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12600" yWindow="-15" windowWidth="12645" windowHeight="11760"/>
  </bookViews>
  <sheets>
    <sheet name="composée" sheetId="8" r:id="rId1"/>
  </sheets>
  <functionGroups builtInGroupCount="17"/>
  <calcPr calcId="144525" iterate="1" fullPrecision="0"/>
</workbook>
</file>

<file path=xl/calcChain.xml><?xml version="1.0" encoding="utf-8"?>
<calcChain xmlns="http://schemas.openxmlformats.org/spreadsheetml/2006/main">
  <c r="Z110" i="8" l="1"/>
  <c r="AB93" i="8" l="1"/>
  <c r="AC93" i="8"/>
  <c r="AD93" i="8"/>
  <c r="AE93" i="8"/>
  <c r="AF93" i="8"/>
  <c r="AG93" i="8"/>
  <c r="AH93" i="8"/>
  <c r="AI93" i="8"/>
  <c r="Z94" i="8"/>
  <c r="Z102" i="8" s="1"/>
  <c r="AA93" i="8"/>
  <c r="Z93" i="8"/>
  <c r="Y39" i="8"/>
  <c r="Z39" i="8"/>
  <c r="AC39" i="8"/>
  <c r="AD39" i="8"/>
  <c r="AG39" i="8"/>
  <c r="AH39" i="8"/>
  <c r="AA39" i="8"/>
  <c r="AB39" i="8"/>
  <c r="AE39" i="8"/>
  <c r="AF39" i="8"/>
  <c r="AI39" i="8"/>
  <c r="X39" i="8"/>
  <c r="AJ39" i="8"/>
  <c r="U39" i="8"/>
  <c r="V39" i="8"/>
  <c r="W39" i="8"/>
  <c r="J75" i="8" l="1"/>
  <c r="M78" i="8"/>
  <c r="M77" i="8" s="1"/>
  <c r="J73" i="8"/>
  <c r="J74" i="8"/>
  <c r="Z100" i="8"/>
  <c r="Z104" i="8" s="1"/>
  <c r="Z108" i="8" s="1"/>
  <c r="Z92" i="8"/>
  <c r="Z96" i="8" l="1"/>
  <c r="Z97" i="8" s="1"/>
  <c r="Z98" i="8" s="1"/>
  <c r="Z99" i="8" s="1"/>
  <c r="O74" i="8"/>
  <c r="M74" i="8" s="1"/>
  <c r="N74" i="8" s="1"/>
  <c r="O73" i="8"/>
  <c r="M73" i="8" s="1"/>
  <c r="N73" i="8" s="1"/>
  <c r="O75" i="8"/>
  <c r="M75" i="8" s="1"/>
  <c r="N75" i="8" s="1"/>
  <c r="Z105" i="8" l="1"/>
  <c r="Z106" i="8"/>
  <c r="AA94" i="8" s="1"/>
  <c r="M81" i="8"/>
  <c r="M82" i="8" s="1"/>
  <c r="AA95" i="8" l="1"/>
  <c r="AA100" i="8" s="1"/>
  <c r="AA104" i="8" s="1"/>
  <c r="AA108" i="8" s="1"/>
  <c r="AA102" i="8"/>
  <c r="AA92" i="8" l="1"/>
  <c r="AA96" i="8" s="1"/>
  <c r="AA97" i="8" s="1"/>
  <c r="AA98" i="8" s="1"/>
  <c r="AA99" i="8" s="1"/>
  <c r="AA109" i="8"/>
  <c r="AA105" i="8" l="1"/>
  <c r="AA106" i="8"/>
  <c r="AB94" i="8" s="1"/>
  <c r="AB95" i="8" l="1"/>
  <c r="AB100" i="8" s="1"/>
  <c r="AB104" i="8" s="1"/>
  <c r="AB108" i="8" s="1"/>
  <c r="AB102" i="8" l="1"/>
  <c r="AB92" i="8"/>
  <c r="AB96" i="8" s="1"/>
  <c r="AB97" i="8" s="1"/>
  <c r="AB98" i="8" s="1"/>
  <c r="AB99" i="8" s="1"/>
  <c r="AB13" i="8"/>
  <c r="AE9" i="8"/>
  <c r="AD9" i="8"/>
  <c r="AB106" i="8" l="1"/>
  <c r="AC94" i="8" s="1"/>
  <c r="AB105" i="8"/>
  <c r="AB10" i="8"/>
  <c r="AB11" i="8" s="1"/>
  <c r="AF9" i="8"/>
  <c r="AC10" i="8"/>
  <c r="AC9" i="8"/>
  <c r="AC95" i="8" l="1"/>
  <c r="AC100" i="8" s="1"/>
  <c r="AC104" i="8" s="1"/>
  <c r="AC108" i="8" s="1"/>
  <c r="AA110" i="8"/>
  <c r="AC102" i="8"/>
  <c r="AC92" i="8" l="1"/>
  <c r="AC96" i="8" s="1"/>
  <c r="AC97" i="8" s="1"/>
  <c r="AC98" i="8" s="1"/>
  <c r="AC99" i="8" s="1"/>
  <c r="AC106" i="8" s="1"/>
  <c r="AD94" i="8" s="1"/>
  <c r="AC105" i="8" l="1"/>
  <c r="AD95" i="8" s="1"/>
  <c r="AB110" i="8" l="1"/>
  <c r="AD100" i="8"/>
  <c r="AD104" i="8" s="1"/>
  <c r="AD108" i="8" s="1"/>
  <c r="AD92" i="8"/>
  <c r="AD96" i="8" s="1"/>
  <c r="AD97" i="8" s="1"/>
  <c r="AD98" i="8" s="1"/>
  <c r="AD99" i="8" s="1"/>
  <c r="AD102" i="8"/>
  <c r="AD106" i="8" l="1"/>
  <c r="AE94" i="8" s="1"/>
  <c r="AD105" i="8"/>
  <c r="AE95" i="8" l="1"/>
  <c r="AC110" i="8"/>
  <c r="AE100" i="8" l="1"/>
  <c r="AE104" i="8" s="1"/>
  <c r="AE108" i="8" s="1"/>
  <c r="AE102" i="8"/>
  <c r="AE92" i="8"/>
  <c r="AE96" i="8" s="1"/>
  <c r="AE97" i="8" s="1"/>
  <c r="AE98" i="8" s="1"/>
  <c r="AE99" i="8" s="1"/>
  <c r="AE106" i="8" l="1"/>
  <c r="AF94" i="8" s="1"/>
  <c r="AE105" i="8"/>
  <c r="M79" i="8"/>
  <c r="M80" i="8"/>
  <c r="M83" i="8"/>
  <c r="M84" i="8" s="1"/>
  <c r="AF95" i="8" l="1"/>
  <c r="AF100" i="8" s="1"/>
  <c r="AF104" i="8" s="1"/>
  <c r="AF108" i="8" s="1"/>
  <c r="AD110" i="8"/>
  <c r="AF102" i="8"/>
  <c r="AF92" i="8"/>
  <c r="AF96" i="8" s="1"/>
  <c r="AF97" i="8" s="1"/>
  <c r="AF98" i="8" s="1"/>
  <c r="AF99" i="8" s="1"/>
  <c r="L71" i="8"/>
  <c r="L72" i="8"/>
  <c r="AF106" i="8" l="1"/>
  <c r="AG94" i="8" s="1"/>
  <c r="AF105" i="8"/>
  <c r="AG95" i="8" l="1"/>
  <c r="AG100" i="8" s="1"/>
  <c r="AG104" i="8" s="1"/>
  <c r="AG108" i="8" s="1"/>
  <c r="AE110" i="8"/>
  <c r="AG102" i="8"/>
  <c r="AG92" i="8"/>
  <c r="AG96" i="8" s="1"/>
  <c r="AG97" i="8" s="1"/>
  <c r="AG98" i="8" s="1"/>
  <c r="AG99" i="8" s="1"/>
  <c r="AG106" i="8" l="1"/>
  <c r="AH94" i="8" s="1"/>
  <c r="AG105" i="8"/>
  <c r="AH95" i="8" l="1"/>
  <c r="AH100" i="8" s="1"/>
  <c r="AH104" i="8" s="1"/>
  <c r="AH108" i="8" s="1"/>
  <c r="AF110" i="8"/>
  <c r="AH102" i="8"/>
  <c r="AH92" i="8"/>
  <c r="AH96" i="8" s="1"/>
  <c r="AH97" i="8" s="1"/>
  <c r="AH98" i="8" s="1"/>
  <c r="AH99" i="8" s="1"/>
  <c r="AH105" i="8" l="1"/>
  <c r="AH106" i="8"/>
  <c r="AI94" i="8" s="1"/>
  <c r="AI95" i="8" l="1"/>
  <c r="AI100" i="8" s="1"/>
  <c r="AI104" i="8" s="1"/>
  <c r="AI108" i="8" s="1"/>
  <c r="AG110" i="8"/>
  <c r="AI102" i="8" l="1"/>
  <c r="AI92" i="8"/>
  <c r="AI96" i="8" s="1"/>
  <c r="AI97" i="8" s="1"/>
  <c r="AI98" i="8" s="1"/>
  <c r="AI99" i="8" s="1"/>
  <c r="AI106" i="8" l="1"/>
  <c r="AI105" i="8"/>
  <c r="Z109" i="8" l="1"/>
  <c r="AH110" i="8"/>
  <c r="AJ110" i="8" l="1"/>
  <c r="AI110" i="8" l="1"/>
</calcChain>
</file>

<file path=xl/sharedStrings.xml><?xml version="1.0" encoding="utf-8"?>
<sst xmlns="http://schemas.openxmlformats.org/spreadsheetml/2006/main" count="57" uniqueCount="36">
  <si>
    <t>fck</t>
  </si>
  <si>
    <r>
      <rPr>
        <sz val="12"/>
        <color theme="1"/>
        <rFont val="Symbol"/>
        <family val="1"/>
        <charset val="2"/>
      </rPr>
      <t>g</t>
    </r>
    <r>
      <rPr>
        <vertAlign val="subscript"/>
        <sz val="12"/>
        <color theme="1"/>
        <rFont val="Cambria"/>
        <family val="1"/>
        <scheme val="major"/>
      </rPr>
      <t xml:space="preserve">c  </t>
    </r>
    <r>
      <rPr>
        <sz val="12"/>
        <color theme="1"/>
        <rFont val="Cambria"/>
        <family val="1"/>
        <scheme val="major"/>
      </rPr>
      <t>=</t>
    </r>
  </si>
  <si>
    <r>
      <t xml:space="preserve">g </t>
    </r>
    <r>
      <rPr>
        <sz val="12"/>
        <color theme="1"/>
        <rFont val="Cambria"/>
        <family val="1"/>
        <scheme val="major"/>
      </rPr>
      <t>=</t>
    </r>
  </si>
  <si>
    <r>
      <t>h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</si>
  <si>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cu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</si>
  <si>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lu</t>
    </r>
    <r>
      <rPr>
        <sz val="12"/>
        <color theme="1"/>
        <rFont val="Cambria"/>
        <family val="1"/>
        <scheme val="major"/>
      </rPr>
      <t xml:space="preserve"> =</t>
    </r>
  </si>
  <si>
    <t>A</t>
  </si>
  <si>
    <t>B</t>
  </si>
  <si>
    <t>C</t>
  </si>
  <si>
    <r>
      <rPr>
        <sz val="12"/>
        <color theme="1"/>
        <rFont val="Symbol"/>
        <family val="1"/>
        <charset val="2"/>
      </rPr>
      <t>q</t>
    </r>
    <r>
      <rPr>
        <sz val="12"/>
        <color theme="1"/>
        <rFont val="Cambria"/>
        <family val="1"/>
        <scheme val="major"/>
      </rPr>
      <t xml:space="preserve">  =</t>
    </r>
  </si>
  <si>
    <r>
      <rPr>
        <sz val="12"/>
        <color theme="1"/>
        <rFont val="Symbol"/>
        <family val="1"/>
        <charset val="2"/>
      </rPr>
      <t>a</t>
    </r>
    <r>
      <rPr>
        <vertAlign val="subscript"/>
        <sz val="12"/>
        <color theme="1"/>
        <rFont val="Cambria"/>
        <family val="1"/>
        <scheme val="major"/>
      </rPr>
      <t xml:space="preserve">1  </t>
    </r>
    <r>
      <rPr>
        <sz val="12"/>
        <color theme="1"/>
        <rFont val="Cambria"/>
        <family val="1"/>
        <scheme val="major"/>
      </rPr>
      <t>=</t>
    </r>
  </si>
  <si>
    <t>x1</t>
  </si>
  <si>
    <r>
      <t>I</t>
    </r>
    <r>
      <rPr>
        <vertAlign val="subscript"/>
        <sz val="12"/>
        <color theme="1"/>
        <rFont val="Cambria"/>
        <family val="1"/>
        <scheme val="major"/>
      </rPr>
      <t>cf</t>
    </r>
  </si>
  <si>
    <t>K</t>
  </si>
  <si>
    <r>
      <t>g</t>
    </r>
    <r>
      <rPr>
        <vertAlign val="subscript"/>
        <sz val="11"/>
        <color theme="1"/>
        <rFont val="Cambria"/>
        <family val="1"/>
        <scheme val="major"/>
      </rPr>
      <t>M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</si>
  <si>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t>g</t>
    </r>
    <r>
      <rPr>
        <vertAlign val="subscript"/>
        <sz val="11"/>
        <color theme="1"/>
        <rFont val="Cambria"/>
        <family val="1"/>
        <scheme val="major"/>
      </rPr>
      <t>N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</si>
  <si>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t>n</t>
    </r>
    <r>
      <rPr>
        <vertAlign val="subscript"/>
        <sz val="11"/>
        <color theme="1"/>
        <rFont val="Cambria"/>
        <family val="1"/>
        <scheme val="major"/>
      </rPr>
      <t>u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</si>
  <si>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t>n</t>
    </r>
    <r>
      <rPr>
        <vertAlign val="subscript"/>
        <sz val="11"/>
        <color theme="1"/>
        <rFont val="Cambria"/>
        <family val="1"/>
        <scheme val="major"/>
      </rPr>
      <t>s</t>
    </r>
    <r>
      <rPr>
        <sz val="11"/>
        <color theme="1"/>
        <rFont val="Symbol"/>
        <family val="1"/>
        <charset val="2"/>
      </rPr>
      <t xml:space="preserve"> </t>
    </r>
    <r>
      <rPr>
        <sz val="12"/>
        <color theme="1"/>
        <rFont val="Cambria"/>
        <family val="1"/>
        <scheme val="major"/>
      </rPr>
      <t>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</si>
  <si>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2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</si>
  <si>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1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</si>
  <si>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r</t>
    </r>
    <r>
      <rPr>
        <vertAlign val="subscript"/>
        <sz val="12"/>
        <color theme="1"/>
        <rFont val="Cambria"/>
        <family val="1"/>
        <scheme val="major"/>
      </rPr>
      <t>s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</si>
  <si>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vertAlign val="subscript"/>
        <sz val="12"/>
        <color theme="1"/>
        <rFont val="Cambria"/>
        <family val="1"/>
        <scheme val="major"/>
      </rPr>
      <t>s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</si>
  <si>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m</t>
    </r>
    <r>
      <rPr>
        <sz val="12"/>
        <color theme="1"/>
        <rFont val="Cambria"/>
        <family val="1"/>
        <scheme val="major"/>
      </rPr>
      <t xml:space="preserve"> =</t>
    </r>
  </si>
  <si>
    <r>
      <rPr>
        <sz val="12"/>
        <color theme="1"/>
        <rFont val="Symbol"/>
        <family val="1"/>
        <charset val="2"/>
      </rPr>
      <t>Dm</t>
    </r>
    <r>
      <rPr>
        <sz val="12"/>
        <color theme="1"/>
        <rFont val="Cambria"/>
        <family val="1"/>
        <scheme val="major"/>
      </rPr>
      <t xml:space="preserve"> =</t>
    </r>
  </si>
  <si>
    <t>&lt;=</t>
  </si>
  <si>
    <t>&gt;</t>
  </si>
  <si>
    <t>sigmas</t>
  </si>
  <si>
    <t>alpha e</t>
  </si>
  <si>
    <t>D</t>
  </si>
  <si>
    <t>Xc</t>
  </si>
  <si>
    <t>c=</t>
  </si>
  <si>
    <t>p=</t>
  </si>
  <si>
    <t>q=</t>
  </si>
  <si>
    <t>d-c=</t>
  </si>
  <si>
    <t>"-c"=</t>
  </si>
  <si>
    <t>Xc=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</si>
</sst>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"/>
    <numFmt numFmtId="165" formatCode="0.000"/>
    <numFmt numFmtId="166" formatCode="0.0000"/>
    <numFmt numFmtId="167" formatCode="0.000000"/>
    <numFmt numFmtId="168" formatCode="#,##0.00\ &quot;€&quot;"/>
    <numFmt numFmtId="169" formatCode="0.00000"/>
    <numFmt numFmtId="170" formatCode="0.0000000"/>
  </numFmts>
  <fonts count="19" x14ac:knownFonts="1">
    <font>
      <sz val="11"/>
      <color theme="1"/>
      <name val="Calibri"/>
      <family val="2"/>
      <scheme val="minor"/>
    </font>
    <font>
      <sz val="16"/>
      <color theme="1"/>
      <name val="Cambria"/>
      <family val="1"/>
    </font>
    <font>
      <sz val="10"/>
      <color theme="1"/>
      <name val="Cambria"/>
      <family val="1"/>
    </font>
    <font>
      <b/>
      <sz val="16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vertAlign val="subscript"/>
      <sz val="12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sz val="12"/>
      <color theme="1"/>
      <name val="Symbol"/>
      <family val="1"/>
      <charset val="2"/>
    </font>
    <font>
      <sz val="12"/>
      <color theme="1"/>
      <name val="Cambria"/>
      <family val="1"/>
    </font>
    <font>
      <b/>
      <i/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vertAlign val="subscript"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auto="1"/>
      </top>
      <bottom style="dashed">
        <color auto="1"/>
      </bottom>
      <diagonal/>
    </border>
    <border>
      <left style="medium">
        <color rgb="FFFF0000"/>
      </left>
      <right style="medium">
        <color rgb="FFFF0000"/>
      </right>
      <top style="dashed">
        <color auto="1"/>
      </top>
      <bottom style="dashed">
        <color auto="1"/>
      </bottom>
      <diagonal/>
    </border>
    <border>
      <left style="medium">
        <color rgb="FFFF0000"/>
      </left>
      <right style="medium">
        <color rgb="FFFF0000"/>
      </right>
      <top style="dashed">
        <color auto="1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FF00"/>
      </left>
      <right style="medium">
        <color indexed="64"/>
      </right>
      <top style="medium">
        <color rgb="FFFFFF00"/>
      </top>
      <bottom/>
      <diagonal/>
    </border>
    <border>
      <left/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medium">
        <color indexed="64"/>
      </right>
      <top/>
      <bottom/>
      <diagonal/>
    </border>
    <border>
      <left/>
      <right style="medium">
        <color rgb="FFFFFF00"/>
      </right>
      <top/>
      <bottom/>
      <diagonal/>
    </border>
    <border>
      <left style="medium">
        <color rgb="FFFFFF00"/>
      </left>
      <right style="medium">
        <color indexed="64"/>
      </right>
      <top/>
      <bottom style="medium">
        <color rgb="FFFFFF00"/>
      </bottom>
      <diagonal/>
    </border>
    <border>
      <left/>
      <right style="medium">
        <color rgb="FFFFFF00"/>
      </right>
      <top/>
      <bottom style="medium">
        <color rgb="FFFFFF00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0" borderId="2" xfId="0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Alignment="1" applyProtection="1"/>
    <xf numFmtId="0" fontId="0" fillId="0" borderId="2" xfId="0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11" fillId="0" borderId="0" xfId="0" applyFont="1" applyFill="1" applyBorder="1" applyAlignment="1" applyProtection="1">
      <alignment horizontal="right"/>
    </xf>
    <xf numFmtId="0" fontId="0" fillId="0" borderId="0" xfId="0" applyAlignment="1" applyProtection="1"/>
    <xf numFmtId="0" fontId="9" fillId="0" borderId="0" xfId="0" applyFont="1" applyAlignment="1" applyProtection="1">
      <alignment horizontal="right"/>
    </xf>
    <xf numFmtId="2" fontId="0" fillId="0" borderId="0" xfId="0" applyNumberFormat="1" applyAlignment="1" applyProtection="1">
      <alignment horizontal="center" vertical="center"/>
    </xf>
    <xf numFmtId="0" fontId="0" fillId="0" borderId="5" xfId="0" applyBorder="1" applyProtection="1"/>
    <xf numFmtId="0" fontId="5" fillId="0" borderId="4" xfId="0" applyFont="1" applyBorder="1" applyAlignment="1" applyProtection="1">
      <alignment horizontal="right"/>
    </xf>
    <xf numFmtId="0" fontId="7" fillId="0" borderId="2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/>
    </xf>
    <xf numFmtId="2" fontId="7" fillId="0" borderId="6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right"/>
    </xf>
    <xf numFmtId="2" fontId="0" fillId="0" borderId="0" xfId="0" applyNumberFormat="1" applyBorder="1" applyProtection="1"/>
    <xf numFmtId="165" fontId="0" fillId="0" borderId="0" xfId="0" applyNumberFormat="1" applyBorder="1" applyProtection="1"/>
    <xf numFmtId="165" fontId="7" fillId="0" borderId="2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/>
    </xf>
    <xf numFmtId="165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/>
    </xf>
    <xf numFmtId="167" fontId="0" fillId="0" borderId="0" xfId="0" applyNumberFormat="1" applyBorder="1" applyProtection="1"/>
    <xf numFmtId="166" fontId="7" fillId="0" borderId="0" xfId="0" applyNumberFormat="1" applyFont="1" applyFill="1" applyBorder="1" applyAlignment="1" applyProtection="1">
      <alignment horizontal="center" vertical="center"/>
    </xf>
    <xf numFmtId="2" fontId="7" fillId="0" borderId="0" xfId="0" applyNumberFormat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9" xfId="0" applyBorder="1" applyAlignment="1" applyProtection="1">
      <alignment horizontal="center" vertical="center"/>
    </xf>
    <xf numFmtId="166" fontId="0" fillId="0" borderId="0" xfId="0" applyNumberFormat="1" applyProtection="1"/>
    <xf numFmtId="166" fontId="0" fillId="0" borderId="0" xfId="0" applyNumberFormat="1" applyAlignment="1" applyProtection="1">
      <alignment horizontal="center"/>
    </xf>
    <xf numFmtId="166" fontId="0" fillId="0" borderId="0" xfId="0" applyNumberForma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70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2" fontId="7" fillId="0" borderId="1" xfId="0" applyNumberFormat="1" applyFont="1" applyFill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166" fontId="0" fillId="0" borderId="3" xfId="0" applyNumberFormat="1" applyBorder="1" applyAlignment="1" applyProtection="1">
      <alignment horizontal="center"/>
    </xf>
    <xf numFmtId="166" fontId="0" fillId="0" borderId="3" xfId="0" applyNumberFormat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3" xfId="0" applyNumberFormat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 vertical="center"/>
    </xf>
    <xf numFmtId="1" fontId="7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15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right" vertical="top"/>
    </xf>
    <xf numFmtId="0" fontId="12" fillId="0" borderId="0" xfId="0" applyFont="1" applyFill="1" applyBorder="1" applyAlignment="1" applyProtection="1">
      <alignment horizontal="right" vertical="center"/>
    </xf>
    <xf numFmtId="0" fontId="9" fillId="0" borderId="0" xfId="0" applyFont="1" applyFill="1" applyBorder="1" applyAlignment="1" applyProtection="1">
      <alignment horizontal="right"/>
    </xf>
    <xf numFmtId="2" fontId="0" fillId="0" borderId="0" xfId="0" applyNumberForma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20" fontId="0" fillId="0" borderId="0" xfId="0" applyNumberFormat="1" applyFill="1" applyBorder="1" applyProtection="1"/>
    <xf numFmtId="0" fontId="5" fillId="0" borderId="0" xfId="0" applyFont="1" applyFill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horizontal="center" vertical="center"/>
    </xf>
    <xf numFmtId="170" fontId="0" fillId="0" borderId="0" xfId="0" applyNumberForma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right"/>
    </xf>
    <xf numFmtId="166" fontId="0" fillId="0" borderId="0" xfId="0" applyNumberFormat="1" applyFill="1" applyBorder="1" applyAlignment="1" applyProtection="1">
      <alignment horizontal="center"/>
    </xf>
    <xf numFmtId="166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Protection="1"/>
    <xf numFmtId="2" fontId="0" fillId="0" borderId="0" xfId="0" applyNumberFormat="1" applyFill="1" applyBorder="1" applyProtection="1"/>
    <xf numFmtId="2" fontId="0" fillId="0" borderId="0" xfId="0" applyNumberForma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169" fontId="7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ill="1" applyBorder="1" applyProtection="1"/>
    <xf numFmtId="165" fontId="0" fillId="0" borderId="0" xfId="0" applyNumberFormat="1" applyFill="1" applyBorder="1" applyAlignment="1" applyProtection="1">
      <alignment horizontal="center" vertical="center"/>
    </xf>
    <xf numFmtId="1" fontId="0" fillId="0" borderId="0" xfId="0" applyNumberFormat="1" applyFill="1" applyBorder="1" applyAlignment="1" applyProtection="1">
      <alignment horizontal="center"/>
    </xf>
    <xf numFmtId="168" fontId="0" fillId="0" borderId="0" xfId="0" applyNumberFormat="1" applyFill="1" applyBorder="1" applyProtection="1"/>
    <xf numFmtId="167" fontId="0" fillId="0" borderId="0" xfId="0" applyNumberFormat="1" applyFill="1" applyBorder="1" applyProtection="1"/>
    <xf numFmtId="0" fontId="5" fillId="0" borderId="0" xfId="0" applyFont="1" applyFill="1" applyBorder="1" applyAlignment="1" applyProtection="1">
      <alignment vertical="center"/>
    </xf>
    <xf numFmtId="166" fontId="0" fillId="0" borderId="10" xfId="0" applyNumberForma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166" fontId="0" fillId="0" borderId="10" xfId="0" applyNumberFormat="1" applyBorder="1" applyAlignment="1" applyProtection="1">
      <alignment horizontal="center"/>
    </xf>
    <xf numFmtId="166" fontId="0" fillId="0" borderId="7" xfId="0" applyNumberForma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7" fillId="0" borderId="9" xfId="0" applyNumberFormat="1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/>
    </xf>
    <xf numFmtId="166" fontId="0" fillId="0" borderId="7" xfId="0" applyNumberFormat="1" applyBorder="1" applyAlignment="1" applyProtection="1">
      <alignment horizontal="center"/>
    </xf>
    <xf numFmtId="166" fontId="0" fillId="0" borderId="14" xfId="0" applyNumberForma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7" fillId="0" borderId="16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/>
    </xf>
    <xf numFmtId="166" fontId="0" fillId="0" borderId="17" xfId="0" applyNumberFormat="1" applyBorder="1" applyAlignment="1" applyProtection="1">
      <alignment horizontal="center"/>
    </xf>
    <xf numFmtId="0" fontId="0" fillId="0" borderId="18" xfId="0" applyBorder="1" applyProtection="1"/>
    <xf numFmtId="166" fontId="0" fillId="0" borderId="18" xfId="0" applyNumberFormat="1" applyBorder="1" applyAlignment="1" applyProtection="1">
      <alignment horizontal="center" vertical="center"/>
    </xf>
    <xf numFmtId="0" fontId="0" fillId="0" borderId="19" xfId="0" applyBorder="1" applyProtection="1"/>
    <xf numFmtId="0" fontId="0" fillId="0" borderId="13" xfId="0" applyBorder="1" applyProtection="1"/>
    <xf numFmtId="0" fontId="5" fillId="0" borderId="0" xfId="0" applyFont="1" applyFill="1" applyBorder="1" applyAlignment="1" applyProtection="1">
      <alignment horizontal="center" vertical="center"/>
    </xf>
    <xf numFmtId="2" fontId="7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5" fillId="0" borderId="20" xfId="0" applyFont="1" applyBorder="1" applyAlignment="1" applyProtection="1">
      <alignment horizontal="right"/>
    </xf>
    <xf numFmtId="0" fontId="0" fillId="0" borderId="21" xfId="0" applyBorder="1" applyProtection="1"/>
    <xf numFmtId="0" fontId="5" fillId="0" borderId="22" xfId="0" applyFont="1" applyBorder="1" applyAlignment="1" applyProtection="1">
      <alignment horizontal="right"/>
    </xf>
    <xf numFmtId="0" fontId="0" fillId="0" borderId="23" xfId="0" applyBorder="1" applyProtection="1"/>
    <xf numFmtId="0" fontId="9" fillId="0" borderId="22" xfId="0" applyFont="1" applyBorder="1" applyAlignment="1" applyProtection="1">
      <alignment horizontal="right"/>
    </xf>
    <xf numFmtId="0" fontId="5" fillId="0" borderId="24" xfId="0" applyFont="1" applyBorder="1" applyAlignment="1" applyProtection="1">
      <alignment horizontal="right"/>
    </xf>
    <xf numFmtId="0" fontId="0" fillId="0" borderId="25" xfId="0" applyBorder="1" applyProtection="1"/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443962</xdr:colOff>
      <xdr:row>28</xdr:row>
      <xdr:rowOff>32288</xdr:rowOff>
    </xdr:from>
    <xdr:to>
      <xdr:col>2</xdr:col>
      <xdr:colOff>589259</xdr:colOff>
      <xdr:row>28</xdr:row>
      <xdr:rowOff>32288</xdr:rowOff>
    </xdr:to>
    <xdr:cxnSp macro="">
      <xdr:nvCxnSpPr>
        <xdr:cNvPr id="2" name="Connecteur droit 1"/>
        <xdr:cNvCxnSpPr/>
      </xdr:nvCxnSpPr>
      <xdr:spPr>
        <a:xfrm>
          <a:off x="1967962" y="4956713"/>
          <a:ext cx="145297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443962</xdr:colOff>
      <xdr:row>43</xdr:row>
      <xdr:rowOff>27266</xdr:rowOff>
    </xdr:from>
    <xdr:to>
      <xdr:col>2</xdr:col>
      <xdr:colOff>589259</xdr:colOff>
      <xdr:row>43</xdr:row>
      <xdr:rowOff>27266</xdr:rowOff>
    </xdr:to>
    <xdr:cxnSp macro="">
      <xdr:nvCxnSpPr>
        <xdr:cNvPr id="3" name="Connecteur droit 2"/>
        <xdr:cNvCxnSpPr/>
      </xdr:nvCxnSpPr>
      <xdr:spPr>
        <a:xfrm>
          <a:off x="2073795" y="8377516"/>
          <a:ext cx="145297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443962</xdr:colOff>
      <xdr:row>59</xdr:row>
      <xdr:rowOff>32556</xdr:rowOff>
    </xdr:from>
    <xdr:to>
      <xdr:col>2</xdr:col>
      <xdr:colOff>589259</xdr:colOff>
      <xdr:row>59</xdr:row>
      <xdr:rowOff>32556</xdr:rowOff>
    </xdr:to>
    <xdr:cxnSp macro="">
      <xdr:nvCxnSpPr>
        <xdr:cNvPr id="37" name="Connecteur droit 36"/>
        <xdr:cNvCxnSpPr/>
      </xdr:nvCxnSpPr>
      <xdr:spPr>
        <a:xfrm>
          <a:off x="1967962" y="10290981"/>
          <a:ext cx="145297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214317</xdr:colOff>
      <xdr:row>58</xdr:row>
      <xdr:rowOff>29105</xdr:rowOff>
    </xdr:from>
    <xdr:to>
      <xdr:col>8</xdr:col>
      <xdr:colOff>373067</xdr:colOff>
      <xdr:row>58</xdr:row>
      <xdr:rowOff>29105</xdr:rowOff>
    </xdr:to>
    <xdr:cxnSp macro="">
      <xdr:nvCxnSpPr>
        <xdr:cNvPr id="50" name="Connecteur droit 49"/>
        <xdr:cNvCxnSpPr/>
      </xdr:nvCxnSpPr>
      <xdr:spPr>
        <a:xfrm>
          <a:off x="6638400" y="11046355"/>
          <a:ext cx="15875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214317</xdr:colOff>
      <xdr:row>60</xdr:row>
      <xdr:rowOff>31751</xdr:rowOff>
    </xdr:from>
    <xdr:to>
      <xdr:col>8</xdr:col>
      <xdr:colOff>373067</xdr:colOff>
      <xdr:row>60</xdr:row>
      <xdr:rowOff>31751</xdr:rowOff>
    </xdr:to>
    <xdr:cxnSp macro="">
      <xdr:nvCxnSpPr>
        <xdr:cNvPr id="51" name="Connecteur droit 50"/>
        <xdr:cNvCxnSpPr/>
      </xdr:nvCxnSpPr>
      <xdr:spPr>
        <a:xfrm>
          <a:off x="6638400" y="11430001"/>
          <a:ext cx="15875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485775</xdr:colOff>
          <xdr:row>68</xdr:row>
          <xdr:rowOff>95250</xdr:rowOff>
        </xdr:from>
        <xdr:to>
          <xdr:col>13</xdr:col>
          <xdr:colOff>371475</xdr:colOff>
          <xdr:row>69</xdr:row>
          <xdr:rowOff>104775</xdr:rowOff>
        </xdr:to>
        <xdr:sp macro="" textlink="">
          <xdr:nvSpPr>
            <xdr:cNvPr id="10272" name="Button 32" hidden="1">
              <a:extLst>
                <a:ext uri="{63B3BB69-23CF-44E3-9099-C40C66FF867C}">
                  <a14:compatExt spid="_x0000_s10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vertOverflow="clip" rtlCol="0" anchor="ctr"/>
      <a:lstStyle>
        <a:defPPr algn="ctr">
          <a:defRPr sz="1200" b="1" baseline="0" smtClean="0">
            <a:solidFill>
              <a:schemeClr val="tx1"/>
            </a:solidFill>
            <a:latin typeface="+mj-lt"/>
            <a:ea typeface="+mn-ea"/>
            <a:cs typeface="+mn-cs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tx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R120"/>
  <sheetViews>
    <sheetView showGridLines="0" tabSelected="1" topLeftCell="R84" zoomScale="64" zoomScaleNormal="64" workbookViewId="0">
      <selection activeCell="AE119" sqref="AE119"/>
    </sheetView>
  </sheetViews>
  <sheetFormatPr baseColWidth="10" defaultRowHeight="15" customHeight="1" x14ac:dyDescent="0.25"/>
  <cols>
    <col min="1" max="1" width="11.42578125" style="1"/>
    <col min="2" max="2" width="13" style="1" bestFit="1" customWidth="1"/>
    <col min="3" max="3" width="11.42578125" style="1"/>
    <col min="4" max="4" width="13.7109375" style="1" customWidth="1"/>
    <col min="5" max="7" width="11.42578125" style="1"/>
    <col min="8" max="8" width="12.5703125" style="1" bestFit="1" customWidth="1"/>
    <col min="9" max="9" width="11.42578125" style="1"/>
    <col min="10" max="13" width="11.42578125" style="1" customWidth="1"/>
    <col min="14" max="14" width="11" style="1" customWidth="1"/>
    <col min="15" max="15" width="14.7109375" style="1" customWidth="1"/>
    <col min="16" max="16" width="11.42578125" style="1" customWidth="1"/>
    <col min="17" max="34" width="11.42578125" style="1"/>
    <col min="35" max="35" width="15.42578125" style="1" customWidth="1"/>
    <col min="36" max="16384" width="11.42578125" style="1"/>
  </cols>
  <sheetData>
    <row r="1" spans="1:32" ht="15" customHeight="1" x14ac:dyDescent="0.25">
      <c r="A1" s="109"/>
      <c r="B1" s="110"/>
      <c r="C1" s="110"/>
      <c r="D1" s="110"/>
      <c r="E1" s="110"/>
      <c r="F1" s="110"/>
      <c r="G1" s="110"/>
      <c r="H1" s="110"/>
      <c r="I1" s="110"/>
      <c r="J1" s="110"/>
      <c r="K1" s="55"/>
      <c r="L1" s="55"/>
      <c r="M1" s="49"/>
      <c r="N1" s="50"/>
      <c r="O1" s="49"/>
      <c r="P1" s="50"/>
      <c r="Q1" s="55"/>
      <c r="R1" s="56"/>
      <c r="S1" s="55"/>
      <c r="T1" s="55"/>
      <c r="U1" s="2"/>
    </row>
    <row r="2" spans="1:32" ht="15" customHeight="1" x14ac:dyDescent="0.25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0"/>
      <c r="N2" s="50"/>
      <c r="O2" s="49"/>
      <c r="P2" s="50"/>
      <c r="Q2" s="51"/>
      <c r="R2" s="50"/>
      <c r="S2" s="50"/>
      <c r="T2" s="55"/>
      <c r="U2" s="2"/>
    </row>
    <row r="3" spans="1:32" ht="15" customHeight="1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0"/>
      <c r="N3" s="50"/>
      <c r="O3" s="50"/>
      <c r="P3" s="50"/>
      <c r="Q3" s="51"/>
      <c r="R3" s="50"/>
      <c r="S3" s="50"/>
      <c r="T3" s="55"/>
      <c r="U3" s="2"/>
    </row>
    <row r="4" spans="1:32" s="10" customFormat="1" ht="15" customHeight="1" x14ac:dyDescent="0.25">
      <c r="A4" s="111"/>
      <c r="B4" s="111"/>
      <c r="C4" s="111"/>
      <c r="D4" s="111"/>
      <c r="E4" s="111"/>
      <c r="F4" s="111"/>
      <c r="G4" s="57"/>
      <c r="H4" s="57"/>
      <c r="I4" s="57"/>
      <c r="J4" s="57"/>
      <c r="K4" s="57"/>
      <c r="L4" s="55"/>
      <c r="M4" s="58"/>
      <c r="N4" s="58"/>
      <c r="O4" s="58"/>
      <c r="P4" s="50"/>
      <c r="Q4" s="51"/>
      <c r="R4" s="55"/>
      <c r="S4" s="50"/>
      <c r="T4" s="57"/>
      <c r="U4" s="6"/>
    </row>
    <row r="5" spans="1:32" ht="15" customHeight="1" x14ac:dyDescent="0.25">
      <c r="A5" s="55"/>
      <c r="B5" s="55"/>
      <c r="C5" s="55"/>
      <c r="D5" s="55"/>
      <c r="E5" s="55"/>
      <c r="F5" s="55"/>
      <c r="G5" s="55"/>
      <c r="H5" s="55"/>
      <c r="I5" s="55"/>
      <c r="J5" s="55"/>
      <c r="K5" s="55"/>
      <c r="L5" s="46"/>
      <c r="M5" s="50"/>
      <c r="N5" s="50"/>
      <c r="O5" s="50"/>
      <c r="P5" s="50"/>
      <c r="Q5" s="51"/>
      <c r="R5" s="55"/>
      <c r="S5" s="50"/>
      <c r="T5" s="55"/>
      <c r="U5" s="2"/>
      <c r="AA5" s="16" t="s">
        <v>2</v>
      </c>
      <c r="AB5" s="17">
        <v>1.35</v>
      </c>
      <c r="AC5" s="2"/>
      <c r="AD5" s="2"/>
      <c r="AE5" s="2"/>
      <c r="AF5" s="9"/>
    </row>
    <row r="6" spans="1:32" ht="15" customHeight="1" x14ac:dyDescent="0.25">
      <c r="A6" s="55"/>
      <c r="B6" s="59"/>
      <c r="C6" s="55"/>
      <c r="D6" s="55"/>
      <c r="E6" s="55"/>
      <c r="F6" s="60"/>
      <c r="G6" s="50"/>
      <c r="H6" s="4"/>
      <c r="I6" s="55"/>
      <c r="J6" s="55"/>
      <c r="K6" s="55"/>
      <c r="L6" s="55"/>
      <c r="M6" s="50"/>
      <c r="N6" s="50"/>
      <c r="O6" s="50"/>
      <c r="P6" s="50"/>
      <c r="Q6" s="51"/>
      <c r="R6" s="55"/>
      <c r="S6" s="50"/>
      <c r="T6" s="55"/>
      <c r="U6" s="2"/>
      <c r="AA6" s="14" t="s">
        <v>9</v>
      </c>
      <c r="AB6" s="2">
        <v>0.85</v>
      </c>
      <c r="AC6" s="2">
        <v>0.32200000000000001</v>
      </c>
      <c r="AD6" s="2"/>
      <c r="AE6" s="2"/>
      <c r="AF6" s="9"/>
    </row>
    <row r="7" spans="1:32" ht="15" customHeight="1" x14ac:dyDescent="0.25">
      <c r="A7" s="55"/>
      <c r="B7" s="61"/>
      <c r="C7" s="55"/>
      <c r="D7" s="55"/>
      <c r="E7" s="55"/>
      <c r="F7" s="60"/>
      <c r="G7" s="50"/>
      <c r="H7" s="4"/>
      <c r="I7" s="55"/>
      <c r="J7" s="55"/>
      <c r="K7" s="55"/>
      <c r="L7" s="55"/>
      <c r="M7" s="50"/>
      <c r="N7" s="50"/>
      <c r="O7" s="50"/>
      <c r="P7" s="50"/>
      <c r="Q7" s="51"/>
      <c r="R7" s="55"/>
      <c r="S7" s="50"/>
      <c r="T7" s="55"/>
      <c r="U7" s="2"/>
      <c r="AA7" s="14" t="s">
        <v>9</v>
      </c>
      <c r="AB7" s="2">
        <v>0.9</v>
      </c>
      <c r="AC7" s="2">
        <v>5.1000000000000004E-3</v>
      </c>
      <c r="AD7" s="2"/>
      <c r="AE7" s="2"/>
      <c r="AF7" s="9"/>
    </row>
    <row r="8" spans="1:32" ht="15" customHeight="1" x14ac:dyDescent="0.25">
      <c r="A8" s="55"/>
      <c r="B8" s="55"/>
      <c r="C8" s="18"/>
      <c r="D8" s="52"/>
      <c r="E8" s="4"/>
      <c r="F8" s="60"/>
      <c r="G8" s="50"/>
      <c r="H8" s="4"/>
      <c r="I8" s="55"/>
      <c r="J8" s="55"/>
      <c r="K8" s="55"/>
      <c r="L8" s="55"/>
      <c r="M8" s="50"/>
      <c r="N8" s="50"/>
      <c r="O8" s="55"/>
      <c r="P8" s="55"/>
      <c r="Q8" s="55"/>
      <c r="R8" s="55"/>
      <c r="S8" s="55"/>
      <c r="T8" s="55"/>
      <c r="U8" s="2"/>
      <c r="AA8" s="14" t="s">
        <v>9</v>
      </c>
      <c r="AB8" s="2">
        <v>1</v>
      </c>
      <c r="AC8" s="2">
        <v>-6.1300000000000005E-4</v>
      </c>
      <c r="AD8" s="2"/>
      <c r="AE8" s="2"/>
      <c r="AF8" s="9"/>
    </row>
    <row r="9" spans="1:32" ht="15" customHeight="1" x14ac:dyDescent="0.25">
      <c r="A9" s="55"/>
      <c r="B9" s="55"/>
      <c r="C9" s="18"/>
      <c r="D9" s="52"/>
      <c r="E9" s="4"/>
      <c r="F9" s="60"/>
      <c r="G9" s="50"/>
      <c r="H9" s="4"/>
      <c r="I9" s="55"/>
      <c r="J9" s="55"/>
      <c r="K9" s="55"/>
      <c r="L9" s="55"/>
      <c r="M9" s="50"/>
      <c r="N9" s="50"/>
      <c r="O9" s="55"/>
      <c r="P9" s="55"/>
      <c r="Q9" s="55"/>
      <c r="R9" s="55"/>
      <c r="S9" s="55"/>
      <c r="T9" s="55"/>
      <c r="U9" s="2"/>
      <c r="AA9" s="14" t="s">
        <v>9</v>
      </c>
      <c r="AB9" s="2"/>
      <c r="AC9" s="2">
        <f>(($AC$6*10^4)*AB6*$AB$5)+(($AC$7*10^4)*($D$23/AB6))+(($AC$8*10^4)*$D$40)</f>
        <v>3694.95</v>
      </c>
      <c r="AD9" s="2">
        <f>($AC$7*10^4)</f>
        <v>51</v>
      </c>
      <c r="AE9" s="2">
        <f>(($AC$6*10^4))</f>
        <v>3220</v>
      </c>
      <c r="AF9" s="2">
        <f>($AC$8*10^4)*$D$40</f>
        <v>0</v>
      </c>
    </row>
    <row r="10" spans="1:32" ht="15" customHeight="1" x14ac:dyDescent="0.25">
      <c r="A10" s="55"/>
      <c r="B10" s="55"/>
      <c r="C10" s="18"/>
      <c r="D10" s="52"/>
      <c r="E10" s="29"/>
      <c r="F10" s="18"/>
      <c r="G10" s="50"/>
      <c r="H10" s="4"/>
      <c r="I10" s="55"/>
      <c r="J10" s="55"/>
      <c r="K10" s="18"/>
      <c r="L10" s="23"/>
      <c r="M10" s="50"/>
      <c r="N10" s="50"/>
      <c r="O10" s="55"/>
      <c r="P10" s="55"/>
      <c r="Q10" s="55"/>
      <c r="R10" s="55"/>
      <c r="S10" s="55"/>
      <c r="T10" s="55"/>
      <c r="U10" s="2"/>
      <c r="AA10" s="14" t="s">
        <v>9</v>
      </c>
      <c r="AB10" s="2">
        <f>((3220*AB6*$AB$5)+(51*D23/AB6))-3100</f>
        <v>594.95000000000005</v>
      </c>
      <c r="AC10" s="2">
        <f>(($AC$6*10^4)*AB7*$AB$5)+(($AC$7*10^4)*($D$23/AB7))+(($AC$8*10^4)*$D$40)</f>
        <v>3912.3</v>
      </c>
      <c r="AD10" s="2"/>
      <c r="AE10" s="2"/>
      <c r="AF10" s="9"/>
    </row>
    <row r="11" spans="1:32" ht="15" customHeight="1" x14ac:dyDescent="0.25">
      <c r="A11" s="55"/>
      <c r="B11" s="55"/>
      <c r="C11" s="18"/>
      <c r="D11" s="52"/>
      <c r="E11" s="29"/>
      <c r="F11" s="18"/>
      <c r="G11" s="23"/>
      <c r="H11" s="4"/>
      <c r="I11" s="55"/>
      <c r="J11" s="55"/>
      <c r="K11" s="18"/>
      <c r="L11" s="23"/>
      <c r="M11" s="50"/>
      <c r="N11" s="50"/>
      <c r="O11" s="55"/>
      <c r="P11" s="55"/>
      <c r="Q11" s="55"/>
      <c r="R11" s="55"/>
      <c r="S11" s="55"/>
      <c r="T11" s="55"/>
      <c r="U11" s="2"/>
      <c r="AA11" s="14" t="s">
        <v>9</v>
      </c>
      <c r="AB11" s="2">
        <f>AB10*3.8/100</f>
        <v>22.6081</v>
      </c>
      <c r="AC11" s="2"/>
      <c r="AD11" s="2"/>
      <c r="AE11" s="2"/>
      <c r="AF11" s="9"/>
    </row>
    <row r="12" spans="1:32" ht="15" customHeight="1" x14ac:dyDescent="0.25">
      <c r="A12" s="55"/>
      <c r="B12" s="55"/>
      <c r="C12" s="62"/>
      <c r="D12" s="28"/>
      <c r="E12" s="55"/>
      <c r="F12" s="18"/>
      <c r="G12" s="23"/>
      <c r="H12" s="4"/>
      <c r="I12" s="55"/>
      <c r="J12" s="55"/>
      <c r="K12" s="18"/>
      <c r="L12" s="50"/>
      <c r="M12" s="50"/>
      <c r="N12" s="50"/>
      <c r="O12" s="55"/>
      <c r="P12" s="55"/>
      <c r="Q12" s="55"/>
      <c r="R12" s="55"/>
      <c r="S12" s="55"/>
      <c r="T12" s="55"/>
      <c r="U12" s="2"/>
      <c r="AA12" s="2"/>
      <c r="AB12" s="2"/>
      <c r="AC12" s="2"/>
      <c r="AD12" s="2"/>
      <c r="AE12" s="2"/>
      <c r="AF12" s="8"/>
    </row>
    <row r="13" spans="1:32" ht="15" customHeight="1" x14ac:dyDescent="0.25">
      <c r="A13" s="55"/>
      <c r="B13" s="55"/>
      <c r="C13" s="18"/>
      <c r="D13" s="27"/>
      <c r="E13" s="4"/>
      <c r="F13" s="18"/>
      <c r="G13" s="23"/>
      <c r="H13" s="4"/>
      <c r="I13" s="55"/>
      <c r="J13" s="55"/>
      <c r="K13" s="18"/>
      <c r="L13" s="50"/>
      <c r="M13" s="50"/>
      <c r="N13" s="50"/>
      <c r="O13" s="55"/>
      <c r="P13" s="55"/>
      <c r="Q13" s="55"/>
      <c r="R13" s="55"/>
      <c r="S13" s="55"/>
      <c r="T13" s="55"/>
      <c r="U13" s="2"/>
      <c r="AA13" s="13"/>
      <c r="AB13" s="2">
        <f>(3220*1.35*0.85)+(51*(25/0.85))-3100</f>
        <v>2094.9499999999998</v>
      </c>
      <c r="AC13" s="13"/>
      <c r="AD13" s="13"/>
      <c r="AE13" s="13"/>
      <c r="AF13" s="13"/>
    </row>
    <row r="14" spans="1:32" ht="15" customHeight="1" x14ac:dyDescent="0.25">
      <c r="A14" s="55"/>
      <c r="B14" s="55"/>
      <c r="C14" s="18"/>
      <c r="D14" s="27"/>
      <c r="E14" s="4"/>
      <c r="F14" s="18"/>
      <c r="G14" s="23"/>
      <c r="H14" s="4"/>
      <c r="I14" s="55"/>
      <c r="J14" s="55"/>
      <c r="K14" s="18"/>
      <c r="L14" s="58"/>
      <c r="M14" s="50"/>
      <c r="N14" s="50"/>
      <c r="O14" s="55"/>
      <c r="P14" s="55"/>
      <c r="Q14" s="55"/>
      <c r="R14" s="55"/>
      <c r="S14" s="55"/>
      <c r="T14" s="55"/>
      <c r="U14" s="2"/>
    </row>
    <row r="15" spans="1:32" ht="15" customHeight="1" x14ac:dyDescent="0.25">
      <c r="A15" s="55"/>
      <c r="B15" s="55"/>
      <c r="C15" s="18"/>
      <c r="D15" s="27"/>
      <c r="E15" s="4"/>
      <c r="F15" s="62"/>
      <c r="G15" s="23"/>
      <c r="H15" s="55"/>
      <c r="I15" s="55"/>
      <c r="J15" s="55"/>
      <c r="K15" s="18"/>
      <c r="L15" s="50"/>
      <c r="M15" s="50"/>
      <c r="N15" s="50"/>
      <c r="O15" s="55"/>
      <c r="P15" s="55"/>
      <c r="Q15" s="55"/>
      <c r="R15" s="55"/>
      <c r="S15" s="55"/>
      <c r="T15" s="55"/>
      <c r="U15" s="2"/>
    </row>
    <row r="16" spans="1:32" ht="15" customHeight="1" x14ac:dyDescent="0.25">
      <c r="A16" s="55"/>
      <c r="B16" s="55"/>
      <c r="C16" s="18"/>
      <c r="D16" s="27"/>
      <c r="E16" s="4"/>
      <c r="F16" s="62"/>
      <c r="G16" s="28"/>
      <c r="H16" s="55"/>
      <c r="I16" s="55"/>
      <c r="J16" s="55"/>
      <c r="K16" s="18"/>
      <c r="L16" s="58"/>
      <c r="M16" s="55"/>
      <c r="N16" s="55"/>
      <c r="O16" s="55"/>
      <c r="P16" s="55"/>
      <c r="Q16" s="55"/>
      <c r="R16" s="55"/>
      <c r="S16" s="55"/>
      <c r="T16" s="55"/>
      <c r="U16" s="2"/>
    </row>
    <row r="17" spans="1:36" ht="15" customHeight="1" x14ac:dyDescent="0.25">
      <c r="A17" s="55"/>
      <c r="B17" s="55"/>
      <c r="C17" s="18"/>
      <c r="D17" s="27"/>
      <c r="E17" s="4"/>
      <c r="F17" s="62"/>
      <c r="G17" s="63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2"/>
    </row>
    <row r="18" spans="1:36" ht="15" customHeight="1" x14ac:dyDescent="0.25">
      <c r="A18" s="55"/>
      <c r="B18" s="61"/>
      <c r="C18" s="55"/>
      <c r="D18" s="55"/>
      <c r="E18" s="55"/>
      <c r="F18" s="55"/>
      <c r="G18" s="55"/>
      <c r="H18" s="55"/>
      <c r="I18" s="55"/>
      <c r="J18" s="55"/>
      <c r="K18" s="55"/>
      <c r="L18" s="18"/>
      <c r="M18" s="58"/>
      <c r="N18" s="58"/>
      <c r="O18" s="55"/>
      <c r="P18" s="55"/>
      <c r="Q18" s="55"/>
      <c r="R18" s="55"/>
      <c r="S18" s="55"/>
      <c r="T18" s="55"/>
      <c r="U18" s="2"/>
    </row>
    <row r="19" spans="1:36" ht="15" customHeight="1" x14ac:dyDescent="0.25">
      <c r="A19" s="55"/>
      <c r="B19" s="55"/>
      <c r="C19" s="18"/>
      <c r="D19" s="64"/>
      <c r="E19" s="55"/>
      <c r="F19" s="55"/>
      <c r="G19" s="55"/>
      <c r="H19" s="18"/>
      <c r="I19" s="64"/>
      <c r="J19" s="55"/>
      <c r="K19" s="25"/>
      <c r="L19" s="65"/>
      <c r="M19" s="52"/>
      <c r="N19" s="52"/>
      <c r="O19" s="55"/>
      <c r="P19" s="55"/>
      <c r="Q19" s="55"/>
      <c r="R19" s="55"/>
      <c r="S19" s="55"/>
      <c r="T19" s="55"/>
      <c r="U19" s="2"/>
    </row>
    <row r="20" spans="1:36" ht="15" customHeight="1" x14ac:dyDescent="0.25">
      <c r="A20" s="55"/>
      <c r="B20" s="55"/>
      <c r="C20" s="18"/>
      <c r="D20" s="66"/>
      <c r="E20" s="55"/>
      <c r="F20" s="55"/>
      <c r="G20" s="67"/>
      <c r="H20" s="18"/>
      <c r="I20" s="64"/>
      <c r="J20" s="55"/>
      <c r="K20" s="25"/>
      <c r="L20" s="65"/>
      <c r="M20" s="52"/>
      <c r="N20" s="52"/>
      <c r="O20" s="55"/>
      <c r="P20" s="55"/>
      <c r="Q20" s="55"/>
      <c r="R20" s="55"/>
      <c r="S20" s="55"/>
      <c r="T20" s="55"/>
      <c r="U20" s="2"/>
    </row>
    <row r="21" spans="1:36" ht="15" customHeight="1" x14ac:dyDescent="0.25">
      <c r="A21" s="55"/>
      <c r="B21" s="55"/>
      <c r="C21" s="18"/>
      <c r="D21" s="66"/>
      <c r="E21" s="55"/>
      <c r="F21" s="55"/>
      <c r="G21" s="55"/>
      <c r="H21" s="55"/>
      <c r="I21" s="55"/>
      <c r="J21" s="55"/>
      <c r="K21" s="55"/>
      <c r="L21" s="18"/>
      <c r="M21" s="27"/>
      <c r="N21" s="27"/>
      <c r="O21" s="55"/>
      <c r="P21" s="55"/>
      <c r="Q21" s="55"/>
      <c r="R21" s="55"/>
      <c r="S21" s="55"/>
      <c r="T21" s="55"/>
      <c r="U21" s="2"/>
    </row>
    <row r="22" spans="1:36" ht="27.95" customHeight="1" x14ac:dyDescent="0.25">
      <c r="A22" s="55"/>
      <c r="B22" s="55"/>
      <c r="C22" s="68"/>
      <c r="D22" s="66"/>
      <c r="E22" s="55"/>
      <c r="F22" s="55"/>
      <c r="G22" s="55"/>
      <c r="H22" s="47"/>
      <c r="I22" s="69"/>
      <c r="J22" s="55"/>
      <c r="K22" s="55"/>
      <c r="L22" s="18"/>
      <c r="M22" s="28"/>
      <c r="N22" s="28"/>
      <c r="O22" s="55"/>
      <c r="P22" s="55"/>
      <c r="Q22" s="55"/>
      <c r="R22" s="55"/>
      <c r="S22" s="55"/>
      <c r="T22" s="55"/>
      <c r="U22" s="2"/>
    </row>
    <row r="23" spans="1:36" ht="15" customHeight="1" x14ac:dyDescent="0.25">
      <c r="A23" s="55"/>
      <c r="B23" s="55"/>
      <c r="C23" s="18"/>
      <c r="D23" s="52"/>
      <c r="E23" s="4"/>
      <c r="F23" s="55"/>
      <c r="G23" s="55"/>
      <c r="H23" s="55"/>
      <c r="I23" s="55"/>
      <c r="J23" s="55"/>
      <c r="K23" s="55"/>
      <c r="L23" s="55"/>
      <c r="M23" s="63"/>
      <c r="N23" s="63"/>
      <c r="O23" s="55"/>
      <c r="P23" s="55"/>
      <c r="Q23" s="55"/>
      <c r="R23" s="55"/>
      <c r="S23" s="55"/>
      <c r="T23" s="55"/>
      <c r="U23" s="2"/>
    </row>
    <row r="24" spans="1:36" ht="15" customHeight="1" x14ac:dyDescent="0.25">
      <c r="A24" s="55"/>
      <c r="B24" s="55"/>
      <c r="C24" s="18"/>
      <c r="D24" s="52"/>
      <c r="E24" s="4"/>
      <c r="F24" s="55"/>
      <c r="G24" s="55"/>
      <c r="H24" s="55"/>
      <c r="I24" s="55"/>
      <c r="J24" s="55"/>
      <c r="K24" s="55"/>
      <c r="L24" s="55"/>
      <c r="M24" s="62"/>
      <c r="N24" s="50"/>
      <c r="O24" s="70"/>
      <c r="P24" s="70"/>
      <c r="Q24" s="70"/>
      <c r="R24" s="70"/>
      <c r="S24" s="70"/>
      <c r="T24" s="70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</row>
    <row r="25" spans="1:36" ht="15" customHeight="1" x14ac:dyDescent="0.25">
      <c r="A25" s="55"/>
      <c r="B25" s="55"/>
      <c r="C25" s="18"/>
      <c r="D25" s="28"/>
      <c r="E25" s="4"/>
      <c r="F25" s="55"/>
      <c r="G25" s="55"/>
      <c r="H25" s="55"/>
      <c r="I25" s="55"/>
      <c r="J25" s="55"/>
      <c r="K25" s="55"/>
      <c r="L25" s="55"/>
      <c r="M25" s="18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</row>
    <row r="26" spans="1:36" ht="15" customHeight="1" x14ac:dyDescent="0.25">
      <c r="A26" s="55"/>
      <c r="B26" s="55"/>
      <c r="C26" s="18"/>
      <c r="D26" s="28"/>
      <c r="E26" s="4"/>
      <c r="F26" s="55"/>
      <c r="G26" s="55"/>
      <c r="H26" s="55"/>
      <c r="I26" s="55"/>
      <c r="J26" s="55"/>
      <c r="K26" s="55"/>
      <c r="L26" s="55"/>
      <c r="M26" s="18"/>
      <c r="N26" s="50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</row>
    <row r="27" spans="1:36" ht="15" customHeight="1" x14ac:dyDescent="0.25">
      <c r="A27" s="55"/>
      <c r="B27" s="55"/>
      <c r="C27" s="18"/>
      <c r="D27" s="28"/>
      <c r="E27" s="4"/>
      <c r="F27" s="55"/>
      <c r="G27" s="55"/>
      <c r="H27" s="55"/>
      <c r="I27" s="55"/>
      <c r="J27" s="55"/>
      <c r="K27" s="55"/>
      <c r="L27" s="55"/>
      <c r="M27" s="18"/>
      <c r="N27" s="50"/>
      <c r="O27" s="50"/>
      <c r="P27" s="50"/>
      <c r="Q27" s="50"/>
      <c r="R27" s="50"/>
      <c r="S27" s="50"/>
      <c r="T27" s="50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</row>
    <row r="28" spans="1:36" ht="15" customHeight="1" x14ac:dyDescent="0.25">
      <c r="A28" s="55"/>
      <c r="B28" s="55"/>
      <c r="C28" s="18"/>
      <c r="D28" s="52"/>
      <c r="E28" s="4"/>
      <c r="F28" s="55"/>
      <c r="G28" s="71"/>
      <c r="H28" s="55"/>
      <c r="I28" s="55"/>
      <c r="J28" s="55"/>
      <c r="K28" s="55"/>
      <c r="L28" s="55"/>
      <c r="M28" s="18"/>
      <c r="N28" s="58"/>
      <c r="O28" s="58"/>
      <c r="P28" s="58"/>
      <c r="Q28" s="58"/>
      <c r="R28" s="58"/>
      <c r="S28" s="58"/>
      <c r="T28" s="58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 ht="15" customHeight="1" x14ac:dyDescent="0.25">
      <c r="A29" s="55"/>
      <c r="B29" s="55"/>
      <c r="C29" s="18"/>
      <c r="D29" s="50"/>
      <c r="E29" s="4"/>
      <c r="F29" s="55"/>
      <c r="G29" s="55"/>
      <c r="H29" s="55"/>
      <c r="I29" s="55"/>
      <c r="J29" s="55"/>
      <c r="K29" s="55"/>
      <c r="L29" s="55"/>
      <c r="M29" s="18"/>
      <c r="N29" s="50"/>
      <c r="O29" s="50"/>
      <c r="P29" s="50"/>
      <c r="Q29" s="50"/>
      <c r="R29" s="50"/>
      <c r="S29" s="50"/>
      <c r="T29" s="50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</row>
    <row r="30" spans="1:36" ht="15" customHeight="1" x14ac:dyDescent="0.25">
      <c r="A30" s="55"/>
      <c r="B30" s="55"/>
      <c r="C30" s="62"/>
      <c r="D30" s="52"/>
      <c r="E30" s="55"/>
      <c r="F30" s="55"/>
      <c r="G30" s="71"/>
      <c r="H30" s="55"/>
      <c r="I30" s="55"/>
      <c r="J30" s="55"/>
      <c r="K30" s="55"/>
      <c r="L30" s="55"/>
      <c r="M30" s="18"/>
      <c r="N30" s="58"/>
      <c r="O30" s="58"/>
      <c r="P30" s="58"/>
      <c r="Q30" s="58"/>
      <c r="R30" s="58"/>
      <c r="S30" s="58"/>
      <c r="T30" s="58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 ht="15" customHeight="1" x14ac:dyDescent="0.25">
      <c r="A31" s="55"/>
      <c r="B31" s="55"/>
      <c r="C31" s="62"/>
      <c r="D31" s="52"/>
      <c r="E31" s="4"/>
      <c r="F31" s="27"/>
      <c r="G31" s="55"/>
      <c r="H31" s="55"/>
      <c r="I31" s="55"/>
      <c r="J31" s="55"/>
      <c r="K31" s="55"/>
      <c r="L31" s="55"/>
      <c r="M31" s="18"/>
      <c r="N31" s="72"/>
      <c r="O31" s="72"/>
      <c r="P31" s="72"/>
      <c r="Q31" s="72"/>
      <c r="R31" s="72"/>
      <c r="S31" s="72"/>
      <c r="T31" s="72"/>
      <c r="U31" s="37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</row>
    <row r="32" spans="1:36" ht="15" customHeight="1" x14ac:dyDescent="0.25">
      <c r="A32" s="55"/>
      <c r="B32" s="55"/>
      <c r="C32" s="18"/>
      <c r="D32" s="53"/>
      <c r="E32" s="4"/>
      <c r="F32" s="55"/>
      <c r="G32" s="71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2"/>
    </row>
    <row r="33" spans="1:36" ht="15" customHeight="1" x14ac:dyDescent="0.25">
      <c r="A33" s="55"/>
      <c r="B33" s="55"/>
      <c r="C33" s="18"/>
      <c r="D33" s="54"/>
      <c r="E33" s="55"/>
      <c r="F33" s="55"/>
      <c r="G33" s="55"/>
      <c r="H33" s="55"/>
      <c r="I33" s="55"/>
      <c r="J33" s="55"/>
      <c r="K33" s="55"/>
      <c r="L33" s="55"/>
      <c r="M33" s="18"/>
      <c r="N33" s="73"/>
      <c r="O33" s="73"/>
      <c r="P33" s="73"/>
      <c r="Q33" s="73"/>
      <c r="R33" s="73"/>
      <c r="S33" s="73"/>
      <c r="T33" s="73"/>
      <c r="U33" s="38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</row>
    <row r="34" spans="1:36" ht="15" customHeight="1" x14ac:dyDescent="0.25">
      <c r="A34" s="55"/>
      <c r="B34" s="55"/>
      <c r="C34" s="18"/>
      <c r="D34" s="27"/>
      <c r="E34" s="27"/>
      <c r="F34" s="55"/>
      <c r="G34" s="71"/>
      <c r="H34" s="55"/>
      <c r="I34" s="55"/>
      <c r="J34" s="55"/>
      <c r="K34" s="55"/>
      <c r="L34" s="55"/>
      <c r="M34" s="62"/>
      <c r="N34" s="63"/>
      <c r="O34" s="55"/>
      <c r="P34" s="55"/>
      <c r="Q34" s="55"/>
      <c r="R34" s="55"/>
      <c r="S34" s="55"/>
      <c r="T34" s="55"/>
      <c r="U34" s="2"/>
    </row>
    <row r="35" spans="1:36" ht="15" customHeight="1" x14ac:dyDescent="0.25">
      <c r="A35" s="55"/>
      <c r="B35" s="55"/>
      <c r="C35" s="18"/>
      <c r="D35" s="27"/>
      <c r="E35" s="55"/>
      <c r="F35" s="55"/>
      <c r="G35" s="55"/>
      <c r="H35" s="55"/>
      <c r="I35" s="55"/>
      <c r="J35" s="55"/>
      <c r="K35" s="55"/>
      <c r="L35" s="55"/>
      <c r="M35" s="18"/>
      <c r="N35" s="55"/>
      <c r="O35" s="55"/>
      <c r="P35" s="55"/>
      <c r="Q35" s="55"/>
      <c r="R35" s="55"/>
      <c r="S35" s="55"/>
      <c r="T35" s="55"/>
      <c r="U35" s="2"/>
    </row>
    <row r="36" spans="1:36" ht="15" customHeight="1" x14ac:dyDescent="0.25">
      <c r="A36" s="55"/>
      <c r="B36" s="55"/>
      <c r="C36" s="18"/>
      <c r="D36" s="24"/>
      <c r="E36" s="24"/>
      <c r="F36" s="55"/>
      <c r="G36" s="71"/>
      <c r="H36" s="55"/>
      <c r="I36" s="55"/>
      <c r="J36" s="55"/>
      <c r="K36" s="55"/>
      <c r="L36" s="55"/>
      <c r="M36" s="62"/>
      <c r="N36" s="55"/>
      <c r="O36" s="55"/>
      <c r="P36" s="55"/>
      <c r="Q36" s="55"/>
      <c r="R36" s="55"/>
      <c r="S36" s="55"/>
      <c r="T36" s="55"/>
      <c r="U36" s="2"/>
    </row>
    <row r="37" spans="1:36" ht="15" customHeight="1" x14ac:dyDescent="0.25">
      <c r="A37" s="55"/>
      <c r="B37" s="55"/>
      <c r="C37" s="18"/>
      <c r="D37" s="53"/>
      <c r="E37" s="4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2"/>
    </row>
    <row r="38" spans="1:36" ht="15" customHeight="1" x14ac:dyDescent="0.25">
      <c r="A38" s="55"/>
      <c r="B38" s="61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2"/>
    </row>
    <row r="39" spans="1:36" ht="15" customHeight="1" x14ac:dyDescent="0.25">
      <c r="A39" s="55"/>
      <c r="B39" s="55"/>
      <c r="C39" s="18"/>
      <c r="D39" s="64"/>
      <c r="E39" s="55"/>
      <c r="F39" s="55"/>
      <c r="G39" s="55"/>
      <c r="H39" s="55"/>
      <c r="I39" s="55"/>
      <c r="J39" s="55"/>
      <c r="K39" s="55"/>
      <c r="L39" s="55"/>
      <c r="M39" s="18"/>
      <c r="N39" s="55"/>
      <c r="O39" s="55"/>
      <c r="P39" s="55"/>
      <c r="Q39" s="55"/>
      <c r="R39" s="55"/>
      <c r="S39" s="55"/>
      <c r="T39" s="55"/>
      <c r="U39" s="2" t="str">
        <f t="shared" ref="U39:AA39" si="0">IF(U35=0,"",U35)</f>
        <v/>
      </c>
      <c r="V39" s="1" t="str">
        <f t="shared" si="0"/>
        <v/>
      </c>
      <c r="W39" s="1" t="str">
        <f t="shared" si="0"/>
        <v/>
      </c>
      <c r="X39" s="1" t="str">
        <f t="shared" si="0"/>
        <v/>
      </c>
      <c r="Y39" s="1" t="str">
        <f t="shared" si="0"/>
        <v/>
      </c>
      <c r="Z39" s="1" t="str">
        <f t="shared" si="0"/>
        <v/>
      </c>
      <c r="AA39" s="1" t="str">
        <f t="shared" si="0"/>
        <v/>
      </c>
      <c r="AB39" s="1" t="str">
        <f t="shared" ref="AB39:AJ39" si="1">IF(AB35=0,"",AB35)</f>
        <v/>
      </c>
      <c r="AC39" s="1" t="str">
        <f t="shared" si="1"/>
        <v/>
      </c>
      <c r="AD39" s="1" t="str">
        <f t="shared" si="1"/>
        <v/>
      </c>
      <c r="AE39" s="1" t="str">
        <f t="shared" si="1"/>
        <v/>
      </c>
      <c r="AF39" s="1" t="str">
        <f t="shared" si="1"/>
        <v/>
      </c>
      <c r="AG39" s="1" t="str">
        <f t="shared" si="1"/>
        <v/>
      </c>
      <c r="AH39" s="1" t="str">
        <f t="shared" si="1"/>
        <v/>
      </c>
      <c r="AI39" s="1" t="str">
        <f t="shared" si="1"/>
        <v/>
      </c>
      <c r="AJ39" s="1" t="str">
        <f t="shared" si="1"/>
        <v/>
      </c>
    </row>
    <row r="40" spans="1:36" ht="15" customHeight="1" x14ac:dyDescent="0.25">
      <c r="A40" s="55"/>
      <c r="B40" s="55"/>
      <c r="C40" s="18"/>
      <c r="D40" s="52"/>
      <c r="E40" s="4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2"/>
    </row>
    <row r="41" spans="1:36" ht="15" customHeight="1" x14ac:dyDescent="0.25">
      <c r="A41" s="55"/>
      <c r="B41" s="55"/>
      <c r="C41" s="18"/>
      <c r="D41" s="52"/>
      <c r="E41" s="4"/>
      <c r="F41" s="74"/>
      <c r="G41" s="55"/>
      <c r="H41" s="55"/>
      <c r="I41" s="55"/>
      <c r="J41" s="55"/>
      <c r="K41" s="55"/>
      <c r="L41" s="18"/>
      <c r="M41" s="24"/>
      <c r="N41" s="55"/>
      <c r="O41" s="55"/>
      <c r="P41" s="55"/>
      <c r="Q41" s="55"/>
      <c r="R41" s="55"/>
      <c r="S41" s="55"/>
      <c r="T41" s="55"/>
      <c r="U41" s="2"/>
    </row>
    <row r="42" spans="1:36" ht="15" customHeight="1" x14ac:dyDescent="0.25">
      <c r="A42" s="55"/>
      <c r="B42" s="55"/>
      <c r="C42" s="18"/>
      <c r="D42" s="52"/>
      <c r="E42" s="4"/>
      <c r="F42" s="55"/>
      <c r="G42" s="55"/>
      <c r="H42" s="55"/>
      <c r="I42" s="55"/>
      <c r="J42" s="55"/>
      <c r="K42" s="55"/>
      <c r="L42" s="18"/>
      <c r="M42" s="55"/>
      <c r="N42" s="18"/>
      <c r="O42" s="28"/>
      <c r="P42" s="4"/>
      <c r="Q42" s="55"/>
      <c r="R42" s="55"/>
      <c r="S42" s="55"/>
      <c r="T42" s="55"/>
      <c r="U42" s="2"/>
    </row>
    <row r="43" spans="1:36" ht="15" customHeight="1" x14ac:dyDescent="0.25">
      <c r="A43" s="55"/>
      <c r="B43" s="55"/>
      <c r="C43" s="18"/>
      <c r="D43" s="28"/>
      <c r="E43" s="4"/>
      <c r="F43" s="55"/>
      <c r="G43" s="55"/>
      <c r="H43" s="55"/>
      <c r="I43" s="55"/>
      <c r="J43" s="55"/>
      <c r="K43" s="55"/>
      <c r="L43" s="18"/>
      <c r="M43" s="27"/>
      <c r="N43" s="18"/>
      <c r="O43" s="28"/>
      <c r="P43" s="4"/>
      <c r="Q43" s="55"/>
      <c r="R43" s="55"/>
      <c r="S43" s="55"/>
      <c r="T43" s="55"/>
      <c r="U43" s="2"/>
    </row>
    <row r="44" spans="1:36" ht="15" customHeight="1" x14ac:dyDescent="0.25">
      <c r="A44" s="55"/>
      <c r="B44" s="55"/>
      <c r="C44" s="18"/>
      <c r="D44" s="50"/>
      <c r="E44" s="4"/>
      <c r="F44" s="55"/>
      <c r="G44" s="55"/>
      <c r="H44" s="55"/>
      <c r="I44" s="55"/>
      <c r="J44" s="55"/>
      <c r="K44" s="55"/>
      <c r="L44" s="55"/>
      <c r="M44" s="27"/>
      <c r="N44" s="55"/>
      <c r="O44" s="55"/>
      <c r="P44" s="55"/>
      <c r="Q44" s="18"/>
      <c r="R44" s="55"/>
      <c r="S44" s="4"/>
      <c r="T44" s="55"/>
      <c r="U44" s="2"/>
    </row>
    <row r="45" spans="1:36" ht="15" customHeight="1" x14ac:dyDescent="0.25">
      <c r="A45" s="55"/>
      <c r="B45" s="55"/>
      <c r="C45" s="18"/>
      <c r="D45" s="28"/>
      <c r="E45" s="4"/>
      <c r="F45" s="55"/>
      <c r="G45" s="55"/>
      <c r="H45" s="55"/>
      <c r="I45" s="55"/>
      <c r="J45" s="55"/>
      <c r="K45" s="18"/>
      <c r="L45" s="28"/>
      <c r="M45" s="55"/>
      <c r="N45" s="55"/>
      <c r="O45" s="55"/>
      <c r="P45" s="55"/>
      <c r="Q45" s="18"/>
      <c r="R45" s="28"/>
      <c r="S45" s="4"/>
      <c r="T45" s="55"/>
      <c r="U45" s="2"/>
    </row>
    <row r="46" spans="1:36" ht="15" customHeight="1" x14ac:dyDescent="0.25">
      <c r="A46" s="55"/>
      <c r="B46" s="55"/>
      <c r="C46" s="18"/>
      <c r="D46" s="52"/>
      <c r="E46" s="4"/>
      <c r="F46" s="55"/>
      <c r="G46" s="55"/>
      <c r="H46" s="55"/>
      <c r="I46" s="55"/>
      <c r="J46" s="55"/>
      <c r="K46" s="18"/>
      <c r="L46" s="50"/>
      <c r="M46" s="55"/>
      <c r="N46" s="55"/>
      <c r="O46" s="55"/>
      <c r="P46" s="55"/>
      <c r="Q46" s="18"/>
      <c r="R46" s="28"/>
      <c r="S46" s="4"/>
      <c r="T46" s="55"/>
      <c r="U46" s="2"/>
    </row>
    <row r="47" spans="1:36" ht="15" customHeight="1" x14ac:dyDescent="0.25">
      <c r="A47" s="55"/>
      <c r="B47" s="55"/>
      <c r="C47" s="18"/>
      <c r="D47" s="28"/>
      <c r="E47" s="4"/>
      <c r="F47" s="55"/>
      <c r="G47" s="18"/>
      <c r="H47" s="28"/>
      <c r="I47" s="4"/>
      <c r="J47" s="55"/>
      <c r="K47" s="55"/>
      <c r="L47" s="46"/>
      <c r="M47" s="55"/>
      <c r="N47" s="55"/>
      <c r="O47" s="55"/>
      <c r="P47" s="55"/>
      <c r="Q47" s="18"/>
      <c r="R47" s="28"/>
      <c r="S47" s="4"/>
      <c r="T47" s="55"/>
      <c r="U47" s="2"/>
    </row>
    <row r="48" spans="1:36" ht="15" customHeight="1" x14ac:dyDescent="0.25">
      <c r="A48" s="55"/>
      <c r="B48" s="55"/>
      <c r="C48" s="18"/>
      <c r="D48" s="23"/>
      <c r="E48" s="55"/>
      <c r="F48" s="55"/>
      <c r="G48" s="55"/>
      <c r="H48" s="55"/>
      <c r="I48" s="55"/>
      <c r="J48" s="55"/>
      <c r="K48" s="55"/>
      <c r="L48" s="46"/>
      <c r="M48" s="75"/>
      <c r="N48" s="50"/>
      <c r="O48" s="76"/>
      <c r="P48" s="55"/>
      <c r="Q48" s="77"/>
      <c r="R48" s="55"/>
      <c r="S48" s="55"/>
      <c r="T48" s="55"/>
      <c r="U48" s="2"/>
    </row>
    <row r="49" spans="1:21" ht="15" customHeight="1" x14ac:dyDescent="0.25">
      <c r="A49" s="55"/>
      <c r="B49" s="55"/>
      <c r="C49" s="18"/>
      <c r="D49" s="78"/>
      <c r="E49" s="55"/>
      <c r="F49" s="79"/>
      <c r="G49" s="18"/>
      <c r="H49" s="28"/>
      <c r="I49" s="4"/>
      <c r="J49" s="55"/>
      <c r="K49" s="55"/>
      <c r="L49" s="46"/>
      <c r="M49" s="75"/>
      <c r="N49" s="50"/>
      <c r="O49" s="76"/>
      <c r="P49" s="55"/>
      <c r="Q49" s="77"/>
      <c r="R49" s="55"/>
      <c r="S49" s="55"/>
      <c r="T49" s="55"/>
      <c r="U49" s="2"/>
    </row>
    <row r="50" spans="1:21" ht="15" customHeight="1" x14ac:dyDescent="0.25">
      <c r="A50" s="55"/>
      <c r="B50" s="55"/>
      <c r="C50" s="18"/>
      <c r="D50" s="28"/>
      <c r="E50" s="4"/>
      <c r="F50" s="79"/>
      <c r="G50" s="79"/>
      <c r="H50" s="55"/>
      <c r="I50" s="55"/>
      <c r="J50" s="55"/>
      <c r="K50" s="55"/>
      <c r="L50" s="46"/>
      <c r="M50" s="75"/>
      <c r="N50" s="50"/>
      <c r="O50" s="76"/>
      <c r="P50" s="55"/>
      <c r="Q50" s="77"/>
      <c r="R50" s="55"/>
      <c r="S50" s="55"/>
      <c r="T50" s="55"/>
      <c r="U50" s="2"/>
    </row>
    <row r="51" spans="1:21" ht="15" customHeight="1" x14ac:dyDescent="0.25">
      <c r="A51" s="55"/>
      <c r="B51" s="4"/>
      <c r="C51" s="18"/>
      <c r="D51" s="80"/>
      <c r="E51" s="4"/>
      <c r="F51" s="79"/>
      <c r="G51" s="75"/>
      <c r="H51" s="55"/>
      <c r="I51" s="55"/>
      <c r="J51" s="55"/>
      <c r="K51" s="55"/>
      <c r="L51" s="55"/>
      <c r="M51" s="55"/>
      <c r="N51" s="55"/>
      <c r="O51" s="18"/>
      <c r="P51" s="75"/>
      <c r="Q51" s="55"/>
      <c r="R51" s="55"/>
      <c r="S51" s="55"/>
      <c r="T51" s="55"/>
      <c r="U51" s="2"/>
    </row>
    <row r="52" spans="1:21" ht="15" customHeight="1" x14ac:dyDescent="0.25">
      <c r="A52" s="55"/>
      <c r="B52" s="55"/>
      <c r="C52" s="18"/>
      <c r="D52" s="24"/>
      <c r="E52" s="4"/>
      <c r="F52" s="79"/>
      <c r="G52" s="55"/>
      <c r="H52" s="55"/>
      <c r="I52" s="55"/>
      <c r="J52" s="55"/>
      <c r="K52" s="55"/>
      <c r="L52" s="18"/>
      <c r="M52" s="72"/>
      <c r="N52" s="55"/>
      <c r="O52" s="18"/>
      <c r="P52" s="55"/>
      <c r="Q52" s="55"/>
      <c r="R52" s="55"/>
      <c r="S52" s="55"/>
      <c r="T52" s="55"/>
      <c r="U52" s="2"/>
    </row>
    <row r="53" spans="1:21" ht="15" customHeight="1" x14ac:dyDescent="0.25">
      <c r="A53" s="55"/>
      <c r="B53" s="55"/>
      <c r="C53" s="18"/>
      <c r="D53" s="24"/>
      <c r="E53" s="4"/>
      <c r="F53" s="27"/>
      <c r="G53" s="18"/>
      <c r="H53" s="28"/>
      <c r="I53" s="4"/>
      <c r="J53" s="55"/>
      <c r="K53" s="55"/>
      <c r="L53" s="18"/>
      <c r="M53" s="72"/>
      <c r="N53" s="55"/>
      <c r="O53" s="55"/>
      <c r="P53" s="55"/>
      <c r="Q53" s="55"/>
      <c r="R53" s="55"/>
      <c r="S53" s="55"/>
      <c r="T53" s="55"/>
      <c r="U53" s="2"/>
    </row>
    <row r="54" spans="1:21" ht="15" customHeight="1" x14ac:dyDescent="0.25">
      <c r="A54" s="55"/>
      <c r="B54" s="55"/>
      <c r="C54" s="18"/>
      <c r="D54" s="27"/>
      <c r="E54" s="55"/>
      <c r="F54" s="79"/>
      <c r="G54" s="55"/>
      <c r="H54" s="55"/>
      <c r="I54" s="55"/>
      <c r="J54" s="55"/>
      <c r="K54" s="55"/>
      <c r="L54" s="18"/>
      <c r="M54" s="23"/>
      <c r="N54" s="55"/>
      <c r="O54" s="55"/>
      <c r="P54" s="55"/>
      <c r="Q54" s="55"/>
      <c r="R54" s="55"/>
      <c r="S54" s="55"/>
      <c r="T54" s="55"/>
      <c r="U54" s="2"/>
    </row>
    <row r="55" spans="1:21" ht="15" customHeight="1" x14ac:dyDescent="0.25">
      <c r="A55" s="55"/>
      <c r="B55" s="55"/>
      <c r="C55" s="18"/>
      <c r="D55" s="27"/>
      <c r="E55" s="4"/>
      <c r="F55" s="55"/>
      <c r="G55" s="18"/>
      <c r="H55" s="28"/>
      <c r="I55" s="4"/>
      <c r="J55" s="55"/>
      <c r="K55" s="55"/>
      <c r="L55" s="18"/>
      <c r="M55" s="81"/>
      <c r="N55" s="55"/>
      <c r="O55" s="55"/>
      <c r="P55" s="55"/>
      <c r="Q55" s="55"/>
      <c r="R55" s="55"/>
      <c r="S55" s="55"/>
      <c r="T55" s="55"/>
      <c r="U55" s="2"/>
    </row>
    <row r="56" spans="1:21" ht="15" customHeight="1" x14ac:dyDescent="0.25">
      <c r="A56" s="55"/>
      <c r="B56" s="55"/>
      <c r="C56" s="18"/>
      <c r="D56" s="24"/>
      <c r="E56" s="4"/>
      <c r="F56" s="55"/>
      <c r="G56" s="55"/>
      <c r="H56" s="55"/>
      <c r="I56" s="55"/>
      <c r="J56" s="55"/>
      <c r="K56" s="28"/>
      <c r="L56" s="55"/>
      <c r="M56" s="55"/>
      <c r="N56" s="55"/>
      <c r="O56" s="55"/>
      <c r="P56" s="55"/>
      <c r="Q56" s="55"/>
      <c r="R56" s="55"/>
      <c r="S56" s="55"/>
      <c r="T56" s="55"/>
      <c r="U56" s="2"/>
    </row>
    <row r="57" spans="1:21" ht="15" customHeight="1" x14ac:dyDescent="0.25">
      <c r="A57" s="55"/>
      <c r="B57" s="55"/>
      <c r="C57" s="18"/>
      <c r="D57" s="28"/>
      <c r="E57" s="4"/>
      <c r="F57" s="55"/>
      <c r="G57" s="55"/>
      <c r="H57" s="55"/>
      <c r="I57" s="55"/>
      <c r="J57" s="55"/>
      <c r="K57" s="28"/>
      <c r="L57" s="55"/>
      <c r="M57" s="55"/>
      <c r="N57" s="55"/>
      <c r="O57" s="55"/>
      <c r="P57" s="55"/>
      <c r="Q57" s="55"/>
      <c r="R57" s="55"/>
      <c r="S57" s="55"/>
      <c r="T57" s="55"/>
      <c r="U57" s="2"/>
    </row>
    <row r="58" spans="1:21" ht="15" customHeight="1" x14ac:dyDescent="0.25">
      <c r="A58" s="55"/>
      <c r="B58" s="55"/>
      <c r="C58" s="18"/>
      <c r="D58" s="27"/>
      <c r="E58" s="4"/>
      <c r="F58" s="55"/>
      <c r="G58" s="55"/>
      <c r="H58" s="55"/>
      <c r="I58" s="55"/>
      <c r="J58" s="55"/>
      <c r="K58" s="55"/>
      <c r="L58" s="77"/>
      <c r="M58" s="55"/>
      <c r="N58" s="55"/>
      <c r="O58" s="55"/>
      <c r="P58" s="55"/>
      <c r="Q58" s="55"/>
      <c r="R58" s="55"/>
      <c r="S58" s="55"/>
      <c r="T58" s="55"/>
      <c r="U58" s="2"/>
    </row>
    <row r="59" spans="1:21" ht="15" customHeight="1" x14ac:dyDescent="0.25">
      <c r="A59" s="55"/>
      <c r="B59" s="55"/>
      <c r="C59" s="18"/>
      <c r="D59" s="27"/>
      <c r="E59" s="4"/>
      <c r="F59" s="55"/>
      <c r="G59" s="18"/>
      <c r="H59" s="28"/>
      <c r="I59" s="55"/>
      <c r="J59" s="77"/>
      <c r="K59" s="55"/>
      <c r="L59" s="18"/>
      <c r="M59" s="55"/>
      <c r="N59" s="55"/>
      <c r="O59" s="55"/>
      <c r="P59" s="75"/>
      <c r="Q59" s="55"/>
      <c r="R59" s="55"/>
      <c r="S59" s="55"/>
      <c r="T59" s="55"/>
      <c r="U59" s="2"/>
    </row>
    <row r="60" spans="1:21" ht="15" customHeight="1" x14ac:dyDescent="0.25">
      <c r="A60" s="55"/>
      <c r="B60" s="55"/>
      <c r="C60" s="18"/>
      <c r="D60" s="28"/>
      <c r="E60" s="55"/>
      <c r="F60" s="55"/>
      <c r="G60" s="55"/>
      <c r="H60" s="55"/>
      <c r="I60" s="55"/>
      <c r="J60" s="55"/>
      <c r="K60" s="55"/>
      <c r="L60" s="18"/>
      <c r="M60" s="55"/>
      <c r="N60" s="55"/>
      <c r="O60" s="55"/>
      <c r="P60" s="75"/>
      <c r="Q60" s="55"/>
      <c r="R60" s="55"/>
      <c r="S60" s="55"/>
      <c r="T60" s="55"/>
      <c r="U60" s="2"/>
    </row>
    <row r="61" spans="1:21" ht="15" customHeight="1" x14ac:dyDescent="0.25">
      <c r="A61" s="55"/>
      <c r="B61" s="55"/>
      <c r="C61" s="18"/>
      <c r="D61" s="54"/>
      <c r="E61" s="55"/>
      <c r="F61" s="55"/>
      <c r="G61" s="18"/>
      <c r="H61" s="28"/>
      <c r="I61" s="77"/>
      <c r="J61" s="77"/>
      <c r="K61" s="55"/>
      <c r="L61" s="18"/>
      <c r="M61" s="55"/>
      <c r="N61" s="55"/>
      <c r="O61" s="55"/>
      <c r="P61" s="55"/>
      <c r="Q61" s="55"/>
      <c r="R61" s="55"/>
      <c r="S61" s="55"/>
      <c r="T61" s="55"/>
      <c r="U61" s="2"/>
    </row>
    <row r="62" spans="1:21" ht="15" customHeight="1" x14ac:dyDescent="0.25">
      <c r="A62" s="82"/>
      <c r="B62" s="55"/>
      <c r="C62" s="55"/>
      <c r="D62" s="55"/>
      <c r="E62" s="82"/>
      <c r="F62" s="82"/>
      <c r="G62" s="55"/>
      <c r="H62" s="55"/>
      <c r="I62" s="55"/>
      <c r="J62" s="55"/>
      <c r="K62" s="55"/>
      <c r="L62" s="18"/>
      <c r="M62" s="55"/>
      <c r="N62" s="55"/>
      <c r="O62" s="55"/>
      <c r="P62" s="55"/>
      <c r="Q62" s="55"/>
      <c r="R62" s="55"/>
      <c r="S62" s="55"/>
      <c r="T62" s="55"/>
      <c r="U62" s="2"/>
    </row>
    <row r="63" spans="1:21" ht="15" customHeight="1" x14ac:dyDescent="0.25">
      <c r="A63" s="82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2"/>
    </row>
    <row r="64" spans="1:21" ht="15" customHeight="1" x14ac:dyDescent="0.25">
      <c r="A64" s="82"/>
      <c r="B64" s="55"/>
      <c r="C64" s="55"/>
      <c r="D64" s="106"/>
      <c r="E64" s="107"/>
      <c r="F64" s="108"/>
      <c r="G64" s="18"/>
      <c r="H64" s="28"/>
      <c r="I64" s="4"/>
      <c r="J64" s="77"/>
      <c r="K64" s="55"/>
      <c r="L64" s="18"/>
      <c r="M64" s="74"/>
      <c r="N64" s="55"/>
      <c r="O64" s="55"/>
      <c r="P64" s="55"/>
      <c r="Q64" s="55"/>
      <c r="R64" s="55"/>
      <c r="S64" s="55"/>
      <c r="T64" s="55"/>
      <c r="U64" s="2"/>
    </row>
    <row r="65" spans="1:21" ht="15" customHeight="1" x14ac:dyDescent="0.25">
      <c r="A65" s="82"/>
      <c r="B65" s="55"/>
      <c r="C65" s="55"/>
      <c r="D65" s="106"/>
      <c r="E65" s="107"/>
      <c r="F65" s="108"/>
      <c r="G65" s="18"/>
      <c r="H65" s="28"/>
      <c r="I65" s="4"/>
      <c r="J65" s="77"/>
      <c r="K65" s="55"/>
      <c r="L65" s="18"/>
      <c r="M65" s="83"/>
      <c r="N65" s="55"/>
      <c r="O65" s="55"/>
      <c r="P65" s="55"/>
      <c r="Q65" s="55"/>
      <c r="R65" s="55"/>
      <c r="S65" s="55"/>
      <c r="T65" s="55"/>
      <c r="U65" s="2"/>
    </row>
    <row r="66" spans="1:21" ht="15" customHeight="1" x14ac:dyDescent="0.25">
      <c r="A66" s="82"/>
      <c r="B66" s="55"/>
      <c r="C66" s="55"/>
      <c r="D66" s="18"/>
      <c r="E66" s="28"/>
      <c r="F66" s="4"/>
      <c r="G66" s="18"/>
      <c r="H66" s="28"/>
      <c r="I66" s="4"/>
      <c r="J66" s="77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2"/>
    </row>
    <row r="67" spans="1:21" ht="15" customHeight="1" x14ac:dyDescent="0.25">
      <c r="A67" s="82"/>
      <c r="B67" s="82"/>
      <c r="C67" s="82"/>
      <c r="D67" s="82"/>
      <c r="E67" s="82"/>
      <c r="F67" s="82"/>
      <c r="G67" s="84"/>
      <c r="H67" s="82"/>
      <c r="I67" s="82"/>
      <c r="J67" s="82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2"/>
    </row>
    <row r="68" spans="1:21" ht="1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</row>
    <row r="69" spans="1:21" ht="1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8" t="s">
        <v>6</v>
      </c>
      <c r="L69" s="2">
        <v>1</v>
      </c>
      <c r="M69" s="2"/>
      <c r="N69" s="2"/>
      <c r="O69" s="2"/>
      <c r="P69" s="2"/>
      <c r="Q69" s="2"/>
      <c r="R69" s="2"/>
      <c r="S69" s="2"/>
      <c r="T69" s="2"/>
      <c r="U69" s="2"/>
    </row>
    <row r="70" spans="1:21" ht="1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8" t="s">
        <v>7</v>
      </c>
      <c r="L70" s="2">
        <v>0</v>
      </c>
      <c r="M70" s="2"/>
      <c r="N70" s="2"/>
      <c r="O70" s="2"/>
      <c r="P70" s="2"/>
      <c r="Q70" s="2"/>
      <c r="R70" s="2"/>
      <c r="S70" s="2"/>
      <c r="T70" s="2"/>
      <c r="U70" s="2"/>
    </row>
    <row r="71" spans="1:21" ht="1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8" t="s">
        <v>8</v>
      </c>
      <c r="L71" s="2" t="e">
        <f>(-3*$M$78^2)+((((6*$D$33*$H$64)/($G$6/100))*10^-4)*(($G$9/100)-$M$78))+((((6*$D$33*$H$65)/($G$6/100))*10^-4)*(($G$8/100)-$M$78))</f>
        <v>#DIV/0!</v>
      </c>
      <c r="M71" s="2"/>
      <c r="N71" s="2"/>
      <c r="O71" s="2"/>
      <c r="P71" s="2"/>
      <c r="Q71" s="2"/>
      <c r="R71" s="2"/>
      <c r="S71" s="2"/>
      <c r="T71" s="2"/>
      <c r="U71" s="2"/>
    </row>
    <row r="72" spans="1:21" ht="1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46" t="s">
        <v>28</v>
      </c>
      <c r="L72" s="2" t="e">
        <f>(-2*$M$78^3)-((((6*$D$33*$H$64)/($G$6/100))*10^-4)*(($G$9/100)-$M$78)^2)-((((6*$D$33*$H$65)/($G$6/100))*10^-4)*(($G$8/100)-$M$78)^2)</f>
        <v>#DIV/0!</v>
      </c>
      <c r="M72" s="2"/>
      <c r="N72" s="2"/>
      <c r="O72" s="2"/>
      <c r="P72" s="2"/>
      <c r="Q72" s="2"/>
      <c r="R72" s="2"/>
      <c r="S72" s="2"/>
      <c r="T72" s="2"/>
      <c r="U72" s="2"/>
    </row>
    <row r="73" spans="1:21" ht="15" customHeight="1" x14ac:dyDescent="0.25">
      <c r="A73" s="2"/>
      <c r="B73" s="2"/>
      <c r="C73" s="2"/>
      <c r="D73" s="2"/>
      <c r="E73" s="2"/>
      <c r="F73" s="2"/>
      <c r="G73" s="2"/>
      <c r="H73" s="2"/>
      <c r="I73" s="8" t="s">
        <v>34</v>
      </c>
      <c r="J73" s="2">
        <f>(($G$8/100)-($G$13*-1))*-1</f>
        <v>0</v>
      </c>
      <c r="K73" s="46" t="s">
        <v>29</v>
      </c>
      <c r="L73" s="2">
        <v>1.24943635557432</v>
      </c>
      <c r="M73" s="2" t="b">
        <f>AND(L73&lt;=O73,L73&gt;J73)</f>
        <v>0</v>
      </c>
      <c r="N73" s="8" t="str">
        <f>IF(M73=TRUE,L73,"0")</f>
        <v>0</v>
      </c>
      <c r="O73" s="2">
        <f>($G$8/100)-$M$78</f>
        <v>0</v>
      </c>
      <c r="P73" s="2"/>
      <c r="Q73" s="2"/>
      <c r="R73" s="2"/>
      <c r="S73" s="2"/>
      <c r="T73" s="2"/>
      <c r="U73" s="2"/>
    </row>
    <row r="74" spans="1:21" ht="15" customHeight="1" x14ac:dyDescent="0.25">
      <c r="A74" s="2"/>
      <c r="B74" s="2"/>
      <c r="C74" s="2"/>
      <c r="D74" s="2"/>
      <c r="E74" s="2"/>
      <c r="F74" s="2"/>
      <c r="G74" s="2"/>
      <c r="H74" s="2"/>
      <c r="I74" s="8" t="s">
        <v>34</v>
      </c>
      <c r="J74" s="2">
        <f>(($G$8/100)-($G$13*-1))*-1</f>
        <v>0</v>
      </c>
      <c r="K74" s="46" t="s">
        <v>29</v>
      </c>
      <c r="L74" s="2">
        <v>-0.676477186924485</v>
      </c>
      <c r="M74" s="2" t="b">
        <f>AND(L74&lt;=O74,L74&gt;J74)</f>
        <v>0</v>
      </c>
      <c r="N74" s="8" t="str">
        <f>IF(M74=TRUE,L74,"0")</f>
        <v>0</v>
      </c>
      <c r="O74" s="2">
        <f>($G$8/100)-$M$78</f>
        <v>0</v>
      </c>
      <c r="P74" s="2"/>
      <c r="Q74" s="2"/>
      <c r="R74" s="2"/>
      <c r="S74" s="2"/>
      <c r="T74" s="2"/>
      <c r="U74" s="2"/>
    </row>
    <row r="75" spans="1:21" ht="15" customHeight="1" x14ac:dyDescent="0.25">
      <c r="A75" s="2"/>
      <c r="B75" s="2"/>
      <c r="C75" s="2"/>
      <c r="D75" s="2"/>
      <c r="E75" s="2"/>
      <c r="F75" s="2"/>
      <c r="G75" s="2"/>
      <c r="H75" s="2"/>
      <c r="I75" s="8" t="s">
        <v>34</v>
      </c>
      <c r="J75" s="2">
        <f>(($G$8/100)-($G$13*-1))*-1</f>
        <v>0</v>
      </c>
      <c r="K75" s="46" t="s">
        <v>29</v>
      </c>
      <c r="L75" s="2">
        <v>-0.57295916864983198</v>
      </c>
      <c r="M75" s="2" t="b">
        <f>AND(L75&lt;=O75,L75&gt;J75)</f>
        <v>0</v>
      </c>
      <c r="N75" s="8" t="str">
        <f>IF(M75=TRUE,L75,"0")</f>
        <v>0</v>
      </c>
      <c r="O75" s="2">
        <f>($G$8/100)-$M$78</f>
        <v>0</v>
      </c>
      <c r="P75" s="2"/>
      <c r="Q75" s="2"/>
      <c r="R75" s="2"/>
      <c r="S75" s="2"/>
      <c r="T75" s="2"/>
      <c r="U75" s="2"/>
    </row>
    <row r="76" spans="1:21" ht="1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</row>
    <row r="77" spans="1:21" ht="1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8" t="s">
        <v>33</v>
      </c>
      <c r="M77" s="2">
        <f>($G$8/100)-$M$78</f>
        <v>0</v>
      </c>
      <c r="N77" s="2"/>
      <c r="O77" s="2"/>
      <c r="P77" s="2"/>
      <c r="Q77" s="2"/>
      <c r="R77" s="2"/>
      <c r="S77" s="2"/>
      <c r="T77" s="2"/>
      <c r="U77" s="2"/>
    </row>
    <row r="78" spans="1:21" ht="1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8" t="s">
        <v>30</v>
      </c>
      <c r="M78" s="2">
        <f>($G$8/100)-($G$13*-1)</f>
        <v>0</v>
      </c>
      <c r="N78" s="2"/>
      <c r="O78" s="2"/>
      <c r="P78" s="2"/>
      <c r="Q78" s="2"/>
      <c r="R78" s="2"/>
      <c r="S78" s="2"/>
      <c r="T78" s="2"/>
      <c r="U78" s="2"/>
    </row>
    <row r="79" spans="1:21" ht="1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8" t="s">
        <v>31</v>
      </c>
      <c r="M79" s="2" t="e">
        <f>(-3*$M$78^2)+((((6*$D$33*$H$47)/($G$6/100))*10^-4)*(($G$9/100)-$M$78))+((((6*$D$33*$H$49)/($G$6/100))*10^-4)*(($G$8/100)-$M$78))</f>
        <v>#DIV/0!</v>
      </c>
      <c r="N79" s="2"/>
      <c r="O79" s="2"/>
      <c r="P79" s="2"/>
      <c r="Q79" s="2"/>
      <c r="R79" s="2"/>
      <c r="S79" s="2"/>
      <c r="T79" s="2"/>
      <c r="U79" s="2"/>
    </row>
    <row r="80" spans="1:21" ht="1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8" t="s">
        <v>32</v>
      </c>
      <c r="M80" s="2" t="e">
        <f>(-2*$M$78^3)-((((6*$D$33*$H$47)/($G$6/100))*10^-4)*(($G$9/100)-$M$78)^2)-((((6*$D$33*$H$49)/($G$6/100))*10^-4)*(($G$8/100)-$M$78)^2)</f>
        <v>#DIV/0!</v>
      </c>
      <c r="N80" s="2"/>
      <c r="O80" s="2"/>
      <c r="P80" s="2"/>
      <c r="Q80" s="2"/>
      <c r="R80" s="2"/>
      <c r="S80" s="2"/>
      <c r="T80" s="2"/>
      <c r="U80" s="2"/>
    </row>
    <row r="81" spans="1:174" ht="1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46" t="s">
        <v>35</v>
      </c>
      <c r="M81" s="2">
        <f>SUM(N73:N75)</f>
        <v>0</v>
      </c>
      <c r="N81" s="2"/>
      <c r="O81" s="2"/>
      <c r="P81" s="2"/>
      <c r="Q81" s="2"/>
      <c r="R81" s="2"/>
      <c r="S81" s="2"/>
      <c r="T81" s="2"/>
      <c r="U81" s="2"/>
    </row>
    <row r="82" spans="1:174" ht="1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18" t="s">
        <v>11</v>
      </c>
      <c r="M82" s="20">
        <f>$M$81+$M$78</f>
        <v>0</v>
      </c>
      <c r="N82" s="2"/>
      <c r="O82" s="2"/>
      <c r="P82" s="2"/>
      <c r="Q82" s="2"/>
      <c r="R82" s="2"/>
      <c r="S82" s="2"/>
      <c r="T82" s="2"/>
      <c r="U82" s="2"/>
    </row>
    <row r="83" spans="1:174" ht="15" customHeight="1" x14ac:dyDescent="0.3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18" t="s">
        <v>12</v>
      </c>
      <c r="M83" s="26">
        <f>((($G$6/100)*$M$82^3)/3)+($D$33*($H$64*10^-4)*(($M$82-($G$9/100))^2))+($D$33*($H$65*10^-4)*((($G$8/100)-$M$82)^2))</f>
        <v>0</v>
      </c>
      <c r="N83" s="2"/>
      <c r="O83" s="2"/>
      <c r="P83" s="2"/>
      <c r="Q83" s="2"/>
      <c r="R83" s="2"/>
      <c r="S83" s="2"/>
      <c r="T83" s="2"/>
      <c r="U83" s="2"/>
    </row>
    <row r="84" spans="1:174" ht="1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8" t="s">
        <v>13</v>
      </c>
      <c r="M84" s="19" t="e">
        <f>(ABS($D$11)*10^-3*ABS($M$81))/$M$83</f>
        <v>#DIV/0!</v>
      </c>
      <c r="N84" s="2"/>
      <c r="O84" s="2"/>
      <c r="P84" s="2"/>
      <c r="Q84" s="2"/>
      <c r="R84" s="2"/>
      <c r="S84" s="2"/>
      <c r="T84" s="2"/>
      <c r="U84" s="2"/>
    </row>
    <row r="85" spans="1:174" ht="1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19"/>
      <c r="Q85" s="2"/>
      <c r="R85" s="2"/>
      <c r="S85" s="35"/>
      <c r="T85" s="35"/>
      <c r="U85" s="35"/>
      <c r="V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</row>
    <row r="86" spans="1:174" ht="15" customHeight="1" thickBot="1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7"/>
      <c r="T86" s="27"/>
      <c r="U86" s="27"/>
      <c r="V86" s="27"/>
      <c r="Y86" s="16" t="s">
        <v>14</v>
      </c>
      <c r="Z86" s="21">
        <v>1.35</v>
      </c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  <c r="DA86" s="27"/>
      <c r="DB86" s="27"/>
      <c r="DC86" s="27"/>
      <c r="DD86" s="27"/>
      <c r="DE86" s="27"/>
      <c r="DF86" s="27"/>
      <c r="DG86" s="27"/>
      <c r="DH86" s="27"/>
      <c r="DI86" s="27"/>
      <c r="DJ86" s="27"/>
      <c r="DK86" s="27"/>
      <c r="DL86" s="27"/>
      <c r="DM86" s="27"/>
      <c r="DN86" s="27"/>
      <c r="DO86" s="27"/>
      <c r="DP86" s="27"/>
      <c r="DQ86" s="27"/>
      <c r="DR86" s="27"/>
      <c r="DS86" s="27"/>
      <c r="DT86" s="27"/>
      <c r="DU86" s="27"/>
      <c r="DV86" s="27"/>
      <c r="DW86" s="27"/>
      <c r="DX86" s="27"/>
      <c r="DY86" s="27"/>
      <c r="DZ86" s="27"/>
      <c r="EA86" s="27"/>
      <c r="EB86" s="27"/>
      <c r="EC86" s="27"/>
      <c r="ED86" s="27"/>
      <c r="EE86" s="27"/>
      <c r="EF86" s="27"/>
      <c r="EG86" s="27"/>
      <c r="EH86" s="27"/>
      <c r="EI86" s="27"/>
      <c r="EJ86" s="27"/>
      <c r="EK86" s="27"/>
      <c r="EL86" s="27"/>
      <c r="EM86" s="27"/>
      <c r="EN86" s="27"/>
      <c r="EO86" s="27"/>
      <c r="EP86" s="27"/>
      <c r="EQ86" s="27"/>
      <c r="ER86" s="27"/>
      <c r="ES86" s="27"/>
      <c r="ET86" s="27"/>
      <c r="EU86" s="27"/>
      <c r="EV86" s="27"/>
      <c r="EW86" s="27"/>
      <c r="EX86" s="27"/>
      <c r="EY86" s="27"/>
      <c r="EZ86" s="27"/>
      <c r="FA86" s="27"/>
      <c r="FB86" s="27"/>
      <c r="FC86" s="27"/>
      <c r="FD86" s="27"/>
      <c r="FE86" s="27"/>
      <c r="FF86" s="27"/>
      <c r="FG86" s="27"/>
      <c r="FH86" s="27"/>
      <c r="FI86" s="27"/>
      <c r="FJ86" s="27"/>
      <c r="FK86" s="27"/>
      <c r="FL86" s="27"/>
      <c r="FM86" s="27"/>
      <c r="FN86" s="27"/>
      <c r="FO86" s="27"/>
      <c r="FP86" s="27"/>
      <c r="FQ86" s="27"/>
      <c r="FR86" s="27"/>
    </row>
    <row r="87" spans="1:174" ht="15" customHeight="1" x14ac:dyDescent="0.3">
      <c r="S87" s="27"/>
      <c r="T87" s="27"/>
      <c r="U87" s="27"/>
      <c r="V87" s="27"/>
      <c r="Y87" s="16" t="s">
        <v>15</v>
      </c>
      <c r="Z87" s="40">
        <v>1.4</v>
      </c>
      <c r="AA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  <c r="BL87" s="27"/>
      <c r="BM87" s="27"/>
      <c r="BN87" s="27"/>
      <c r="BO87" s="27"/>
      <c r="BP87" s="27"/>
      <c r="BQ87" s="27"/>
      <c r="BR87" s="27"/>
      <c r="BS87" s="27"/>
      <c r="BT87" s="27"/>
      <c r="BU87" s="27"/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  <c r="CS87" s="27"/>
      <c r="CT87" s="27"/>
      <c r="CU87" s="27"/>
      <c r="CV87" s="27"/>
      <c r="CW87" s="27"/>
      <c r="CX87" s="27"/>
      <c r="CY87" s="27"/>
      <c r="CZ87" s="27"/>
      <c r="DA87" s="27"/>
      <c r="DB87" s="27"/>
      <c r="DC87" s="27"/>
      <c r="DD87" s="27"/>
      <c r="DE87" s="27"/>
      <c r="DF87" s="27"/>
      <c r="DG87" s="27"/>
      <c r="DH87" s="27"/>
      <c r="DI87" s="27"/>
      <c r="DJ87" s="27"/>
      <c r="DK87" s="27"/>
      <c r="DL87" s="27"/>
      <c r="DM87" s="27"/>
      <c r="DN87" s="27"/>
      <c r="DO87" s="27"/>
      <c r="DP87" s="27"/>
      <c r="DQ87" s="27"/>
      <c r="DR87" s="27"/>
      <c r="DS87" s="27"/>
      <c r="DT87" s="27"/>
      <c r="DU87" s="27"/>
      <c r="DV87" s="27"/>
      <c r="DW87" s="27"/>
      <c r="DX87" s="27"/>
      <c r="DY87" s="27"/>
      <c r="DZ87" s="27"/>
      <c r="EA87" s="27"/>
      <c r="EB87" s="27"/>
      <c r="EC87" s="27"/>
      <c r="ED87" s="27"/>
      <c r="EE87" s="27"/>
      <c r="EF87" s="27"/>
      <c r="EG87" s="27"/>
      <c r="EH87" s="27"/>
      <c r="EI87" s="27"/>
      <c r="EJ87" s="27"/>
      <c r="EK87" s="27"/>
      <c r="EL87" s="27"/>
      <c r="EM87" s="27"/>
      <c r="EN87" s="27"/>
      <c r="EO87" s="27"/>
      <c r="EP87" s="27"/>
      <c r="EQ87" s="27"/>
      <c r="ER87" s="27"/>
      <c r="ES87" s="27"/>
      <c r="ET87" s="27"/>
      <c r="EU87" s="27"/>
      <c r="EV87" s="27"/>
      <c r="EW87" s="27"/>
      <c r="EX87" s="27"/>
      <c r="EY87" s="27"/>
      <c r="EZ87" s="27"/>
      <c r="FA87" s="27"/>
      <c r="FB87" s="27"/>
      <c r="FC87" s="27"/>
      <c r="FD87" s="27"/>
      <c r="FE87" s="27"/>
      <c r="FF87" s="27"/>
      <c r="FG87" s="27"/>
      <c r="FH87" s="27"/>
      <c r="FI87" s="27"/>
      <c r="FJ87" s="27"/>
      <c r="FK87" s="27"/>
      <c r="FL87" s="27"/>
      <c r="FM87" s="27"/>
      <c r="FN87" s="27"/>
      <c r="FO87" s="27"/>
      <c r="FP87" s="27"/>
      <c r="FQ87" s="27"/>
      <c r="FR87" s="27"/>
    </row>
    <row r="88" spans="1:174" ht="15" customHeight="1" x14ac:dyDescent="0.3">
      <c r="N88" s="16"/>
      <c r="O88" s="34"/>
      <c r="P88" s="35"/>
      <c r="Q88" s="35"/>
      <c r="R88" s="35"/>
      <c r="S88" s="34"/>
      <c r="T88" s="34"/>
      <c r="U88" s="34"/>
      <c r="V88" s="34"/>
      <c r="Y88" s="16" t="s">
        <v>16</v>
      </c>
      <c r="Z88" s="41">
        <v>0.05</v>
      </c>
      <c r="AA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  <c r="AQ88" s="34"/>
      <c r="AR88" s="34"/>
      <c r="AS88" s="34"/>
      <c r="AT88" s="34"/>
      <c r="AU88" s="34"/>
      <c r="AV88" s="34"/>
      <c r="AW88" s="34"/>
      <c r="AX88" s="34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3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34"/>
      <c r="DP88" s="34"/>
      <c r="DQ88" s="34"/>
      <c r="DR88" s="34"/>
      <c r="DS88" s="34"/>
      <c r="DT88" s="34"/>
      <c r="DU88" s="34"/>
      <c r="DV88" s="34"/>
      <c r="DW88" s="34"/>
      <c r="DX88" s="34"/>
      <c r="DY88" s="34"/>
      <c r="DZ88" s="34"/>
      <c r="EA88" s="34"/>
      <c r="EB88" s="34"/>
      <c r="EC88" s="34"/>
      <c r="ED88" s="34"/>
      <c r="EE88" s="34"/>
      <c r="EF88" s="34"/>
      <c r="EG88" s="34"/>
      <c r="EH88" s="34"/>
      <c r="EI88" s="34"/>
      <c r="EJ88" s="34"/>
      <c r="EK88" s="34"/>
      <c r="EL88" s="34"/>
      <c r="EM88" s="34"/>
      <c r="EN88" s="34"/>
      <c r="EO88" s="34"/>
      <c r="EP88" s="34"/>
      <c r="EQ88" s="34"/>
      <c r="ER88" s="34"/>
      <c r="ES88" s="34"/>
      <c r="ET88" s="34"/>
      <c r="EU88" s="34"/>
      <c r="EV88" s="34"/>
      <c r="EW88" s="34"/>
      <c r="EX88" s="34"/>
      <c r="EY88" s="34"/>
      <c r="EZ88" s="34"/>
      <c r="FA88" s="34"/>
      <c r="FB88" s="34"/>
      <c r="FC88" s="34"/>
      <c r="FD88" s="34"/>
      <c r="FE88" s="34"/>
      <c r="FF88" s="34"/>
      <c r="FG88" s="34"/>
      <c r="FH88" s="34"/>
      <c r="FI88" s="34"/>
      <c r="FJ88" s="34"/>
      <c r="FK88" s="34"/>
      <c r="FL88" s="34"/>
      <c r="FM88" s="34"/>
      <c r="FN88" s="34"/>
      <c r="FO88" s="34"/>
      <c r="FP88" s="34"/>
      <c r="FQ88" s="34"/>
      <c r="FR88" s="34"/>
    </row>
    <row r="89" spans="1:174" ht="15" customHeight="1" x14ac:dyDescent="0.3">
      <c r="N89" s="22"/>
      <c r="O89" s="27"/>
      <c r="P89" s="27"/>
      <c r="Q89" s="27"/>
      <c r="R89" s="27"/>
      <c r="S89" s="36"/>
      <c r="T89" s="36"/>
      <c r="U89" s="36"/>
      <c r="V89" s="36"/>
      <c r="Y89" s="14" t="s">
        <v>1</v>
      </c>
      <c r="Z89" s="42">
        <v>1.5</v>
      </c>
      <c r="AA89" s="36"/>
      <c r="AB89" s="36" t="s">
        <v>27</v>
      </c>
      <c r="AC89" s="36">
        <v>15</v>
      </c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</row>
    <row r="90" spans="1:174" ht="15" customHeight="1" x14ac:dyDescent="0.25">
      <c r="N90" s="22"/>
      <c r="O90" s="34"/>
      <c r="P90" s="27"/>
      <c r="Q90" s="27"/>
      <c r="R90" s="27"/>
      <c r="S90" s="34"/>
      <c r="T90" s="34"/>
      <c r="U90" s="34"/>
      <c r="V90" s="34"/>
      <c r="Y90" s="16" t="s">
        <v>3</v>
      </c>
      <c r="Z90" s="42">
        <v>1</v>
      </c>
      <c r="AA90" s="34"/>
      <c r="AB90" s="34" t="s">
        <v>0</v>
      </c>
      <c r="AC90" s="34">
        <v>25</v>
      </c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  <c r="AQ90" s="34"/>
      <c r="AR90" s="34"/>
      <c r="AS90" s="34"/>
      <c r="AT90" s="34"/>
      <c r="AU90" s="34"/>
      <c r="AV90" s="34"/>
      <c r="AW90" s="34"/>
      <c r="AX90" s="34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3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34"/>
      <c r="DP90" s="34"/>
      <c r="DQ90" s="34"/>
      <c r="DR90" s="34"/>
      <c r="DS90" s="34"/>
      <c r="DT90" s="34"/>
      <c r="DU90" s="34"/>
      <c r="DV90" s="34"/>
      <c r="DW90" s="34"/>
      <c r="DX90" s="34"/>
      <c r="DY90" s="34"/>
      <c r="DZ90" s="34"/>
      <c r="EA90" s="34"/>
      <c r="EB90" s="34"/>
      <c r="EC90" s="34"/>
      <c r="ED90" s="34"/>
      <c r="EE90" s="34"/>
      <c r="EF90" s="34"/>
      <c r="EG90" s="34"/>
      <c r="EH90" s="34"/>
      <c r="EI90" s="34"/>
      <c r="EJ90" s="34"/>
      <c r="EK90" s="34"/>
      <c r="EL90" s="34"/>
      <c r="EM90" s="34"/>
      <c r="EN90" s="34"/>
      <c r="EO90" s="34"/>
      <c r="EP90" s="34"/>
      <c r="EQ90" s="34"/>
      <c r="ER90" s="34"/>
      <c r="ES90" s="34"/>
      <c r="ET90" s="34"/>
      <c r="EU90" s="34"/>
      <c r="EV90" s="34"/>
      <c r="EW90" s="34"/>
      <c r="EX90" s="34"/>
      <c r="EY90" s="34"/>
      <c r="EZ90" s="34"/>
      <c r="FA90" s="34"/>
      <c r="FB90" s="34"/>
      <c r="FC90" s="34"/>
      <c r="FD90" s="34"/>
      <c r="FE90" s="34"/>
      <c r="FF90" s="34"/>
      <c r="FG90" s="34"/>
      <c r="FH90" s="34"/>
      <c r="FI90" s="34"/>
      <c r="FJ90" s="34"/>
      <c r="FK90" s="34"/>
      <c r="FL90" s="34"/>
      <c r="FM90" s="34"/>
      <c r="FN90" s="34"/>
      <c r="FO90" s="34"/>
      <c r="FP90" s="34"/>
      <c r="FQ90" s="34"/>
      <c r="FR90" s="34"/>
    </row>
    <row r="91" spans="1:174" ht="15" customHeight="1" thickBot="1" x14ac:dyDescent="0.3">
      <c r="N91" s="22"/>
      <c r="O91" s="34"/>
      <c r="P91" s="34"/>
      <c r="Q91" s="34"/>
      <c r="R91" s="34"/>
      <c r="S91" s="36"/>
      <c r="T91" s="36"/>
      <c r="U91" s="36"/>
      <c r="V91" s="36"/>
      <c r="AA91" s="36"/>
      <c r="AB91" s="36" t="s">
        <v>26</v>
      </c>
      <c r="AC91" s="36">
        <v>435</v>
      </c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6"/>
      <c r="AV91" s="36"/>
      <c r="AW91" s="36"/>
      <c r="AX91" s="36"/>
      <c r="AY91" s="36"/>
      <c r="AZ91" s="36"/>
      <c r="BA91" s="36"/>
      <c r="BB91" s="36"/>
      <c r="BC91" s="36"/>
      <c r="BD91" s="36"/>
      <c r="BE91" s="36"/>
      <c r="BF91" s="36"/>
      <c r="BG91" s="36"/>
      <c r="BH91" s="36"/>
      <c r="BI91" s="36"/>
      <c r="BJ91" s="36"/>
      <c r="BK91" s="36"/>
      <c r="BL91" s="36"/>
      <c r="BM91" s="36"/>
      <c r="BN91" s="36"/>
      <c r="BO91" s="36"/>
      <c r="BP91" s="36"/>
      <c r="BQ91" s="36"/>
      <c r="BR91" s="36"/>
      <c r="BS91" s="36"/>
      <c r="BT91" s="36"/>
      <c r="BU91" s="36"/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  <c r="CY91" s="36"/>
      <c r="CZ91" s="36"/>
      <c r="DA91" s="36"/>
      <c r="DB91" s="36"/>
      <c r="DC91" s="36"/>
      <c r="DD91" s="36"/>
      <c r="DE91" s="36"/>
      <c r="DF91" s="36"/>
      <c r="DG91" s="36"/>
      <c r="DH91" s="36"/>
      <c r="DI91" s="36"/>
      <c r="DJ91" s="36"/>
      <c r="DK91" s="36"/>
      <c r="DL91" s="36"/>
      <c r="DM91" s="36"/>
      <c r="DN91" s="36"/>
      <c r="DO91" s="36"/>
      <c r="DP91" s="36"/>
      <c r="DQ91" s="36"/>
      <c r="DR91" s="36"/>
      <c r="DS91" s="36"/>
      <c r="DT91" s="36"/>
      <c r="DU91" s="36"/>
      <c r="DV91" s="36"/>
      <c r="DW91" s="36"/>
      <c r="DX91" s="36"/>
      <c r="DY91" s="36"/>
      <c r="DZ91" s="36"/>
      <c r="EA91" s="36"/>
      <c r="EB91" s="36"/>
      <c r="EC91" s="36"/>
      <c r="ED91" s="36"/>
      <c r="EE91" s="36"/>
      <c r="EF91" s="36"/>
      <c r="EG91" s="36"/>
      <c r="EH91" s="36"/>
      <c r="EI91" s="36"/>
      <c r="EJ91" s="36"/>
      <c r="EK91" s="36"/>
      <c r="EL91" s="36"/>
      <c r="EM91" s="36"/>
      <c r="EN91" s="36"/>
      <c r="EO91" s="36"/>
      <c r="EP91" s="36"/>
      <c r="EQ91" s="36"/>
      <c r="ER91" s="36"/>
      <c r="ES91" s="36"/>
      <c r="ET91" s="36"/>
      <c r="EU91" s="36"/>
      <c r="EV91" s="36"/>
      <c r="EW91" s="36"/>
      <c r="EX91" s="36"/>
      <c r="EY91" s="36"/>
      <c r="EZ91" s="36"/>
      <c r="FA91" s="36"/>
      <c r="FB91" s="36"/>
      <c r="FC91" s="36"/>
      <c r="FD91" s="36"/>
      <c r="FE91" s="36"/>
      <c r="FF91" s="36"/>
      <c r="FG91" s="36"/>
      <c r="FH91" s="36"/>
      <c r="FI91" s="36"/>
      <c r="FJ91" s="36"/>
      <c r="FK91" s="36"/>
      <c r="FL91" s="36"/>
      <c r="FM91" s="36"/>
      <c r="FN91" s="36"/>
      <c r="FO91" s="36"/>
      <c r="FP91" s="36"/>
      <c r="FQ91" s="36"/>
      <c r="FR91" s="36"/>
    </row>
    <row r="92" spans="1:174" ht="15" customHeight="1" thickBot="1" x14ac:dyDescent="0.35">
      <c r="N92" s="22"/>
      <c r="O92" s="36"/>
      <c r="P92" s="36"/>
      <c r="Q92" s="36"/>
      <c r="R92" s="36"/>
      <c r="S92" s="37"/>
      <c r="T92" s="37"/>
      <c r="U92" s="37"/>
      <c r="V92" s="37"/>
      <c r="W92" s="37"/>
      <c r="X92" s="37"/>
      <c r="Y92" s="14" t="s">
        <v>4</v>
      </c>
      <c r="Z92" s="44">
        <f>(Z94+Z95)/2</f>
        <v>0.26440000000000002</v>
      </c>
      <c r="AA92" s="85">
        <f>(AA94+AA95)/2</f>
        <v>0.14050000000000001</v>
      </c>
      <c r="AB92" s="96">
        <f t="shared" ref="AB92:AI92" si="2">(AB94+AB95)/2</f>
        <v>0.20399999999999999</v>
      </c>
      <c r="AC92" s="91">
        <f t="shared" si="2"/>
        <v>0.22059999999999999</v>
      </c>
      <c r="AD92" s="44">
        <f t="shared" si="2"/>
        <v>0.21229999999999999</v>
      </c>
      <c r="AE92" s="44">
        <f t="shared" si="2"/>
        <v>0.21410000000000001</v>
      </c>
      <c r="AF92" s="44">
        <f t="shared" si="2"/>
        <v>0.21279999999999999</v>
      </c>
      <c r="AG92" s="44">
        <f t="shared" si="2"/>
        <v>0.21249999999999999</v>
      </c>
      <c r="AH92" s="44">
        <f t="shared" si="2"/>
        <v>0.21240000000000001</v>
      </c>
      <c r="AI92" s="44">
        <f t="shared" si="2"/>
        <v>0.21240000000000001</v>
      </c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4"/>
      <c r="BA92" s="44"/>
      <c r="BB92" s="44"/>
      <c r="BC92" s="44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  <c r="BO92" s="44"/>
      <c r="BP92" s="44"/>
      <c r="BQ92" s="44"/>
      <c r="BR92" s="44"/>
      <c r="BS92" s="44"/>
      <c r="BT92" s="44"/>
      <c r="BU92" s="44"/>
      <c r="BV92" s="44"/>
      <c r="BW92" s="44"/>
      <c r="BX92" s="44"/>
      <c r="BY92" s="44"/>
      <c r="BZ92" s="44"/>
      <c r="CA92" s="44"/>
      <c r="CB92" s="44"/>
      <c r="CC92" s="44"/>
      <c r="CD92" s="44"/>
      <c r="CE92" s="44"/>
      <c r="CF92" s="44"/>
      <c r="CG92" s="44"/>
      <c r="CH92" s="44"/>
      <c r="CI92" s="44"/>
      <c r="CJ92" s="44"/>
      <c r="CK92" s="44"/>
      <c r="CL92" s="44"/>
      <c r="CM92" s="44"/>
      <c r="CN92" s="44"/>
      <c r="CO92" s="44"/>
      <c r="CP92" s="44"/>
      <c r="CQ92" s="44"/>
      <c r="CR92" s="44"/>
      <c r="CS92" s="44"/>
      <c r="CT92" s="44"/>
      <c r="CU92" s="44"/>
      <c r="CV92" s="44"/>
      <c r="CW92" s="44"/>
      <c r="CX92" s="44"/>
      <c r="CY92" s="44"/>
      <c r="CZ92" s="44"/>
      <c r="DA92" s="44"/>
      <c r="DB92" s="44"/>
      <c r="DC92" s="44"/>
      <c r="DD92" s="44"/>
      <c r="DE92" s="44"/>
      <c r="DF92" s="44"/>
      <c r="DG92" s="44"/>
      <c r="DH92" s="44"/>
      <c r="DI92" s="44"/>
      <c r="DJ92" s="44"/>
      <c r="DK92" s="44"/>
      <c r="DL92" s="44"/>
      <c r="DM92" s="44"/>
      <c r="DN92" s="44"/>
      <c r="DO92" s="44"/>
      <c r="DP92" s="44"/>
      <c r="DQ92" s="44"/>
      <c r="DR92" s="44"/>
      <c r="DS92" s="44"/>
      <c r="DT92" s="44"/>
      <c r="DU92" s="44"/>
      <c r="DV92" s="44"/>
      <c r="DW92" s="44"/>
      <c r="DX92" s="44"/>
      <c r="DY92" s="37"/>
      <c r="DZ92" s="37"/>
      <c r="EA92" s="37"/>
      <c r="EB92" s="37"/>
      <c r="EC92" s="37"/>
      <c r="ED92" s="37"/>
      <c r="EE92" s="37"/>
      <c r="EF92" s="37"/>
      <c r="EG92" s="37"/>
      <c r="EH92" s="37"/>
      <c r="EI92" s="37"/>
      <c r="EJ92" s="37"/>
      <c r="EK92" s="37"/>
      <c r="EL92" s="37"/>
      <c r="EM92" s="37"/>
      <c r="EN92" s="37"/>
      <c r="EO92" s="37"/>
      <c r="EP92" s="37"/>
      <c r="EQ92" s="37"/>
      <c r="ER92" s="37"/>
      <c r="ES92" s="37"/>
      <c r="ET92" s="37"/>
      <c r="EU92" s="37"/>
      <c r="EV92" s="37"/>
      <c r="EW92" s="37"/>
      <c r="EX92" s="37"/>
      <c r="EY92" s="37"/>
      <c r="EZ92" s="37"/>
      <c r="FA92" s="37"/>
      <c r="FB92" s="37"/>
      <c r="FC92" s="37"/>
      <c r="FD92" s="37"/>
      <c r="FE92" s="37"/>
      <c r="FF92" s="37"/>
      <c r="FG92" s="37"/>
      <c r="FH92" s="37"/>
      <c r="FI92" s="37"/>
      <c r="FJ92" s="37"/>
      <c r="FK92" s="37"/>
      <c r="FL92" s="37"/>
      <c r="FM92" s="37"/>
      <c r="FN92" s="37"/>
      <c r="FO92" s="37"/>
      <c r="FP92" s="37"/>
      <c r="FQ92" s="37"/>
      <c r="FR92" s="37"/>
    </row>
    <row r="93" spans="1:174" ht="15" customHeight="1" x14ac:dyDescent="0.3">
      <c r="N93" s="22"/>
      <c r="O93" s="34"/>
      <c r="P93" s="34"/>
      <c r="Q93" s="34"/>
      <c r="R93" s="34"/>
      <c r="S93" s="2"/>
      <c r="T93" s="2"/>
      <c r="U93" s="2"/>
      <c r="V93" s="2"/>
      <c r="W93" s="2"/>
      <c r="X93" s="2"/>
      <c r="Y93" s="16" t="s">
        <v>17</v>
      </c>
      <c r="Z93" s="5">
        <f t="shared" ref="Z93:AI93" si="3">($Z$88/$Z$87)*($Z$90*1)/(0.6*$Z$89)</f>
        <v>3.9682539682539701E-2</v>
      </c>
      <c r="AA93" s="86">
        <f t="shared" si="3"/>
        <v>3.9682539682539701E-2</v>
      </c>
      <c r="AB93" s="97">
        <f t="shared" si="3"/>
        <v>3.9682539682539701E-2</v>
      </c>
      <c r="AC93" s="92">
        <f t="shared" si="3"/>
        <v>3.9682539682539701E-2</v>
      </c>
      <c r="AD93" s="5">
        <f t="shared" si="3"/>
        <v>3.9682539682539701E-2</v>
      </c>
      <c r="AE93" s="5">
        <f t="shared" si="3"/>
        <v>3.9682539682539701E-2</v>
      </c>
      <c r="AF93" s="5">
        <f t="shared" si="3"/>
        <v>3.9682539682539701E-2</v>
      </c>
      <c r="AG93" s="5">
        <f t="shared" si="3"/>
        <v>3.9682539682539701E-2</v>
      </c>
      <c r="AH93" s="5">
        <f t="shared" si="3"/>
        <v>3.9682539682539701E-2</v>
      </c>
      <c r="AI93" s="5">
        <f t="shared" si="3"/>
        <v>3.9682539682539701E-2</v>
      </c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  <c r="DT93" s="5"/>
      <c r="DU93" s="5"/>
      <c r="DV93" s="5"/>
      <c r="DW93" s="5"/>
      <c r="DX93" s="5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</row>
    <row r="94" spans="1:174" ht="15" customHeight="1" x14ac:dyDescent="0.3">
      <c r="N94" s="22"/>
      <c r="O94" s="36"/>
      <c r="P94" s="36"/>
      <c r="Q94" s="36"/>
      <c r="R94" s="36"/>
      <c r="S94" s="38"/>
      <c r="T94" s="38"/>
      <c r="U94" s="38"/>
      <c r="V94" s="38"/>
      <c r="W94" s="38"/>
      <c r="X94" s="38"/>
      <c r="Y94" s="14" t="s">
        <v>19</v>
      </c>
      <c r="Z94" s="15">
        <f>(1-((1-$Z$88)^2))/2</f>
        <v>4.8750000000000002E-2</v>
      </c>
      <c r="AA94" s="87">
        <f t="shared" ref="AA94" si="4">IF(Z106=0,Z94,Z106)</f>
        <v>4.8750000000000002E-2</v>
      </c>
      <c r="AB94" s="98">
        <f t="shared" ref="AB94" si="5">IF(AA106=0,AA94,AA106)</f>
        <v>0.17560089884545699</v>
      </c>
      <c r="AC94" s="93">
        <f t="shared" ref="AC94" si="6">IF(AB106=0,AB94,AB106)</f>
        <v>0.20880697334255599</v>
      </c>
      <c r="AD94" s="15">
        <f t="shared" ref="AD94" si="7">IF(AC106=0,AC94,AC106)</f>
        <v>0.20880697334255599</v>
      </c>
      <c r="AE94" s="15">
        <f t="shared" ref="AE94" si="8">IF(AD106=0,AD94,AD106)</f>
        <v>0.21237917553340899</v>
      </c>
      <c r="AF94" s="15">
        <f t="shared" ref="AF94" si="9">IF(AE106=0,AE94,AE106)</f>
        <v>0.21237917553340899</v>
      </c>
      <c r="AG94" s="15">
        <f t="shared" ref="AG94" si="10">IF(AF106=0,AF94,AF106)</f>
        <v>0.21237917553340899</v>
      </c>
      <c r="AH94" s="15">
        <f t="shared" ref="AH94" si="11">IF(AG106=0,AG94,AG106)</f>
        <v>0.21237917553340899</v>
      </c>
      <c r="AI94" s="15">
        <f t="shared" ref="AI94" si="12">IF(AH106=0,AH94,AH106)</f>
        <v>0.21242142166442801</v>
      </c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38"/>
      <c r="DZ94" s="38"/>
      <c r="EA94" s="38"/>
      <c r="EB94" s="38"/>
      <c r="EC94" s="38"/>
      <c r="ED94" s="38"/>
      <c r="EE94" s="38"/>
      <c r="EF94" s="38"/>
      <c r="EG94" s="38"/>
      <c r="EH94" s="38"/>
      <c r="EI94" s="38"/>
      <c r="EJ94" s="38"/>
      <c r="EK94" s="38"/>
      <c r="EL94" s="38"/>
      <c r="EM94" s="38"/>
      <c r="EN94" s="38"/>
      <c r="EO94" s="38"/>
      <c r="EP94" s="38"/>
      <c r="EQ94" s="38"/>
      <c r="ER94" s="38"/>
      <c r="ES94" s="38"/>
      <c r="ET94" s="38"/>
      <c r="EU94" s="38"/>
      <c r="EV94" s="38"/>
      <c r="EW94" s="38"/>
      <c r="EX94" s="38"/>
      <c r="EY94" s="38"/>
      <c r="EZ94" s="38"/>
      <c r="FA94" s="38"/>
      <c r="FB94" s="38"/>
      <c r="FC94" s="38"/>
      <c r="FD94" s="38"/>
      <c r="FE94" s="38"/>
      <c r="FF94" s="38"/>
      <c r="FG94" s="38"/>
      <c r="FH94" s="38"/>
      <c r="FI94" s="38"/>
      <c r="FJ94" s="38"/>
      <c r="FK94" s="38"/>
      <c r="FL94" s="38"/>
      <c r="FM94" s="38"/>
      <c r="FN94" s="38"/>
      <c r="FO94" s="38"/>
      <c r="FP94" s="38"/>
      <c r="FQ94" s="38"/>
      <c r="FR94" s="38"/>
    </row>
    <row r="95" spans="1:174" ht="15" customHeight="1" x14ac:dyDescent="0.3">
      <c r="N95" s="22"/>
      <c r="O95" s="37"/>
      <c r="P95" s="37"/>
      <c r="Q95" s="37"/>
      <c r="R95" s="37"/>
      <c r="S95" s="2"/>
      <c r="T95" s="2"/>
      <c r="U95" s="2"/>
      <c r="V95" s="2"/>
      <c r="W95" s="2"/>
      <c r="X95" s="2"/>
      <c r="Y95" s="14" t="s">
        <v>18</v>
      </c>
      <c r="Z95" s="45">
        <v>0.48</v>
      </c>
      <c r="AA95" s="87">
        <f t="shared" ref="AA95" si="13">IF(Z105=0,Z95,Z105)</f>
        <v>0.23230538671401299</v>
      </c>
      <c r="AB95" s="98">
        <f t="shared" ref="AB95" si="14">IF(AA105=0,AA95,AA105)</f>
        <v>0.23230538671401299</v>
      </c>
      <c r="AC95" s="93">
        <f t="shared" ref="AC95" si="15">IF(AB105=0,AB95,AB105)</f>
        <v>0.23230538671401299</v>
      </c>
      <c r="AD95" s="15">
        <f t="shared" ref="AD95" si="16">IF(AC105=0,AC95,AC105)</f>
        <v>0.21582515604775099</v>
      </c>
      <c r="AE95" s="15">
        <f t="shared" ref="AE95" si="17">IF(AD105=0,AD95,AD105)</f>
        <v>0.21582515604775099</v>
      </c>
      <c r="AF95" s="15">
        <f t="shared" ref="AF95" si="18">IF(AE105=0,AE95,AE105)</f>
        <v>0.213136824424631</v>
      </c>
      <c r="AG95" s="15">
        <f t="shared" ref="AG95" si="19">IF(AF105=0,AF95,AF105)</f>
        <v>0.212590223536607</v>
      </c>
      <c r="AH95" s="15">
        <f t="shared" ref="AH95" si="20">IF(AG105=0,AG95,AG105)</f>
        <v>0.212463649510369</v>
      </c>
      <c r="AI95" s="15">
        <f t="shared" ref="AI95" si="21">IF(AH105=0,AH95,AH105)</f>
        <v>0.212463649510369</v>
      </c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</row>
    <row r="96" spans="1:174" ht="15" customHeight="1" x14ac:dyDescent="0.3"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14" t="s">
        <v>20</v>
      </c>
      <c r="Z96" s="3">
        <f>(1-((1-(2*Z92))^(1/2))-$Z$88)*(($Z$90*1)/$Z$89)*($AC$90/$AC$91)</f>
        <v>1.00980807636314E-2</v>
      </c>
      <c r="AA96" s="88">
        <f>(1-((1-(2*AA92))^(1/2))-$Z$88)*(($Z$90*1)/$Z$89)*($AC$90/$AC$91)</f>
        <v>3.9103955161684696E-3</v>
      </c>
      <c r="AB96" s="99">
        <f t="shared" ref="AB96:AI96" si="22">(1-((1-(2*AB92))^(1/2))-$Z$88)*(($Z$90*1)/$Z$89)*($AC$90/$AC$91)</f>
        <v>6.9189516296224596E-3</v>
      </c>
      <c r="AC96" s="30">
        <f t="shared" si="22"/>
        <v>7.7574994773475002E-3</v>
      </c>
      <c r="AD96" s="3">
        <f t="shared" si="22"/>
        <v>7.3352011210530603E-3</v>
      </c>
      <c r="AE96" s="3">
        <f t="shared" si="22"/>
        <v>7.42626118711178E-3</v>
      </c>
      <c r="AF96" s="3">
        <f t="shared" si="22"/>
        <v>7.3604669402353804E-3</v>
      </c>
      <c r="AG96" s="3">
        <f t="shared" si="22"/>
        <v>7.3453048120630301E-3</v>
      </c>
      <c r="AH96" s="3">
        <f t="shared" si="22"/>
        <v>7.3402525274198598E-3</v>
      </c>
      <c r="AI96" s="3">
        <f t="shared" si="22"/>
        <v>7.3402525274198598E-3</v>
      </c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</row>
    <row r="97" spans="4:174" ht="15" customHeight="1" x14ac:dyDescent="0.3">
      <c r="D97" s="2"/>
      <c r="E97" s="2"/>
      <c r="F97" s="2"/>
      <c r="G97" s="2"/>
      <c r="H97" s="2"/>
      <c r="I97" s="2"/>
      <c r="J97" s="2"/>
      <c r="K97" s="2"/>
      <c r="L97" s="2"/>
      <c r="M97" s="2"/>
      <c r="N97" s="22"/>
      <c r="O97" s="38"/>
      <c r="P97" s="38"/>
      <c r="Q97" s="38"/>
      <c r="R97" s="38"/>
      <c r="S97" s="2"/>
      <c r="T97" s="2"/>
      <c r="U97" s="2"/>
      <c r="V97" s="2"/>
      <c r="W97" s="2"/>
      <c r="X97" s="2"/>
      <c r="Y97" s="14" t="s">
        <v>10</v>
      </c>
      <c r="Z97" s="7">
        <f>Z93-(AC89*Z96)+((((Z93-(AC89*Z96))^2)+(2*AC89*Z96))^(1/2))</f>
        <v>0.44985100813456802</v>
      </c>
      <c r="AA97" s="89">
        <f>AA93-($AC$89*AA96)+(((($AA$93-($AC$89*AA96))^2)+(2*$AC$89*AA96))^(1/2))</f>
        <v>0.324059921837069</v>
      </c>
      <c r="AB97" s="100">
        <f t="shared" ref="AB97:AI97" si="23">AB93-($AC$89*AB96)+(((($AA$93-($AC$89*AB96))^2)+(2*$AC$89*AB96))^(1/2))</f>
        <v>0.39598258499724998</v>
      </c>
      <c r="AC97" s="94">
        <f t="shared" si="23"/>
        <v>0.41179194992041102</v>
      </c>
      <c r="AD97" s="7">
        <f t="shared" si="23"/>
        <v>0.40400093613946703</v>
      </c>
      <c r="AE97" s="7">
        <f t="shared" si="23"/>
        <v>0.405709146535011</v>
      </c>
      <c r="AF97" s="7">
        <f t="shared" si="23"/>
        <v>0.40447650156571402</v>
      </c>
      <c r="AG97" s="7">
        <f t="shared" si="23"/>
        <v>0.40419126096686597</v>
      </c>
      <c r="AH97" s="7">
        <f t="shared" si="23"/>
        <v>0.40409611502014597</v>
      </c>
      <c r="AI97" s="7">
        <f t="shared" si="23"/>
        <v>0.40409611502014597</v>
      </c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</row>
    <row r="98" spans="4:174" ht="15" customHeight="1" x14ac:dyDescent="0.3">
      <c r="D98" s="16"/>
      <c r="E98" s="34"/>
      <c r="F98" s="35"/>
      <c r="G98" s="2"/>
      <c r="H98" s="2"/>
      <c r="I98" s="2"/>
      <c r="J98" s="2"/>
      <c r="K98" s="2"/>
      <c r="L98" s="2"/>
      <c r="M98" s="2"/>
      <c r="N98" s="16"/>
      <c r="O98" s="39"/>
      <c r="P98" s="2"/>
      <c r="Q98" s="2"/>
      <c r="R98" s="2"/>
      <c r="S98" s="2"/>
      <c r="T98" s="2"/>
      <c r="U98" s="2"/>
      <c r="V98" s="2"/>
      <c r="W98" s="2"/>
      <c r="X98" s="2"/>
      <c r="Y98" s="14" t="s">
        <v>21</v>
      </c>
      <c r="Z98" s="3">
        <f>(Z97/2)*(1-(Z97/3))</f>
        <v>0.19119784914733601</v>
      </c>
      <c r="AA98" s="88">
        <f>(AA97/2)*(1-(AA97/3))</f>
        <v>0.144527488761693</v>
      </c>
      <c r="AB98" s="99">
        <f t="shared" ref="AB98:AI98" si="24">(AB97/2)*(1-(AB97/3))</f>
        <v>0.17185759122844099</v>
      </c>
      <c r="AC98" s="30">
        <f t="shared" si="24"/>
        <v>0.17763387329033001</v>
      </c>
      <c r="AD98" s="3">
        <f t="shared" si="24"/>
        <v>0.17479767533613899</v>
      </c>
      <c r="AE98" s="3">
        <f t="shared" si="24"/>
        <v>0.17542125467047801</v>
      </c>
      <c r="AF98" s="3">
        <f t="shared" si="24"/>
        <v>0.17497137739638399</v>
      </c>
      <c r="AG98" s="3">
        <f t="shared" si="24"/>
        <v>0.17486720124310201</v>
      </c>
      <c r="AH98" s="3">
        <f t="shared" si="24"/>
        <v>0.17483244581434401</v>
      </c>
      <c r="AI98" s="3">
        <f t="shared" si="24"/>
        <v>0.17483244581434401</v>
      </c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</row>
    <row r="99" spans="4:174" ht="15" customHeight="1" x14ac:dyDescent="0.25">
      <c r="D99" s="22"/>
      <c r="E99" s="27"/>
      <c r="F99" s="27"/>
      <c r="G99" s="2"/>
      <c r="H99" s="2"/>
      <c r="I99" s="2"/>
      <c r="J99" s="2"/>
      <c r="K99" s="2"/>
      <c r="L99" s="2"/>
      <c r="M99" s="2"/>
      <c r="N99" s="18"/>
      <c r="O99" s="2"/>
      <c r="P99" s="2"/>
      <c r="Q99" s="2"/>
      <c r="R99" s="2"/>
      <c r="S99" s="2"/>
      <c r="T99" s="2"/>
      <c r="U99" s="2"/>
      <c r="V99" s="2"/>
      <c r="W99" s="2"/>
      <c r="X99" s="2"/>
      <c r="Y99" s="14" t="s">
        <v>22</v>
      </c>
      <c r="Z99" s="7">
        <f>Z98*Z86*((0.6*Z89)/(Z90*1))</f>
        <v>0.23230538671401299</v>
      </c>
      <c r="AA99" s="89">
        <f t="shared" ref="AA99" si="25">AA98*$Z$86*((0.6*$Z$89)/($Z$90*1))</f>
        <v>0.17560089884545699</v>
      </c>
      <c r="AB99" s="100">
        <f t="shared" ref="AB99:AI99" si="26">AB98*$Z$86*((0.6*$Z$89)/($Z$90*1))</f>
        <v>0.20880697334255599</v>
      </c>
      <c r="AC99" s="94">
        <f t="shared" si="26"/>
        <v>0.21582515604775099</v>
      </c>
      <c r="AD99" s="7">
        <f t="shared" si="26"/>
        <v>0.21237917553340899</v>
      </c>
      <c r="AE99" s="7">
        <f t="shared" si="26"/>
        <v>0.213136824424631</v>
      </c>
      <c r="AF99" s="7">
        <f t="shared" si="26"/>
        <v>0.212590223536607</v>
      </c>
      <c r="AG99" s="7">
        <f t="shared" si="26"/>
        <v>0.212463649510369</v>
      </c>
      <c r="AH99" s="7">
        <f t="shared" si="26"/>
        <v>0.21242142166442801</v>
      </c>
      <c r="AI99" s="7">
        <f t="shared" si="26"/>
        <v>0.21242142166442801</v>
      </c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</row>
    <row r="100" spans="4:174" ht="15" customHeight="1" thickBot="1" x14ac:dyDescent="0.3">
      <c r="D100" s="22"/>
      <c r="E100" s="34"/>
      <c r="F100" s="27"/>
      <c r="G100" s="2"/>
      <c r="H100" s="2"/>
      <c r="I100" s="2"/>
      <c r="J100" s="2"/>
      <c r="K100" s="2"/>
      <c r="L100" s="2"/>
      <c r="M100" s="2"/>
      <c r="N100" s="16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14" t="s">
        <v>23</v>
      </c>
      <c r="Z100" s="43">
        <f t="shared" ref="Z100:AA100" si="27">Z95-Z94</f>
        <v>0.43130000000000002</v>
      </c>
      <c r="AA100" s="90">
        <f t="shared" si="27"/>
        <v>0.18360000000000001</v>
      </c>
      <c r="AB100" s="101">
        <f t="shared" ref="AB100:AI100" si="28">AB95-AB94</f>
        <v>5.67E-2</v>
      </c>
      <c r="AC100" s="95">
        <f t="shared" si="28"/>
        <v>2.35E-2</v>
      </c>
      <c r="AD100" s="43">
        <f t="shared" si="28"/>
        <v>7.0000000000000001E-3</v>
      </c>
      <c r="AE100" s="43">
        <f t="shared" si="28"/>
        <v>3.3999999999999998E-3</v>
      </c>
      <c r="AF100" s="43">
        <f t="shared" si="28"/>
        <v>8.0000000000000004E-4</v>
      </c>
      <c r="AG100" s="43">
        <f t="shared" si="28"/>
        <v>2.0000000000000001E-4</v>
      </c>
      <c r="AH100" s="43">
        <f t="shared" si="28"/>
        <v>1E-4</v>
      </c>
      <c r="AI100" s="48">
        <f t="shared" si="28"/>
        <v>4.2227845940989703E-5</v>
      </c>
      <c r="AJ100" s="43"/>
      <c r="AK100" s="43"/>
      <c r="AL100" s="43"/>
      <c r="AM100" s="43"/>
      <c r="AN100" s="43"/>
      <c r="AO100" s="43"/>
      <c r="AP100" s="43"/>
      <c r="AQ100" s="43"/>
      <c r="AR100" s="43"/>
      <c r="AS100" s="43"/>
      <c r="AT100" s="43"/>
      <c r="AU100" s="43"/>
      <c r="AV100" s="43"/>
      <c r="AW100" s="43"/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  <c r="DV100" s="43"/>
      <c r="DW100" s="43"/>
      <c r="DX100" s="43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</row>
    <row r="101" spans="4:174" ht="15" customHeight="1" x14ac:dyDescent="0.25">
      <c r="D101" s="22"/>
      <c r="E101" s="34"/>
      <c r="F101" s="34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10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</row>
    <row r="102" spans="4:174" ht="15" customHeight="1" x14ac:dyDescent="0.3">
      <c r="D102" s="22"/>
      <c r="E102" s="36"/>
      <c r="F102" s="36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Y102" s="14" t="s">
        <v>4</v>
      </c>
      <c r="Z102" s="33">
        <f>(Z94+Z95)/2</f>
        <v>0.26440000000000002</v>
      </c>
      <c r="AA102" s="33">
        <f>(AA94+AA95)/2</f>
        <v>0.14050000000000001</v>
      </c>
      <c r="AB102" s="103">
        <f t="shared" ref="AB102:AI102" si="29">(AB94+AB95)/2</f>
        <v>0.20399999999999999</v>
      </c>
      <c r="AC102" s="33">
        <f t="shared" si="29"/>
        <v>0.22059999999999999</v>
      </c>
      <c r="AD102" s="33">
        <f t="shared" si="29"/>
        <v>0.21229999999999999</v>
      </c>
      <c r="AE102" s="33">
        <f t="shared" si="29"/>
        <v>0.21410000000000001</v>
      </c>
      <c r="AF102" s="33">
        <f t="shared" si="29"/>
        <v>0.21279999999999999</v>
      </c>
      <c r="AG102" s="33">
        <f t="shared" si="29"/>
        <v>0.21249999999999999</v>
      </c>
      <c r="AH102" s="33">
        <f t="shared" si="29"/>
        <v>0.21240000000000001</v>
      </c>
      <c r="AI102" s="33">
        <f t="shared" si="29"/>
        <v>0.21240000000000001</v>
      </c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  <c r="BG102" s="33"/>
      <c r="BH102" s="33"/>
      <c r="BI102" s="33"/>
      <c r="BJ102" s="33"/>
      <c r="BK102" s="33"/>
      <c r="BL102" s="33"/>
      <c r="BM102" s="33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  <c r="CA102" s="33"/>
      <c r="CB102" s="33"/>
      <c r="CC102" s="33"/>
      <c r="CD102" s="33"/>
      <c r="CE102" s="33"/>
      <c r="CF102" s="33"/>
      <c r="CG102" s="33"/>
      <c r="CH102" s="33"/>
      <c r="CI102" s="33"/>
      <c r="CJ102" s="33"/>
      <c r="CK102" s="33"/>
      <c r="CL102" s="33"/>
      <c r="CM102" s="33"/>
      <c r="CN102" s="33"/>
      <c r="CO102" s="33"/>
      <c r="CP102" s="33"/>
      <c r="CQ102" s="33"/>
      <c r="CR102" s="33"/>
      <c r="CS102" s="33"/>
      <c r="CT102" s="33"/>
      <c r="CU102" s="33"/>
      <c r="CV102" s="33"/>
      <c r="CW102" s="33"/>
      <c r="CX102" s="33"/>
      <c r="CY102" s="33"/>
      <c r="CZ102" s="33"/>
      <c r="DA102" s="33"/>
      <c r="DB102" s="33"/>
      <c r="DC102" s="33"/>
      <c r="DD102" s="33"/>
      <c r="DE102" s="33"/>
      <c r="DF102" s="33"/>
      <c r="DG102" s="33"/>
      <c r="DH102" s="33"/>
      <c r="DI102" s="33"/>
      <c r="DJ102" s="33"/>
      <c r="DK102" s="33"/>
      <c r="DL102" s="33"/>
      <c r="DM102" s="33"/>
      <c r="DN102" s="33"/>
      <c r="DO102" s="33"/>
      <c r="DP102" s="33"/>
      <c r="DQ102" s="33"/>
      <c r="DR102" s="33"/>
      <c r="DS102" s="33"/>
      <c r="DT102" s="33"/>
      <c r="DU102" s="33"/>
      <c r="DV102" s="33"/>
      <c r="DW102" s="33"/>
      <c r="DX102" s="33"/>
    </row>
    <row r="103" spans="4:174" ht="15" customHeight="1" x14ac:dyDescent="0.25">
      <c r="D103" s="22"/>
      <c r="E103" s="34"/>
      <c r="F103" s="34"/>
      <c r="G103" s="2"/>
      <c r="H103" s="2"/>
      <c r="I103" s="2"/>
      <c r="J103" s="2"/>
      <c r="K103" s="2"/>
      <c r="L103" s="2"/>
      <c r="M103" s="2"/>
      <c r="N103" s="22"/>
      <c r="O103" s="2"/>
      <c r="P103" s="2"/>
      <c r="Q103" s="2"/>
      <c r="R103" s="2"/>
      <c r="Y103" s="11"/>
      <c r="Z103" s="12"/>
      <c r="AB103" s="102"/>
    </row>
    <row r="104" spans="4:174" ht="15" customHeight="1" x14ac:dyDescent="0.25">
      <c r="D104" s="22"/>
      <c r="E104" s="36"/>
      <c r="F104" s="36"/>
      <c r="G104" s="2"/>
      <c r="H104" s="2"/>
      <c r="I104" s="2"/>
      <c r="J104" s="2"/>
      <c r="K104" s="2"/>
      <c r="L104" s="2"/>
      <c r="M104" s="2"/>
      <c r="N104" s="22"/>
      <c r="O104" s="2"/>
      <c r="P104" s="2"/>
      <c r="Q104" s="2"/>
      <c r="R104" s="2"/>
      <c r="Y104" s="18" t="s">
        <v>24</v>
      </c>
      <c r="Z104" s="1">
        <f>IF(Z100&lt;=10^-5,(Z95+Z94)/2,0)</f>
        <v>0</v>
      </c>
      <c r="AA104" s="1">
        <f>IF(AA100&lt;=10^-5,(AA95+AA94)/2,0)</f>
        <v>0</v>
      </c>
      <c r="AB104" s="102">
        <f t="shared" ref="AB104:AI104" si="30">IF(AB100&lt;=10^-5,(AB95+AB94)/2,0)</f>
        <v>0</v>
      </c>
      <c r="AC104" s="1">
        <f t="shared" si="30"/>
        <v>0</v>
      </c>
      <c r="AD104" s="1">
        <f t="shared" si="30"/>
        <v>0</v>
      </c>
      <c r="AE104" s="1">
        <f t="shared" si="30"/>
        <v>0</v>
      </c>
      <c r="AF104" s="1">
        <f t="shared" si="30"/>
        <v>0</v>
      </c>
      <c r="AG104" s="1">
        <f t="shared" si="30"/>
        <v>0</v>
      </c>
      <c r="AH104" s="1">
        <f t="shared" si="30"/>
        <v>0</v>
      </c>
      <c r="AI104" s="1">
        <f t="shared" si="30"/>
        <v>0</v>
      </c>
    </row>
    <row r="105" spans="4:174" ht="15" customHeight="1" thickBot="1" x14ac:dyDescent="0.3">
      <c r="D105" s="22"/>
      <c r="E105" s="37"/>
      <c r="F105" s="37"/>
      <c r="G105" s="2"/>
      <c r="H105" s="2"/>
      <c r="I105" s="2"/>
      <c r="J105" s="2"/>
      <c r="K105" s="2"/>
      <c r="L105" s="2"/>
      <c r="M105" s="2"/>
      <c r="N105" s="2"/>
      <c r="Y105" s="11" t="s">
        <v>25</v>
      </c>
      <c r="Z105" s="1">
        <f>IF(Z99&lt;=Z102,Z99,0)</f>
        <v>0.23230538671401299</v>
      </c>
      <c r="AA105" s="1">
        <f>IF(AA99&lt;=AA102,AA99,0)</f>
        <v>0</v>
      </c>
      <c r="AB105" s="104">
        <f t="shared" ref="AB105:AI105" si="31">IF(AB99&lt;=AB102,AB99,0)</f>
        <v>0</v>
      </c>
      <c r="AC105" s="1">
        <f t="shared" si="31"/>
        <v>0.21582515604775099</v>
      </c>
      <c r="AD105" s="1">
        <f t="shared" si="31"/>
        <v>0</v>
      </c>
      <c r="AE105" s="1">
        <f t="shared" si="31"/>
        <v>0.213136824424631</v>
      </c>
      <c r="AF105" s="1">
        <f t="shared" si="31"/>
        <v>0.212590223536607</v>
      </c>
      <c r="AG105" s="1">
        <f t="shared" si="31"/>
        <v>0.212463649510369</v>
      </c>
      <c r="AH105" s="1">
        <f t="shared" si="31"/>
        <v>0</v>
      </c>
      <c r="AI105" s="1">
        <f t="shared" si="31"/>
        <v>0</v>
      </c>
    </row>
    <row r="106" spans="4:174" ht="15" customHeight="1" thickBot="1" x14ac:dyDescent="0.3"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Z106" s="1">
        <f>IF(Z99&gt;Z102,Z99,0)</f>
        <v>0</v>
      </c>
      <c r="AA106" s="1">
        <f>IF(AA99&gt;AA102,AA99,0)</f>
        <v>0.17560089884545699</v>
      </c>
      <c r="AB106" s="1">
        <f t="shared" ref="AB106:AI106" si="32">IF(AB99&gt;AB102,AB99,0)</f>
        <v>0.20880697334255599</v>
      </c>
      <c r="AC106" s="1">
        <f t="shared" si="32"/>
        <v>0</v>
      </c>
      <c r="AD106" s="1">
        <f t="shared" si="32"/>
        <v>0.21237917553340899</v>
      </c>
      <c r="AE106" s="1">
        <f t="shared" si="32"/>
        <v>0</v>
      </c>
      <c r="AF106" s="1">
        <f t="shared" si="32"/>
        <v>0</v>
      </c>
      <c r="AG106" s="1">
        <f t="shared" si="32"/>
        <v>0</v>
      </c>
      <c r="AH106" s="1">
        <f t="shared" si="32"/>
        <v>0.21242142166442801</v>
      </c>
      <c r="AI106" s="105">
        <f t="shared" si="32"/>
        <v>0.21242142166442801</v>
      </c>
    </row>
    <row r="107" spans="4:174" ht="15" customHeight="1" x14ac:dyDescent="0.25">
      <c r="D107" s="22"/>
      <c r="E107" s="38"/>
      <c r="F107" s="38"/>
      <c r="G107" s="2"/>
      <c r="H107" s="2"/>
      <c r="I107" s="2"/>
      <c r="J107" s="2"/>
      <c r="K107" s="2"/>
      <c r="L107" s="2"/>
      <c r="M107" s="2"/>
      <c r="N107" s="2"/>
    </row>
    <row r="108" spans="4:174" ht="15" customHeight="1" x14ac:dyDescent="0.3">
      <c r="D108" s="16"/>
      <c r="E108" s="39"/>
      <c r="F108" s="2"/>
      <c r="G108" s="2"/>
      <c r="H108" s="2"/>
      <c r="I108" s="2"/>
      <c r="J108" s="2"/>
      <c r="K108" s="2"/>
      <c r="L108" s="2"/>
      <c r="M108" s="2"/>
      <c r="N108" s="2"/>
      <c r="Y108" s="14" t="s">
        <v>5</v>
      </c>
      <c r="Z108" s="1" t="str">
        <f>IF(Z104=0,"",Z104)</f>
        <v/>
      </c>
      <c r="AA108" s="1" t="str">
        <f>IF(AA104=0,"",AA104)</f>
        <v/>
      </c>
      <c r="AB108" s="1" t="str">
        <f t="shared" ref="AB108:AI108" si="33">IF(AB104=0,"",AB104)</f>
        <v/>
      </c>
      <c r="AC108" s="1" t="str">
        <f t="shared" si="33"/>
        <v/>
      </c>
      <c r="AD108" s="1" t="str">
        <f t="shared" si="33"/>
        <v/>
      </c>
      <c r="AE108" s="1" t="str">
        <f t="shared" si="33"/>
        <v/>
      </c>
      <c r="AF108" s="1" t="str">
        <f t="shared" si="33"/>
        <v/>
      </c>
      <c r="AG108" s="1" t="str">
        <f t="shared" si="33"/>
        <v/>
      </c>
      <c r="AH108" s="1" t="str">
        <f t="shared" si="33"/>
        <v/>
      </c>
      <c r="AI108" s="1" t="str">
        <f t="shared" si="33"/>
        <v/>
      </c>
    </row>
    <row r="109" spans="4:174" ht="15" customHeight="1" x14ac:dyDescent="0.3">
      <c r="D109" s="18"/>
      <c r="E109" s="2"/>
      <c r="F109" s="8"/>
      <c r="G109" s="2"/>
      <c r="H109" s="22"/>
      <c r="I109" s="2"/>
      <c r="J109" s="2"/>
      <c r="K109" s="2"/>
      <c r="L109" s="2"/>
      <c r="M109" s="2"/>
      <c r="N109" s="2"/>
      <c r="Y109" s="14" t="s">
        <v>5</v>
      </c>
      <c r="Z109" s="31">
        <f>SUM(Z108:GC108)</f>
        <v>0</v>
      </c>
      <c r="AA109" s="1" t="str">
        <f>AA108</f>
        <v/>
      </c>
    </row>
    <row r="110" spans="4:174" ht="15" customHeight="1" thickBot="1" x14ac:dyDescent="0.3">
      <c r="D110" s="16"/>
      <c r="E110" s="39"/>
      <c r="F110" s="8"/>
      <c r="G110" s="2"/>
      <c r="H110" s="22"/>
      <c r="I110" s="2"/>
      <c r="J110" s="2"/>
      <c r="K110" s="2"/>
      <c r="L110" s="2"/>
      <c r="M110" s="2"/>
      <c r="N110" s="2"/>
      <c r="Z110" s="1">
        <f>Z105-AA105</f>
        <v>0.23230538671401299</v>
      </c>
      <c r="AA110" s="1">
        <f>AA105-AB105</f>
        <v>0</v>
      </c>
      <c r="AB110" s="1">
        <f t="shared" ref="AB110:AJ110" si="34">AB105-AC105</f>
        <v>-0.21582515604775099</v>
      </c>
      <c r="AC110" s="1">
        <f t="shared" si="34"/>
        <v>0.21582515604775099</v>
      </c>
      <c r="AD110" s="1">
        <f t="shared" si="34"/>
        <v>-0.213136824424631</v>
      </c>
      <c r="AE110" s="1">
        <f t="shared" si="34"/>
        <v>5.4660088802399598E-4</v>
      </c>
      <c r="AF110" s="1">
        <f t="shared" si="34"/>
        <v>1.2657402623800199E-4</v>
      </c>
      <c r="AG110" s="1">
        <f t="shared" si="34"/>
        <v>0.212463649510369</v>
      </c>
      <c r="AH110" s="1">
        <f t="shared" si="34"/>
        <v>0</v>
      </c>
      <c r="AI110" s="1">
        <f t="shared" si="34"/>
        <v>0</v>
      </c>
      <c r="AJ110" s="1">
        <f t="shared" si="34"/>
        <v>0</v>
      </c>
    </row>
    <row r="111" spans="4:174" ht="15" customHeight="1" x14ac:dyDescent="0.3">
      <c r="D111" s="22"/>
      <c r="E111" s="2"/>
      <c r="F111" s="2"/>
      <c r="G111" s="2"/>
      <c r="H111" s="2"/>
      <c r="I111" s="18"/>
      <c r="J111" s="2"/>
      <c r="K111" s="8"/>
      <c r="L111" s="2"/>
      <c r="M111" s="22"/>
      <c r="N111" s="2"/>
      <c r="Y111" s="112" t="s">
        <v>19</v>
      </c>
      <c r="Z111" s="113"/>
    </row>
    <row r="112" spans="4:174" ht="15" customHeight="1" x14ac:dyDescent="0.3">
      <c r="D112" s="2"/>
      <c r="E112" s="2"/>
      <c r="F112" s="2"/>
      <c r="G112" s="2"/>
      <c r="H112" s="2"/>
      <c r="I112" s="16"/>
      <c r="J112" s="39"/>
      <c r="K112" s="8"/>
      <c r="L112" s="2"/>
      <c r="M112" s="22"/>
      <c r="N112" s="2"/>
      <c r="Y112" s="114" t="s">
        <v>18</v>
      </c>
      <c r="Z112" s="115"/>
    </row>
    <row r="113" spans="4:26" ht="15" customHeight="1" x14ac:dyDescent="0.3">
      <c r="D113" s="2"/>
      <c r="E113" s="2"/>
      <c r="F113" s="2"/>
      <c r="G113" s="2"/>
      <c r="H113" s="2"/>
      <c r="I113" s="22"/>
      <c r="J113" s="2"/>
      <c r="K113" s="2"/>
      <c r="L113" s="2"/>
      <c r="M113" s="2"/>
      <c r="N113" s="2"/>
      <c r="Y113" s="114" t="s">
        <v>4</v>
      </c>
      <c r="Z113" s="115"/>
    </row>
    <row r="114" spans="4:26" ht="15" customHeight="1" x14ac:dyDescent="0.3"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Y114" s="114" t="s">
        <v>20</v>
      </c>
      <c r="Z114" s="115"/>
    </row>
    <row r="115" spans="4:26" ht="15" customHeight="1" x14ac:dyDescent="0.3"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Y115" s="116" t="s">
        <v>17</v>
      </c>
      <c r="Z115" s="115"/>
    </row>
    <row r="116" spans="4:26" ht="15" customHeight="1" x14ac:dyDescent="0.3">
      <c r="Y116" s="114" t="s">
        <v>10</v>
      </c>
      <c r="Z116" s="115"/>
    </row>
    <row r="117" spans="4:26" ht="15" customHeight="1" x14ac:dyDescent="0.3">
      <c r="Y117" s="114" t="s">
        <v>21</v>
      </c>
      <c r="Z117" s="115"/>
    </row>
    <row r="118" spans="4:26" ht="15" customHeight="1" x14ac:dyDescent="0.25">
      <c r="Y118" s="114" t="s">
        <v>22</v>
      </c>
      <c r="Z118" s="115"/>
    </row>
    <row r="119" spans="4:26" ht="15" customHeight="1" x14ac:dyDescent="0.25">
      <c r="Y119" s="114" t="s">
        <v>23</v>
      </c>
      <c r="Z119" s="115"/>
    </row>
    <row r="120" spans="4:26" ht="15" customHeight="1" thickBot="1" x14ac:dyDescent="0.35">
      <c r="Y120" s="117" t="s">
        <v>5</v>
      </c>
      <c r="Z120" s="118"/>
    </row>
  </sheetData>
  <sheetProtection selectLockedCells="1"/>
  <mergeCells count="5">
    <mergeCell ref="D64:D65"/>
    <mergeCell ref="E64:E65"/>
    <mergeCell ref="F64:F65"/>
    <mergeCell ref="A1:J1"/>
    <mergeCell ref="A4:F4"/>
  </mergeCells>
  <conditionalFormatting sqref="N57">
    <cfRule type="expression" priority="1">
      <formula>IF($S$8&lt;3,"Non limitée","≤    sc ")</formula>
    </cfRule>
  </conditionalFormatting>
  <conditionalFormatting sqref="D15 D17">
    <cfRule type="expression" dxfId="0" priority="7">
      <formula>$I$19="non"</formula>
    </cfRule>
  </conditionalFormatting>
  <dataValidations count="5">
    <dataValidation type="list" allowBlank="1" showInputMessage="1" showErrorMessage="1" sqref="I19:I20 D20">
      <formula1>$R$2:$R$3</formula1>
    </dataValidation>
    <dataValidation type="list" allowBlank="1" showInputMessage="1" showErrorMessage="1" sqref="D22">
      <formula1>$O$2:$O$3</formula1>
    </dataValidation>
    <dataValidation type="list" allowBlank="1" showInputMessage="1" showErrorMessage="1" sqref="D21">
      <formula1>$S$2:$S$7</formula1>
    </dataValidation>
    <dataValidation type="list" allowBlank="1" showInputMessage="1" showErrorMessage="1" sqref="D19">
      <formula1>$M$2:$M$15</formula1>
    </dataValidation>
    <dataValidation type="list" allowBlank="1" showInputMessage="1" showErrorMessage="1" sqref="D39">
      <formula1>$P$2:$P$7</formula1>
    </dataValidation>
  </dataValidations>
  <pageMargins left="0.49212598425196852" right="0.29527559055118108" top="0.39370078740157483" bottom="0.39370078740157483" header="0.51181102362204722" footer="0.51181102362204722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2" r:id="rId4" name="Button 32">
              <controlPr defaultSize="0" print="0" autoFill="0" autoPict="0" macro="[0]!Xc">
                <anchor moveWithCells="1" sizeWithCells="1">
                  <from>
                    <xdr:col>12</xdr:col>
                    <xdr:colOff>485775</xdr:colOff>
                    <xdr:row>68</xdr:row>
                    <xdr:rowOff>95250</xdr:rowOff>
                  </from>
                  <to>
                    <xdr:col>13</xdr:col>
                    <xdr:colOff>371475</xdr:colOff>
                    <xdr:row>69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composée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stachrount</dc:creator>
  <cp:lastModifiedBy>ADMIN</cp:lastModifiedBy>
  <cp:lastPrinted>2016-03-03T16:26:29Z</cp:lastPrinted>
  <dcterms:created xsi:type="dcterms:W3CDTF">2016-02-18T15:30:56Z</dcterms:created>
  <dcterms:modified xsi:type="dcterms:W3CDTF">2016-03-06T10:24:23Z</dcterms:modified>
</cp:coreProperties>
</file>