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90" windowWidth="28275" windowHeight="12315"/>
  </bookViews>
  <sheets>
    <sheet name="Individuels" sheetId="1" r:id="rId1"/>
    <sheet name="Groupes" sheetId="2" r:id="rId2"/>
    <sheet name="Evènements exceptionnels" sheetId="3" r:id="rId3"/>
    <sheet name="vente ouvrages et boissons" sheetId="4" r:id="rId4"/>
    <sheet name="Totaux entrées et ventes" sheetId="5" r:id="rId5"/>
    <sheet name="Stat alain" sheetId="7" r:id="rId6"/>
    <sheet name="Feuil1" sheetId="8" r:id="rId7"/>
  </sheets>
  <calcPr calcId="145621"/>
</workbook>
</file>

<file path=xl/calcChain.xml><?xml version="1.0" encoding="utf-8"?>
<calcChain xmlns="http://schemas.openxmlformats.org/spreadsheetml/2006/main">
  <c r="D4" i="8" l="1"/>
  <c r="B4" i="8" l="1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D3" i="8"/>
  <c r="C3" i="8"/>
  <c r="B1" i="3" l="1"/>
  <c r="B3" i="7"/>
  <c r="B5" i="7"/>
  <c r="B4" i="7"/>
  <c r="J4" i="7"/>
  <c r="C11" i="7"/>
  <c r="C10" i="7"/>
  <c r="C9" i="7"/>
  <c r="C8" i="7"/>
  <c r="C7" i="7"/>
  <c r="C12" i="7"/>
  <c r="C13" i="7"/>
  <c r="C14" i="7"/>
  <c r="E13" i="7" l="1"/>
  <c r="E12" i="7"/>
  <c r="E11" i="7"/>
  <c r="E10" i="7"/>
  <c r="E9" i="7"/>
  <c r="E8" i="7"/>
  <c r="E7" i="7"/>
  <c r="E6" i="7"/>
  <c r="E5" i="7"/>
  <c r="E4" i="7"/>
  <c r="D13" i="7"/>
  <c r="D12" i="7"/>
  <c r="D11" i="7"/>
  <c r="D10" i="7"/>
  <c r="D9" i="7"/>
  <c r="D8" i="7"/>
  <c r="D7" i="7"/>
  <c r="D6" i="7"/>
  <c r="D5" i="7"/>
  <c r="D4" i="7"/>
  <c r="K3" i="7"/>
  <c r="L3" i="7"/>
  <c r="M3" i="7"/>
  <c r="N3" i="7"/>
  <c r="O3" i="7"/>
  <c r="P3" i="7"/>
  <c r="Q3" i="7"/>
  <c r="K4" i="7"/>
  <c r="L4" i="7"/>
  <c r="M4" i="7"/>
  <c r="N4" i="7"/>
  <c r="O4" i="7"/>
  <c r="P4" i="7"/>
  <c r="Q4" i="7"/>
  <c r="F14" i="7"/>
  <c r="G14" i="7"/>
  <c r="H14" i="7"/>
  <c r="I14" i="7"/>
  <c r="F13" i="7"/>
  <c r="G13" i="7"/>
  <c r="H13" i="7"/>
  <c r="I13" i="7"/>
  <c r="F12" i="7"/>
  <c r="G12" i="7"/>
  <c r="H12" i="7"/>
  <c r="I12" i="7"/>
  <c r="F11" i="7"/>
  <c r="G11" i="7"/>
  <c r="H11" i="7"/>
  <c r="I11" i="7"/>
  <c r="F10" i="7"/>
  <c r="G10" i="7"/>
  <c r="H10" i="7"/>
  <c r="I10" i="7"/>
  <c r="F9" i="7"/>
  <c r="G9" i="7"/>
  <c r="H9" i="7"/>
  <c r="I9" i="7"/>
  <c r="F8" i="7"/>
  <c r="G8" i="7"/>
  <c r="H8" i="7"/>
  <c r="I8" i="7"/>
  <c r="F7" i="7"/>
  <c r="G7" i="7"/>
  <c r="H7" i="7"/>
  <c r="I7" i="7"/>
  <c r="F6" i="7"/>
  <c r="G6" i="7"/>
  <c r="H6" i="7"/>
  <c r="I6" i="7"/>
  <c r="F5" i="7"/>
  <c r="G5" i="7"/>
  <c r="H5" i="7"/>
  <c r="I5" i="7"/>
  <c r="F4" i="7"/>
  <c r="G4" i="7"/>
  <c r="H4" i="7"/>
  <c r="I4" i="7"/>
  <c r="B9" i="7"/>
  <c r="B7" i="7"/>
  <c r="B8" i="7"/>
  <c r="C6" i="7"/>
  <c r="B6" i="7"/>
  <c r="C5" i="7"/>
  <c r="C4" i="7"/>
  <c r="B13" i="7"/>
  <c r="B12" i="7"/>
  <c r="B11" i="7"/>
  <c r="B10" i="7"/>
  <c r="P1" i="5" l="1"/>
  <c r="M1" i="5"/>
  <c r="N4" i="5"/>
  <c r="N5" i="5"/>
  <c r="N6" i="5"/>
  <c r="N7" i="5"/>
  <c r="N8" i="5"/>
  <c r="N9" i="5"/>
  <c r="N10" i="5"/>
  <c r="N11" i="5"/>
  <c r="N12" i="5"/>
  <c r="N13" i="5"/>
  <c r="N14" i="5"/>
  <c r="N15" i="5"/>
  <c r="N3" i="5"/>
  <c r="L6" i="5"/>
  <c r="L7" i="5"/>
  <c r="L8" i="5"/>
  <c r="L9" i="5"/>
  <c r="L10" i="5"/>
  <c r="L11" i="5"/>
  <c r="L12" i="5"/>
  <c r="L13" i="5"/>
  <c r="L14" i="5"/>
  <c r="L15" i="5"/>
  <c r="N78" i="1"/>
  <c r="F11" i="5"/>
  <c r="F10" i="5"/>
  <c r="E1" i="5" l="1"/>
  <c r="B1" i="5"/>
  <c r="E1" i="3"/>
  <c r="V26" i="4" l="1"/>
  <c r="F25" i="5" s="1"/>
  <c r="U26" i="4"/>
  <c r="E25" i="5" s="1"/>
  <c r="K8" i="4" l="1"/>
  <c r="K2" i="4"/>
  <c r="K20" i="4"/>
  <c r="K19" i="4"/>
  <c r="K18" i="4"/>
  <c r="K16" i="4"/>
  <c r="K15" i="4"/>
  <c r="K14" i="4"/>
  <c r="K13" i="4"/>
  <c r="K12" i="4"/>
  <c r="K11" i="4"/>
  <c r="K10" i="4"/>
  <c r="K7" i="4"/>
  <c r="K6" i="4"/>
  <c r="K5" i="4"/>
  <c r="K4" i="4"/>
  <c r="K3" i="4"/>
  <c r="K24" i="4" l="1"/>
  <c r="K22" i="4"/>
  <c r="F23" i="5" s="1"/>
  <c r="K23" i="4"/>
  <c r="K25" i="4" l="1"/>
  <c r="E23" i="5"/>
  <c r="U3" i="3"/>
  <c r="T3" i="3"/>
  <c r="S3" i="3"/>
  <c r="R3" i="3"/>
  <c r="Q3" i="3"/>
  <c r="P3" i="3"/>
  <c r="O3" i="3"/>
  <c r="N3" i="3"/>
  <c r="E1" i="2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" i="3"/>
  <c r="H1" i="3"/>
  <c r="U23" i="2"/>
  <c r="T23" i="2"/>
  <c r="S23" i="2"/>
  <c r="R23" i="2"/>
  <c r="Q23" i="2"/>
  <c r="P23" i="2"/>
  <c r="O23" i="2"/>
  <c r="N23" i="2"/>
  <c r="U22" i="2"/>
  <c r="T22" i="2"/>
  <c r="S22" i="2"/>
  <c r="R22" i="2"/>
  <c r="Q22" i="2"/>
  <c r="P22" i="2"/>
  <c r="O22" i="2"/>
  <c r="N22" i="2"/>
  <c r="U21" i="2"/>
  <c r="T21" i="2"/>
  <c r="S21" i="2"/>
  <c r="R21" i="2"/>
  <c r="Q21" i="2"/>
  <c r="P21" i="2"/>
  <c r="O21" i="2"/>
  <c r="N21" i="2"/>
  <c r="U20" i="2"/>
  <c r="T20" i="2"/>
  <c r="S20" i="2"/>
  <c r="R20" i="2"/>
  <c r="Q20" i="2"/>
  <c r="P20" i="2"/>
  <c r="O20" i="2"/>
  <c r="N20" i="2"/>
  <c r="U4" i="2"/>
  <c r="L4" i="5" s="1"/>
  <c r="U5" i="2"/>
  <c r="L5" i="5" s="1"/>
  <c r="U6" i="2"/>
  <c r="U7" i="2"/>
  <c r="U8" i="2"/>
  <c r="U9" i="2"/>
  <c r="U10" i="2"/>
  <c r="U11" i="2"/>
  <c r="U12" i="2"/>
  <c r="U13" i="2"/>
  <c r="U14" i="2"/>
  <c r="U15" i="2"/>
  <c r="U3" i="2"/>
  <c r="L3" i="5" s="1"/>
  <c r="T4" i="2"/>
  <c r="T5" i="2"/>
  <c r="T6" i="2"/>
  <c r="T7" i="2"/>
  <c r="T8" i="2"/>
  <c r="T9" i="2"/>
  <c r="T10" i="2"/>
  <c r="T11" i="2"/>
  <c r="T12" i="2"/>
  <c r="T13" i="2"/>
  <c r="T14" i="2"/>
  <c r="T15" i="2"/>
  <c r="T3" i="2"/>
  <c r="S4" i="2"/>
  <c r="S5" i="2"/>
  <c r="S6" i="2"/>
  <c r="S7" i="2"/>
  <c r="S8" i="2"/>
  <c r="S9" i="2"/>
  <c r="S10" i="2"/>
  <c r="S11" i="2"/>
  <c r="S12" i="2"/>
  <c r="S13" i="2"/>
  <c r="S14" i="2"/>
  <c r="S15" i="2"/>
  <c r="S3" i="2"/>
  <c r="Q17" i="2" l="1"/>
  <c r="N17" i="2"/>
  <c r="T17" i="2"/>
  <c r="P10" i="3"/>
  <c r="M10" i="3"/>
  <c r="G9" i="2"/>
  <c r="G10" i="2"/>
  <c r="G11" i="2"/>
  <c r="G12" i="2"/>
  <c r="H9" i="2"/>
  <c r="H10" i="2"/>
  <c r="H11" i="2"/>
  <c r="H12" i="2"/>
  <c r="H8" i="2"/>
  <c r="G8" i="2"/>
  <c r="H4" i="2"/>
  <c r="H5" i="2"/>
  <c r="H6" i="2"/>
  <c r="H7" i="2"/>
  <c r="H3" i="2"/>
  <c r="G4" i="2"/>
  <c r="G5" i="2"/>
  <c r="G6" i="2"/>
  <c r="G7" i="2"/>
  <c r="G3" i="2"/>
  <c r="B1" i="2"/>
  <c r="H1" i="2"/>
  <c r="U78" i="1"/>
  <c r="T78" i="1"/>
  <c r="S78" i="1"/>
  <c r="R78" i="1"/>
  <c r="Q78" i="1"/>
  <c r="P78" i="1"/>
  <c r="O78" i="1"/>
  <c r="B16" i="2" l="1"/>
  <c r="E16" i="2"/>
  <c r="U77" i="1"/>
  <c r="T77" i="1"/>
  <c r="S77" i="1"/>
  <c r="R77" i="1"/>
  <c r="Q77" i="1"/>
  <c r="P77" i="1"/>
  <c r="O77" i="1"/>
  <c r="N77" i="1"/>
  <c r="U76" i="1" l="1"/>
  <c r="T76" i="1"/>
  <c r="S76" i="1"/>
  <c r="R76" i="1"/>
  <c r="Q76" i="1"/>
  <c r="P76" i="1"/>
  <c r="O76" i="1"/>
  <c r="N76" i="1"/>
  <c r="U75" i="1"/>
  <c r="T75" i="1"/>
  <c r="S75" i="1"/>
  <c r="R75" i="1"/>
  <c r="Q75" i="1"/>
  <c r="P75" i="1"/>
  <c r="O75" i="1"/>
  <c r="N75" i="1"/>
  <c r="U74" i="1"/>
  <c r="T74" i="1"/>
  <c r="S74" i="1"/>
  <c r="R74" i="1"/>
  <c r="Q74" i="1"/>
  <c r="P74" i="1"/>
  <c r="O74" i="1"/>
  <c r="N74" i="1"/>
  <c r="U73" i="1"/>
  <c r="T73" i="1"/>
  <c r="S73" i="1"/>
  <c r="R73" i="1"/>
  <c r="Q73" i="1"/>
  <c r="P73" i="1"/>
  <c r="O73" i="1"/>
  <c r="N73" i="1"/>
  <c r="U72" i="1"/>
  <c r="T72" i="1"/>
  <c r="S72" i="1"/>
  <c r="R72" i="1"/>
  <c r="Q72" i="1"/>
  <c r="P72" i="1"/>
  <c r="O72" i="1"/>
  <c r="N72" i="1"/>
  <c r="U71" i="1"/>
  <c r="T71" i="1"/>
  <c r="S71" i="1"/>
  <c r="R71" i="1"/>
  <c r="Q71" i="1"/>
  <c r="P71" i="1"/>
  <c r="O71" i="1"/>
  <c r="N71" i="1"/>
  <c r="U70" i="1"/>
  <c r="T70" i="1"/>
  <c r="S70" i="1"/>
  <c r="R70" i="1"/>
  <c r="Q70" i="1"/>
  <c r="P70" i="1"/>
  <c r="O70" i="1"/>
  <c r="N70" i="1"/>
  <c r="U69" i="1"/>
  <c r="T69" i="1"/>
  <c r="S69" i="1"/>
  <c r="R69" i="1"/>
  <c r="Q69" i="1"/>
  <c r="P69" i="1"/>
  <c r="O69" i="1"/>
  <c r="N69" i="1"/>
  <c r="F86" i="1"/>
  <c r="F87" i="1"/>
  <c r="F88" i="1"/>
  <c r="F89" i="1"/>
  <c r="F90" i="1"/>
  <c r="F91" i="1"/>
  <c r="F92" i="1"/>
  <c r="G86" i="1"/>
  <c r="G87" i="1"/>
  <c r="G88" i="1"/>
  <c r="G89" i="1"/>
  <c r="G90" i="1"/>
  <c r="G91" i="1"/>
  <c r="G92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69" i="1"/>
  <c r="F69" i="1"/>
  <c r="B14" i="7" l="1"/>
  <c r="B15" i="7" s="1"/>
  <c r="F3" i="7"/>
  <c r="F15" i="7" s="1"/>
  <c r="C3" i="7"/>
  <c r="C15" i="7" s="1"/>
  <c r="G3" i="7"/>
  <c r="G15" i="7" s="1"/>
  <c r="D3" i="7"/>
  <c r="D14" i="7"/>
  <c r="H3" i="7"/>
  <c r="H15" i="7" s="1"/>
  <c r="E3" i="7"/>
  <c r="E14" i="7"/>
  <c r="I3" i="7"/>
  <c r="I15" i="7" s="1"/>
  <c r="J3" i="7"/>
  <c r="N87" i="1"/>
  <c r="O87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50" i="1"/>
  <c r="O86" i="1" s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50" i="1"/>
  <c r="N86" i="1" s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36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" i="1"/>
  <c r="E15" i="7" l="1"/>
  <c r="D15" i="7"/>
  <c r="N85" i="1"/>
  <c r="O85" i="1"/>
  <c r="N82" i="1"/>
  <c r="O82" i="1"/>
  <c r="N81" i="1"/>
  <c r="O81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N83" i="1" l="1"/>
  <c r="O83" i="1"/>
  <c r="N84" i="1"/>
  <c r="O84" i="1"/>
  <c r="O88" i="1" l="1"/>
  <c r="F21" i="5" s="1"/>
  <c r="F29" i="5" s="1"/>
  <c r="N88" i="1"/>
  <c r="E21" i="5" s="1"/>
  <c r="E29" i="5" s="1"/>
</calcChain>
</file>

<file path=xl/comments1.xml><?xml version="1.0" encoding="utf-8"?>
<comments xmlns="http://schemas.openxmlformats.org/spreadsheetml/2006/main">
  <authors>
    <author>karima haoudy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pour insérer la date automaitique CTRL + ;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total caisse de la veille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provenance
Wa Wallonie
Fl Flandre
Bx Bruxelles
NL Pays Bas
D Allemagne
F France
GB Grande Bretagne
Au Autres pays
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C : payement cash
B : payement bancontact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la raison de la réduction
</t>
        </r>
      </text>
    </comment>
    <comment ref="P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provenance
Wa Wallonie
Fl Flandre
Bx Bruxelles
NL Pays Bas
D Allemagne
F France
GB Grande Bretagne
Au Autres pays
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C : payement cash
B : payement bancontact</t>
        </r>
      </text>
    </comment>
    <comment ref="T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la raison de la réduction
</t>
        </r>
      </text>
    </comment>
    <comment ref="D35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provenance
Wa Wallonie
Fl Flandre
Bx Bruxelles
NL Pays Bas
D Allemagne
F France
GB Grande Bretagne
Au Autres pays
</t>
        </r>
      </text>
    </comment>
    <comment ref="E35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C : payement cash
B : payement bancontact</t>
        </r>
      </text>
    </comment>
    <comment ref="N35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Indiquer le nbre de ticket for. Fam.</t>
        </r>
      </text>
    </comment>
    <comment ref="V35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la raison de la réduction
</t>
        </r>
      </text>
    </comment>
    <comment ref="D68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provenance
Wa Wallonie
Fl Flandre
Bx Bruxelles
NL Pays Bas
D Allemagne
F France
GB Grande Bretagne
Au Autres pays
</t>
        </r>
      </text>
    </comment>
    <comment ref="E68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C : payement cash
B : payement bancontact</t>
        </r>
      </text>
    </comment>
    <comment ref="D101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gratuité
En Enfant - 6 ans
Pr Professeur
Jo Journaliste
Pa365 Passeport 365
In invité
Pass Ticket tombola et autres
</t>
        </r>
      </text>
    </comment>
    <comment ref="E101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provenance
</t>
        </r>
      </text>
    </comment>
  </commentList>
</comments>
</file>

<file path=xl/comments2.xml><?xml version="1.0" encoding="utf-8"?>
<comments xmlns="http://schemas.openxmlformats.org/spreadsheetml/2006/main">
  <authors>
    <author>karima haoudy</author>
  </authors>
  <commentList>
    <comment ref="R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
C cash
B banque
F à facturer
</t>
        </r>
      </text>
    </comment>
  </commentList>
</comments>
</file>

<file path=xl/comments3.xml><?xml version="1.0" encoding="utf-8"?>
<comments xmlns="http://schemas.openxmlformats.org/spreadsheetml/2006/main">
  <authors>
    <author>karima haoudy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prix de l'évènement ou de l'expo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provenance
Wa Wallonie
Fl Flandre
Bx Bruxelles
NL Pays Bas
D Allemagne
F France
GB Grande Bretagne
Au Autres pays
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C : payement cash
B : payement bancontact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la somme ne peut être négative !!! ROUGE=ERREUR 
Vérifier prix + réduction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La somme ne peut-etre négative
ROUGE=EURREUR
vérifier prix + réduction
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karima haoudy:</t>
        </r>
        <r>
          <rPr>
            <sz val="9"/>
            <color indexed="81"/>
            <rFont val="Tahoma"/>
            <family val="2"/>
          </rPr>
          <t xml:space="preserve">
inserrer le code gratuité
En Enfant - 6 ans
Pr Professeur
Jo Journaliste
Pa365 Passeport 365
In invité
Pass Ticket tombola et autres
</t>
        </r>
      </text>
    </comment>
  </commentList>
</comments>
</file>

<file path=xl/sharedStrings.xml><?xml version="1.0" encoding="utf-8"?>
<sst xmlns="http://schemas.openxmlformats.org/spreadsheetml/2006/main" count="509" uniqueCount="165">
  <si>
    <t>DATE :</t>
  </si>
  <si>
    <t>RESPONSABLES :</t>
  </si>
  <si>
    <t>En caisse</t>
  </si>
  <si>
    <t>Catégorie</t>
  </si>
  <si>
    <t>Prix</t>
  </si>
  <si>
    <t>Nombre</t>
  </si>
  <si>
    <t>Réduction</t>
  </si>
  <si>
    <t>Provenance</t>
  </si>
  <si>
    <t>C/B</t>
  </si>
  <si>
    <t>Total cash</t>
  </si>
  <si>
    <t>Total bank</t>
  </si>
  <si>
    <t>Senior</t>
  </si>
  <si>
    <t>Adulte</t>
  </si>
  <si>
    <t>au</t>
  </si>
  <si>
    <t>c</t>
  </si>
  <si>
    <t>gb</t>
  </si>
  <si>
    <t>Nbre adulte</t>
  </si>
  <si>
    <t>Nbre enfant</t>
  </si>
  <si>
    <t>réduction</t>
  </si>
  <si>
    <t>provenance</t>
  </si>
  <si>
    <t>Forfait Fam.                  22€</t>
  </si>
  <si>
    <t>Catégorie                    Prix</t>
  </si>
  <si>
    <t>Audioguide sénior    8€</t>
  </si>
  <si>
    <t>Audioguide adulte    9€</t>
  </si>
  <si>
    <t>Catégorie                     Prix</t>
  </si>
  <si>
    <t>Forf. Fam. Audio          18€</t>
  </si>
  <si>
    <t>C</t>
  </si>
  <si>
    <t>Etudiant/Enfant            6€</t>
  </si>
  <si>
    <t>Sous-tot provenance</t>
  </si>
  <si>
    <t>Wallonie</t>
  </si>
  <si>
    <t>Flandre</t>
  </si>
  <si>
    <t>Bruxelles</t>
  </si>
  <si>
    <t>Pays-Bas</t>
  </si>
  <si>
    <t>Allemagne</t>
  </si>
  <si>
    <t>France</t>
  </si>
  <si>
    <t>Grande Bret.</t>
  </si>
  <si>
    <t>Autre</t>
  </si>
  <si>
    <t>Sénior</t>
  </si>
  <si>
    <t>Audio adulte</t>
  </si>
  <si>
    <t>Audio sénior</t>
  </si>
  <si>
    <t>wa</t>
  </si>
  <si>
    <t>fl</t>
  </si>
  <si>
    <t>nl</t>
  </si>
  <si>
    <t>f</t>
  </si>
  <si>
    <t>Forf. Fam. Adulte</t>
  </si>
  <si>
    <t>Forf. Fam. Enfant</t>
  </si>
  <si>
    <t>Forf.Fam.audio.Adulte</t>
  </si>
  <si>
    <t>Forf.Fam.audio.Enfant</t>
  </si>
  <si>
    <t xml:space="preserve">Etudiant/Enfant </t>
  </si>
  <si>
    <t>Cash</t>
  </si>
  <si>
    <t>Bank</t>
  </si>
  <si>
    <t>adulte</t>
  </si>
  <si>
    <t>Audio/adulte</t>
  </si>
  <si>
    <t xml:space="preserve"> Audio/Sénior</t>
  </si>
  <si>
    <t>Forf. Fam</t>
  </si>
  <si>
    <t>Forf. Fam/Audio</t>
  </si>
  <si>
    <t>Etudiant/Enfant</t>
  </si>
  <si>
    <t>Gratuité</t>
  </si>
  <si>
    <t>Sous-totaux</t>
  </si>
  <si>
    <t>Total entrée individuel</t>
  </si>
  <si>
    <t>Raison</t>
  </si>
  <si>
    <t>Wa</t>
  </si>
  <si>
    <t>Au</t>
  </si>
  <si>
    <t>GB</t>
  </si>
  <si>
    <t>F</t>
  </si>
  <si>
    <t>Fl</t>
  </si>
  <si>
    <t>Bx</t>
  </si>
  <si>
    <t>Catégorie                      Prix</t>
  </si>
  <si>
    <t xml:space="preserve">Groupe Adulte   10€/pers  </t>
  </si>
  <si>
    <t>Total Cash</t>
  </si>
  <si>
    <t>Groupe Sénior  10€/pers</t>
  </si>
  <si>
    <t>Acc./chauf.</t>
  </si>
  <si>
    <t>Gr.scolaire</t>
  </si>
  <si>
    <t>Ac./Chauf.</t>
  </si>
  <si>
    <t>C/B/F</t>
  </si>
  <si>
    <t>Facturer WB</t>
  </si>
  <si>
    <t>Prix         6€</t>
  </si>
  <si>
    <t>Elèves</t>
  </si>
  <si>
    <t>Gr. Adult.</t>
  </si>
  <si>
    <t>Gr. Séniors</t>
  </si>
  <si>
    <t>Nom de l'évènement</t>
  </si>
  <si>
    <t>Alain/Jeff</t>
  </si>
  <si>
    <t>Vente boissons visiteurs</t>
  </si>
  <si>
    <t>Nbre</t>
  </si>
  <si>
    <t>Payement Cash</t>
  </si>
  <si>
    <t>Coca                       1,50€</t>
  </si>
  <si>
    <t>Fanta</t>
  </si>
  <si>
    <t>Eau</t>
  </si>
  <si>
    <t>Café/thé</t>
  </si>
  <si>
    <t>Jupiler</t>
  </si>
  <si>
    <t>Bière spéciale    2,00€</t>
  </si>
  <si>
    <t>Petit déjeuner   5,00€</t>
  </si>
  <si>
    <t>Payement Banque</t>
  </si>
  <si>
    <t>Vente boissons pers.</t>
  </si>
  <si>
    <t>Coca                       0,50€</t>
  </si>
  <si>
    <t>Total boissons visiteurs</t>
  </si>
  <si>
    <t>Total boissons personnels</t>
  </si>
  <si>
    <t>Total vente boissons cash</t>
  </si>
  <si>
    <t xml:space="preserve">Total vente boissons bancontact </t>
  </si>
  <si>
    <t>Payant</t>
  </si>
  <si>
    <t>entrées</t>
  </si>
  <si>
    <t>Totaux</t>
  </si>
  <si>
    <t>A facturer</t>
  </si>
  <si>
    <t>Vente ouvrages et photocopies/divers</t>
  </si>
  <si>
    <t>Payement cash</t>
  </si>
  <si>
    <t>Payement bank</t>
  </si>
  <si>
    <t>Total vente boissons</t>
  </si>
  <si>
    <t>Total vente livres /copies</t>
  </si>
  <si>
    <t>RESPONSABLE(S) :</t>
  </si>
  <si>
    <t>Retrait</t>
  </si>
  <si>
    <t>Raison/vers caisse  centrale</t>
  </si>
  <si>
    <t>Date</t>
  </si>
  <si>
    <t>Total retrait --&gt;</t>
  </si>
  <si>
    <t xml:space="preserve">Ajout </t>
  </si>
  <si>
    <t>Raison/de la caisse centrale</t>
  </si>
  <si>
    <t>Total ajout   --&gt;</t>
  </si>
  <si>
    <t xml:space="preserve">Total entrées  </t>
  </si>
  <si>
    <t>Raison réd.</t>
  </si>
  <si>
    <t>Etablissement/Fédé WB</t>
  </si>
  <si>
    <t>Somme à facturer</t>
  </si>
  <si>
    <t>Organisme à facturer</t>
  </si>
  <si>
    <t>Fédé WB</t>
  </si>
  <si>
    <t>Total  caisse fin de journ.</t>
  </si>
  <si>
    <t>Nl</t>
  </si>
  <si>
    <t>D</t>
  </si>
  <si>
    <t>Audioguide adulte</t>
  </si>
  <si>
    <t>Audioguide sénior</t>
  </si>
  <si>
    <t>Forfait famille adulte</t>
  </si>
  <si>
    <t>Forfait famille enfant</t>
  </si>
  <si>
    <t>ecole normal morl</t>
  </si>
  <si>
    <t>Nbre d'élèves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</si>
  <si>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</si>
  <si>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</si>
  <si>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</si>
  <si>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</si>
  <si>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</si>
  <si>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</si>
  <si>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</si>
  <si>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</si>
  <si>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</si>
  <si>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</si>
  <si>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</si>
  <si>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</si>
  <si>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</si>
  <si>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</si>
  <si>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</si>
  <si>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</si>
  <si>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</si>
  <si>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</si>
  <si>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</si>
  <si>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</si>
  <si>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</si>
  <si>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</si>
  <si>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</si>
  <si>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</si>
  <si>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</si>
  <si>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b</t>
  </si>
  <si>
    <t>ecole communale LL</t>
  </si>
  <si>
    <t>bx</t>
  </si>
  <si>
    <t>d</t>
  </si>
  <si>
    <t>cp</t>
  </si>
  <si>
    <t>Cp Flandre</t>
  </si>
  <si>
    <t>Nbre visiteurs</t>
  </si>
  <si>
    <t>Cp Hainaut</t>
  </si>
  <si>
    <t>Cp Bruxelles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</si>
</sst>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/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4">
    <xf numFmtId="0" fontId="0" fillId="0" borderId="0" xfId="0"/>
    <xf numFmtId="0" fontId="1" fillId="2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5" xfId="0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6" xfId="0" applyBorder="1"/>
    <xf numFmtId="0" fontId="0" fillId="0" borderId="4" xfId="0" applyBorder="1"/>
    <xf numFmtId="0" fontId="0" fillId="0" borderId="7" xfId="0" applyBorder="1"/>
    <xf numFmtId="6" fontId="1" fillId="2" borderId="1" xfId="0" applyNumberFormat="1" applyFont="1" applyFill="1" applyBorder="1"/>
    <xf numFmtId="6" fontId="1" fillId="2" borderId="5" xfId="0" applyNumberFormat="1" applyFont="1" applyFill="1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8" fontId="0" fillId="0" borderId="9" xfId="0" applyNumberFormat="1" applyBorder="1"/>
    <xf numFmtId="8" fontId="0" fillId="0" borderId="10" xfId="0" applyNumberFormat="1" applyBorder="1"/>
    <xf numFmtId="8" fontId="0" fillId="0" borderId="6" xfId="0" applyNumberFormat="1" applyBorder="1"/>
    <xf numFmtId="8" fontId="0" fillId="0" borderId="12" xfId="0" applyNumberFormat="1" applyBorder="1"/>
    <xf numFmtId="0" fontId="0" fillId="0" borderId="16" xfId="0" applyBorder="1"/>
    <xf numFmtId="0" fontId="0" fillId="0" borderId="17" xfId="0" applyBorder="1"/>
    <xf numFmtId="8" fontId="0" fillId="0" borderId="17" xfId="0" applyNumberFormat="1" applyBorder="1"/>
    <xf numFmtId="8" fontId="0" fillId="0" borderId="18" xfId="0" applyNumberFormat="1" applyBorder="1"/>
    <xf numFmtId="8" fontId="0" fillId="0" borderId="14" xfId="0" applyNumberFormat="1" applyBorder="1"/>
    <xf numFmtId="8" fontId="0" fillId="0" borderId="15" xfId="0" applyNumberFormat="1" applyBorder="1"/>
    <xf numFmtId="0" fontId="1" fillId="3" borderId="19" xfId="0" applyFont="1" applyFill="1" applyBorder="1"/>
    <xf numFmtId="0" fontId="1" fillId="2" borderId="5" xfId="0" applyFont="1" applyFill="1" applyBorder="1"/>
    <xf numFmtId="0" fontId="1" fillId="2" borderId="20" xfId="0" applyFont="1" applyFill="1" applyBorder="1"/>
    <xf numFmtId="8" fontId="0" fillId="0" borderId="22" xfId="0" applyNumberFormat="1" applyBorder="1"/>
    <xf numFmtId="8" fontId="0" fillId="0" borderId="23" xfId="0" applyNumberFormat="1" applyBorder="1"/>
    <xf numFmtId="8" fontId="0" fillId="0" borderId="24" xfId="0" applyNumberFormat="1" applyBorder="1"/>
    <xf numFmtId="8" fontId="0" fillId="0" borderId="25" xfId="0" applyNumberFormat="1" applyBorder="1"/>
    <xf numFmtId="0" fontId="0" fillId="0" borderId="26" xfId="0" applyBorder="1"/>
    <xf numFmtId="0" fontId="0" fillId="0" borderId="27" xfId="0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6" xfId="0" applyFont="1" applyBorder="1"/>
    <xf numFmtId="0" fontId="1" fillId="0" borderId="12" xfId="0" applyFont="1" applyBorder="1"/>
    <xf numFmtId="0" fontId="1" fillId="0" borderId="29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28" xfId="0" applyFont="1" applyBorder="1"/>
    <xf numFmtId="0" fontId="1" fillId="0" borderId="14" xfId="0" applyFont="1" applyBorder="1"/>
    <xf numFmtId="0" fontId="1" fillId="0" borderId="15" xfId="0" applyFont="1" applyBorder="1"/>
    <xf numFmtId="0" fontId="1" fillId="2" borderId="5" xfId="0" applyFont="1" applyFill="1" applyBorder="1"/>
    <xf numFmtId="0" fontId="1" fillId="0" borderId="16" xfId="0" applyFont="1" applyBorder="1"/>
    <xf numFmtId="0" fontId="1" fillId="2" borderId="1" xfId="0" applyFont="1" applyFill="1" applyBorder="1"/>
    <xf numFmtId="8" fontId="1" fillId="3" borderId="1" xfId="0" applyNumberFormat="1" applyFont="1" applyFill="1" applyBorder="1"/>
    <xf numFmtId="0" fontId="0" fillId="0" borderId="15" xfId="0" applyBorder="1"/>
    <xf numFmtId="0" fontId="1" fillId="0" borderId="30" xfId="0" applyFont="1" applyBorder="1"/>
    <xf numFmtId="0" fontId="0" fillId="0" borderId="10" xfId="0" applyBorder="1"/>
    <xf numFmtId="0" fontId="0" fillId="0" borderId="12" xfId="0" applyBorder="1"/>
    <xf numFmtId="0" fontId="0" fillId="0" borderId="0" xfId="0" applyAlignment="1">
      <alignment textRotation="78"/>
    </xf>
    <xf numFmtId="0" fontId="1" fillId="2" borderId="1" xfId="0" applyFont="1" applyFill="1" applyBorder="1"/>
    <xf numFmtId="0" fontId="0" fillId="0" borderId="22" xfId="0" applyBorder="1"/>
    <xf numFmtId="0" fontId="1" fillId="0" borderId="36" xfId="0" applyFont="1" applyBorder="1"/>
    <xf numFmtId="0" fontId="1" fillId="2" borderId="38" xfId="0" applyFont="1" applyFill="1" applyBorder="1"/>
    <xf numFmtId="0" fontId="1" fillId="2" borderId="39" xfId="0" applyFont="1" applyFill="1" applyBorder="1"/>
    <xf numFmtId="0" fontId="1" fillId="2" borderId="40" xfId="0" applyFont="1" applyFill="1" applyBorder="1"/>
    <xf numFmtId="0" fontId="1" fillId="0" borderId="1" xfId="0" applyFont="1" applyBorder="1"/>
    <xf numFmtId="0" fontId="0" fillId="0" borderId="42" xfId="0" applyBorder="1"/>
    <xf numFmtId="0" fontId="0" fillId="3" borderId="41" xfId="0" applyFill="1" applyBorder="1"/>
    <xf numFmtId="0" fontId="0" fillId="3" borderId="0" xfId="0" applyFill="1" applyBorder="1"/>
    <xf numFmtId="0" fontId="1" fillId="2" borderId="5" xfId="0" applyFont="1" applyFill="1" applyBorder="1"/>
    <xf numFmtId="0" fontId="0" fillId="0" borderId="47" xfId="0" applyBorder="1"/>
    <xf numFmtId="0" fontId="0" fillId="0" borderId="48" xfId="0" applyBorder="1" applyProtection="1">
      <protection locked="0"/>
    </xf>
    <xf numFmtId="8" fontId="0" fillId="0" borderId="49" xfId="0" applyNumberFormat="1" applyBorder="1"/>
    <xf numFmtId="0" fontId="0" fillId="0" borderId="6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1" xfId="0" applyFill="1" applyBorder="1"/>
    <xf numFmtId="0" fontId="0" fillId="0" borderId="13" xfId="0" applyFill="1" applyBorder="1"/>
    <xf numFmtId="0" fontId="4" fillId="2" borderId="43" xfId="0" applyFont="1" applyFill="1" applyBorder="1"/>
    <xf numFmtId="0" fontId="4" fillId="2" borderId="44" xfId="0" applyFont="1" applyFill="1" applyBorder="1"/>
    <xf numFmtId="0" fontId="4" fillId="2" borderId="45" xfId="0" applyFont="1" applyFill="1" applyBorder="1"/>
    <xf numFmtId="0" fontId="4" fillId="2" borderId="46" xfId="0" applyFont="1" applyFill="1" applyBorder="1"/>
    <xf numFmtId="0" fontId="4" fillId="2" borderId="50" xfId="0" applyFont="1" applyFill="1" applyBorder="1"/>
    <xf numFmtId="0" fontId="4" fillId="2" borderId="26" xfId="0" applyFont="1" applyFill="1" applyBorder="1"/>
    <xf numFmtId="0" fontId="4" fillId="2" borderId="51" xfId="0" applyFont="1" applyFill="1" applyBorder="1"/>
    <xf numFmtId="0" fontId="4" fillId="2" borderId="42" xfId="0" applyFont="1" applyFill="1" applyBorder="1"/>
    <xf numFmtId="0" fontId="1" fillId="2" borderId="54" xfId="0" applyFont="1" applyFill="1" applyBorder="1"/>
    <xf numFmtId="8" fontId="1" fillId="2" borderId="20" xfId="0" applyNumberFormat="1" applyFont="1" applyFill="1" applyBorder="1" applyProtection="1">
      <protection locked="0"/>
    </xf>
    <xf numFmtId="8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8" fontId="0" fillId="0" borderId="11" xfId="0" applyNumberFormat="1" applyBorder="1" applyProtection="1">
      <protection locked="0"/>
    </xf>
    <xf numFmtId="0" fontId="0" fillId="0" borderId="12" xfId="0" applyBorder="1" applyProtection="1">
      <protection locked="0"/>
    </xf>
    <xf numFmtId="8" fontId="0" fillId="0" borderId="13" xfId="0" applyNumberFormat="1" applyBorder="1" applyProtection="1">
      <protection locked="0"/>
    </xf>
    <xf numFmtId="0" fontId="0" fillId="0" borderId="15" xfId="0" applyBorder="1" applyProtection="1">
      <protection locked="0"/>
    </xf>
    <xf numFmtId="0" fontId="1" fillId="0" borderId="0" xfId="0" applyFont="1"/>
    <xf numFmtId="0" fontId="4" fillId="2" borderId="1" xfId="0" applyFont="1" applyFill="1" applyBorder="1"/>
    <xf numFmtId="0" fontId="4" fillId="2" borderId="5" xfId="0" applyFont="1" applyFill="1" applyBorder="1"/>
    <xf numFmtId="0" fontId="5" fillId="3" borderId="0" xfId="0" applyFont="1" applyFill="1" applyBorder="1"/>
    <xf numFmtId="8" fontId="0" fillId="3" borderId="0" xfId="0" applyNumberFormat="1" applyFill="1" applyBorder="1"/>
    <xf numFmtId="8" fontId="4" fillId="3" borderId="0" xfId="0" applyNumberFormat="1" applyFont="1" applyFill="1" applyBorder="1" applyProtection="1">
      <protection locked="0"/>
    </xf>
    <xf numFmtId="8" fontId="0" fillId="0" borderId="16" xfId="0" applyNumberFormat="1" applyBorder="1" applyProtection="1">
      <protection locked="0"/>
    </xf>
    <xf numFmtId="8" fontId="0" fillId="0" borderId="63" xfId="0" applyNumberForma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23" xfId="0" applyBorder="1" applyProtection="1">
      <protection locked="0"/>
    </xf>
    <xf numFmtId="8" fontId="0" fillId="0" borderId="38" xfId="0" applyNumberFormat="1" applyBorder="1" applyProtection="1">
      <protection locked="0"/>
    </xf>
    <xf numFmtId="8" fontId="0" fillId="0" borderId="56" xfId="0" applyNumberFormat="1" applyBorder="1" applyProtection="1">
      <protection locked="0"/>
    </xf>
    <xf numFmtId="0" fontId="0" fillId="0" borderId="41" xfId="0" applyBorder="1"/>
    <xf numFmtId="0" fontId="0" fillId="0" borderId="19" xfId="0" applyBorder="1"/>
    <xf numFmtId="0" fontId="0" fillId="0" borderId="54" xfId="0" applyBorder="1"/>
    <xf numFmtId="0" fontId="0" fillId="0" borderId="69" xfId="0" applyBorder="1"/>
    <xf numFmtId="0" fontId="0" fillId="0" borderId="70" xfId="0" applyBorder="1"/>
    <xf numFmtId="8" fontId="1" fillId="2" borderId="5" xfId="0" applyNumberFormat="1" applyFont="1" applyFill="1" applyBorder="1" applyProtection="1">
      <protection locked="0"/>
    </xf>
    <xf numFmtId="0" fontId="1" fillId="2" borderId="33" xfId="0" applyFont="1" applyFill="1" applyBorder="1" applyProtection="1">
      <protection locked="0"/>
    </xf>
    <xf numFmtId="0" fontId="1" fillId="0" borderId="41" xfId="0" applyFont="1" applyBorder="1"/>
    <xf numFmtId="0" fontId="1" fillId="0" borderId="20" xfId="0" applyFont="1" applyBorder="1"/>
    <xf numFmtId="8" fontId="1" fillId="4" borderId="1" xfId="0" applyNumberFormat="1" applyFont="1" applyFill="1" applyBorder="1"/>
    <xf numFmtId="8" fontId="1" fillId="5" borderId="1" xfId="0" applyNumberFormat="1" applyFont="1" applyFill="1" applyBorder="1"/>
    <xf numFmtId="8" fontId="1" fillId="5" borderId="12" xfId="0" applyNumberFormat="1" applyFont="1" applyFill="1" applyBorder="1"/>
    <xf numFmtId="8" fontId="1" fillId="5" borderId="21" xfId="0" applyNumberFormat="1" applyFont="1" applyFill="1" applyBorder="1"/>
    <xf numFmtId="8" fontId="1" fillId="5" borderId="10" xfId="0" applyNumberFormat="1" applyFont="1" applyFill="1" applyBorder="1"/>
    <xf numFmtId="8" fontId="1" fillId="5" borderId="15" xfId="0" applyNumberFormat="1" applyFont="1" applyFill="1" applyBorder="1"/>
    <xf numFmtId="8" fontId="0" fillId="5" borderId="55" xfId="0" applyNumberFormat="1" applyFill="1" applyBorder="1"/>
    <xf numFmtId="8" fontId="0" fillId="5" borderId="1" xfId="0" applyNumberFormat="1" applyFill="1" applyBorder="1"/>
    <xf numFmtId="8" fontId="1" fillId="5" borderId="32" xfId="0" applyNumberFormat="1" applyFont="1" applyFill="1" applyBorder="1"/>
    <xf numFmtId="8" fontId="1" fillId="5" borderId="33" xfId="0" applyNumberFormat="1" applyFont="1" applyFill="1" applyBorder="1"/>
    <xf numFmtId="8" fontId="0" fillId="0" borderId="57" xfId="0" applyNumberFormat="1" applyBorder="1" applyProtection="1">
      <protection locked="0"/>
    </xf>
    <xf numFmtId="8" fontId="0" fillId="0" borderId="60" xfId="0" applyNumberFormat="1" applyBorder="1" applyProtection="1">
      <protection locked="0"/>
    </xf>
    <xf numFmtId="8" fontId="0" fillId="0" borderId="57" xfId="0" applyNumberFormat="1" applyBorder="1"/>
    <xf numFmtId="8" fontId="0" fillId="0" borderId="58" xfId="0" applyNumberFormat="1" applyBorder="1"/>
    <xf numFmtId="8" fontId="0" fillId="0" borderId="39" xfId="0" applyNumberFormat="1" applyBorder="1" applyProtection="1">
      <protection locked="0"/>
    </xf>
    <xf numFmtId="8" fontId="0" fillId="0" borderId="61" xfId="0" applyNumberFormat="1" applyBorder="1" applyProtection="1">
      <protection locked="0"/>
    </xf>
    <xf numFmtId="8" fontId="0" fillId="0" borderId="39" xfId="0" applyNumberFormat="1" applyBorder="1"/>
    <xf numFmtId="8" fontId="0" fillId="3" borderId="39" xfId="0" applyNumberFormat="1" applyFill="1" applyBorder="1"/>
    <xf numFmtId="8" fontId="0" fillId="0" borderId="40" xfId="0" applyNumberFormat="1" applyBorder="1"/>
    <xf numFmtId="8" fontId="0" fillId="3" borderId="39" xfId="0" applyNumberFormat="1" applyFont="1" applyFill="1" applyBorder="1"/>
    <xf numFmtId="8" fontId="0" fillId="3" borderId="57" xfId="0" applyNumberFormat="1" applyFont="1" applyFill="1" applyBorder="1"/>
    <xf numFmtId="8" fontId="1" fillId="0" borderId="3" xfId="0" applyNumberFormat="1" applyFont="1" applyBorder="1"/>
    <xf numFmtId="8" fontId="0" fillId="0" borderId="35" xfId="0" applyNumberFormat="1" applyBorder="1"/>
    <xf numFmtId="8" fontId="0" fillId="0" borderId="34" xfId="0" applyNumberFormat="1" applyBorder="1"/>
    <xf numFmtId="8" fontId="0" fillId="0" borderId="37" xfId="0" applyNumberFormat="1" applyBorder="1"/>
    <xf numFmtId="0" fontId="0" fillId="0" borderId="23" xfId="0" applyBorder="1"/>
    <xf numFmtId="164" fontId="0" fillId="6" borderId="1" xfId="0" applyNumberFormat="1" applyFill="1" applyBorder="1"/>
    <xf numFmtId="0" fontId="1" fillId="0" borderId="0" xfId="0" applyFont="1" applyBorder="1"/>
    <xf numFmtId="0" fontId="1" fillId="0" borderId="7" xfId="0" applyFont="1" applyBorder="1"/>
    <xf numFmtId="0" fontId="1" fillId="2" borderId="74" xfId="0" applyFont="1" applyFill="1" applyBorder="1"/>
    <xf numFmtId="0" fontId="1" fillId="2" borderId="42" xfId="0" applyFont="1" applyFill="1" applyBorder="1"/>
    <xf numFmtId="8" fontId="1" fillId="5" borderId="31" xfId="0" applyNumberFormat="1" applyFont="1" applyFill="1" applyBorder="1"/>
    <xf numFmtId="0" fontId="0" fillId="0" borderId="10" xfId="0" applyBorder="1"/>
    <xf numFmtId="0" fontId="0" fillId="0" borderId="12" xfId="0" applyBorder="1"/>
    <xf numFmtId="0" fontId="0" fillId="0" borderId="15" xfId="0" applyBorder="1"/>
    <xf numFmtId="0" fontId="0" fillId="0" borderId="0" xfId="0"/>
    <xf numFmtId="0" fontId="1" fillId="2" borderId="1" xfId="0" applyFont="1" applyFill="1" applyBorder="1"/>
    <xf numFmtId="0" fontId="0" fillId="0" borderId="12" xfId="0" applyBorder="1"/>
    <xf numFmtId="0" fontId="0" fillId="0" borderId="15" xfId="0" applyBorder="1"/>
    <xf numFmtId="0" fontId="0" fillId="7" borderId="1" xfId="0" applyFill="1" applyBorder="1"/>
    <xf numFmtId="0" fontId="0" fillId="0" borderId="0" xfId="0" applyFill="1" applyBorder="1"/>
    <xf numFmtId="0" fontId="0" fillId="7" borderId="2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17" fontId="0" fillId="0" borderId="8" xfId="0" applyNumberFormat="1" applyBorder="1"/>
    <xf numFmtId="17" fontId="0" fillId="0" borderId="11" xfId="0" applyNumberFormat="1" applyBorder="1"/>
    <xf numFmtId="17" fontId="0" fillId="0" borderId="13" xfId="0" applyNumberFormat="1" applyBorder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2" borderId="5" xfId="0" applyFont="1" applyFill="1" applyBorder="1"/>
    <xf numFmtId="0" fontId="1" fillId="2" borderId="20" xfId="0" applyFont="1" applyFill="1" applyBorder="1"/>
    <xf numFmtId="0" fontId="1" fillId="2" borderId="21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1" fillId="2" borderId="31" xfId="0" applyFont="1" applyFill="1" applyBorder="1"/>
    <xf numFmtId="0" fontId="1" fillId="2" borderId="32" xfId="0" applyFont="1" applyFill="1" applyBorder="1"/>
    <xf numFmtId="0" fontId="0" fillId="0" borderId="35" xfId="0" applyBorder="1"/>
    <xf numFmtId="0" fontId="0" fillId="0" borderId="36" xfId="0" applyBorder="1"/>
    <xf numFmtId="0" fontId="0" fillId="0" borderId="34" xfId="0" applyBorder="1"/>
    <xf numFmtId="0" fontId="0" fillId="0" borderId="28" xfId="0" applyBorder="1"/>
    <xf numFmtId="0" fontId="0" fillId="0" borderId="37" xfId="0" applyBorder="1"/>
    <xf numFmtId="0" fontId="0" fillId="0" borderId="30" xfId="0" applyBorder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0" fillId="2" borderId="21" xfId="0" applyFill="1" applyBorder="1"/>
    <xf numFmtId="0" fontId="1" fillId="3" borderId="0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3" borderId="41" xfId="0" applyFont="1" applyFill="1" applyBorder="1"/>
    <xf numFmtId="0" fontId="4" fillId="2" borderId="31" xfId="0" applyFont="1" applyFill="1" applyBorder="1" applyAlignment="1">
      <alignment horizontal="right"/>
    </xf>
    <xf numFmtId="0" fontId="4" fillId="2" borderId="32" xfId="0" applyFont="1" applyFill="1" applyBorder="1" applyAlignment="1">
      <alignment horizontal="right"/>
    </xf>
    <xf numFmtId="0" fontId="0" fillId="0" borderId="56" xfId="0" applyBorder="1" applyProtection="1">
      <protection locked="0"/>
    </xf>
    <xf numFmtId="0" fontId="0" fillId="0" borderId="52" xfId="0" applyBorder="1" applyProtection="1">
      <protection locked="0"/>
    </xf>
    <xf numFmtId="0" fontId="0" fillId="0" borderId="57" xfId="0" applyBorder="1" applyProtection="1">
      <protection locked="0"/>
    </xf>
    <xf numFmtId="0" fontId="0" fillId="0" borderId="53" xfId="0" applyBorder="1" applyProtection="1">
      <protection locked="0"/>
    </xf>
    <xf numFmtId="0" fontId="0" fillId="0" borderId="57" xfId="0" applyBorder="1"/>
    <xf numFmtId="0" fontId="0" fillId="0" borderId="53" xfId="0" applyBorder="1"/>
    <xf numFmtId="0" fontId="0" fillId="0" borderId="58" xfId="0" applyBorder="1"/>
    <xf numFmtId="0" fontId="0" fillId="0" borderId="59" xfId="0" applyBorder="1"/>
    <xf numFmtId="8" fontId="0" fillId="0" borderId="11" xfId="0" applyNumberFormat="1" applyBorder="1"/>
    <xf numFmtId="8" fontId="0" fillId="0" borderId="34" xfId="0" applyNumberFormat="1" applyBorder="1"/>
    <xf numFmtId="8" fontId="0" fillId="0" borderId="13" xfId="0" applyNumberFormat="1" applyBorder="1"/>
    <xf numFmtId="8" fontId="0" fillId="0" borderId="37" xfId="0" applyNumberFormat="1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0" xfId="0"/>
    <xf numFmtId="0" fontId="1" fillId="0" borderId="5" xfId="0" applyFont="1" applyBorder="1"/>
    <xf numFmtId="0" fontId="1" fillId="0" borderId="20" xfId="0" applyFont="1" applyBorder="1"/>
    <xf numFmtId="0" fontId="1" fillId="2" borderId="5" xfId="0" applyFont="1" applyFill="1" applyBorder="1" applyAlignment="1">
      <alignment horizontal="left"/>
    </xf>
    <xf numFmtId="0" fontId="1" fillId="2" borderId="20" xfId="0" applyFont="1" applyFill="1" applyBorder="1" applyAlignment="1">
      <alignment horizontal="left"/>
    </xf>
    <xf numFmtId="8" fontId="0" fillId="0" borderId="8" xfId="0" applyNumberFormat="1" applyBorder="1"/>
    <xf numFmtId="8" fontId="0" fillId="0" borderId="35" xfId="0" applyNumberFormat="1" applyBorder="1"/>
    <xf numFmtId="0" fontId="1" fillId="2" borderId="72" xfId="0" applyFont="1" applyFill="1" applyBorder="1"/>
    <xf numFmtId="0" fontId="1" fillId="2" borderId="73" xfId="0" applyFont="1" applyFill="1" applyBorder="1"/>
    <xf numFmtId="0" fontId="1" fillId="2" borderId="62" xfId="0" applyFont="1" applyFill="1" applyBorder="1"/>
    <xf numFmtId="0" fontId="4" fillId="3" borderId="0" xfId="0" applyFont="1" applyFill="1" applyBorder="1"/>
    <xf numFmtId="0" fontId="4" fillId="2" borderId="62" xfId="0" applyFont="1" applyFill="1" applyBorder="1"/>
    <xf numFmtId="0" fontId="4" fillId="2" borderId="21" xfId="0" applyFont="1" applyFill="1" applyBorder="1"/>
    <xf numFmtId="0" fontId="0" fillId="0" borderId="66" xfId="0" applyBorder="1" applyProtection="1">
      <protection locked="0"/>
    </xf>
    <xf numFmtId="0" fontId="0" fillId="0" borderId="67" xfId="0" applyBorder="1" applyProtection="1">
      <protection locked="0"/>
    </xf>
    <xf numFmtId="0" fontId="0" fillId="0" borderId="68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64" xfId="0" applyBorder="1" applyProtection="1">
      <protection locked="0"/>
    </xf>
    <xf numFmtId="0" fontId="0" fillId="0" borderId="65" xfId="0" applyBorder="1" applyProtection="1">
      <protection locked="0"/>
    </xf>
    <xf numFmtId="0" fontId="0" fillId="0" borderId="29" xfId="0" applyBorder="1" applyProtection="1">
      <protection locked="0"/>
    </xf>
    <xf numFmtId="0" fontId="1" fillId="2" borderId="62" xfId="0" applyFon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1" fillId="2" borderId="71" xfId="0" applyFont="1" applyFill="1" applyBorder="1" applyProtection="1">
      <protection locked="0"/>
    </xf>
    <xf numFmtId="0" fontId="0" fillId="0" borderId="37" xfId="0" applyBorder="1" applyProtection="1">
      <protection locked="0"/>
    </xf>
    <xf numFmtId="0" fontId="0" fillId="0" borderId="5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6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22"/>
  <sheetViews>
    <sheetView tabSelected="1" workbookViewId="0">
      <selection activeCell="V16" sqref="V16"/>
    </sheetView>
  </sheetViews>
  <sheetFormatPr baseColWidth="10" defaultRowHeight="15" x14ac:dyDescent="0.25"/>
  <cols>
    <col min="9" max="9" width="11.42578125" customWidth="1"/>
  </cols>
  <sheetData>
    <row r="1" spans="1:20" ht="15.75" thickBot="1" x14ac:dyDescent="0.3">
      <c r="A1" s="1" t="s">
        <v>0</v>
      </c>
      <c r="B1" s="2">
        <v>42704</v>
      </c>
      <c r="C1" s="167" t="s">
        <v>1</v>
      </c>
      <c r="D1" s="167"/>
      <c r="E1" s="168" t="s">
        <v>81</v>
      </c>
      <c r="F1" s="169"/>
      <c r="G1" s="3" t="s">
        <v>2</v>
      </c>
      <c r="H1" s="137"/>
      <c r="I1" s="109"/>
    </row>
    <row r="2" spans="1:20" ht="15.75" thickBot="1" x14ac:dyDescent="0.3">
      <c r="A2" s="4" t="s">
        <v>3</v>
      </c>
      <c r="B2" s="6" t="s">
        <v>4</v>
      </c>
      <c r="C2" s="6" t="s">
        <v>5</v>
      </c>
      <c r="D2" s="6" t="s">
        <v>6</v>
      </c>
      <c r="E2" s="6" t="s">
        <v>7</v>
      </c>
      <c r="F2" s="6" t="s">
        <v>8</v>
      </c>
      <c r="G2" s="6" t="s">
        <v>9</v>
      </c>
      <c r="H2" s="88" t="s">
        <v>10</v>
      </c>
      <c r="I2" s="89" t="s">
        <v>117</v>
      </c>
      <c r="J2" s="165" t="s">
        <v>160</v>
      </c>
      <c r="L2" s="4" t="s">
        <v>3</v>
      </c>
      <c r="M2" s="5" t="s">
        <v>4</v>
      </c>
      <c r="N2" s="5" t="s">
        <v>5</v>
      </c>
      <c r="O2" s="5" t="s">
        <v>6</v>
      </c>
      <c r="P2" s="5" t="s">
        <v>7</v>
      </c>
      <c r="Q2" s="5" t="s">
        <v>8</v>
      </c>
      <c r="R2" s="5" t="s">
        <v>9</v>
      </c>
      <c r="S2" s="5" t="s">
        <v>10</v>
      </c>
      <c r="T2" s="152" t="s">
        <v>117</v>
      </c>
    </row>
    <row r="3" spans="1:20" ht="15.75" thickBot="1" x14ac:dyDescent="0.3">
      <c r="A3" s="4" t="s">
        <v>11</v>
      </c>
      <c r="B3" s="10">
        <v>10</v>
      </c>
      <c r="C3" s="12">
        <v>1</v>
      </c>
      <c r="D3" s="13"/>
      <c r="E3" s="13" t="s">
        <v>40</v>
      </c>
      <c r="F3" s="13"/>
      <c r="G3" s="18">
        <f>IF(F3="C",(C3*10)-D3,0)</f>
        <v>0</v>
      </c>
      <c r="H3" s="138">
        <f>IF(F3="B",(C3*10)-D3,0)</f>
        <v>0</v>
      </c>
      <c r="I3" s="141"/>
      <c r="J3">
        <v>6050</v>
      </c>
      <c r="L3" s="5" t="s">
        <v>12</v>
      </c>
      <c r="M3" s="11">
        <v>11</v>
      </c>
      <c r="N3" s="12">
        <v>1</v>
      </c>
      <c r="O3" s="13"/>
      <c r="P3" s="13" t="s">
        <v>40</v>
      </c>
      <c r="Q3" s="13"/>
      <c r="R3" s="18">
        <f>IF(Q3="C",(N3*11)-O3,0)</f>
        <v>0</v>
      </c>
      <c r="S3" s="19">
        <f>IF(Q3="B",(N3*11)-O3,0)</f>
        <v>0</v>
      </c>
      <c r="T3" s="141"/>
    </row>
    <row r="4" spans="1:20" x14ac:dyDescent="0.25">
      <c r="B4" s="8"/>
      <c r="C4" s="14">
        <v>2</v>
      </c>
      <c r="D4" s="7">
        <v>1</v>
      </c>
      <c r="E4" s="7" t="s">
        <v>41</v>
      </c>
      <c r="F4" s="7" t="s">
        <v>156</v>
      </c>
      <c r="G4" s="20">
        <f t="shared" ref="G4:G31" si="0">IF(F4="C",(C4*10)-D4,0)</f>
        <v>0</v>
      </c>
      <c r="H4" s="139">
        <f t="shared" ref="H4:H31" si="1">IF(F4="B",(C4*10)-D4,0)</f>
        <v>19</v>
      </c>
      <c r="I4" s="56"/>
      <c r="N4" s="14">
        <v>2</v>
      </c>
      <c r="O4" s="7">
        <v>2</v>
      </c>
      <c r="P4" s="7" t="s">
        <v>41</v>
      </c>
      <c r="Q4" s="7"/>
      <c r="R4" s="20">
        <f t="shared" ref="R4:R31" si="2">IF(Q4="C",(N4*11)-O4,0)</f>
        <v>0</v>
      </c>
      <c r="S4" s="21">
        <f t="shared" ref="S4:S31" si="3">IF(Q4="B",(N4*11)-O4,0)</f>
        <v>0</v>
      </c>
      <c r="T4" s="153"/>
    </row>
    <row r="5" spans="1:20" x14ac:dyDescent="0.25">
      <c r="B5" s="9"/>
      <c r="C5" s="14">
        <v>3</v>
      </c>
      <c r="D5" s="7">
        <v>1</v>
      </c>
      <c r="E5" s="7" t="s">
        <v>158</v>
      </c>
      <c r="F5" s="7" t="s">
        <v>156</v>
      </c>
      <c r="G5" s="20">
        <f t="shared" si="0"/>
        <v>0</v>
      </c>
      <c r="H5" s="139">
        <f t="shared" si="1"/>
        <v>29</v>
      </c>
      <c r="I5" s="56"/>
      <c r="N5" s="14">
        <v>3</v>
      </c>
      <c r="O5" s="7">
        <v>3</v>
      </c>
      <c r="P5" s="7" t="s">
        <v>158</v>
      </c>
      <c r="Q5" s="7"/>
      <c r="R5" s="20">
        <f t="shared" si="2"/>
        <v>0</v>
      </c>
      <c r="S5" s="21">
        <f t="shared" si="3"/>
        <v>0</v>
      </c>
      <c r="T5" s="153"/>
    </row>
    <row r="6" spans="1:20" x14ac:dyDescent="0.25">
      <c r="B6" s="9"/>
      <c r="C6" s="14">
        <v>4</v>
      </c>
      <c r="D6" s="7">
        <v>1</v>
      </c>
      <c r="E6" s="7" t="s">
        <v>42</v>
      </c>
      <c r="F6" s="7" t="s">
        <v>156</v>
      </c>
      <c r="G6" s="20">
        <f t="shared" si="0"/>
        <v>0</v>
      </c>
      <c r="H6" s="139">
        <f t="shared" si="1"/>
        <v>39</v>
      </c>
      <c r="I6" s="56"/>
      <c r="N6" s="14">
        <v>4</v>
      </c>
      <c r="O6" s="7">
        <v>4</v>
      </c>
      <c r="P6" s="7" t="s">
        <v>42</v>
      </c>
      <c r="Q6" s="7"/>
      <c r="R6" s="20">
        <f t="shared" si="2"/>
        <v>0</v>
      </c>
      <c r="S6" s="21">
        <f t="shared" si="3"/>
        <v>0</v>
      </c>
      <c r="T6" s="153"/>
    </row>
    <row r="7" spans="1:20" x14ac:dyDescent="0.25">
      <c r="B7" s="9"/>
      <c r="C7" s="14">
        <v>5</v>
      </c>
      <c r="D7" s="7">
        <v>1</v>
      </c>
      <c r="E7" s="7" t="s">
        <v>159</v>
      </c>
      <c r="F7" s="7" t="s">
        <v>156</v>
      </c>
      <c r="G7" s="20">
        <f t="shared" si="0"/>
        <v>0</v>
      </c>
      <c r="H7" s="139">
        <f t="shared" si="1"/>
        <v>49</v>
      </c>
      <c r="I7" s="56"/>
      <c r="N7" s="14">
        <v>5</v>
      </c>
      <c r="O7" s="7">
        <v>5</v>
      </c>
      <c r="P7" s="7" t="s">
        <v>159</v>
      </c>
      <c r="Q7" s="7"/>
      <c r="R7" s="20">
        <f t="shared" si="2"/>
        <v>0</v>
      </c>
      <c r="S7" s="21">
        <f t="shared" si="3"/>
        <v>0</v>
      </c>
      <c r="T7" s="153"/>
    </row>
    <row r="8" spans="1:20" x14ac:dyDescent="0.25">
      <c r="B8" s="9"/>
      <c r="C8" s="14">
        <v>6</v>
      </c>
      <c r="D8" s="7">
        <v>1</v>
      </c>
      <c r="E8" s="7" t="s">
        <v>43</v>
      </c>
      <c r="F8" s="7" t="s">
        <v>156</v>
      </c>
      <c r="G8" s="20">
        <f t="shared" si="0"/>
        <v>0</v>
      </c>
      <c r="H8" s="139">
        <f t="shared" si="1"/>
        <v>59</v>
      </c>
      <c r="I8" s="56"/>
      <c r="N8" s="14">
        <v>6</v>
      </c>
      <c r="O8" s="7">
        <v>6</v>
      </c>
      <c r="P8" s="7" t="s">
        <v>43</v>
      </c>
      <c r="Q8" s="7"/>
      <c r="R8" s="20">
        <f t="shared" si="2"/>
        <v>0</v>
      </c>
      <c r="S8" s="21">
        <f t="shared" si="3"/>
        <v>0</v>
      </c>
      <c r="T8" s="153"/>
    </row>
    <row r="9" spans="1:20" x14ac:dyDescent="0.25">
      <c r="B9" s="9"/>
      <c r="C9" s="14">
        <v>7</v>
      </c>
      <c r="D9" s="7">
        <v>1</v>
      </c>
      <c r="E9" s="7" t="s">
        <v>15</v>
      </c>
      <c r="F9" s="7" t="s">
        <v>156</v>
      </c>
      <c r="G9" s="20">
        <f t="shared" si="0"/>
        <v>0</v>
      </c>
      <c r="H9" s="139">
        <f t="shared" si="1"/>
        <v>69</v>
      </c>
      <c r="I9" s="56"/>
      <c r="N9" s="14">
        <v>7</v>
      </c>
      <c r="O9" s="7">
        <v>7</v>
      </c>
      <c r="P9" s="7" t="s">
        <v>15</v>
      </c>
      <c r="Q9" s="7"/>
      <c r="R9" s="20">
        <f t="shared" si="2"/>
        <v>0</v>
      </c>
      <c r="S9" s="21">
        <f t="shared" si="3"/>
        <v>0</v>
      </c>
      <c r="T9" s="153"/>
    </row>
    <row r="10" spans="1:20" x14ac:dyDescent="0.25">
      <c r="B10" s="9"/>
      <c r="C10" s="14">
        <v>8</v>
      </c>
      <c r="D10" s="7">
        <v>1</v>
      </c>
      <c r="E10" s="7" t="s">
        <v>13</v>
      </c>
      <c r="F10" s="7" t="s">
        <v>156</v>
      </c>
      <c r="G10" s="20">
        <f t="shared" si="0"/>
        <v>0</v>
      </c>
      <c r="H10" s="139">
        <f t="shared" si="1"/>
        <v>79</v>
      </c>
      <c r="I10" s="56"/>
      <c r="N10" s="14">
        <v>8</v>
      </c>
      <c r="O10" s="7">
        <v>8</v>
      </c>
      <c r="P10" s="7" t="s">
        <v>13</v>
      </c>
      <c r="Q10" s="7"/>
      <c r="R10" s="20">
        <f t="shared" si="2"/>
        <v>0</v>
      </c>
      <c r="S10" s="21">
        <f t="shared" si="3"/>
        <v>0</v>
      </c>
      <c r="T10" s="153"/>
    </row>
    <row r="11" spans="1:20" x14ac:dyDescent="0.25">
      <c r="B11" s="9"/>
      <c r="C11" s="14"/>
      <c r="D11" s="7"/>
      <c r="E11" s="7"/>
      <c r="F11" s="7"/>
      <c r="G11" s="20">
        <f t="shared" si="0"/>
        <v>0</v>
      </c>
      <c r="H11" s="139">
        <f t="shared" si="1"/>
        <v>0</v>
      </c>
      <c r="I11" s="56"/>
      <c r="N11" s="14"/>
      <c r="O11" s="7">
        <v>1</v>
      </c>
      <c r="P11" s="7"/>
      <c r="Q11" s="7"/>
      <c r="R11" s="20">
        <f t="shared" si="2"/>
        <v>0</v>
      </c>
      <c r="S11" s="21">
        <f t="shared" si="3"/>
        <v>0</v>
      </c>
      <c r="T11" s="153"/>
    </row>
    <row r="12" spans="1:20" x14ac:dyDescent="0.25">
      <c r="B12" s="9"/>
      <c r="C12" s="14"/>
      <c r="D12" s="7"/>
      <c r="E12" s="7"/>
      <c r="F12" s="7"/>
      <c r="G12" s="20">
        <f t="shared" si="0"/>
        <v>0</v>
      </c>
      <c r="H12" s="139">
        <f t="shared" si="1"/>
        <v>0</v>
      </c>
      <c r="I12" s="56"/>
      <c r="N12" s="14"/>
      <c r="O12" s="7">
        <v>1</v>
      </c>
      <c r="P12" s="7"/>
      <c r="Q12" s="7"/>
      <c r="R12" s="20">
        <f t="shared" si="2"/>
        <v>0</v>
      </c>
      <c r="S12" s="21">
        <f t="shared" si="3"/>
        <v>0</v>
      </c>
      <c r="T12" s="153"/>
    </row>
    <row r="13" spans="1:20" x14ac:dyDescent="0.25">
      <c r="B13" s="9"/>
      <c r="C13" s="14"/>
      <c r="D13" s="7"/>
      <c r="E13" s="7"/>
      <c r="F13" s="7"/>
      <c r="G13" s="20">
        <f t="shared" si="0"/>
        <v>0</v>
      </c>
      <c r="H13" s="139">
        <f t="shared" si="1"/>
        <v>0</v>
      </c>
      <c r="I13" s="56"/>
      <c r="N13" s="14"/>
      <c r="O13" s="7">
        <v>1</v>
      </c>
      <c r="P13" s="7"/>
      <c r="Q13" s="7"/>
      <c r="R13" s="20">
        <f t="shared" si="2"/>
        <v>0</v>
      </c>
      <c r="S13" s="21">
        <f t="shared" si="3"/>
        <v>0</v>
      </c>
      <c r="T13" s="153"/>
    </row>
    <row r="14" spans="1:20" x14ac:dyDescent="0.25">
      <c r="B14" s="9"/>
      <c r="C14" s="14"/>
      <c r="D14" s="7"/>
      <c r="E14" s="7"/>
      <c r="F14" s="7"/>
      <c r="G14" s="20">
        <f t="shared" si="0"/>
        <v>0</v>
      </c>
      <c r="H14" s="139">
        <f t="shared" si="1"/>
        <v>0</v>
      </c>
      <c r="I14" s="56"/>
      <c r="N14" s="14"/>
      <c r="O14" s="7">
        <v>1</v>
      </c>
      <c r="P14" s="7"/>
      <c r="Q14" s="7"/>
      <c r="R14" s="20">
        <f t="shared" si="2"/>
        <v>0</v>
      </c>
      <c r="S14" s="21">
        <f t="shared" si="3"/>
        <v>0</v>
      </c>
      <c r="T14" s="153"/>
    </row>
    <row r="15" spans="1:20" x14ac:dyDescent="0.25">
      <c r="B15" s="9"/>
      <c r="C15" s="14"/>
      <c r="D15" s="7"/>
      <c r="E15" s="7"/>
      <c r="F15" s="7"/>
      <c r="G15" s="20">
        <f t="shared" si="0"/>
        <v>0</v>
      </c>
      <c r="H15" s="139">
        <f t="shared" si="1"/>
        <v>0</v>
      </c>
      <c r="I15" s="56"/>
      <c r="N15" s="14">
        <v>1</v>
      </c>
      <c r="O15" s="7">
        <v>1</v>
      </c>
      <c r="P15" s="7"/>
      <c r="Q15" s="7"/>
      <c r="R15" s="20">
        <f t="shared" si="2"/>
        <v>0</v>
      </c>
      <c r="S15" s="21">
        <f t="shared" si="3"/>
        <v>0</v>
      </c>
      <c r="T15" s="153"/>
    </row>
    <row r="16" spans="1:20" x14ac:dyDescent="0.25">
      <c r="B16" s="9"/>
      <c r="C16" s="14"/>
      <c r="D16" s="7"/>
      <c r="E16" s="7"/>
      <c r="F16" s="7"/>
      <c r="G16" s="20">
        <f t="shared" si="0"/>
        <v>0</v>
      </c>
      <c r="H16" s="139">
        <f t="shared" si="1"/>
        <v>0</v>
      </c>
      <c r="I16" s="56"/>
      <c r="N16" s="14">
        <v>1</v>
      </c>
      <c r="O16" s="7">
        <v>1</v>
      </c>
      <c r="P16" s="7"/>
      <c r="Q16" s="7"/>
      <c r="R16" s="20">
        <f t="shared" si="2"/>
        <v>0</v>
      </c>
      <c r="S16" s="21">
        <f t="shared" si="3"/>
        <v>0</v>
      </c>
      <c r="T16" s="153"/>
    </row>
    <row r="17" spans="2:20" x14ac:dyDescent="0.25">
      <c r="B17" s="9"/>
      <c r="C17" s="14"/>
      <c r="D17" s="7"/>
      <c r="E17" s="7"/>
      <c r="F17" s="7"/>
      <c r="G17" s="20">
        <f t="shared" si="0"/>
        <v>0</v>
      </c>
      <c r="H17" s="139">
        <f t="shared" si="1"/>
        <v>0</v>
      </c>
      <c r="I17" s="56"/>
      <c r="N17" s="14">
        <v>1</v>
      </c>
      <c r="O17" s="7">
        <v>1</v>
      </c>
      <c r="P17" s="7"/>
      <c r="Q17" s="7"/>
      <c r="R17" s="20">
        <f t="shared" si="2"/>
        <v>0</v>
      </c>
      <c r="S17" s="21">
        <f t="shared" si="3"/>
        <v>0</v>
      </c>
      <c r="T17" s="153"/>
    </row>
    <row r="18" spans="2:20" x14ac:dyDescent="0.25">
      <c r="B18" s="9"/>
      <c r="C18" s="14"/>
      <c r="D18" s="7"/>
      <c r="E18" s="7"/>
      <c r="F18" s="7"/>
      <c r="G18" s="20">
        <f t="shared" si="0"/>
        <v>0</v>
      </c>
      <c r="H18" s="139">
        <f t="shared" si="1"/>
        <v>0</v>
      </c>
      <c r="I18" s="56"/>
      <c r="N18" s="14">
        <v>1</v>
      </c>
      <c r="O18" s="7">
        <v>1</v>
      </c>
      <c r="P18" s="7"/>
      <c r="Q18" s="7"/>
      <c r="R18" s="20">
        <f t="shared" si="2"/>
        <v>0</v>
      </c>
      <c r="S18" s="21">
        <f t="shared" si="3"/>
        <v>0</v>
      </c>
      <c r="T18" s="153"/>
    </row>
    <row r="19" spans="2:20" x14ac:dyDescent="0.25">
      <c r="B19" s="9"/>
      <c r="C19" s="14"/>
      <c r="D19" s="7"/>
      <c r="E19" s="7"/>
      <c r="F19" s="7"/>
      <c r="G19" s="20">
        <f t="shared" si="0"/>
        <v>0</v>
      </c>
      <c r="H19" s="139">
        <f t="shared" si="1"/>
        <v>0</v>
      </c>
      <c r="I19" s="56"/>
      <c r="N19" s="14">
        <v>1</v>
      </c>
      <c r="O19" s="7">
        <v>1</v>
      </c>
      <c r="P19" s="7"/>
      <c r="Q19" s="7"/>
      <c r="R19" s="20">
        <f t="shared" si="2"/>
        <v>0</v>
      </c>
      <c r="S19" s="21">
        <f t="shared" si="3"/>
        <v>0</v>
      </c>
      <c r="T19" s="153"/>
    </row>
    <row r="20" spans="2:20" x14ac:dyDescent="0.25">
      <c r="B20" s="9"/>
      <c r="C20" s="14"/>
      <c r="D20" s="7"/>
      <c r="E20" s="7"/>
      <c r="F20" s="7"/>
      <c r="G20" s="20">
        <f t="shared" si="0"/>
        <v>0</v>
      </c>
      <c r="H20" s="139">
        <f t="shared" si="1"/>
        <v>0</v>
      </c>
      <c r="I20" s="56"/>
      <c r="N20" s="14">
        <v>1</v>
      </c>
      <c r="O20" s="7">
        <v>1</v>
      </c>
      <c r="P20" s="7"/>
      <c r="Q20" s="7"/>
      <c r="R20" s="20">
        <f t="shared" si="2"/>
        <v>0</v>
      </c>
      <c r="S20" s="21">
        <f t="shared" si="3"/>
        <v>0</v>
      </c>
      <c r="T20" s="153"/>
    </row>
    <row r="21" spans="2:20" x14ac:dyDescent="0.25">
      <c r="B21" s="9"/>
      <c r="C21" s="14"/>
      <c r="D21" s="7"/>
      <c r="E21" s="7"/>
      <c r="F21" s="7"/>
      <c r="G21" s="20">
        <f t="shared" si="0"/>
        <v>0</v>
      </c>
      <c r="H21" s="139">
        <f t="shared" si="1"/>
        <v>0</v>
      </c>
      <c r="I21" s="56"/>
      <c r="N21" s="14">
        <v>1</v>
      </c>
      <c r="O21" s="7">
        <v>1</v>
      </c>
      <c r="P21" s="7"/>
      <c r="Q21" s="7"/>
      <c r="R21" s="20">
        <f t="shared" si="2"/>
        <v>0</v>
      </c>
      <c r="S21" s="21">
        <f t="shared" si="3"/>
        <v>0</v>
      </c>
      <c r="T21" s="153"/>
    </row>
    <row r="22" spans="2:20" x14ac:dyDescent="0.25">
      <c r="B22" s="9"/>
      <c r="C22" s="14"/>
      <c r="D22" s="7"/>
      <c r="E22" s="7"/>
      <c r="F22" s="7"/>
      <c r="G22" s="20">
        <f t="shared" si="0"/>
        <v>0</v>
      </c>
      <c r="H22" s="139">
        <f t="shared" si="1"/>
        <v>0</v>
      </c>
      <c r="I22" s="56"/>
      <c r="N22" s="14">
        <v>1</v>
      </c>
      <c r="O22" s="7">
        <v>1</v>
      </c>
      <c r="P22" s="7"/>
      <c r="Q22" s="7"/>
      <c r="R22" s="20">
        <f t="shared" si="2"/>
        <v>0</v>
      </c>
      <c r="S22" s="21">
        <f t="shared" si="3"/>
        <v>0</v>
      </c>
      <c r="T22" s="153"/>
    </row>
    <row r="23" spans="2:20" x14ac:dyDescent="0.25">
      <c r="B23" s="9"/>
      <c r="C23" s="14"/>
      <c r="D23" s="7"/>
      <c r="E23" s="7"/>
      <c r="F23" s="7"/>
      <c r="G23" s="20">
        <f t="shared" si="0"/>
        <v>0</v>
      </c>
      <c r="H23" s="139">
        <f t="shared" si="1"/>
        <v>0</v>
      </c>
      <c r="I23" s="56"/>
      <c r="N23" s="14">
        <v>1</v>
      </c>
      <c r="O23" s="7">
        <v>1</v>
      </c>
      <c r="P23" s="7"/>
      <c r="Q23" s="7"/>
      <c r="R23" s="20">
        <f t="shared" si="2"/>
        <v>0</v>
      </c>
      <c r="S23" s="21">
        <f t="shared" si="3"/>
        <v>0</v>
      </c>
      <c r="T23" s="153"/>
    </row>
    <row r="24" spans="2:20" x14ac:dyDescent="0.25">
      <c r="B24" s="9"/>
      <c r="C24" s="14"/>
      <c r="D24" s="7"/>
      <c r="E24" s="7"/>
      <c r="F24" s="7"/>
      <c r="G24" s="20">
        <f t="shared" si="0"/>
        <v>0</v>
      </c>
      <c r="H24" s="139">
        <f t="shared" si="1"/>
        <v>0</v>
      </c>
      <c r="I24" s="56"/>
      <c r="N24" s="14">
        <v>1</v>
      </c>
      <c r="O24" s="7">
        <v>1</v>
      </c>
      <c r="P24" s="7"/>
      <c r="Q24" s="7"/>
      <c r="R24" s="20">
        <f t="shared" si="2"/>
        <v>0</v>
      </c>
      <c r="S24" s="21">
        <f t="shared" si="3"/>
        <v>0</v>
      </c>
      <c r="T24" s="153"/>
    </row>
    <row r="25" spans="2:20" x14ac:dyDescent="0.25">
      <c r="B25" s="9"/>
      <c r="C25" s="14"/>
      <c r="D25" s="7"/>
      <c r="E25" s="7"/>
      <c r="F25" s="7"/>
      <c r="G25" s="20">
        <f t="shared" si="0"/>
        <v>0</v>
      </c>
      <c r="H25" s="139">
        <f t="shared" si="1"/>
        <v>0</v>
      </c>
      <c r="I25" s="56"/>
      <c r="N25" s="14">
        <v>1</v>
      </c>
      <c r="O25" s="7">
        <v>1</v>
      </c>
      <c r="P25" s="7"/>
      <c r="Q25" s="7"/>
      <c r="R25" s="20">
        <f t="shared" si="2"/>
        <v>0</v>
      </c>
      <c r="S25" s="21">
        <f t="shared" si="3"/>
        <v>0</v>
      </c>
      <c r="T25" s="153"/>
    </row>
    <row r="26" spans="2:20" x14ac:dyDescent="0.25">
      <c r="B26" s="9"/>
      <c r="C26" s="14"/>
      <c r="D26" s="7"/>
      <c r="E26" s="7"/>
      <c r="F26" s="7"/>
      <c r="G26" s="20">
        <f t="shared" si="0"/>
        <v>0</v>
      </c>
      <c r="H26" s="139">
        <f t="shared" si="1"/>
        <v>0</v>
      </c>
      <c r="I26" s="56"/>
      <c r="N26" s="14">
        <v>1</v>
      </c>
      <c r="O26" s="7">
        <v>1</v>
      </c>
      <c r="P26" s="7"/>
      <c r="Q26" s="7"/>
      <c r="R26" s="20">
        <f t="shared" si="2"/>
        <v>0</v>
      </c>
      <c r="S26" s="21">
        <f t="shared" si="3"/>
        <v>0</v>
      </c>
      <c r="T26" s="153"/>
    </row>
    <row r="27" spans="2:20" x14ac:dyDescent="0.25">
      <c r="B27" s="9"/>
      <c r="C27" s="14"/>
      <c r="D27" s="7"/>
      <c r="E27" s="7"/>
      <c r="F27" s="7"/>
      <c r="G27" s="20">
        <f t="shared" si="0"/>
        <v>0</v>
      </c>
      <c r="H27" s="139">
        <f t="shared" si="1"/>
        <v>0</v>
      </c>
      <c r="I27" s="56"/>
      <c r="N27" s="14">
        <v>1</v>
      </c>
      <c r="O27" s="7">
        <v>1</v>
      </c>
      <c r="P27" s="7"/>
      <c r="Q27" s="7"/>
      <c r="R27" s="20">
        <f t="shared" si="2"/>
        <v>0</v>
      </c>
      <c r="S27" s="21">
        <f t="shared" si="3"/>
        <v>0</v>
      </c>
      <c r="T27" s="153"/>
    </row>
    <row r="28" spans="2:20" x14ac:dyDescent="0.25">
      <c r="B28" s="9"/>
      <c r="C28" s="14"/>
      <c r="D28" s="7"/>
      <c r="E28" s="7"/>
      <c r="F28" s="7"/>
      <c r="G28" s="20">
        <f t="shared" si="0"/>
        <v>0</v>
      </c>
      <c r="H28" s="139">
        <f t="shared" si="1"/>
        <v>0</v>
      </c>
      <c r="I28" s="56"/>
      <c r="N28" s="14">
        <v>1</v>
      </c>
      <c r="O28" s="7">
        <v>1</v>
      </c>
      <c r="P28" s="7"/>
      <c r="Q28" s="7"/>
      <c r="R28" s="20">
        <f t="shared" si="2"/>
        <v>0</v>
      </c>
      <c r="S28" s="21">
        <f t="shared" si="3"/>
        <v>0</v>
      </c>
      <c r="T28" s="153"/>
    </row>
    <row r="29" spans="2:20" x14ac:dyDescent="0.25">
      <c r="B29" s="9"/>
      <c r="C29" s="14"/>
      <c r="D29" s="7"/>
      <c r="E29" s="7"/>
      <c r="F29" s="7"/>
      <c r="G29" s="20">
        <f t="shared" si="0"/>
        <v>0</v>
      </c>
      <c r="H29" s="139">
        <f t="shared" si="1"/>
        <v>0</v>
      </c>
      <c r="I29" s="56"/>
      <c r="N29" s="14">
        <v>1</v>
      </c>
      <c r="O29" s="7">
        <v>1</v>
      </c>
      <c r="P29" s="7"/>
      <c r="Q29" s="7"/>
      <c r="R29" s="20">
        <f t="shared" si="2"/>
        <v>0</v>
      </c>
      <c r="S29" s="21">
        <f t="shared" si="3"/>
        <v>0</v>
      </c>
      <c r="T29" s="153"/>
    </row>
    <row r="30" spans="2:20" x14ac:dyDescent="0.25">
      <c r="B30" s="9"/>
      <c r="C30" s="14"/>
      <c r="D30" s="7"/>
      <c r="E30" s="7"/>
      <c r="F30" s="7"/>
      <c r="G30" s="20">
        <f t="shared" si="0"/>
        <v>0</v>
      </c>
      <c r="H30" s="139">
        <f t="shared" si="1"/>
        <v>0</v>
      </c>
      <c r="I30" s="56"/>
      <c r="N30" s="14">
        <v>1</v>
      </c>
      <c r="O30" s="7">
        <v>1</v>
      </c>
      <c r="P30" s="7"/>
      <c r="Q30" s="7"/>
      <c r="R30" s="20">
        <f t="shared" si="2"/>
        <v>0</v>
      </c>
      <c r="S30" s="21">
        <f t="shared" si="3"/>
        <v>0</v>
      </c>
      <c r="T30" s="153"/>
    </row>
    <row r="31" spans="2:20" ht="15.75" thickBot="1" x14ac:dyDescent="0.3">
      <c r="B31" s="9"/>
      <c r="C31" s="15"/>
      <c r="D31" s="16"/>
      <c r="E31" s="16"/>
      <c r="F31" s="16"/>
      <c r="G31" s="26">
        <f t="shared" si="0"/>
        <v>0</v>
      </c>
      <c r="H31" s="140">
        <f t="shared" si="1"/>
        <v>0</v>
      </c>
      <c r="I31" s="53"/>
      <c r="N31" s="15">
        <v>1</v>
      </c>
      <c r="O31" s="16">
        <v>1</v>
      </c>
      <c r="P31" s="16"/>
      <c r="Q31" s="16"/>
      <c r="R31" s="26">
        <f t="shared" si="2"/>
        <v>0</v>
      </c>
      <c r="S31" s="27">
        <f t="shared" si="3"/>
        <v>0</v>
      </c>
      <c r="T31" s="154"/>
    </row>
    <row r="34" spans="1:22" ht="15.75" thickBot="1" x14ac:dyDescent="0.3"/>
    <row r="35" spans="1:22" ht="15.75" thickBot="1" x14ac:dyDescent="0.3">
      <c r="A35" s="170" t="s">
        <v>24</v>
      </c>
      <c r="B35" s="171"/>
      <c r="C35" s="5" t="s">
        <v>5</v>
      </c>
      <c r="D35" s="5" t="s">
        <v>7</v>
      </c>
      <c r="E35" s="5" t="s">
        <v>8</v>
      </c>
      <c r="F35" s="6" t="s">
        <v>9</v>
      </c>
      <c r="G35" s="6" t="s">
        <v>10</v>
      </c>
      <c r="H35" s="28"/>
      <c r="L35" s="170" t="s">
        <v>21</v>
      </c>
      <c r="M35" s="171"/>
      <c r="N35" s="5" t="s">
        <v>5</v>
      </c>
      <c r="O35" s="5" t="s">
        <v>16</v>
      </c>
      <c r="P35" s="5" t="s">
        <v>17</v>
      </c>
      <c r="Q35" s="5" t="s">
        <v>18</v>
      </c>
      <c r="R35" s="5" t="s">
        <v>19</v>
      </c>
      <c r="S35" s="5" t="s">
        <v>8</v>
      </c>
      <c r="T35" s="6" t="s">
        <v>9</v>
      </c>
      <c r="U35" s="6" t="s">
        <v>10</v>
      </c>
      <c r="V35" s="152" t="s">
        <v>117</v>
      </c>
    </row>
    <row r="36" spans="1:22" ht="15.75" thickBot="1" x14ac:dyDescent="0.3">
      <c r="A36" s="170" t="s">
        <v>23</v>
      </c>
      <c r="B36" s="171"/>
      <c r="C36" s="12">
        <v>1</v>
      </c>
      <c r="D36" s="13" t="s">
        <v>40</v>
      </c>
      <c r="E36" s="13"/>
      <c r="F36" s="18">
        <f>IF(E36="C",C36*9,0)</f>
        <v>0</v>
      </c>
      <c r="G36" s="19">
        <f>IF(E36="B",C36*9,0)</f>
        <v>0</v>
      </c>
      <c r="L36" s="170" t="s">
        <v>20</v>
      </c>
      <c r="M36" s="171"/>
      <c r="N36" s="12">
        <v>1</v>
      </c>
      <c r="O36" s="13">
        <v>2</v>
      </c>
      <c r="P36" s="13">
        <v>2</v>
      </c>
      <c r="Q36" s="13"/>
      <c r="R36" s="13" t="s">
        <v>43</v>
      </c>
      <c r="S36" s="13" t="s">
        <v>26</v>
      </c>
      <c r="T36" s="18">
        <f>IF(S36="C",(N36*22)-Q36,0)</f>
        <v>22</v>
      </c>
      <c r="U36" s="19">
        <f>IF(S36="B",(N36*22)-Q36,0)</f>
        <v>0</v>
      </c>
      <c r="V36" s="141"/>
    </row>
    <row r="37" spans="1:22" x14ac:dyDescent="0.25">
      <c r="C37" s="14">
        <v>2</v>
      </c>
      <c r="D37" s="7" t="s">
        <v>41</v>
      </c>
      <c r="E37" s="7"/>
      <c r="F37" s="20">
        <f t="shared" ref="F37:F49" si="4">IF(E37="C",C37*9,0)</f>
        <v>0</v>
      </c>
      <c r="G37" s="21">
        <f t="shared" ref="G37:G49" si="5">IF(E37="B",C37*9,0)</f>
        <v>0</v>
      </c>
      <c r="N37" s="14">
        <v>1</v>
      </c>
      <c r="O37" s="7"/>
      <c r="P37" s="7"/>
      <c r="Q37" s="7"/>
      <c r="R37" s="7"/>
      <c r="S37" s="7" t="s">
        <v>14</v>
      </c>
      <c r="T37" s="20">
        <f t="shared" ref="T37:T49" si="6">IF(S37="C",(N37*22)-Q37,0)</f>
        <v>22</v>
      </c>
      <c r="U37" s="21">
        <f t="shared" ref="U37:U49" si="7">IF(S37="B",(N37*22)-Q37,0)</f>
        <v>0</v>
      </c>
      <c r="V37" s="153"/>
    </row>
    <row r="38" spans="1:22" x14ac:dyDescent="0.25">
      <c r="C38" s="14">
        <v>3</v>
      </c>
      <c r="D38" s="7" t="s">
        <v>158</v>
      </c>
      <c r="E38" s="7"/>
      <c r="F38" s="20">
        <f t="shared" si="4"/>
        <v>0</v>
      </c>
      <c r="G38" s="21">
        <f t="shared" si="5"/>
        <v>0</v>
      </c>
      <c r="N38" s="14">
        <v>1</v>
      </c>
      <c r="O38" s="7"/>
      <c r="P38" s="7"/>
      <c r="Q38" s="7"/>
      <c r="R38" s="7"/>
      <c r="S38" s="7" t="s">
        <v>14</v>
      </c>
      <c r="T38" s="20">
        <f t="shared" si="6"/>
        <v>22</v>
      </c>
      <c r="U38" s="21">
        <f t="shared" si="7"/>
        <v>0</v>
      </c>
      <c r="V38" s="153"/>
    </row>
    <row r="39" spans="1:22" x14ac:dyDescent="0.25">
      <c r="C39" s="14">
        <v>4</v>
      </c>
      <c r="D39" s="7" t="s">
        <v>42</v>
      </c>
      <c r="E39" s="7"/>
      <c r="F39" s="20">
        <f t="shared" si="4"/>
        <v>0</v>
      </c>
      <c r="G39" s="21">
        <f t="shared" si="5"/>
        <v>0</v>
      </c>
      <c r="N39" s="14">
        <v>1</v>
      </c>
      <c r="O39" s="7"/>
      <c r="P39" s="7"/>
      <c r="Q39" s="7"/>
      <c r="R39" s="7"/>
      <c r="S39" s="7" t="s">
        <v>14</v>
      </c>
      <c r="T39" s="20">
        <f t="shared" si="6"/>
        <v>22</v>
      </c>
      <c r="U39" s="21">
        <f t="shared" si="7"/>
        <v>0</v>
      </c>
      <c r="V39" s="153"/>
    </row>
    <row r="40" spans="1:22" x14ac:dyDescent="0.25">
      <c r="C40" s="14">
        <v>5</v>
      </c>
      <c r="D40" s="7" t="s">
        <v>159</v>
      </c>
      <c r="E40" s="7"/>
      <c r="F40" s="20">
        <f t="shared" si="4"/>
        <v>0</v>
      </c>
      <c r="G40" s="21">
        <f t="shared" si="5"/>
        <v>0</v>
      </c>
      <c r="N40" s="14">
        <v>1</v>
      </c>
      <c r="O40" s="7"/>
      <c r="P40" s="7"/>
      <c r="Q40" s="7"/>
      <c r="R40" s="7"/>
      <c r="S40" s="7" t="s">
        <v>14</v>
      </c>
      <c r="T40" s="20">
        <f t="shared" si="6"/>
        <v>22</v>
      </c>
      <c r="U40" s="21">
        <f t="shared" si="7"/>
        <v>0</v>
      </c>
      <c r="V40" s="153"/>
    </row>
    <row r="41" spans="1:22" x14ac:dyDescent="0.25">
      <c r="C41" s="14">
        <v>6</v>
      </c>
      <c r="D41" s="7" t="s">
        <v>43</v>
      </c>
      <c r="E41" s="7"/>
      <c r="F41" s="20">
        <f t="shared" si="4"/>
        <v>0</v>
      </c>
      <c r="G41" s="21">
        <f t="shared" si="5"/>
        <v>0</v>
      </c>
      <c r="N41" s="14">
        <v>1</v>
      </c>
      <c r="O41" s="7"/>
      <c r="P41" s="7"/>
      <c r="Q41" s="7"/>
      <c r="R41" s="7"/>
      <c r="S41" s="7" t="s">
        <v>14</v>
      </c>
      <c r="T41" s="20">
        <f t="shared" si="6"/>
        <v>22</v>
      </c>
      <c r="U41" s="21">
        <f t="shared" si="7"/>
        <v>0</v>
      </c>
      <c r="V41" s="153"/>
    </row>
    <row r="42" spans="1:22" x14ac:dyDescent="0.25">
      <c r="C42" s="14">
        <v>7</v>
      </c>
      <c r="D42" s="7" t="s">
        <v>15</v>
      </c>
      <c r="E42" s="7"/>
      <c r="F42" s="20">
        <f t="shared" si="4"/>
        <v>0</v>
      </c>
      <c r="G42" s="21">
        <f t="shared" si="5"/>
        <v>0</v>
      </c>
      <c r="N42" s="14">
        <v>1</v>
      </c>
      <c r="O42" s="7"/>
      <c r="P42" s="7"/>
      <c r="Q42" s="7"/>
      <c r="R42" s="7"/>
      <c r="S42" s="7" t="s">
        <v>14</v>
      </c>
      <c r="T42" s="20">
        <f t="shared" si="6"/>
        <v>22</v>
      </c>
      <c r="U42" s="21">
        <f t="shared" si="7"/>
        <v>0</v>
      </c>
      <c r="V42" s="153"/>
    </row>
    <row r="43" spans="1:22" x14ac:dyDescent="0.25">
      <c r="C43" s="14">
        <v>8</v>
      </c>
      <c r="D43" s="7" t="s">
        <v>13</v>
      </c>
      <c r="E43" s="7"/>
      <c r="F43" s="20">
        <f t="shared" si="4"/>
        <v>0</v>
      </c>
      <c r="G43" s="21">
        <f t="shared" si="5"/>
        <v>0</v>
      </c>
      <c r="N43" s="14">
        <v>1</v>
      </c>
      <c r="O43" s="7"/>
      <c r="P43" s="7"/>
      <c r="Q43" s="7"/>
      <c r="R43" s="7"/>
      <c r="S43" s="7" t="s">
        <v>14</v>
      </c>
      <c r="T43" s="20">
        <f t="shared" si="6"/>
        <v>22</v>
      </c>
      <c r="U43" s="21">
        <f t="shared" si="7"/>
        <v>0</v>
      </c>
      <c r="V43" s="153"/>
    </row>
    <row r="44" spans="1:22" x14ac:dyDescent="0.25">
      <c r="C44" s="14"/>
      <c r="D44" s="7"/>
      <c r="E44" s="7"/>
      <c r="F44" s="20">
        <f t="shared" si="4"/>
        <v>0</v>
      </c>
      <c r="G44" s="21">
        <f t="shared" si="5"/>
        <v>0</v>
      </c>
      <c r="N44" s="14">
        <v>1</v>
      </c>
      <c r="O44" s="7"/>
      <c r="P44" s="7"/>
      <c r="Q44" s="7"/>
      <c r="R44" s="7"/>
      <c r="S44" s="7" t="s">
        <v>14</v>
      </c>
      <c r="T44" s="20">
        <f t="shared" si="6"/>
        <v>22</v>
      </c>
      <c r="U44" s="21">
        <f t="shared" si="7"/>
        <v>0</v>
      </c>
      <c r="V44" s="153"/>
    </row>
    <row r="45" spans="1:22" x14ac:dyDescent="0.25">
      <c r="C45" s="14"/>
      <c r="D45" s="7"/>
      <c r="E45" s="7"/>
      <c r="F45" s="20">
        <f t="shared" si="4"/>
        <v>0</v>
      </c>
      <c r="G45" s="21">
        <f t="shared" si="5"/>
        <v>0</v>
      </c>
      <c r="N45" s="14">
        <v>1</v>
      </c>
      <c r="O45" s="7"/>
      <c r="P45" s="7"/>
      <c r="Q45" s="7"/>
      <c r="R45" s="7"/>
      <c r="S45" s="7" t="s">
        <v>14</v>
      </c>
      <c r="T45" s="20">
        <f t="shared" si="6"/>
        <v>22</v>
      </c>
      <c r="U45" s="21">
        <f t="shared" si="7"/>
        <v>0</v>
      </c>
      <c r="V45" s="153"/>
    </row>
    <row r="46" spans="1:22" x14ac:dyDescent="0.25">
      <c r="C46" s="14"/>
      <c r="D46" s="7"/>
      <c r="E46" s="7"/>
      <c r="F46" s="20">
        <f t="shared" si="4"/>
        <v>0</v>
      </c>
      <c r="G46" s="21">
        <f t="shared" si="5"/>
        <v>0</v>
      </c>
      <c r="N46" s="14">
        <v>1</v>
      </c>
      <c r="O46" s="7"/>
      <c r="P46" s="7"/>
      <c r="Q46" s="7"/>
      <c r="R46" s="7"/>
      <c r="S46" s="7" t="s">
        <v>14</v>
      </c>
      <c r="T46" s="20">
        <f t="shared" si="6"/>
        <v>22</v>
      </c>
      <c r="U46" s="21">
        <f t="shared" si="7"/>
        <v>0</v>
      </c>
      <c r="V46" s="153"/>
    </row>
    <row r="47" spans="1:22" x14ac:dyDescent="0.25">
      <c r="C47" s="14"/>
      <c r="D47" s="7"/>
      <c r="E47" s="7"/>
      <c r="F47" s="20">
        <f t="shared" si="4"/>
        <v>0</v>
      </c>
      <c r="G47" s="21">
        <f t="shared" si="5"/>
        <v>0</v>
      </c>
      <c r="N47" s="14">
        <v>1</v>
      </c>
      <c r="O47" s="7"/>
      <c r="P47" s="7"/>
      <c r="Q47" s="7"/>
      <c r="R47" s="7"/>
      <c r="S47" s="7" t="s">
        <v>14</v>
      </c>
      <c r="T47" s="20">
        <f t="shared" si="6"/>
        <v>22</v>
      </c>
      <c r="U47" s="21">
        <f t="shared" si="7"/>
        <v>0</v>
      </c>
      <c r="V47" s="153"/>
    </row>
    <row r="48" spans="1:22" x14ac:dyDescent="0.25">
      <c r="C48" s="14"/>
      <c r="D48" s="7"/>
      <c r="E48" s="7"/>
      <c r="F48" s="20">
        <f t="shared" si="4"/>
        <v>0</v>
      </c>
      <c r="G48" s="21">
        <f t="shared" si="5"/>
        <v>0</v>
      </c>
      <c r="N48" s="14">
        <v>1</v>
      </c>
      <c r="O48" s="7"/>
      <c r="P48" s="7"/>
      <c r="Q48" s="7"/>
      <c r="R48" s="7"/>
      <c r="S48" s="7" t="s">
        <v>14</v>
      </c>
      <c r="T48" s="20">
        <f t="shared" si="6"/>
        <v>22</v>
      </c>
      <c r="U48" s="21">
        <f t="shared" si="7"/>
        <v>0</v>
      </c>
      <c r="V48" s="153"/>
    </row>
    <row r="49" spans="1:22" ht="15.75" thickBot="1" x14ac:dyDescent="0.3">
      <c r="C49" s="22"/>
      <c r="D49" s="23"/>
      <c r="E49" s="23"/>
      <c r="F49" s="24">
        <f t="shared" si="4"/>
        <v>0</v>
      </c>
      <c r="G49" s="25">
        <f t="shared" si="5"/>
        <v>0</v>
      </c>
      <c r="N49" s="22">
        <v>1</v>
      </c>
      <c r="O49" s="23"/>
      <c r="P49" s="23"/>
      <c r="Q49" s="23"/>
      <c r="R49" s="23"/>
      <c r="S49" s="23" t="s">
        <v>14</v>
      </c>
      <c r="T49" s="24">
        <f t="shared" si="6"/>
        <v>22</v>
      </c>
      <c r="U49" s="25">
        <f t="shared" si="7"/>
        <v>0</v>
      </c>
      <c r="V49" s="153"/>
    </row>
    <row r="50" spans="1:22" ht="15.75" thickBot="1" x14ac:dyDescent="0.3">
      <c r="A50" s="170" t="s">
        <v>22</v>
      </c>
      <c r="B50" s="171"/>
      <c r="C50" s="12"/>
      <c r="D50" s="13"/>
      <c r="E50" s="13"/>
      <c r="F50" s="18">
        <f>IF(E50="C",C50*8,0)</f>
        <v>0</v>
      </c>
      <c r="G50" s="19">
        <f>IF(E50="B",C50*8,0)</f>
        <v>0</v>
      </c>
      <c r="L50" s="170" t="s">
        <v>25</v>
      </c>
      <c r="M50" s="172"/>
      <c r="N50" s="12"/>
      <c r="O50" s="13"/>
      <c r="P50" s="13"/>
      <c r="Q50" s="35"/>
      <c r="R50" s="13"/>
      <c r="S50" s="13"/>
      <c r="T50" s="18">
        <f>IF(S50="C",N50*18,0)</f>
        <v>0</v>
      </c>
      <c r="U50" s="19">
        <f>IF(S50="B",N50*18,0)</f>
        <v>0</v>
      </c>
      <c r="V50" s="153"/>
    </row>
    <row r="51" spans="1:22" x14ac:dyDescent="0.25">
      <c r="C51" s="14"/>
      <c r="D51" s="7"/>
      <c r="E51" s="7"/>
      <c r="F51" s="20">
        <f t="shared" ref="F51:F64" si="8">IF(E51="C",C51*8,0)</f>
        <v>0</v>
      </c>
      <c r="G51" s="21">
        <f t="shared" ref="G51:G64" si="9">IF(E51="B",C51*8,0)</f>
        <v>0</v>
      </c>
      <c r="N51" s="14"/>
      <c r="O51" s="7"/>
      <c r="P51" s="7"/>
      <c r="Q51" s="36"/>
      <c r="R51" s="7"/>
      <c r="S51" s="7"/>
      <c r="T51" s="31">
        <f t="shared" ref="T51:T64" si="10">IF(S51="C",N51*18,0)</f>
        <v>0</v>
      </c>
      <c r="U51" s="32">
        <f t="shared" ref="U51:U64" si="11">IF(S51="B",N51*18,0)</f>
        <v>0</v>
      </c>
      <c r="V51" s="153"/>
    </row>
    <row r="52" spans="1:22" x14ac:dyDescent="0.25">
      <c r="C52" s="14"/>
      <c r="D52" s="7"/>
      <c r="E52" s="7"/>
      <c r="F52" s="20">
        <f t="shared" si="8"/>
        <v>0</v>
      </c>
      <c r="G52" s="21">
        <f t="shared" si="9"/>
        <v>0</v>
      </c>
      <c r="N52" s="14"/>
      <c r="O52" s="7"/>
      <c r="P52" s="7"/>
      <c r="Q52" s="36"/>
      <c r="R52" s="7"/>
      <c r="S52" s="7"/>
      <c r="T52" s="31">
        <f t="shared" si="10"/>
        <v>0</v>
      </c>
      <c r="U52" s="32">
        <f t="shared" si="11"/>
        <v>0</v>
      </c>
      <c r="V52" s="153"/>
    </row>
    <row r="53" spans="1:22" x14ac:dyDescent="0.25">
      <c r="C53" s="14"/>
      <c r="D53" s="7"/>
      <c r="E53" s="7"/>
      <c r="F53" s="20">
        <f t="shared" si="8"/>
        <v>0</v>
      </c>
      <c r="G53" s="21">
        <f t="shared" si="9"/>
        <v>0</v>
      </c>
      <c r="N53" s="14"/>
      <c r="O53" s="7"/>
      <c r="P53" s="7"/>
      <c r="Q53" s="36"/>
      <c r="R53" s="7"/>
      <c r="S53" s="7"/>
      <c r="T53" s="31">
        <f t="shared" si="10"/>
        <v>0</v>
      </c>
      <c r="U53" s="32">
        <f t="shared" si="11"/>
        <v>0</v>
      </c>
      <c r="V53" s="153"/>
    </row>
    <row r="54" spans="1:22" x14ac:dyDescent="0.25">
      <c r="C54" s="14"/>
      <c r="D54" s="7"/>
      <c r="E54" s="7"/>
      <c r="F54" s="20">
        <f t="shared" si="8"/>
        <v>0</v>
      </c>
      <c r="G54" s="21">
        <f t="shared" si="9"/>
        <v>0</v>
      </c>
      <c r="N54" s="14"/>
      <c r="O54" s="7"/>
      <c r="P54" s="7"/>
      <c r="Q54" s="36"/>
      <c r="R54" s="7"/>
      <c r="S54" s="7"/>
      <c r="T54" s="31">
        <f t="shared" si="10"/>
        <v>0</v>
      </c>
      <c r="U54" s="32">
        <f t="shared" si="11"/>
        <v>0</v>
      </c>
      <c r="V54" s="153"/>
    </row>
    <row r="55" spans="1:22" x14ac:dyDescent="0.25">
      <c r="C55" s="14"/>
      <c r="D55" s="7"/>
      <c r="E55" s="7"/>
      <c r="F55" s="20">
        <f t="shared" si="8"/>
        <v>0</v>
      </c>
      <c r="G55" s="21">
        <f t="shared" si="9"/>
        <v>0</v>
      </c>
      <c r="N55" s="14"/>
      <c r="O55" s="7"/>
      <c r="P55" s="7"/>
      <c r="Q55" s="36"/>
      <c r="R55" s="7"/>
      <c r="S55" s="7"/>
      <c r="T55" s="31">
        <f t="shared" si="10"/>
        <v>0</v>
      </c>
      <c r="U55" s="32">
        <f t="shared" si="11"/>
        <v>0</v>
      </c>
      <c r="V55" s="153"/>
    </row>
    <row r="56" spans="1:22" x14ac:dyDescent="0.25">
      <c r="C56" s="14"/>
      <c r="D56" s="7"/>
      <c r="E56" s="7"/>
      <c r="F56" s="20">
        <f t="shared" si="8"/>
        <v>0</v>
      </c>
      <c r="G56" s="21">
        <f t="shared" si="9"/>
        <v>0</v>
      </c>
      <c r="N56" s="14"/>
      <c r="O56" s="7"/>
      <c r="P56" s="7"/>
      <c r="Q56" s="36"/>
      <c r="R56" s="7"/>
      <c r="S56" s="7"/>
      <c r="T56" s="31">
        <f t="shared" si="10"/>
        <v>0</v>
      </c>
      <c r="U56" s="32">
        <f t="shared" si="11"/>
        <v>0</v>
      </c>
      <c r="V56" s="153"/>
    </row>
    <row r="57" spans="1:22" x14ac:dyDescent="0.25">
      <c r="C57" s="14"/>
      <c r="D57" s="7"/>
      <c r="E57" s="7"/>
      <c r="F57" s="20">
        <f t="shared" si="8"/>
        <v>0</v>
      </c>
      <c r="G57" s="21">
        <f t="shared" si="9"/>
        <v>0</v>
      </c>
      <c r="N57" s="14"/>
      <c r="O57" s="7"/>
      <c r="P57" s="7"/>
      <c r="Q57" s="36"/>
      <c r="R57" s="7"/>
      <c r="S57" s="7"/>
      <c r="T57" s="31">
        <f t="shared" si="10"/>
        <v>0</v>
      </c>
      <c r="U57" s="32">
        <f t="shared" si="11"/>
        <v>0</v>
      </c>
      <c r="V57" s="153"/>
    </row>
    <row r="58" spans="1:22" x14ac:dyDescent="0.25">
      <c r="C58" s="14"/>
      <c r="D58" s="7"/>
      <c r="E58" s="7"/>
      <c r="F58" s="20">
        <f t="shared" si="8"/>
        <v>0</v>
      </c>
      <c r="G58" s="21">
        <f t="shared" si="9"/>
        <v>0</v>
      </c>
      <c r="N58" s="14"/>
      <c r="O58" s="7"/>
      <c r="P58" s="7"/>
      <c r="Q58" s="36"/>
      <c r="R58" s="7"/>
      <c r="S58" s="7"/>
      <c r="T58" s="31">
        <f t="shared" si="10"/>
        <v>0</v>
      </c>
      <c r="U58" s="32">
        <f t="shared" si="11"/>
        <v>0</v>
      </c>
      <c r="V58" s="153"/>
    </row>
    <row r="59" spans="1:22" x14ac:dyDescent="0.25">
      <c r="C59" s="14"/>
      <c r="D59" s="7"/>
      <c r="E59" s="7"/>
      <c r="F59" s="20">
        <f t="shared" si="8"/>
        <v>0</v>
      </c>
      <c r="G59" s="21">
        <f t="shared" si="9"/>
        <v>0</v>
      </c>
      <c r="N59" s="14"/>
      <c r="O59" s="7"/>
      <c r="P59" s="7"/>
      <c r="Q59" s="36"/>
      <c r="R59" s="7"/>
      <c r="S59" s="7"/>
      <c r="T59" s="31">
        <f t="shared" si="10"/>
        <v>0</v>
      </c>
      <c r="U59" s="32">
        <f t="shared" si="11"/>
        <v>0</v>
      </c>
      <c r="V59" s="153"/>
    </row>
    <row r="60" spans="1:22" x14ac:dyDescent="0.25">
      <c r="C60" s="14"/>
      <c r="D60" s="7"/>
      <c r="E60" s="7"/>
      <c r="F60" s="20">
        <f t="shared" si="8"/>
        <v>0</v>
      </c>
      <c r="G60" s="21">
        <f t="shared" si="9"/>
        <v>0</v>
      </c>
      <c r="N60" s="14"/>
      <c r="O60" s="7"/>
      <c r="P60" s="7"/>
      <c r="Q60" s="36"/>
      <c r="R60" s="7"/>
      <c r="S60" s="7"/>
      <c r="T60" s="31">
        <f t="shared" si="10"/>
        <v>0</v>
      </c>
      <c r="U60" s="32">
        <f t="shared" si="11"/>
        <v>0</v>
      </c>
      <c r="V60" s="153"/>
    </row>
    <row r="61" spans="1:22" x14ac:dyDescent="0.25">
      <c r="C61" s="14"/>
      <c r="D61" s="7"/>
      <c r="E61" s="7"/>
      <c r="F61" s="20">
        <f t="shared" si="8"/>
        <v>0</v>
      </c>
      <c r="G61" s="21">
        <f t="shared" si="9"/>
        <v>0</v>
      </c>
      <c r="N61" s="14"/>
      <c r="O61" s="7"/>
      <c r="P61" s="7"/>
      <c r="Q61" s="36"/>
      <c r="R61" s="7"/>
      <c r="S61" s="7"/>
      <c r="T61" s="31">
        <f t="shared" si="10"/>
        <v>0</v>
      </c>
      <c r="U61" s="32">
        <f t="shared" si="11"/>
        <v>0</v>
      </c>
      <c r="V61" s="153"/>
    </row>
    <row r="62" spans="1:22" x14ac:dyDescent="0.25">
      <c r="C62" s="14"/>
      <c r="D62" s="7"/>
      <c r="E62" s="7"/>
      <c r="F62" s="20">
        <f t="shared" si="8"/>
        <v>0</v>
      </c>
      <c r="G62" s="21">
        <f t="shared" si="9"/>
        <v>0</v>
      </c>
      <c r="N62" s="14"/>
      <c r="O62" s="7"/>
      <c r="P62" s="7"/>
      <c r="Q62" s="36"/>
      <c r="R62" s="7"/>
      <c r="S62" s="7"/>
      <c r="T62" s="31">
        <f t="shared" si="10"/>
        <v>0</v>
      </c>
      <c r="U62" s="32">
        <f t="shared" si="11"/>
        <v>0</v>
      </c>
      <c r="V62" s="153"/>
    </row>
    <row r="63" spans="1:22" x14ac:dyDescent="0.25">
      <c r="C63" s="14"/>
      <c r="D63" s="7"/>
      <c r="E63" s="7"/>
      <c r="F63" s="20">
        <f t="shared" si="8"/>
        <v>0</v>
      </c>
      <c r="G63" s="21">
        <f t="shared" si="9"/>
        <v>0</v>
      </c>
      <c r="N63" s="14"/>
      <c r="O63" s="7"/>
      <c r="P63" s="7"/>
      <c r="Q63" s="36"/>
      <c r="R63" s="7"/>
      <c r="S63" s="7"/>
      <c r="T63" s="31">
        <f t="shared" si="10"/>
        <v>0</v>
      </c>
      <c r="U63" s="32">
        <f t="shared" si="11"/>
        <v>0</v>
      </c>
      <c r="V63" s="153"/>
    </row>
    <row r="64" spans="1:22" ht="15.75" thickBot="1" x14ac:dyDescent="0.3">
      <c r="C64" s="15"/>
      <c r="D64" s="16"/>
      <c r="E64" s="16"/>
      <c r="F64" s="26">
        <f t="shared" si="8"/>
        <v>0</v>
      </c>
      <c r="G64" s="27">
        <f t="shared" si="9"/>
        <v>0</v>
      </c>
      <c r="N64" s="15"/>
      <c r="O64" s="16"/>
      <c r="P64" s="16"/>
      <c r="Q64" s="36"/>
      <c r="R64" s="16"/>
      <c r="S64" s="16"/>
      <c r="T64" s="33">
        <f t="shared" si="10"/>
        <v>0</v>
      </c>
      <c r="U64" s="34">
        <f t="shared" si="11"/>
        <v>0</v>
      </c>
      <c r="V64" s="154"/>
    </row>
    <row r="67" spans="1:21" ht="15.75" thickBot="1" x14ac:dyDescent="0.3"/>
    <row r="68" spans="1:21" ht="15.75" thickBot="1" x14ac:dyDescent="0.3">
      <c r="A68" s="170" t="s">
        <v>24</v>
      </c>
      <c r="B68" s="171"/>
      <c r="C68" s="5" t="s">
        <v>5</v>
      </c>
      <c r="D68" s="5" t="s">
        <v>7</v>
      </c>
      <c r="E68" s="5" t="s">
        <v>8</v>
      </c>
      <c r="F68" s="6" t="s">
        <v>9</v>
      </c>
      <c r="G68" s="6" t="s">
        <v>10</v>
      </c>
      <c r="L68" s="170" t="s">
        <v>28</v>
      </c>
      <c r="M68" s="171"/>
      <c r="N68" s="5" t="s">
        <v>29</v>
      </c>
      <c r="O68" s="5" t="s">
        <v>30</v>
      </c>
      <c r="P68" s="5" t="s">
        <v>31</v>
      </c>
      <c r="Q68" s="5" t="s">
        <v>32</v>
      </c>
      <c r="R68" s="5" t="s">
        <v>33</v>
      </c>
      <c r="S68" s="5" t="s">
        <v>34</v>
      </c>
      <c r="T68" s="5" t="s">
        <v>35</v>
      </c>
      <c r="U68" s="5" t="s">
        <v>36</v>
      </c>
    </row>
    <row r="69" spans="1:21" ht="15.75" thickBot="1" x14ac:dyDescent="0.3">
      <c r="A69" s="170" t="s">
        <v>27</v>
      </c>
      <c r="B69" s="172"/>
      <c r="C69" s="12">
        <v>1</v>
      </c>
      <c r="D69" s="13"/>
      <c r="E69" s="13"/>
      <c r="F69" s="18">
        <f>IF(E69="C",C69*6,0)</f>
        <v>0</v>
      </c>
      <c r="G69" s="19">
        <f>IF(E69="B",C69*6,0)</f>
        <v>0</v>
      </c>
      <c r="L69" s="170" t="s">
        <v>37</v>
      </c>
      <c r="M69" s="171"/>
      <c r="N69" s="37">
        <f>SUMIF(E3:E31,"Wa",C3:C31)</f>
        <v>1</v>
      </c>
      <c r="O69" s="38">
        <f>SUMIF(E3:E31,"Fl",C3:C31)</f>
        <v>2</v>
      </c>
      <c r="P69" s="38">
        <f>SUMIF(E3:E31,"Bx",C3:C31)</f>
        <v>3</v>
      </c>
      <c r="Q69" s="38">
        <f>SUMIF(E3:E31,"Nl",C3:C31)</f>
        <v>4</v>
      </c>
      <c r="R69" s="38">
        <f>SUMIF(E3:E31,"D",C3:C31)</f>
        <v>5</v>
      </c>
      <c r="S69" s="38">
        <f>SUMIF(E3:E31,"F",C3:C31)</f>
        <v>6</v>
      </c>
      <c r="T69" s="38">
        <f>SUMIF(E3:E31,"GB",C3:C31)</f>
        <v>7</v>
      </c>
      <c r="U69" s="39">
        <f>SUMIF(E3:E31,"Au",C3:C31)</f>
        <v>8</v>
      </c>
    </row>
    <row r="70" spans="1:21" ht="15.75" thickBot="1" x14ac:dyDescent="0.3">
      <c r="C70" s="14">
        <v>1</v>
      </c>
      <c r="D70" s="7"/>
      <c r="E70" s="7"/>
      <c r="F70" s="20">
        <f t="shared" ref="F70:F92" si="12">IF(E70="C",C70*6,0)</f>
        <v>0</v>
      </c>
      <c r="G70" s="21">
        <f t="shared" ref="G70:G92" si="13">IF(E70="B",C70*6,0)</f>
        <v>0</v>
      </c>
      <c r="L70" s="170" t="s">
        <v>12</v>
      </c>
      <c r="M70" s="171"/>
      <c r="N70" s="40">
        <f>SUMIF(P3:P31,"WA",N3:N31)</f>
        <v>1</v>
      </c>
      <c r="O70" s="41">
        <f>SUMIF(P3:P31,"Fl",N3:N31)</f>
        <v>2</v>
      </c>
      <c r="P70" s="41">
        <f>SUMIF(P3:P31,"Bx",N3:N31)</f>
        <v>3</v>
      </c>
      <c r="Q70" s="41">
        <f>SUMIF(P3:P31,"Nl",N3:N31)</f>
        <v>4</v>
      </c>
      <c r="R70" s="41">
        <f>SUMIF(P3:P31,"D",N3:N31)</f>
        <v>5</v>
      </c>
      <c r="S70" s="41">
        <f>SUMIF(P3:P31,"F",N3:N31)</f>
        <v>6</v>
      </c>
      <c r="T70" s="41">
        <f>SUMIF(P3:P31,"GB",N3:N31)</f>
        <v>7</v>
      </c>
      <c r="U70" s="42">
        <f>SUMIF(P3:P31,"Au",N3:N31)</f>
        <v>8</v>
      </c>
    </row>
    <row r="71" spans="1:21" ht="15.75" thickBot="1" x14ac:dyDescent="0.3">
      <c r="C71" s="14">
        <v>1</v>
      </c>
      <c r="D71" s="7"/>
      <c r="E71" s="7"/>
      <c r="F71" s="20">
        <f t="shared" si="12"/>
        <v>0</v>
      </c>
      <c r="G71" s="21">
        <f t="shared" si="13"/>
        <v>0</v>
      </c>
      <c r="L71" s="170" t="s">
        <v>38</v>
      </c>
      <c r="M71" s="171"/>
      <c r="N71" s="40">
        <f>SUMIF(D36:D49,"Wa",C36:C49)</f>
        <v>1</v>
      </c>
      <c r="O71" s="41">
        <f>SUMIF(D36:D49,"Fl",C36:C49)</f>
        <v>2</v>
      </c>
      <c r="P71" s="41">
        <f>SUMIF(D36:D49,"Bx",C36:C49)</f>
        <v>3</v>
      </c>
      <c r="Q71" s="41">
        <f>SUMIF(D36:D49,"Nl",C36:C49)</f>
        <v>4</v>
      </c>
      <c r="R71" s="41">
        <f>SUMIF(D36:D49,"D",C36:C49)</f>
        <v>5</v>
      </c>
      <c r="S71" s="41">
        <f>SUMIF(D36:D49,"F",C36:C49)</f>
        <v>6</v>
      </c>
      <c r="T71" s="41">
        <f>SUMIF(D36:D49,"GB",C36:C49)</f>
        <v>7</v>
      </c>
      <c r="U71" s="42">
        <f>SUMIF(D36:D49,"Au",C36:C49)</f>
        <v>8</v>
      </c>
    </row>
    <row r="72" spans="1:21" ht="15.75" thickBot="1" x14ac:dyDescent="0.3">
      <c r="C72" s="14">
        <v>1</v>
      </c>
      <c r="D72" s="7"/>
      <c r="E72" s="7"/>
      <c r="F72" s="20">
        <f t="shared" si="12"/>
        <v>0</v>
      </c>
      <c r="G72" s="21">
        <f t="shared" si="13"/>
        <v>0</v>
      </c>
      <c r="L72" s="173" t="s">
        <v>39</v>
      </c>
      <c r="M72" s="174"/>
      <c r="N72" s="40">
        <f>SUMIF(D50:D64,"Wa",C50:C64)</f>
        <v>0</v>
      </c>
      <c r="O72" s="43">
        <f>SUMIF(D50:D64,"Fl",C50:C64)</f>
        <v>0</v>
      </c>
      <c r="P72" s="44">
        <f>SUMIF(D50:D64,"Bx",C50:C64)</f>
        <v>0</v>
      </c>
      <c r="Q72" s="44">
        <f>SUMIF(D50:D64,"Nl",C50:C64)</f>
        <v>0</v>
      </c>
      <c r="R72" s="44">
        <f>SUMIF(D50:D64,"D",C50:C64)</f>
        <v>0</v>
      </c>
      <c r="S72" s="44">
        <f>SUMIF(D50:D64,"F",C50:C64)</f>
        <v>0</v>
      </c>
      <c r="T72" s="44">
        <f>SUMIF(D50:D64,"GB",C50:C64)</f>
        <v>0</v>
      </c>
      <c r="U72" s="45">
        <f>SUMIF(D50:D64,"Au",C50:C64)</f>
        <v>0</v>
      </c>
    </row>
    <row r="73" spans="1:21" ht="15.75" thickBot="1" x14ac:dyDescent="0.3">
      <c r="C73" s="14">
        <v>1</v>
      </c>
      <c r="D73" s="7"/>
      <c r="E73" s="7"/>
      <c r="F73" s="20">
        <f t="shared" si="12"/>
        <v>0</v>
      </c>
      <c r="G73" s="21">
        <f t="shared" si="13"/>
        <v>0</v>
      </c>
      <c r="L73" s="170" t="s">
        <v>44</v>
      </c>
      <c r="M73" s="171"/>
      <c r="N73" s="46">
        <f>SUMIF(R36:R49,"Wa",O36:O49)</f>
        <v>0</v>
      </c>
      <c r="O73" s="41">
        <f>SUMIF(R36:R49,"Fl",O36:O49)</f>
        <v>0</v>
      </c>
      <c r="P73" s="41">
        <f>SUMIF(R36:R49,"Bx",O36:O49)</f>
        <v>0</v>
      </c>
      <c r="Q73" s="41">
        <f>SUMIF(R36:R49,"Nl",O36:O49)</f>
        <v>0</v>
      </c>
      <c r="R73" s="41">
        <f>SUMIF(R36:R49,"D",O36:O49)</f>
        <v>0</v>
      </c>
      <c r="S73" s="41">
        <f>SUMIF(R36:R49,"F",O36:O49)</f>
        <v>2</v>
      </c>
      <c r="T73" s="41">
        <f>SUMIF(R36:R49,"GB",O36:O49)</f>
        <v>0</v>
      </c>
      <c r="U73" s="42">
        <f>SUMIF(R36:R49,"Au",O36:O49)</f>
        <v>0</v>
      </c>
    </row>
    <row r="74" spans="1:21" ht="15.75" thickBot="1" x14ac:dyDescent="0.3">
      <c r="C74" s="14">
        <v>1</v>
      </c>
      <c r="D74" s="7"/>
      <c r="E74" s="7"/>
      <c r="F74" s="20">
        <f t="shared" si="12"/>
        <v>0</v>
      </c>
      <c r="G74" s="21">
        <f t="shared" si="13"/>
        <v>0</v>
      </c>
      <c r="L74" s="170" t="s">
        <v>45</v>
      </c>
      <c r="M74" s="171"/>
      <c r="N74" s="40">
        <f>SUMIF(R36:R49,"Wa",P36:P49)</f>
        <v>0</v>
      </c>
      <c r="O74" s="41">
        <f>SUMIF(R36:R49,"Fl",P36:P49)</f>
        <v>0</v>
      </c>
      <c r="P74" s="41">
        <f>SUMIF(R36:R49,"Bx",P36:P49)</f>
        <v>0</v>
      </c>
      <c r="Q74" s="41">
        <f>SUMIF(R36:R49,"Nl",P36:P49)</f>
        <v>0</v>
      </c>
      <c r="R74" s="41">
        <f>SUMIF(R36:R49,"D",P36:P49)</f>
        <v>0</v>
      </c>
      <c r="S74" s="41">
        <f>SUMIF(R36:R49,"F",P36:P49)</f>
        <v>2</v>
      </c>
      <c r="T74" s="41">
        <f>SUMIF(R36:R49,"GB",P36:P49)</f>
        <v>0</v>
      </c>
      <c r="U74" s="42">
        <f>SUMIF(R36:R49,"Au",P36:P49)</f>
        <v>0</v>
      </c>
    </row>
    <row r="75" spans="1:21" ht="15.75" thickBot="1" x14ac:dyDescent="0.3">
      <c r="C75" s="14">
        <v>1</v>
      </c>
      <c r="D75" s="7"/>
      <c r="E75" s="7"/>
      <c r="F75" s="20">
        <f t="shared" si="12"/>
        <v>0</v>
      </c>
      <c r="G75" s="21">
        <f t="shared" si="13"/>
        <v>0</v>
      </c>
      <c r="L75" s="170" t="s">
        <v>46</v>
      </c>
      <c r="M75" s="171"/>
      <c r="N75" s="40">
        <f>SUMIF(R50:R64,"Wa",O50:O64)</f>
        <v>0</v>
      </c>
      <c r="O75" s="41">
        <f>SUMIF(R50:R63,"Fl",O50:O64)</f>
        <v>0</v>
      </c>
      <c r="P75" s="41">
        <f>SUMIF(R50:R64,"Bx",O50:O64)</f>
        <v>0</v>
      </c>
      <c r="Q75" s="41">
        <f>SUMIF(R50:R64,"Nl",O50:O64)</f>
        <v>0</v>
      </c>
      <c r="R75" s="41">
        <f>SUMIF(R50:R64,"D",O50:O64)</f>
        <v>0</v>
      </c>
      <c r="S75" s="41">
        <f>SUMIF(R50:R64,"F",O50:O64)</f>
        <v>0</v>
      </c>
      <c r="T75" s="41">
        <f>SUMIF(R50:R64,"GB",O50:O64)</f>
        <v>0</v>
      </c>
      <c r="U75" s="42">
        <f>SUMIF(R50:R64,"Au",O50:O64)</f>
        <v>0</v>
      </c>
    </row>
    <row r="76" spans="1:21" ht="15.75" thickBot="1" x14ac:dyDescent="0.3">
      <c r="C76" s="14">
        <v>1</v>
      </c>
      <c r="D76" s="7"/>
      <c r="E76" s="7"/>
      <c r="F76" s="20">
        <f t="shared" si="12"/>
        <v>0</v>
      </c>
      <c r="G76" s="21">
        <f t="shared" si="13"/>
        <v>0</v>
      </c>
      <c r="L76" s="170" t="s">
        <v>47</v>
      </c>
      <c r="M76" s="171"/>
      <c r="N76" s="50">
        <f>SUMIF(R50:R64,"Wa",P50:P64)</f>
        <v>0</v>
      </c>
      <c r="O76" s="44">
        <f>SUMIF(R50:R64,"Fl",P50:P64)</f>
        <v>0</v>
      </c>
      <c r="P76" s="44">
        <f>SUMIF(R50:R64,"Bx",P50:P64)</f>
        <v>0</v>
      </c>
      <c r="Q76" s="44">
        <f>SUMIF(R50:R64,"Nl",P50:P64)</f>
        <v>0</v>
      </c>
      <c r="R76" s="44">
        <f>SUMIF(R50:R64,"D",P50:P64)</f>
        <v>0</v>
      </c>
      <c r="S76" s="44">
        <f>SUMIF(R50:R64,"F",P50:P64)</f>
        <v>0</v>
      </c>
      <c r="T76" s="44">
        <f>SUMIF(R50:R64,"GB",P50:P64)</f>
        <v>0</v>
      </c>
      <c r="U76" s="45">
        <f>SUMIF(R50:R64,"Au",P50:P64)</f>
        <v>0</v>
      </c>
    </row>
    <row r="77" spans="1:21" ht="15.75" thickBot="1" x14ac:dyDescent="0.3">
      <c r="C77" s="14">
        <v>1</v>
      </c>
      <c r="D77" s="7"/>
      <c r="E77" s="7"/>
      <c r="F77" s="20">
        <f t="shared" si="12"/>
        <v>0</v>
      </c>
      <c r="G77" s="21">
        <f t="shared" si="13"/>
        <v>0</v>
      </c>
      <c r="L77" s="173" t="s">
        <v>48</v>
      </c>
      <c r="M77" s="174"/>
      <c r="N77" s="50">
        <f>SUMIF(D69:D92,"Wa",C69:C92)</f>
        <v>0</v>
      </c>
      <c r="O77" s="44">
        <f>SUMIF(D69:D92,"Fl",C69:C92)</f>
        <v>0</v>
      </c>
      <c r="P77" s="44">
        <f>SUMIF(D69:D92,"Bx",C69:C92)</f>
        <v>0</v>
      </c>
      <c r="Q77" s="44">
        <f>SUMIF(D69:D92,"Nl",C69:C92)</f>
        <v>0</v>
      </c>
      <c r="R77" s="44">
        <f>SUMIF(D69:D92,"D",C69:C92)</f>
        <v>0</v>
      </c>
      <c r="S77" s="44">
        <f>SUMIF(D69:D92,"F",C69:C92)</f>
        <v>0</v>
      </c>
      <c r="T77" s="44">
        <f>SUMIF(D69:D92,"GB",C69:C92)</f>
        <v>0</v>
      </c>
      <c r="U77" s="44">
        <f>SUMIF(D69:D92,"Au",C69:C92)</f>
        <v>0</v>
      </c>
    </row>
    <row r="78" spans="1:21" ht="15.75" thickBot="1" x14ac:dyDescent="0.3">
      <c r="C78" s="14">
        <v>1</v>
      </c>
      <c r="D78" s="7"/>
      <c r="E78" s="7"/>
      <c r="F78" s="20">
        <f t="shared" si="12"/>
        <v>0</v>
      </c>
      <c r="G78" s="21">
        <f t="shared" si="13"/>
        <v>0</v>
      </c>
      <c r="L78" s="170" t="s">
        <v>57</v>
      </c>
      <c r="M78" s="171"/>
      <c r="N78" s="54">
        <f>SUMIF(E102:E122,"Wa",C102:C122)</f>
        <v>5</v>
      </c>
      <c r="O78" s="47">
        <f>SUMIF(E102:E122,"Fl",C102:C122)</f>
        <v>2</v>
      </c>
      <c r="P78" s="47">
        <f>SUMIF(E102:E122,"Bx",C102:C122)</f>
        <v>2</v>
      </c>
      <c r="Q78" s="47">
        <f>SUMIF(E102:E122,"Nl",C102:C122)</f>
        <v>0</v>
      </c>
      <c r="R78" s="47">
        <f>SUMIF(E102:E122,"D",C102:C122)</f>
        <v>0</v>
      </c>
      <c r="S78" s="47">
        <f>SUMIF(E102:E122,"F",C102:C122)</f>
        <v>4</v>
      </c>
      <c r="T78" s="47">
        <f>SUMIF(E102:E122,"GB",C102:C122)</f>
        <v>1</v>
      </c>
      <c r="U78" s="48">
        <f>SUMIF(E102:E122,"Au",C102:C122)</f>
        <v>1</v>
      </c>
    </row>
    <row r="79" spans="1:21" ht="15.75" thickBot="1" x14ac:dyDescent="0.3">
      <c r="C79" s="14">
        <v>1</v>
      </c>
      <c r="D79" s="7"/>
      <c r="E79" s="7"/>
      <c r="F79" s="20">
        <f t="shared" si="12"/>
        <v>0</v>
      </c>
      <c r="G79" s="21">
        <f t="shared" si="13"/>
        <v>0</v>
      </c>
    </row>
    <row r="80" spans="1:21" ht="15.75" thickBot="1" x14ac:dyDescent="0.3">
      <c r="C80" s="14">
        <v>1</v>
      </c>
      <c r="D80" s="7"/>
      <c r="E80" s="7"/>
      <c r="F80" s="20">
        <f t="shared" si="12"/>
        <v>0</v>
      </c>
      <c r="G80" s="21">
        <f t="shared" si="13"/>
        <v>0</v>
      </c>
      <c r="L80" s="29" t="s">
        <v>58</v>
      </c>
      <c r="M80" s="30" t="s">
        <v>100</v>
      </c>
      <c r="N80" s="5" t="s">
        <v>49</v>
      </c>
      <c r="O80" s="5" t="s">
        <v>50</v>
      </c>
    </row>
    <row r="81" spans="3:15" ht="15.75" thickBot="1" x14ac:dyDescent="0.3">
      <c r="C81" s="14">
        <v>1</v>
      </c>
      <c r="D81" s="7"/>
      <c r="E81" s="7"/>
      <c r="F81" s="20">
        <f t="shared" si="12"/>
        <v>0</v>
      </c>
      <c r="G81" s="21">
        <f t="shared" si="13"/>
        <v>0</v>
      </c>
      <c r="L81" s="175" t="s">
        <v>37</v>
      </c>
      <c r="M81" s="175"/>
      <c r="N81" s="52">
        <f>SUM(G3:G31)</f>
        <v>0</v>
      </c>
      <c r="O81" s="52">
        <f>SUM(H3:H31)</f>
        <v>343</v>
      </c>
    </row>
    <row r="82" spans="3:15" ht="15.75" thickBot="1" x14ac:dyDescent="0.3">
      <c r="C82" s="14">
        <v>1</v>
      </c>
      <c r="D82" s="7"/>
      <c r="E82" s="7"/>
      <c r="F82" s="20">
        <f t="shared" si="12"/>
        <v>0</v>
      </c>
      <c r="G82" s="21">
        <f t="shared" si="13"/>
        <v>0</v>
      </c>
      <c r="L82" s="170" t="s">
        <v>51</v>
      </c>
      <c r="M82" s="171"/>
      <c r="N82" s="52">
        <f>SUM(R3:R31)</f>
        <v>0</v>
      </c>
      <c r="O82" s="52">
        <f>SUM(S3:S31)</f>
        <v>0</v>
      </c>
    </row>
    <row r="83" spans="3:15" ht="15.75" thickBot="1" x14ac:dyDescent="0.3">
      <c r="C83" s="14">
        <v>1</v>
      </c>
      <c r="D83" s="7"/>
      <c r="E83" s="7"/>
      <c r="F83" s="20">
        <f t="shared" si="12"/>
        <v>0</v>
      </c>
      <c r="G83" s="21">
        <f t="shared" si="13"/>
        <v>0</v>
      </c>
      <c r="L83" s="170" t="s">
        <v>52</v>
      </c>
      <c r="M83" s="171"/>
      <c r="N83" s="52">
        <f>SUM(F36:F49)</f>
        <v>0</v>
      </c>
      <c r="O83" s="52">
        <f>SUM(G36:G49)</f>
        <v>0</v>
      </c>
    </row>
    <row r="84" spans="3:15" ht="15.75" thickBot="1" x14ac:dyDescent="0.3">
      <c r="C84" s="14">
        <v>1</v>
      </c>
      <c r="D84" s="7"/>
      <c r="E84" s="7"/>
      <c r="F84" s="20">
        <f t="shared" si="12"/>
        <v>0</v>
      </c>
      <c r="G84" s="21">
        <f t="shared" si="13"/>
        <v>0</v>
      </c>
      <c r="L84" s="170" t="s">
        <v>53</v>
      </c>
      <c r="M84" s="171"/>
      <c r="N84" s="52">
        <f>SUM(F50:F64)</f>
        <v>0</v>
      </c>
      <c r="O84" s="52">
        <f>SUM(G50:G64)</f>
        <v>0</v>
      </c>
    </row>
    <row r="85" spans="3:15" ht="15.75" thickBot="1" x14ac:dyDescent="0.3">
      <c r="C85" s="14">
        <v>1</v>
      </c>
      <c r="D85" s="7"/>
      <c r="E85" s="7"/>
      <c r="F85" s="24">
        <f t="shared" si="12"/>
        <v>0</v>
      </c>
      <c r="G85" s="25">
        <f t="shared" si="13"/>
        <v>0</v>
      </c>
      <c r="L85" s="170" t="s">
        <v>54</v>
      </c>
      <c r="M85" s="171"/>
      <c r="N85" s="52">
        <f>SUM(T36:T49)</f>
        <v>308</v>
      </c>
      <c r="O85" s="52">
        <f>SUM(U36:U49)</f>
        <v>0</v>
      </c>
    </row>
    <row r="86" spans="3:15" ht="15.75" thickBot="1" x14ac:dyDescent="0.3">
      <c r="C86" s="14">
        <v>1</v>
      </c>
      <c r="D86" s="7"/>
      <c r="E86" s="7"/>
      <c r="F86" s="20">
        <f t="shared" si="12"/>
        <v>0</v>
      </c>
      <c r="G86" s="21">
        <f t="shared" si="13"/>
        <v>0</v>
      </c>
      <c r="L86" s="170" t="s">
        <v>55</v>
      </c>
      <c r="M86" s="171"/>
      <c r="N86" s="52">
        <f>SUM(T50:T64)</f>
        <v>0</v>
      </c>
      <c r="O86" s="52">
        <f>SUM(U50:U64)</f>
        <v>0</v>
      </c>
    </row>
    <row r="87" spans="3:15" ht="15.75" thickBot="1" x14ac:dyDescent="0.3">
      <c r="C87" s="14">
        <v>1</v>
      </c>
      <c r="D87" s="7"/>
      <c r="E87" s="7"/>
      <c r="F87" s="20">
        <f t="shared" si="12"/>
        <v>0</v>
      </c>
      <c r="G87" s="21">
        <f t="shared" si="13"/>
        <v>0</v>
      </c>
      <c r="L87" s="170" t="s">
        <v>56</v>
      </c>
      <c r="M87" s="171"/>
      <c r="N87" s="52">
        <f>SUM(F69:F92)</f>
        <v>0</v>
      </c>
      <c r="O87" s="52">
        <f>SUM(G69:G92)</f>
        <v>0</v>
      </c>
    </row>
    <row r="88" spans="3:15" ht="15.75" thickBot="1" x14ac:dyDescent="0.3">
      <c r="C88" s="14">
        <v>1</v>
      </c>
      <c r="D88" s="7"/>
      <c r="E88" s="7"/>
      <c r="F88" s="20">
        <f t="shared" si="12"/>
        <v>0</v>
      </c>
      <c r="G88" s="21">
        <f t="shared" si="13"/>
        <v>0</v>
      </c>
      <c r="L88" s="176" t="s">
        <v>59</v>
      </c>
      <c r="M88" s="177"/>
      <c r="N88" s="124">
        <f>SUM(N81:N87)</f>
        <v>308</v>
      </c>
      <c r="O88" s="125">
        <f>SUM(O81:O87)</f>
        <v>343</v>
      </c>
    </row>
    <row r="89" spans="3:15" x14ac:dyDescent="0.25">
      <c r="C89" s="14">
        <v>1</v>
      </c>
      <c r="D89" s="7"/>
      <c r="E89" s="7"/>
      <c r="F89" s="20">
        <f t="shared" si="12"/>
        <v>0</v>
      </c>
      <c r="G89" s="21">
        <f t="shared" si="13"/>
        <v>0</v>
      </c>
    </row>
    <row r="90" spans="3:15" x14ac:dyDescent="0.25">
      <c r="C90" s="14">
        <v>1</v>
      </c>
      <c r="D90" s="7"/>
      <c r="E90" s="7"/>
      <c r="F90" s="20">
        <f t="shared" si="12"/>
        <v>0</v>
      </c>
      <c r="G90" s="21">
        <f t="shared" si="13"/>
        <v>0</v>
      </c>
    </row>
    <row r="91" spans="3:15" x14ac:dyDescent="0.25">
      <c r="C91" s="14">
        <v>1</v>
      </c>
      <c r="D91" s="7"/>
      <c r="E91" s="7"/>
      <c r="F91" s="20">
        <f t="shared" si="12"/>
        <v>0</v>
      </c>
      <c r="G91" s="21">
        <f t="shared" si="13"/>
        <v>0</v>
      </c>
    </row>
    <row r="92" spans="3:15" ht="15.75" thickBot="1" x14ac:dyDescent="0.3">
      <c r="C92" s="15">
        <v>1</v>
      </c>
      <c r="D92" s="16"/>
      <c r="E92" s="16"/>
      <c r="F92" s="26">
        <f t="shared" si="12"/>
        <v>0</v>
      </c>
      <c r="G92" s="27">
        <f t="shared" si="13"/>
        <v>0</v>
      </c>
    </row>
    <row r="100" spans="1:5" ht="15.75" thickBot="1" x14ac:dyDescent="0.3"/>
    <row r="101" spans="1:5" ht="15.75" thickBot="1" x14ac:dyDescent="0.3">
      <c r="A101" s="170" t="s">
        <v>57</v>
      </c>
      <c r="B101" s="171"/>
      <c r="C101" s="5" t="s">
        <v>5</v>
      </c>
      <c r="D101" s="5" t="s">
        <v>60</v>
      </c>
      <c r="E101" s="5" t="s">
        <v>7</v>
      </c>
    </row>
    <row r="102" spans="1:5" x14ac:dyDescent="0.25">
      <c r="C102" s="12">
        <v>2</v>
      </c>
      <c r="D102" s="13"/>
      <c r="E102" s="55" t="s">
        <v>40</v>
      </c>
    </row>
    <row r="103" spans="1:5" x14ac:dyDescent="0.25">
      <c r="C103" s="14">
        <v>2</v>
      </c>
      <c r="D103" s="7"/>
      <c r="E103" s="56" t="s">
        <v>61</v>
      </c>
    </row>
    <row r="104" spans="1:5" x14ac:dyDescent="0.25">
      <c r="C104" s="14">
        <v>1</v>
      </c>
      <c r="D104" s="7"/>
      <c r="E104" s="56" t="s">
        <v>40</v>
      </c>
    </row>
    <row r="105" spans="1:5" x14ac:dyDescent="0.25">
      <c r="C105" s="14">
        <v>1</v>
      </c>
      <c r="D105" s="7"/>
      <c r="E105" s="56" t="s">
        <v>41</v>
      </c>
    </row>
    <row r="106" spans="1:5" x14ac:dyDescent="0.25">
      <c r="C106" s="14">
        <v>1</v>
      </c>
      <c r="D106" s="7"/>
      <c r="E106" s="56" t="s">
        <v>62</v>
      </c>
    </row>
    <row r="107" spans="1:5" x14ac:dyDescent="0.25">
      <c r="C107" s="14">
        <v>1</v>
      </c>
      <c r="D107" s="7"/>
      <c r="E107" s="56" t="s">
        <v>63</v>
      </c>
    </row>
    <row r="108" spans="1:5" x14ac:dyDescent="0.25">
      <c r="C108" s="14">
        <v>1</v>
      </c>
      <c r="D108" s="7"/>
      <c r="E108" s="56" t="s">
        <v>64</v>
      </c>
    </row>
    <row r="109" spans="1:5" x14ac:dyDescent="0.25">
      <c r="C109" s="14">
        <v>1</v>
      </c>
      <c r="D109" s="7"/>
      <c r="E109" s="56" t="s">
        <v>65</v>
      </c>
    </row>
    <row r="110" spans="1:5" x14ac:dyDescent="0.25">
      <c r="C110" s="14">
        <v>1</v>
      </c>
      <c r="D110" s="7"/>
      <c r="E110" s="56" t="s">
        <v>66</v>
      </c>
    </row>
    <row r="111" spans="1:5" x14ac:dyDescent="0.25">
      <c r="C111" s="14">
        <v>1</v>
      </c>
      <c r="D111" s="7"/>
      <c r="E111" s="56" t="s">
        <v>66</v>
      </c>
    </row>
    <row r="112" spans="1:5" x14ac:dyDescent="0.25">
      <c r="C112" s="14"/>
      <c r="D112" s="7"/>
      <c r="E112" s="56"/>
    </row>
    <row r="113" spans="3:5" x14ac:dyDescent="0.25">
      <c r="C113" s="14"/>
      <c r="D113" s="7"/>
      <c r="E113" s="56"/>
    </row>
    <row r="114" spans="3:5" x14ac:dyDescent="0.25">
      <c r="C114" s="14"/>
      <c r="D114" s="7"/>
      <c r="E114" s="56"/>
    </row>
    <row r="115" spans="3:5" x14ac:dyDescent="0.25">
      <c r="C115" s="14"/>
      <c r="D115" s="7"/>
      <c r="E115" s="56"/>
    </row>
    <row r="116" spans="3:5" x14ac:dyDescent="0.25">
      <c r="C116" s="14"/>
      <c r="D116" s="7"/>
      <c r="E116" s="56"/>
    </row>
    <row r="117" spans="3:5" x14ac:dyDescent="0.25">
      <c r="C117" s="14"/>
      <c r="D117" s="7"/>
      <c r="E117" s="56"/>
    </row>
    <row r="118" spans="3:5" x14ac:dyDescent="0.25">
      <c r="C118" s="14"/>
      <c r="D118" s="7"/>
      <c r="E118" s="56"/>
    </row>
    <row r="119" spans="3:5" x14ac:dyDescent="0.25">
      <c r="C119" s="14"/>
      <c r="D119" s="7"/>
      <c r="E119" s="56"/>
    </row>
    <row r="120" spans="3:5" x14ac:dyDescent="0.25">
      <c r="C120" s="14"/>
      <c r="D120" s="7"/>
      <c r="E120" s="56"/>
    </row>
    <row r="121" spans="3:5" x14ac:dyDescent="0.25">
      <c r="C121" s="14"/>
      <c r="D121" s="7"/>
      <c r="E121" s="56"/>
    </row>
    <row r="122" spans="3:5" ht="15.75" thickBot="1" x14ac:dyDescent="0.3">
      <c r="C122" s="15">
        <v>3</v>
      </c>
      <c r="D122" s="16"/>
      <c r="E122" s="53" t="s">
        <v>64</v>
      </c>
    </row>
  </sheetData>
  <mergeCells count="30">
    <mergeCell ref="A101:B101"/>
    <mergeCell ref="L85:M85"/>
    <mergeCell ref="L86:M86"/>
    <mergeCell ref="L87:M87"/>
    <mergeCell ref="L88:M88"/>
    <mergeCell ref="L78:M78"/>
    <mergeCell ref="L81:M81"/>
    <mergeCell ref="L82:M82"/>
    <mergeCell ref="L83:M83"/>
    <mergeCell ref="L84:M84"/>
    <mergeCell ref="L36:M36"/>
    <mergeCell ref="L50:M50"/>
    <mergeCell ref="A35:B35"/>
    <mergeCell ref="L35:M35"/>
    <mergeCell ref="L77:M77"/>
    <mergeCell ref="L73:M73"/>
    <mergeCell ref="L74:M74"/>
    <mergeCell ref="L75:M75"/>
    <mergeCell ref="L76:M76"/>
    <mergeCell ref="L68:M68"/>
    <mergeCell ref="L69:M69"/>
    <mergeCell ref="L70:M70"/>
    <mergeCell ref="L71:M71"/>
    <mergeCell ref="L72:M72"/>
    <mergeCell ref="C1:D1"/>
    <mergeCell ref="E1:F1"/>
    <mergeCell ref="A68:B68"/>
    <mergeCell ref="A69:B69"/>
    <mergeCell ref="A50:B50"/>
    <mergeCell ref="A36:B36"/>
  </mergeCells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30"/>
  <sheetViews>
    <sheetView workbookViewId="0">
      <selection activeCell="R6" sqref="R6"/>
    </sheetView>
  </sheetViews>
  <sheetFormatPr baseColWidth="10" defaultRowHeight="15" x14ac:dyDescent="0.25"/>
  <cols>
    <col min="15" max="15" width="11.42578125" customWidth="1"/>
  </cols>
  <sheetData>
    <row r="1" spans="1:21" ht="15.75" thickBot="1" x14ac:dyDescent="0.3">
      <c r="A1" s="1" t="s">
        <v>0</v>
      </c>
      <c r="B1" s="2">
        <f>Individuels!B1</f>
        <v>42704</v>
      </c>
      <c r="C1" s="184" t="s">
        <v>1</v>
      </c>
      <c r="D1" s="184"/>
      <c r="E1" s="185" t="str">
        <f>Individuels!E1</f>
        <v>Alain/Jeff</v>
      </c>
      <c r="F1" s="185"/>
      <c r="G1" s="3" t="s">
        <v>2</v>
      </c>
      <c r="H1" s="64">
        <f>Individuels!H1</f>
        <v>0</v>
      </c>
      <c r="L1" s="57"/>
    </row>
    <row r="2" spans="1:21" ht="15.75" thickBot="1" x14ac:dyDescent="0.3">
      <c r="A2" s="170" t="s">
        <v>67</v>
      </c>
      <c r="B2" s="171"/>
      <c r="C2" s="6" t="s">
        <v>5</v>
      </c>
      <c r="D2" s="6" t="s">
        <v>71</v>
      </c>
      <c r="E2" s="6" t="s">
        <v>7</v>
      </c>
      <c r="F2" s="6" t="s">
        <v>8</v>
      </c>
      <c r="G2" s="6" t="s">
        <v>69</v>
      </c>
      <c r="H2" s="6" t="s">
        <v>10</v>
      </c>
      <c r="L2" s="51" t="s">
        <v>72</v>
      </c>
      <c r="M2" s="51" t="s">
        <v>5</v>
      </c>
      <c r="N2" s="51" t="s">
        <v>73</v>
      </c>
      <c r="O2" s="175" t="s">
        <v>120</v>
      </c>
      <c r="P2" s="175"/>
      <c r="Q2" s="51" t="s">
        <v>7</v>
      </c>
      <c r="R2" s="51" t="s">
        <v>74</v>
      </c>
      <c r="S2" s="51" t="s">
        <v>9</v>
      </c>
      <c r="T2" s="51" t="s">
        <v>10</v>
      </c>
      <c r="U2" s="51" t="s">
        <v>75</v>
      </c>
    </row>
    <row r="3" spans="1:21" ht="15.75" thickBot="1" x14ac:dyDescent="0.3">
      <c r="A3" s="170" t="s">
        <v>68</v>
      </c>
      <c r="B3" s="186"/>
      <c r="C3" s="12">
        <v>52</v>
      </c>
      <c r="D3" s="13"/>
      <c r="E3" s="13" t="s">
        <v>15</v>
      </c>
      <c r="F3" s="13"/>
      <c r="G3" s="18">
        <f>IF(F3="C",C3*10,0)</f>
        <v>0</v>
      </c>
      <c r="H3" s="19">
        <f>IF(F3="B",C3*10,0)</f>
        <v>0</v>
      </c>
      <c r="L3" s="49" t="s">
        <v>76</v>
      </c>
      <c r="M3" s="12">
        <v>25</v>
      </c>
      <c r="N3" s="13">
        <v>5</v>
      </c>
      <c r="O3" s="178" t="s">
        <v>121</v>
      </c>
      <c r="P3" s="179"/>
      <c r="Q3" s="13" t="s">
        <v>61</v>
      </c>
      <c r="R3" s="13" t="s">
        <v>64</v>
      </c>
      <c r="S3" s="18">
        <f>IF(R3="C",M3*6,0)</f>
        <v>0</v>
      </c>
      <c r="T3" s="18">
        <f>IF(R3="B",M3*6,0)</f>
        <v>0</v>
      </c>
      <c r="U3" s="19">
        <f>IF(R3="F",M3*6,0)</f>
        <v>150</v>
      </c>
    </row>
    <row r="4" spans="1:21" x14ac:dyDescent="0.25">
      <c r="C4" s="14">
        <v>10</v>
      </c>
      <c r="D4" s="7"/>
      <c r="E4" s="7" t="s">
        <v>13</v>
      </c>
      <c r="F4" s="7"/>
      <c r="G4" s="20">
        <f t="shared" ref="G4:G7" si="0">IF(F4="C",C4*10,0)</f>
        <v>0</v>
      </c>
      <c r="H4" s="21">
        <f t="shared" ref="H4:H7" si="1">IF(F4="B",C4*10,0)</f>
        <v>0</v>
      </c>
      <c r="M4" s="14">
        <v>25</v>
      </c>
      <c r="N4" s="7"/>
      <c r="O4" s="180" t="s">
        <v>129</v>
      </c>
      <c r="P4" s="181"/>
      <c r="Q4" s="7"/>
      <c r="R4" s="7" t="s">
        <v>64</v>
      </c>
      <c r="S4" s="20">
        <f t="shared" ref="S4:S15" si="2">IF(R4="C",M4*6,0)</f>
        <v>0</v>
      </c>
      <c r="T4" s="20">
        <f t="shared" ref="T4:T15" si="3">IF(R4="B",M4*6,0)</f>
        <v>0</v>
      </c>
      <c r="U4" s="21">
        <f t="shared" ref="U4:U15" si="4">IF(R4="F",M4*6,0)</f>
        <v>150</v>
      </c>
    </row>
    <row r="5" spans="1:21" x14ac:dyDescent="0.25">
      <c r="C5" s="14"/>
      <c r="D5" s="7"/>
      <c r="E5" s="7"/>
      <c r="F5" s="7"/>
      <c r="G5" s="20">
        <f t="shared" si="0"/>
        <v>0</v>
      </c>
      <c r="H5" s="21">
        <f t="shared" si="1"/>
        <v>0</v>
      </c>
      <c r="M5" s="14">
        <v>26</v>
      </c>
      <c r="N5" s="7">
        <v>5</v>
      </c>
      <c r="O5" s="180" t="s">
        <v>157</v>
      </c>
      <c r="P5" s="181"/>
      <c r="Q5" s="7" t="s">
        <v>61</v>
      </c>
      <c r="R5" s="7" t="s">
        <v>64</v>
      </c>
      <c r="S5" s="20">
        <f t="shared" si="2"/>
        <v>0</v>
      </c>
      <c r="T5" s="20">
        <f t="shared" si="3"/>
        <v>0</v>
      </c>
      <c r="U5" s="21">
        <f t="shared" si="4"/>
        <v>156</v>
      </c>
    </row>
    <row r="6" spans="1:21" x14ac:dyDescent="0.25">
      <c r="C6" s="14"/>
      <c r="D6" s="7"/>
      <c r="E6" s="7"/>
      <c r="F6" s="7"/>
      <c r="G6" s="20">
        <f t="shared" si="0"/>
        <v>0</v>
      </c>
      <c r="H6" s="21">
        <f t="shared" si="1"/>
        <v>0</v>
      </c>
      <c r="M6" s="14"/>
      <c r="N6" s="7"/>
      <c r="O6" s="180"/>
      <c r="P6" s="181"/>
      <c r="Q6" s="7"/>
      <c r="R6" s="7"/>
      <c r="S6" s="20">
        <f t="shared" si="2"/>
        <v>0</v>
      </c>
      <c r="T6" s="20">
        <f t="shared" si="3"/>
        <v>0</v>
      </c>
      <c r="U6" s="21">
        <f t="shared" si="4"/>
        <v>0</v>
      </c>
    </row>
    <row r="7" spans="1:21" ht="15.75" thickBot="1" x14ac:dyDescent="0.3">
      <c r="C7" s="22"/>
      <c r="D7" s="23"/>
      <c r="E7" s="23"/>
      <c r="F7" s="23"/>
      <c r="G7" s="24">
        <f t="shared" si="0"/>
        <v>0</v>
      </c>
      <c r="H7" s="25">
        <f t="shared" si="1"/>
        <v>0</v>
      </c>
      <c r="M7" s="14"/>
      <c r="N7" s="7"/>
      <c r="O7" s="180"/>
      <c r="P7" s="181"/>
      <c r="Q7" s="7"/>
      <c r="R7" s="7"/>
      <c r="S7" s="20">
        <f t="shared" si="2"/>
        <v>0</v>
      </c>
      <c r="T7" s="20">
        <f t="shared" si="3"/>
        <v>0</v>
      </c>
      <c r="U7" s="21">
        <f t="shared" si="4"/>
        <v>0</v>
      </c>
    </row>
    <row r="8" spans="1:21" ht="15.75" thickBot="1" x14ac:dyDescent="0.3">
      <c r="A8" s="170" t="s">
        <v>70</v>
      </c>
      <c r="B8" s="171"/>
      <c r="C8" s="12">
        <v>1</v>
      </c>
      <c r="D8" s="13"/>
      <c r="E8" s="13" t="s">
        <v>41</v>
      </c>
      <c r="F8" s="13"/>
      <c r="G8" s="18">
        <f>IF(F8="C",C8*10,0)</f>
        <v>0</v>
      </c>
      <c r="H8" s="19">
        <f>IF(F8="B",C8*10,0)</f>
        <v>0</v>
      </c>
      <c r="M8" s="14"/>
      <c r="N8" s="7"/>
      <c r="O8" s="180"/>
      <c r="P8" s="181"/>
      <c r="Q8" s="7"/>
      <c r="R8" s="7"/>
      <c r="S8" s="20">
        <f t="shared" si="2"/>
        <v>0</v>
      </c>
      <c r="T8" s="20">
        <f t="shared" si="3"/>
        <v>0</v>
      </c>
      <c r="U8" s="21">
        <f t="shared" si="4"/>
        <v>0</v>
      </c>
    </row>
    <row r="9" spans="1:21" x14ac:dyDescent="0.25">
      <c r="C9" s="14">
        <v>1</v>
      </c>
      <c r="D9" s="7"/>
      <c r="E9" s="7"/>
      <c r="F9" s="7"/>
      <c r="G9" s="20">
        <f t="shared" ref="G9:G12" si="5">IF(F9="C",C9*10,0)</f>
        <v>0</v>
      </c>
      <c r="H9" s="21">
        <f t="shared" ref="H9:H12" si="6">IF(F9="B",C9*10,0)</f>
        <v>0</v>
      </c>
      <c r="M9" s="14"/>
      <c r="N9" s="7"/>
      <c r="O9" s="180"/>
      <c r="P9" s="181"/>
      <c r="Q9" s="7"/>
      <c r="R9" s="7"/>
      <c r="S9" s="20">
        <f t="shared" si="2"/>
        <v>0</v>
      </c>
      <c r="T9" s="20">
        <f t="shared" si="3"/>
        <v>0</v>
      </c>
      <c r="U9" s="21">
        <f t="shared" si="4"/>
        <v>0</v>
      </c>
    </row>
    <row r="10" spans="1:21" x14ac:dyDescent="0.25">
      <c r="C10" s="14">
        <v>1</v>
      </c>
      <c r="D10" s="7"/>
      <c r="E10" s="7"/>
      <c r="F10" s="7"/>
      <c r="G10" s="20">
        <f t="shared" si="5"/>
        <v>0</v>
      </c>
      <c r="H10" s="21">
        <f t="shared" si="6"/>
        <v>0</v>
      </c>
      <c r="M10" s="14"/>
      <c r="N10" s="7"/>
      <c r="O10" s="180"/>
      <c r="P10" s="181"/>
      <c r="Q10" s="7"/>
      <c r="R10" s="7"/>
      <c r="S10" s="20">
        <f t="shared" si="2"/>
        <v>0</v>
      </c>
      <c r="T10" s="20">
        <f t="shared" si="3"/>
        <v>0</v>
      </c>
      <c r="U10" s="21">
        <f t="shared" si="4"/>
        <v>0</v>
      </c>
    </row>
    <row r="11" spans="1:21" x14ac:dyDescent="0.25">
      <c r="C11" s="14">
        <v>1</v>
      </c>
      <c r="D11" s="7"/>
      <c r="E11" s="7"/>
      <c r="F11" s="7"/>
      <c r="G11" s="20">
        <f t="shared" si="5"/>
        <v>0</v>
      </c>
      <c r="H11" s="21">
        <f t="shared" si="6"/>
        <v>0</v>
      </c>
      <c r="M11" s="14"/>
      <c r="N11" s="7"/>
      <c r="O11" s="180"/>
      <c r="P11" s="181"/>
      <c r="Q11" s="7"/>
      <c r="R11" s="7"/>
      <c r="S11" s="20">
        <f t="shared" si="2"/>
        <v>0</v>
      </c>
      <c r="T11" s="20">
        <f t="shared" si="3"/>
        <v>0</v>
      </c>
      <c r="U11" s="21">
        <f t="shared" si="4"/>
        <v>0</v>
      </c>
    </row>
    <row r="12" spans="1:21" ht="15.75" thickBot="1" x14ac:dyDescent="0.3">
      <c r="C12" s="15">
        <v>25</v>
      </c>
      <c r="D12" s="16"/>
      <c r="E12" s="16" t="s">
        <v>13</v>
      </c>
      <c r="F12" s="16"/>
      <c r="G12" s="26">
        <f t="shared" si="5"/>
        <v>0</v>
      </c>
      <c r="H12" s="27">
        <f t="shared" si="6"/>
        <v>0</v>
      </c>
      <c r="M12" s="14"/>
      <c r="N12" s="7"/>
      <c r="O12" s="180"/>
      <c r="P12" s="181"/>
      <c r="Q12" s="7"/>
      <c r="R12" s="7"/>
      <c r="S12" s="20">
        <f t="shared" si="2"/>
        <v>0</v>
      </c>
      <c r="T12" s="20">
        <f t="shared" si="3"/>
        <v>0</v>
      </c>
      <c r="U12" s="21">
        <f t="shared" si="4"/>
        <v>0</v>
      </c>
    </row>
    <row r="13" spans="1:21" x14ac:dyDescent="0.25">
      <c r="C13" s="17"/>
      <c r="D13" s="17"/>
      <c r="E13" s="17"/>
      <c r="F13" s="17"/>
      <c r="G13" s="17"/>
      <c r="H13" s="17"/>
      <c r="M13" s="14"/>
      <c r="N13" s="7"/>
      <c r="O13" s="180"/>
      <c r="P13" s="181"/>
      <c r="Q13" s="7"/>
      <c r="R13" s="7"/>
      <c r="S13" s="20">
        <f t="shared" si="2"/>
        <v>0</v>
      </c>
      <c r="T13" s="20">
        <f t="shared" si="3"/>
        <v>0</v>
      </c>
      <c r="U13" s="21">
        <f t="shared" si="4"/>
        <v>0</v>
      </c>
    </row>
    <row r="14" spans="1:21" x14ac:dyDescent="0.25">
      <c r="C14" s="17"/>
      <c r="D14" s="17"/>
      <c r="E14" s="17"/>
      <c r="F14" s="17"/>
      <c r="G14" s="17"/>
      <c r="H14" s="17"/>
      <c r="M14" s="14"/>
      <c r="N14" s="7"/>
      <c r="O14" s="180"/>
      <c r="P14" s="181"/>
      <c r="Q14" s="7"/>
      <c r="R14" s="7"/>
      <c r="S14" s="20">
        <f t="shared" si="2"/>
        <v>0</v>
      </c>
      <c r="T14" s="20">
        <f t="shared" si="3"/>
        <v>0</v>
      </c>
      <c r="U14" s="21">
        <f t="shared" si="4"/>
        <v>0</v>
      </c>
    </row>
    <row r="15" spans="1:21" ht="15.75" thickBot="1" x14ac:dyDescent="0.3">
      <c r="C15" s="17"/>
      <c r="D15" s="17"/>
      <c r="E15" s="17"/>
      <c r="F15" s="17"/>
      <c r="G15" s="17"/>
      <c r="H15" s="17"/>
      <c r="M15" s="15"/>
      <c r="N15" s="16"/>
      <c r="O15" s="182"/>
      <c r="P15" s="183"/>
      <c r="Q15" s="16"/>
      <c r="R15" s="16"/>
      <c r="S15" s="26">
        <f t="shared" si="2"/>
        <v>0</v>
      </c>
      <c r="T15" s="26">
        <f t="shared" si="3"/>
        <v>0</v>
      </c>
      <c r="U15" s="27">
        <f t="shared" si="4"/>
        <v>0</v>
      </c>
    </row>
    <row r="16" spans="1:21" ht="15.75" thickBot="1" x14ac:dyDescent="0.3">
      <c r="A16" s="89" t="s">
        <v>9</v>
      </c>
      <c r="B16" s="123">
        <f>SUM(G3:G12)</f>
        <v>0</v>
      </c>
      <c r="C16" s="17"/>
      <c r="D16" s="89" t="s">
        <v>10</v>
      </c>
      <c r="E16" s="123">
        <f>SUM(H3:H12)</f>
        <v>0</v>
      </c>
      <c r="F16" s="17"/>
      <c r="G16" s="17"/>
      <c r="H16" s="17"/>
    </row>
    <row r="17" spans="3:21" ht="15.75" thickBot="1" x14ac:dyDescent="0.3">
      <c r="C17" s="17"/>
      <c r="D17" s="17"/>
      <c r="E17" s="17"/>
      <c r="F17" s="17"/>
      <c r="G17" s="17"/>
      <c r="H17" s="17"/>
      <c r="M17" s="89" t="s">
        <v>9</v>
      </c>
      <c r="N17" s="117">
        <f>SUM(S3:S15)</f>
        <v>0</v>
      </c>
      <c r="P17" s="89" t="s">
        <v>10</v>
      </c>
      <c r="Q17" s="117">
        <f>SUM(T3:T15)</f>
        <v>0</v>
      </c>
      <c r="S17" s="89" t="s">
        <v>102</v>
      </c>
      <c r="T17" s="117">
        <f>SUM(U3:U15)</f>
        <v>456</v>
      </c>
    </row>
    <row r="18" spans="3:21" ht="15.75" thickBot="1" x14ac:dyDescent="0.3">
      <c r="C18" s="17"/>
      <c r="D18" s="17"/>
      <c r="E18" s="17"/>
      <c r="F18" s="17"/>
      <c r="G18" s="17"/>
      <c r="H18" s="17"/>
    </row>
    <row r="19" spans="3:21" ht="15.75" thickBot="1" x14ac:dyDescent="0.3">
      <c r="C19" s="17"/>
      <c r="D19" s="17"/>
      <c r="E19" s="17"/>
      <c r="F19" s="17"/>
      <c r="G19" s="17"/>
      <c r="H19" s="17"/>
      <c r="L19" s="170" t="s">
        <v>28</v>
      </c>
      <c r="M19" s="171"/>
      <c r="N19" s="51" t="s">
        <v>29</v>
      </c>
      <c r="O19" s="51" t="s">
        <v>30</v>
      </c>
      <c r="P19" s="51" t="s">
        <v>31</v>
      </c>
      <c r="Q19" s="51" t="s">
        <v>32</v>
      </c>
      <c r="R19" s="51" t="s">
        <v>33</v>
      </c>
      <c r="S19" s="51" t="s">
        <v>34</v>
      </c>
      <c r="T19" s="51" t="s">
        <v>35</v>
      </c>
      <c r="U19" s="51" t="s">
        <v>36</v>
      </c>
    </row>
    <row r="20" spans="3:21" x14ac:dyDescent="0.25">
      <c r="C20" s="17"/>
      <c r="D20" s="17"/>
      <c r="E20" s="17"/>
      <c r="F20" s="17"/>
      <c r="G20" s="17"/>
      <c r="H20" s="17"/>
      <c r="M20" s="61" t="s">
        <v>77</v>
      </c>
      <c r="N20" s="60">
        <f>SUMIF(Q3:Q15,"Wa",M3:M15)</f>
        <v>51</v>
      </c>
      <c r="O20" s="38">
        <f>SUMIF(Q3:Q15,"Fl",M3:M15)</f>
        <v>0</v>
      </c>
      <c r="P20" s="38">
        <f>SUMIF(Q3:Q15,"Bx",M3:M15)</f>
        <v>0</v>
      </c>
      <c r="Q20" s="38">
        <f>SUMIF(Q3:Q15,"Nl",M3:M15)</f>
        <v>0</v>
      </c>
      <c r="R20" s="38">
        <f>SUMIF(Q3:Q15,"D",M3:M15)</f>
        <v>0</v>
      </c>
      <c r="S20" s="38">
        <f>SUMIF(Q3:Q15,"F",M3:M15)</f>
        <v>0</v>
      </c>
      <c r="T20" s="38">
        <f>SUMIF(Q3:Q15,"GB",M3:M15)</f>
        <v>0</v>
      </c>
      <c r="U20" s="39">
        <f>SUMIF(Q3:Q15,"Au",M3:M15)</f>
        <v>0</v>
      </c>
    </row>
    <row r="21" spans="3:21" x14ac:dyDescent="0.25">
      <c r="C21" s="17"/>
      <c r="D21" s="17"/>
      <c r="E21" s="17"/>
      <c r="F21" s="17"/>
      <c r="G21" s="17"/>
      <c r="H21" s="17"/>
      <c r="M21" s="62" t="s">
        <v>73</v>
      </c>
      <c r="N21" s="46">
        <f>SUMIF(Q3:Q15,"Wa",N3:N15)</f>
        <v>10</v>
      </c>
      <c r="O21" s="41">
        <f>SUMIF(Q3:Q15,"Fl",N3:N15)</f>
        <v>0</v>
      </c>
      <c r="P21" s="41">
        <f>SUMIF(Q3:Q15,"Bx",N3:N15)</f>
        <v>0</v>
      </c>
      <c r="Q21" s="41">
        <f>SUMIF(Q3:Q15,"Nl",N3:N15)</f>
        <v>0</v>
      </c>
      <c r="R21" s="41">
        <f>SUMIF(Q3:Q15,"D",N3:N15)</f>
        <v>0</v>
      </c>
      <c r="S21" s="41">
        <f>SUMIF(Q3:Q15,"F",N3:N15)</f>
        <v>0</v>
      </c>
      <c r="T21" s="41">
        <f>SUMIF(Q3:Q15,"GB",N3:N15)</f>
        <v>0</v>
      </c>
      <c r="U21" s="42">
        <f>SUMIF(Q3:Q15,"Au",N3:N15)</f>
        <v>0</v>
      </c>
    </row>
    <row r="22" spans="3:21" x14ac:dyDescent="0.25">
      <c r="C22" s="17"/>
      <c r="D22" s="17"/>
      <c r="E22" s="17"/>
      <c r="F22" s="17"/>
      <c r="G22" s="17"/>
      <c r="H22" s="17"/>
      <c r="M22" s="62" t="s">
        <v>78</v>
      </c>
      <c r="N22" s="46">
        <f>SUMIF(E3:E7,"Wa",C3:C7)</f>
        <v>0</v>
      </c>
      <c r="O22" s="41">
        <f>SUMIF(E3:E7,"Fl",C3:C7)</f>
        <v>0</v>
      </c>
      <c r="P22" s="41">
        <f>SUMIF(E3:E7,"Bx",C3:C7)</f>
        <v>0</v>
      </c>
      <c r="Q22" s="41">
        <f>SUMIF(E3:E7,"Nl",C3:C7)</f>
        <v>0</v>
      </c>
      <c r="R22" s="41">
        <f>SUMIF(E3:E7,"D",C3:C7)</f>
        <v>0</v>
      </c>
      <c r="S22" s="41">
        <f>SUMIF(E3:E7,"F",C3:C7)</f>
        <v>0</v>
      </c>
      <c r="T22" s="41">
        <f>SUMIF(E3:E7,"GB",C3:C7)</f>
        <v>52</v>
      </c>
      <c r="U22" s="42">
        <f>SUMIF(E3:E7,"Au",C3:C7)</f>
        <v>10</v>
      </c>
    </row>
    <row r="23" spans="3:21" ht="15.75" thickBot="1" x14ac:dyDescent="0.3">
      <c r="C23" s="17"/>
      <c r="D23" s="17"/>
      <c r="E23" s="17"/>
      <c r="F23" s="17"/>
      <c r="G23" s="17"/>
      <c r="H23" s="17"/>
      <c r="M23" s="63" t="s">
        <v>79</v>
      </c>
      <c r="N23" s="54">
        <f>SUMIF(E8:E12,"Wa",C8:C12)</f>
        <v>0</v>
      </c>
      <c r="O23" s="47">
        <f>SUMIF(E8:E12,"Fl",C8:C12)</f>
        <v>1</v>
      </c>
      <c r="P23" s="47">
        <f>SUMIF(E3:E7,"Bx",C8:C12)</f>
        <v>0</v>
      </c>
      <c r="Q23" s="47">
        <f>SUMIF(E8:E12,"Nl",C8:C12)</f>
        <v>0</v>
      </c>
      <c r="R23" s="47">
        <f>SUMIF(E8:E12,"D",C8:C12)</f>
        <v>0</v>
      </c>
      <c r="S23" s="47">
        <f>SUMIF(E8:E12,"F",C8:C12)</f>
        <v>0</v>
      </c>
      <c r="T23" s="47">
        <f>SUMIF(E8:E12,"GB",C8:C12)</f>
        <v>0</v>
      </c>
      <c r="U23" s="48">
        <f>SUMIF(E8:E12,"Au",C8:C12)</f>
        <v>25</v>
      </c>
    </row>
    <row r="24" spans="3:21" x14ac:dyDescent="0.25">
      <c r="C24" s="17"/>
      <c r="D24" s="17"/>
      <c r="E24" s="17"/>
      <c r="F24" s="17"/>
      <c r="G24" s="17"/>
      <c r="H24" s="17"/>
    </row>
    <row r="25" spans="3:21" x14ac:dyDescent="0.25">
      <c r="C25" s="17"/>
      <c r="D25" s="17"/>
      <c r="E25" s="17"/>
      <c r="F25" s="17"/>
      <c r="G25" s="17"/>
      <c r="H25" s="17"/>
    </row>
    <row r="26" spans="3:21" x14ac:dyDescent="0.25">
      <c r="C26" s="17"/>
      <c r="D26" s="17"/>
      <c r="E26" s="17"/>
      <c r="F26" s="17"/>
      <c r="G26" s="17"/>
      <c r="H26" s="17"/>
    </row>
    <row r="27" spans="3:21" x14ac:dyDescent="0.25">
      <c r="C27" s="17"/>
      <c r="D27" s="17"/>
      <c r="E27" s="17"/>
      <c r="F27" s="17"/>
      <c r="G27" s="17"/>
      <c r="H27" s="17"/>
    </row>
    <row r="28" spans="3:21" x14ac:dyDescent="0.25">
      <c r="C28" s="17"/>
      <c r="D28" s="17"/>
      <c r="E28" s="17"/>
      <c r="F28" s="17"/>
      <c r="G28" s="17"/>
      <c r="H28" s="17"/>
    </row>
    <row r="29" spans="3:21" x14ac:dyDescent="0.25">
      <c r="C29" s="17"/>
      <c r="D29" s="17"/>
      <c r="E29" s="17"/>
      <c r="F29" s="17"/>
      <c r="G29" s="17"/>
      <c r="H29" s="17"/>
    </row>
    <row r="30" spans="3:21" x14ac:dyDescent="0.25">
      <c r="C30" s="17"/>
      <c r="D30" s="17"/>
      <c r="E30" s="17"/>
      <c r="F30" s="17"/>
      <c r="G30" s="17"/>
      <c r="H30" s="17"/>
    </row>
  </sheetData>
  <mergeCells count="20">
    <mergeCell ref="C1:D1"/>
    <mergeCell ref="E1:F1"/>
    <mergeCell ref="A2:B2"/>
    <mergeCell ref="A3:B3"/>
    <mergeCell ref="A8:B8"/>
    <mergeCell ref="O2:P2"/>
    <mergeCell ref="L19:M19"/>
    <mergeCell ref="O3:P3"/>
    <mergeCell ref="O4:P4"/>
    <mergeCell ref="O5:P5"/>
    <mergeCell ref="O6:P6"/>
    <mergeCell ref="O7:P7"/>
    <mergeCell ref="O8:P8"/>
    <mergeCell ref="O9:P9"/>
    <mergeCell ref="O10:P10"/>
    <mergeCell ref="O11:P11"/>
    <mergeCell ref="O12:P12"/>
    <mergeCell ref="O13:P13"/>
    <mergeCell ref="O14:P14"/>
    <mergeCell ref="O15:P15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31"/>
  <sheetViews>
    <sheetView workbookViewId="0">
      <selection activeCell="A15" sqref="A15"/>
    </sheetView>
  </sheetViews>
  <sheetFormatPr baseColWidth="10" defaultRowHeight="15" x14ac:dyDescent="0.25"/>
  <cols>
    <col min="1" max="1" width="23" customWidth="1"/>
  </cols>
  <sheetData>
    <row r="1" spans="1:21" ht="15.75" thickBot="1" x14ac:dyDescent="0.3">
      <c r="A1" s="87" t="s">
        <v>0</v>
      </c>
      <c r="B1" s="2">
        <f>Individuels!B1</f>
        <v>42704</v>
      </c>
      <c r="C1" s="188" t="s">
        <v>1</v>
      </c>
      <c r="D1" s="189"/>
      <c r="E1" s="190" t="str">
        <f>Individuels!E1</f>
        <v>Alain/Jeff</v>
      </c>
      <c r="F1" s="191"/>
      <c r="G1" s="3" t="s">
        <v>2</v>
      </c>
      <c r="H1" s="64">
        <f>Individuels!H1</f>
        <v>0</v>
      </c>
    </row>
    <row r="2" spans="1:21" ht="15.75" thickBot="1" x14ac:dyDescent="0.3">
      <c r="A2" s="49" t="s">
        <v>80</v>
      </c>
      <c r="B2" s="51" t="s">
        <v>4</v>
      </c>
      <c r="C2" s="51" t="s">
        <v>5</v>
      </c>
      <c r="D2" s="51" t="s">
        <v>6</v>
      </c>
      <c r="E2" s="51" t="s">
        <v>7</v>
      </c>
      <c r="F2" s="51" t="s">
        <v>8</v>
      </c>
      <c r="G2" s="51" t="s">
        <v>9</v>
      </c>
      <c r="H2" s="51" t="s">
        <v>10</v>
      </c>
      <c r="I2" s="58" t="s">
        <v>57</v>
      </c>
      <c r="L2" s="170" t="s">
        <v>28</v>
      </c>
      <c r="M2" s="171"/>
      <c r="N2" s="58" t="s">
        <v>29</v>
      </c>
      <c r="O2" s="58" t="s">
        <v>30</v>
      </c>
      <c r="P2" s="58" t="s">
        <v>31</v>
      </c>
      <c r="Q2" s="58" t="s">
        <v>32</v>
      </c>
      <c r="R2" s="58" t="s">
        <v>33</v>
      </c>
      <c r="S2" s="58" t="s">
        <v>34</v>
      </c>
      <c r="T2" s="58" t="s">
        <v>35</v>
      </c>
      <c r="U2" s="58" t="s">
        <v>36</v>
      </c>
    </row>
    <row r="3" spans="1:21" ht="15.75" thickBot="1" x14ac:dyDescent="0.3">
      <c r="A3" s="59"/>
      <c r="B3" s="59"/>
      <c r="C3" s="59">
        <v>3</v>
      </c>
      <c r="D3" s="59"/>
      <c r="E3" s="59" t="s">
        <v>40</v>
      </c>
      <c r="F3" s="59"/>
      <c r="G3" s="31">
        <f>IF(F3="C",(C3*B3)-D3,0)</f>
        <v>0</v>
      </c>
      <c r="H3" s="31">
        <f>IF(F3="B",(C3*B3)-D3,0)</f>
        <v>0</v>
      </c>
      <c r="I3" s="55"/>
      <c r="L3" s="170" t="s">
        <v>99</v>
      </c>
      <c r="M3" s="171"/>
      <c r="N3" s="35">
        <f>SUMIF(E3:E31,"Wa",C3:C31)</f>
        <v>3</v>
      </c>
      <c r="O3" s="35">
        <f>SUMIF(E3:E31,"Fl",C3:C31)</f>
        <v>0</v>
      </c>
      <c r="P3" s="35">
        <f>SUMIF(E3:E31,"Bx",C3:C31)</f>
        <v>0</v>
      </c>
      <c r="Q3" s="35">
        <f>SUMIF(E3:E31,"Nl",C3:C31)</f>
        <v>3</v>
      </c>
      <c r="R3" s="35">
        <f>SUMIF(E3:E31,"D",C3:C31)</f>
        <v>0</v>
      </c>
      <c r="S3" s="35">
        <f>SUMIF(E3:E31,"F",C3:C31)</f>
        <v>0</v>
      </c>
      <c r="T3" s="35">
        <f>SUMIF(E3:E31,"GB",C3:C31)</f>
        <v>0</v>
      </c>
      <c r="U3" s="65">
        <f>SUMIF(E3:E31,"Au",C3:C31)</f>
        <v>0</v>
      </c>
    </row>
    <row r="4" spans="1:21" x14ac:dyDescent="0.25">
      <c r="A4" s="7"/>
      <c r="B4" s="7"/>
      <c r="C4" s="7">
        <v>3</v>
      </c>
      <c r="D4" s="7"/>
      <c r="E4" s="7" t="s">
        <v>42</v>
      </c>
      <c r="F4" s="7"/>
      <c r="G4" s="20">
        <f t="shared" ref="G4:G31" si="0">IF(F4="C",(C4*B4)-D4,0)</f>
        <v>0</v>
      </c>
      <c r="H4" s="20">
        <f t="shared" ref="H4:H31" si="1">IF(F4="B",(C4*B4)-D4,0)</f>
        <v>0</v>
      </c>
      <c r="I4" s="56"/>
      <c r="L4" s="192"/>
      <c r="M4" s="192"/>
      <c r="N4" s="66"/>
      <c r="O4" s="66"/>
      <c r="P4" s="66"/>
      <c r="Q4" s="66"/>
      <c r="R4" s="66"/>
      <c r="S4" s="66"/>
      <c r="T4" s="66"/>
      <c r="U4" s="66"/>
    </row>
    <row r="5" spans="1:21" x14ac:dyDescent="0.25">
      <c r="A5" s="7"/>
      <c r="B5" s="7"/>
      <c r="C5" s="7"/>
      <c r="D5" s="7"/>
      <c r="E5" s="7"/>
      <c r="F5" s="7"/>
      <c r="G5" s="20">
        <f t="shared" si="0"/>
        <v>0</v>
      </c>
      <c r="H5" s="20">
        <f t="shared" si="1"/>
        <v>0</v>
      </c>
      <c r="I5" s="56"/>
      <c r="L5" s="187"/>
      <c r="M5" s="187"/>
      <c r="N5" s="67"/>
      <c r="O5" s="67"/>
      <c r="P5" s="67"/>
      <c r="Q5" s="67"/>
      <c r="R5" s="67"/>
      <c r="S5" s="67"/>
      <c r="T5" s="67"/>
      <c r="U5" s="67"/>
    </row>
    <row r="6" spans="1:21" x14ac:dyDescent="0.25">
      <c r="A6" s="7"/>
      <c r="B6" s="7"/>
      <c r="C6" s="7"/>
      <c r="D6" s="7"/>
      <c r="E6" s="7"/>
      <c r="F6" s="7"/>
      <c r="G6" s="20">
        <f t="shared" si="0"/>
        <v>0</v>
      </c>
      <c r="H6" s="20">
        <f t="shared" si="1"/>
        <v>0</v>
      </c>
      <c r="I6" s="56"/>
    </row>
    <row r="7" spans="1:21" x14ac:dyDescent="0.25">
      <c r="A7" s="7"/>
      <c r="B7" s="7"/>
      <c r="C7" s="7"/>
      <c r="D7" s="7"/>
      <c r="E7" s="7"/>
      <c r="F7" s="7"/>
      <c r="G7" s="20">
        <f t="shared" si="0"/>
        <v>0</v>
      </c>
      <c r="H7" s="20">
        <f t="shared" si="1"/>
        <v>0</v>
      </c>
      <c r="I7" s="56"/>
    </row>
    <row r="8" spans="1:21" x14ac:dyDescent="0.25">
      <c r="A8" s="7"/>
      <c r="B8" s="7"/>
      <c r="C8" s="7"/>
      <c r="D8" s="7"/>
      <c r="E8" s="7"/>
      <c r="F8" s="7"/>
      <c r="G8" s="20">
        <f t="shared" si="0"/>
        <v>0</v>
      </c>
      <c r="H8" s="20">
        <f t="shared" si="1"/>
        <v>0</v>
      </c>
      <c r="I8" s="56"/>
    </row>
    <row r="9" spans="1:21" ht="15.75" thickBot="1" x14ac:dyDescent="0.3">
      <c r="A9" s="7"/>
      <c r="B9" s="7"/>
      <c r="C9" s="7"/>
      <c r="D9" s="7"/>
      <c r="E9" s="7"/>
      <c r="F9" s="7"/>
      <c r="G9" s="20">
        <f t="shared" si="0"/>
        <v>0</v>
      </c>
      <c r="H9" s="20">
        <f t="shared" si="1"/>
        <v>0</v>
      </c>
      <c r="I9" s="56"/>
    </row>
    <row r="10" spans="1:21" ht="15.75" thickBot="1" x14ac:dyDescent="0.3">
      <c r="A10" s="7"/>
      <c r="B10" s="7"/>
      <c r="C10" s="7"/>
      <c r="D10" s="7"/>
      <c r="E10" s="7"/>
      <c r="F10" s="7"/>
      <c r="G10" s="20">
        <f t="shared" si="0"/>
        <v>0</v>
      </c>
      <c r="H10" s="20">
        <f t="shared" si="1"/>
        <v>0</v>
      </c>
      <c r="I10" s="56"/>
      <c r="L10" s="68" t="s">
        <v>9</v>
      </c>
      <c r="M10" s="142">
        <f>SUM(G3:G31)</f>
        <v>0</v>
      </c>
      <c r="O10" s="68" t="s">
        <v>10</v>
      </c>
      <c r="P10" s="142">
        <f>SUM(H3:H31)</f>
        <v>0</v>
      </c>
    </row>
    <row r="11" spans="1:21" x14ac:dyDescent="0.25">
      <c r="A11" s="7"/>
      <c r="B11" s="7"/>
      <c r="C11" s="7"/>
      <c r="D11" s="7"/>
      <c r="E11" s="7"/>
      <c r="F11" s="7"/>
      <c r="G11" s="20">
        <f t="shared" si="0"/>
        <v>0</v>
      </c>
      <c r="H11" s="20">
        <f t="shared" si="1"/>
        <v>0</v>
      </c>
      <c r="I11" s="56"/>
    </row>
    <row r="12" spans="1:21" x14ac:dyDescent="0.25">
      <c r="A12" s="7"/>
      <c r="B12" s="7"/>
      <c r="C12" s="7"/>
      <c r="D12" s="7"/>
      <c r="E12" s="7"/>
      <c r="F12" s="7"/>
      <c r="G12" s="20">
        <f t="shared" si="0"/>
        <v>0</v>
      </c>
      <c r="H12" s="20">
        <f t="shared" si="1"/>
        <v>0</v>
      </c>
      <c r="I12" s="56"/>
    </row>
    <row r="13" spans="1:21" x14ac:dyDescent="0.25">
      <c r="A13" s="7"/>
      <c r="B13" s="7"/>
      <c r="C13" s="7"/>
      <c r="D13" s="7"/>
      <c r="E13" s="7"/>
      <c r="F13" s="7"/>
      <c r="G13" s="20">
        <f t="shared" si="0"/>
        <v>0</v>
      </c>
      <c r="H13" s="20">
        <f t="shared" si="1"/>
        <v>0</v>
      </c>
      <c r="I13" s="56"/>
    </row>
    <row r="14" spans="1:21" x14ac:dyDescent="0.25">
      <c r="A14" s="7"/>
      <c r="B14" s="7"/>
      <c r="C14" s="7"/>
      <c r="D14" s="7"/>
      <c r="E14" s="7"/>
      <c r="F14" s="7"/>
      <c r="G14" s="20">
        <f t="shared" si="0"/>
        <v>0</v>
      </c>
      <c r="H14" s="20">
        <f t="shared" si="1"/>
        <v>0</v>
      </c>
      <c r="I14" s="56"/>
    </row>
    <row r="15" spans="1:21" x14ac:dyDescent="0.25">
      <c r="A15" s="7"/>
      <c r="B15" s="7"/>
      <c r="C15" s="7"/>
      <c r="D15" s="7"/>
      <c r="E15" s="7"/>
      <c r="F15" s="7"/>
      <c r="G15" s="20">
        <f t="shared" si="0"/>
        <v>0</v>
      </c>
      <c r="H15" s="20">
        <f t="shared" si="1"/>
        <v>0</v>
      </c>
      <c r="I15" s="56"/>
    </row>
    <row r="16" spans="1:21" x14ac:dyDescent="0.25">
      <c r="A16" s="7"/>
      <c r="B16" s="7"/>
      <c r="C16" s="7"/>
      <c r="D16" s="7"/>
      <c r="E16" s="7"/>
      <c r="F16" s="7"/>
      <c r="G16" s="20">
        <f t="shared" si="0"/>
        <v>0</v>
      </c>
      <c r="H16" s="20">
        <f t="shared" si="1"/>
        <v>0</v>
      </c>
      <c r="I16" s="56"/>
    </row>
    <row r="17" spans="1:9" x14ac:dyDescent="0.25">
      <c r="A17" s="7"/>
      <c r="B17" s="7"/>
      <c r="C17" s="7"/>
      <c r="D17" s="7"/>
      <c r="E17" s="7"/>
      <c r="F17" s="7"/>
      <c r="G17" s="20">
        <f t="shared" si="0"/>
        <v>0</v>
      </c>
      <c r="H17" s="20">
        <f t="shared" si="1"/>
        <v>0</v>
      </c>
      <c r="I17" s="56"/>
    </row>
    <row r="18" spans="1:9" x14ac:dyDescent="0.25">
      <c r="A18" s="7"/>
      <c r="B18" s="7"/>
      <c r="C18" s="7"/>
      <c r="D18" s="7"/>
      <c r="E18" s="7"/>
      <c r="F18" s="7"/>
      <c r="G18" s="20">
        <f t="shared" si="0"/>
        <v>0</v>
      </c>
      <c r="H18" s="20">
        <f t="shared" si="1"/>
        <v>0</v>
      </c>
      <c r="I18" s="56"/>
    </row>
    <row r="19" spans="1:9" x14ac:dyDescent="0.25">
      <c r="A19" s="7"/>
      <c r="B19" s="7"/>
      <c r="C19" s="7"/>
      <c r="D19" s="7"/>
      <c r="E19" s="7"/>
      <c r="F19" s="7"/>
      <c r="G19" s="20">
        <f t="shared" si="0"/>
        <v>0</v>
      </c>
      <c r="H19" s="20">
        <f t="shared" si="1"/>
        <v>0</v>
      </c>
      <c r="I19" s="56"/>
    </row>
    <row r="20" spans="1:9" x14ac:dyDescent="0.25">
      <c r="A20" s="7"/>
      <c r="B20" s="7"/>
      <c r="C20" s="7"/>
      <c r="D20" s="7"/>
      <c r="E20" s="7"/>
      <c r="F20" s="7"/>
      <c r="G20" s="20">
        <f t="shared" si="0"/>
        <v>0</v>
      </c>
      <c r="H20" s="20">
        <f t="shared" si="1"/>
        <v>0</v>
      </c>
      <c r="I20" s="56"/>
    </row>
    <row r="21" spans="1:9" x14ac:dyDescent="0.25">
      <c r="A21" s="7"/>
      <c r="B21" s="7"/>
      <c r="C21" s="7"/>
      <c r="D21" s="7"/>
      <c r="E21" s="7"/>
      <c r="F21" s="7"/>
      <c r="G21" s="20">
        <f t="shared" si="0"/>
        <v>0</v>
      </c>
      <c r="H21" s="20">
        <f t="shared" si="1"/>
        <v>0</v>
      </c>
      <c r="I21" s="56"/>
    </row>
    <row r="22" spans="1:9" x14ac:dyDescent="0.25">
      <c r="A22" s="7"/>
      <c r="B22" s="7"/>
      <c r="C22" s="7"/>
      <c r="D22" s="7"/>
      <c r="E22" s="7"/>
      <c r="F22" s="7"/>
      <c r="G22" s="20">
        <f t="shared" si="0"/>
        <v>0</v>
      </c>
      <c r="H22" s="20">
        <f t="shared" si="1"/>
        <v>0</v>
      </c>
      <c r="I22" s="56"/>
    </row>
    <row r="23" spans="1:9" x14ac:dyDescent="0.25">
      <c r="A23" s="7"/>
      <c r="B23" s="7"/>
      <c r="C23" s="7"/>
      <c r="D23" s="7"/>
      <c r="E23" s="7"/>
      <c r="F23" s="7"/>
      <c r="G23" s="20">
        <f t="shared" si="0"/>
        <v>0</v>
      </c>
      <c r="H23" s="20">
        <f t="shared" si="1"/>
        <v>0</v>
      </c>
      <c r="I23" s="56"/>
    </row>
    <row r="24" spans="1:9" x14ac:dyDescent="0.25">
      <c r="A24" s="7"/>
      <c r="B24" s="7"/>
      <c r="C24" s="7"/>
      <c r="D24" s="7"/>
      <c r="E24" s="7"/>
      <c r="F24" s="7"/>
      <c r="G24" s="20">
        <f t="shared" si="0"/>
        <v>0</v>
      </c>
      <c r="H24" s="20">
        <f t="shared" si="1"/>
        <v>0</v>
      </c>
      <c r="I24" s="56"/>
    </row>
    <row r="25" spans="1:9" x14ac:dyDescent="0.25">
      <c r="A25" s="7"/>
      <c r="B25" s="7"/>
      <c r="C25" s="7"/>
      <c r="D25" s="7"/>
      <c r="E25" s="7"/>
      <c r="F25" s="7"/>
      <c r="G25" s="20">
        <f t="shared" si="0"/>
        <v>0</v>
      </c>
      <c r="H25" s="20">
        <f t="shared" si="1"/>
        <v>0</v>
      </c>
      <c r="I25" s="56"/>
    </row>
    <row r="26" spans="1:9" x14ac:dyDescent="0.25">
      <c r="A26" s="7"/>
      <c r="B26" s="7"/>
      <c r="C26" s="7"/>
      <c r="D26" s="7"/>
      <c r="E26" s="7"/>
      <c r="F26" s="7"/>
      <c r="G26" s="20">
        <f t="shared" si="0"/>
        <v>0</v>
      </c>
      <c r="H26" s="20">
        <f t="shared" si="1"/>
        <v>0</v>
      </c>
      <c r="I26" s="56"/>
    </row>
    <row r="27" spans="1:9" x14ac:dyDescent="0.25">
      <c r="A27" s="7"/>
      <c r="B27" s="7"/>
      <c r="C27" s="7"/>
      <c r="D27" s="7"/>
      <c r="E27" s="7"/>
      <c r="F27" s="7"/>
      <c r="G27" s="20">
        <f t="shared" si="0"/>
        <v>0</v>
      </c>
      <c r="H27" s="20">
        <f t="shared" si="1"/>
        <v>0</v>
      </c>
      <c r="I27" s="56"/>
    </row>
    <row r="28" spans="1:9" x14ac:dyDescent="0.25">
      <c r="A28" s="7"/>
      <c r="B28" s="7"/>
      <c r="C28" s="7"/>
      <c r="D28" s="7"/>
      <c r="E28" s="7"/>
      <c r="F28" s="7"/>
      <c r="G28" s="20">
        <f t="shared" si="0"/>
        <v>0</v>
      </c>
      <c r="H28" s="20">
        <f t="shared" si="1"/>
        <v>0</v>
      </c>
      <c r="I28" s="56"/>
    </row>
    <row r="29" spans="1:9" x14ac:dyDescent="0.25">
      <c r="A29" s="7"/>
      <c r="B29" s="7"/>
      <c r="C29" s="7"/>
      <c r="D29" s="7"/>
      <c r="E29" s="7"/>
      <c r="F29" s="7"/>
      <c r="G29" s="20">
        <f t="shared" si="0"/>
        <v>0</v>
      </c>
      <c r="H29" s="20">
        <f t="shared" si="1"/>
        <v>0</v>
      </c>
      <c r="I29" s="56"/>
    </row>
    <row r="30" spans="1:9" x14ac:dyDescent="0.25">
      <c r="A30" s="7"/>
      <c r="B30" s="7"/>
      <c r="C30" s="7"/>
      <c r="D30" s="7"/>
      <c r="E30" s="7"/>
      <c r="F30" s="7"/>
      <c r="G30" s="20">
        <f t="shared" si="0"/>
        <v>0</v>
      </c>
      <c r="H30" s="20">
        <f t="shared" si="1"/>
        <v>0</v>
      </c>
      <c r="I30" s="56"/>
    </row>
    <row r="31" spans="1:9" ht="15.75" thickBot="1" x14ac:dyDescent="0.3">
      <c r="A31" s="16"/>
      <c r="B31" s="16"/>
      <c r="C31" s="16"/>
      <c r="D31" s="16"/>
      <c r="E31" s="16"/>
      <c r="F31" s="16"/>
      <c r="G31" s="26">
        <f t="shared" si="0"/>
        <v>0</v>
      </c>
      <c r="H31" s="26">
        <f t="shared" si="1"/>
        <v>0</v>
      </c>
      <c r="I31" s="53"/>
    </row>
  </sheetData>
  <mergeCells count="6">
    <mergeCell ref="L5:M5"/>
    <mergeCell ref="C1:D1"/>
    <mergeCell ref="E1:F1"/>
    <mergeCell ref="L3:M3"/>
    <mergeCell ref="L4:M4"/>
    <mergeCell ref="L2:M2"/>
  </mergeCells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6"/>
  <sheetViews>
    <sheetView workbookViewId="0">
      <selection activeCell="U3" sqref="U3"/>
    </sheetView>
  </sheetViews>
  <sheetFormatPr baseColWidth="10" defaultRowHeight="15" x14ac:dyDescent="0.25"/>
  <cols>
    <col min="1" max="1" width="23" customWidth="1"/>
    <col min="2" max="2" width="5.42578125" bestFit="1" customWidth="1"/>
    <col min="3" max="10" width="5.42578125" customWidth="1"/>
    <col min="11" max="11" width="18.7109375" customWidth="1"/>
    <col min="21" max="22" width="17" customWidth="1"/>
  </cols>
  <sheetData>
    <row r="1" spans="1:22" ht="15.75" thickBot="1" x14ac:dyDescent="0.3">
      <c r="A1" s="76" t="s">
        <v>82</v>
      </c>
      <c r="B1" s="77" t="s">
        <v>83</v>
      </c>
      <c r="C1" s="77" t="s">
        <v>83</v>
      </c>
      <c r="D1" s="77" t="s">
        <v>83</v>
      </c>
      <c r="E1" s="77" t="s">
        <v>83</v>
      </c>
      <c r="F1" s="77" t="s">
        <v>83</v>
      </c>
      <c r="G1" s="77" t="s">
        <v>83</v>
      </c>
      <c r="H1" s="77" t="s">
        <v>83</v>
      </c>
      <c r="I1" s="77" t="s">
        <v>83</v>
      </c>
      <c r="J1" s="78" t="s">
        <v>83</v>
      </c>
      <c r="K1" s="79" t="s">
        <v>84</v>
      </c>
      <c r="O1" s="170" t="s">
        <v>103</v>
      </c>
      <c r="P1" s="172"/>
      <c r="Q1" s="172"/>
      <c r="R1" s="172"/>
      <c r="S1" s="172"/>
      <c r="T1" s="172"/>
      <c r="U1" s="86" t="s">
        <v>104</v>
      </c>
      <c r="V1" s="85" t="s">
        <v>105</v>
      </c>
    </row>
    <row r="2" spans="1:22" ht="15.75" thickTop="1" x14ac:dyDescent="0.25">
      <c r="A2" s="69" t="s">
        <v>85</v>
      </c>
      <c r="B2" s="70"/>
      <c r="C2" s="70"/>
      <c r="D2" s="70"/>
      <c r="E2" s="70"/>
      <c r="F2" s="70"/>
      <c r="G2" s="70"/>
      <c r="H2" s="70"/>
      <c r="I2" s="70"/>
      <c r="J2" s="70"/>
      <c r="K2" s="71">
        <f>(1.5*B2)+(1.5*C2)+(1.5*D2)+(1.5*E2)+(1.5*F2)+(1.5*G2)+(1.5*H2)+(1.5*I2)+(1.5*J2)</f>
        <v>0</v>
      </c>
      <c r="O2" s="195"/>
      <c r="P2" s="196"/>
      <c r="Q2" s="196"/>
      <c r="R2" s="196"/>
      <c r="S2" s="196"/>
      <c r="T2" s="196"/>
      <c r="U2" s="106">
        <v>15</v>
      </c>
      <c r="V2" s="105"/>
    </row>
    <row r="3" spans="1:22" x14ac:dyDescent="0.25">
      <c r="A3" s="14" t="s">
        <v>86</v>
      </c>
      <c r="B3" s="72"/>
      <c r="C3" s="72"/>
      <c r="D3" s="72"/>
      <c r="E3" s="72"/>
      <c r="F3" s="72"/>
      <c r="G3" s="72"/>
      <c r="H3" s="72"/>
      <c r="I3" s="72"/>
      <c r="J3" s="72"/>
      <c r="K3" s="21">
        <f t="shared" ref="K3:K6" si="0">(1.5*B3)+(1.5*C3)+(1.5*D3)+(1.5*E3)+(1.5*F3)+(1.5*G3)+(1.5*H3)+(1.5*I3)+(1.5*J3)</f>
        <v>0</v>
      </c>
      <c r="O3" s="197"/>
      <c r="P3" s="198"/>
      <c r="Q3" s="198"/>
      <c r="R3" s="198"/>
      <c r="S3" s="198"/>
      <c r="T3" s="198"/>
      <c r="U3" s="126"/>
      <c r="V3" s="130"/>
    </row>
    <row r="4" spans="1:22" x14ac:dyDescent="0.25">
      <c r="A4" s="14" t="s">
        <v>87</v>
      </c>
      <c r="B4" s="72"/>
      <c r="C4" s="72"/>
      <c r="D4" s="72"/>
      <c r="E4" s="72"/>
      <c r="F4" s="72"/>
      <c r="G4" s="72"/>
      <c r="H4" s="72"/>
      <c r="I4" s="72"/>
      <c r="J4" s="72"/>
      <c r="K4" s="21">
        <f t="shared" si="0"/>
        <v>0</v>
      </c>
      <c r="O4" s="197"/>
      <c r="P4" s="198"/>
      <c r="Q4" s="198"/>
      <c r="R4" s="198"/>
      <c r="S4" s="198"/>
      <c r="T4" s="198"/>
      <c r="U4" s="126"/>
      <c r="V4" s="130"/>
    </row>
    <row r="5" spans="1:22" x14ac:dyDescent="0.25">
      <c r="A5" s="14" t="s">
        <v>88</v>
      </c>
      <c r="B5" s="72"/>
      <c r="C5" s="72"/>
      <c r="D5" s="72"/>
      <c r="E5" s="72"/>
      <c r="F5" s="72"/>
      <c r="G5" s="72"/>
      <c r="H5" s="72"/>
      <c r="I5" s="72"/>
      <c r="J5" s="72"/>
      <c r="K5" s="25">
        <f t="shared" si="0"/>
        <v>0</v>
      </c>
      <c r="O5" s="197"/>
      <c r="P5" s="198"/>
      <c r="Q5" s="198"/>
      <c r="R5" s="198"/>
      <c r="S5" s="198"/>
      <c r="T5" s="198"/>
      <c r="U5" s="126"/>
      <c r="V5" s="130"/>
    </row>
    <row r="6" spans="1:22" x14ac:dyDescent="0.25">
      <c r="A6" s="14" t="s">
        <v>89</v>
      </c>
      <c r="B6" s="72"/>
      <c r="C6" s="72"/>
      <c r="D6" s="72"/>
      <c r="E6" s="72"/>
      <c r="F6" s="72"/>
      <c r="G6" s="72"/>
      <c r="H6" s="72"/>
      <c r="I6" s="72"/>
      <c r="J6" s="72"/>
      <c r="K6" s="25">
        <f t="shared" si="0"/>
        <v>0</v>
      </c>
      <c r="O6" s="197"/>
      <c r="P6" s="198"/>
      <c r="Q6" s="198"/>
      <c r="R6" s="198"/>
      <c r="S6" s="198"/>
      <c r="T6" s="198"/>
      <c r="U6" s="126"/>
      <c r="V6" s="130"/>
    </row>
    <row r="7" spans="1:22" x14ac:dyDescent="0.25">
      <c r="A7" s="14" t="s">
        <v>90</v>
      </c>
      <c r="B7" s="72"/>
      <c r="C7" s="72"/>
      <c r="D7" s="72"/>
      <c r="E7" s="72"/>
      <c r="F7" s="72"/>
      <c r="G7" s="72"/>
      <c r="H7" s="72"/>
      <c r="I7" s="72"/>
      <c r="J7" s="72"/>
      <c r="K7" s="25">
        <f>(2*B7)+(2*C7)+(2*D7)+(2*E7)+(2*F7)+(2*G7)+(2*H7)+(2*I7)+(2*J7)</f>
        <v>0</v>
      </c>
      <c r="O7" s="197"/>
      <c r="P7" s="198"/>
      <c r="Q7" s="198"/>
      <c r="R7" s="198"/>
      <c r="S7" s="198"/>
      <c r="T7" s="198"/>
      <c r="U7" s="126"/>
      <c r="V7" s="130"/>
    </row>
    <row r="8" spans="1:22" ht="15.75" thickBot="1" x14ac:dyDescent="0.3">
      <c r="A8" s="15" t="s">
        <v>91</v>
      </c>
      <c r="B8" s="73"/>
      <c r="C8" s="73"/>
      <c r="D8" s="73"/>
      <c r="E8" s="73"/>
      <c r="F8" s="73"/>
      <c r="G8" s="73"/>
      <c r="H8" s="73"/>
      <c r="I8" s="73"/>
      <c r="J8" s="73"/>
      <c r="K8" s="25">
        <f>(5*B8)+(5*C8)+(5*D8)+(5*E8)+(5*F8)+(5*G8)+(5*H8)+(5*I8)+(5*J8)</f>
        <v>0</v>
      </c>
      <c r="O8" s="197"/>
      <c r="P8" s="198"/>
      <c r="Q8" s="198"/>
      <c r="R8" s="198"/>
      <c r="S8" s="198"/>
      <c r="T8" s="198"/>
      <c r="U8" s="126"/>
      <c r="V8" s="130"/>
    </row>
    <row r="9" spans="1:22" ht="15.75" thickBot="1" x14ac:dyDescent="0.3">
      <c r="A9" s="76" t="s">
        <v>82</v>
      </c>
      <c r="B9" s="77" t="s">
        <v>83</v>
      </c>
      <c r="C9" s="77" t="s">
        <v>83</v>
      </c>
      <c r="D9" s="77" t="s">
        <v>83</v>
      </c>
      <c r="E9" s="77" t="s">
        <v>83</v>
      </c>
      <c r="F9" s="77" t="s">
        <v>83</v>
      </c>
      <c r="G9" s="77" t="s">
        <v>83</v>
      </c>
      <c r="H9" s="77" t="s">
        <v>83</v>
      </c>
      <c r="I9" s="77" t="s">
        <v>83</v>
      </c>
      <c r="J9" s="78" t="s">
        <v>83</v>
      </c>
      <c r="K9" s="79" t="s">
        <v>92</v>
      </c>
      <c r="O9" s="197"/>
      <c r="P9" s="198"/>
      <c r="Q9" s="198"/>
      <c r="R9" s="198"/>
      <c r="S9" s="198"/>
      <c r="T9" s="198"/>
      <c r="U9" s="127"/>
      <c r="V9" s="131"/>
    </row>
    <row r="10" spans="1:22" ht="15.75" thickTop="1" x14ac:dyDescent="0.25">
      <c r="A10" s="69" t="s">
        <v>85</v>
      </c>
      <c r="B10" s="70"/>
      <c r="C10" s="70"/>
      <c r="D10" s="70"/>
      <c r="E10" s="70"/>
      <c r="F10" s="70"/>
      <c r="G10" s="70"/>
      <c r="H10" s="70"/>
      <c r="I10" s="70"/>
      <c r="J10" s="70"/>
      <c r="K10" s="71">
        <f>(1.5*B10)+(1.5*C10)+(1.5*D10)+(1.5*E10)+(1.5*F10)+(1.5*G10)+(1.5*H10)+(1.5*I10)+(1.5*J10)</f>
        <v>0</v>
      </c>
      <c r="O10" s="199"/>
      <c r="P10" s="200"/>
      <c r="Q10" s="200"/>
      <c r="R10" s="200"/>
      <c r="S10" s="200"/>
      <c r="T10" s="200"/>
      <c r="U10" s="136"/>
      <c r="V10" s="135"/>
    </row>
    <row r="11" spans="1:22" x14ac:dyDescent="0.25">
      <c r="A11" s="14" t="s">
        <v>86</v>
      </c>
      <c r="B11" s="72"/>
      <c r="C11" s="72"/>
      <c r="D11" s="72"/>
      <c r="E11" s="72"/>
      <c r="F11" s="72"/>
      <c r="G11" s="72"/>
      <c r="H11" s="72"/>
      <c r="I11" s="72"/>
      <c r="J11" s="72"/>
      <c r="K11" s="21">
        <f t="shared" ref="K11:K14" si="1">(1.5*B11)+(1.5*C11)+(1.5*D11)+(1.5*E11)+(1.5*F11)+(1.5*G11)+(1.5*H11)+(1.5*I11)+(1.5*J11)</f>
        <v>0</v>
      </c>
      <c r="O11" s="199"/>
      <c r="P11" s="200"/>
      <c r="Q11" s="200"/>
      <c r="R11" s="200"/>
      <c r="S11" s="200"/>
      <c r="T11" s="200"/>
      <c r="U11" s="136"/>
      <c r="V11" s="135"/>
    </row>
    <row r="12" spans="1:22" x14ac:dyDescent="0.25">
      <c r="A12" s="14" t="s">
        <v>87</v>
      </c>
      <c r="B12" s="72"/>
      <c r="C12" s="72"/>
      <c r="D12" s="72"/>
      <c r="E12" s="72"/>
      <c r="F12" s="72"/>
      <c r="G12" s="72"/>
      <c r="H12" s="72"/>
      <c r="I12" s="72"/>
      <c r="J12" s="72"/>
      <c r="K12" s="21">
        <f t="shared" si="1"/>
        <v>0</v>
      </c>
      <c r="O12" s="199"/>
      <c r="P12" s="200"/>
      <c r="Q12" s="200"/>
      <c r="R12" s="200"/>
      <c r="S12" s="200"/>
      <c r="T12" s="200"/>
      <c r="U12" s="128"/>
      <c r="V12" s="132"/>
    </row>
    <row r="13" spans="1:22" x14ac:dyDescent="0.25">
      <c r="A13" s="14" t="s">
        <v>88</v>
      </c>
      <c r="B13" s="72"/>
      <c r="C13" s="72"/>
      <c r="D13" s="72"/>
      <c r="E13" s="72"/>
      <c r="F13" s="72"/>
      <c r="G13" s="72"/>
      <c r="H13" s="72"/>
      <c r="I13" s="72"/>
      <c r="J13" s="72"/>
      <c r="K13" s="21">
        <f t="shared" si="1"/>
        <v>0</v>
      </c>
      <c r="O13" s="199"/>
      <c r="P13" s="200"/>
      <c r="Q13" s="200"/>
      <c r="R13" s="200"/>
      <c r="S13" s="200"/>
      <c r="T13" s="200"/>
      <c r="U13" s="128"/>
      <c r="V13" s="132"/>
    </row>
    <row r="14" spans="1:22" x14ac:dyDescent="0.25">
      <c r="A14" s="14" t="s">
        <v>89</v>
      </c>
      <c r="B14" s="72"/>
      <c r="C14" s="72"/>
      <c r="D14" s="72"/>
      <c r="E14" s="72"/>
      <c r="F14" s="72"/>
      <c r="G14" s="72"/>
      <c r="H14" s="72"/>
      <c r="I14" s="72"/>
      <c r="J14" s="72"/>
      <c r="K14" s="21">
        <f t="shared" si="1"/>
        <v>0</v>
      </c>
      <c r="O14" s="199"/>
      <c r="P14" s="200"/>
      <c r="Q14" s="200"/>
      <c r="R14" s="200"/>
      <c r="S14" s="200"/>
      <c r="T14" s="200"/>
      <c r="U14" s="128"/>
      <c r="V14" s="132"/>
    </row>
    <row r="15" spans="1:22" x14ac:dyDescent="0.25">
      <c r="A15" s="14" t="s">
        <v>90</v>
      </c>
      <c r="B15" s="72"/>
      <c r="C15" s="72"/>
      <c r="D15" s="72"/>
      <c r="E15" s="72"/>
      <c r="F15" s="72"/>
      <c r="G15" s="72"/>
      <c r="H15" s="72"/>
      <c r="I15" s="72"/>
      <c r="J15" s="72"/>
      <c r="K15" s="21">
        <f>(2*B15)+(2*C15)+(2*D15)+(2*E15)+(2*F15)+(2*G15)+(2*H15)+(2*I15)+(2*J15)</f>
        <v>0</v>
      </c>
      <c r="O15" s="199"/>
      <c r="P15" s="200"/>
      <c r="Q15" s="200"/>
      <c r="R15" s="200"/>
      <c r="S15" s="200"/>
      <c r="T15" s="200"/>
      <c r="U15" s="128"/>
      <c r="V15" s="133"/>
    </row>
    <row r="16" spans="1:22" ht="15.75" thickBot="1" x14ac:dyDescent="0.3">
      <c r="A16" s="15" t="s">
        <v>91</v>
      </c>
      <c r="B16" s="73"/>
      <c r="C16" s="73"/>
      <c r="D16" s="73"/>
      <c r="E16" s="73"/>
      <c r="F16" s="73"/>
      <c r="G16" s="73"/>
      <c r="H16" s="73"/>
      <c r="I16" s="73"/>
      <c r="J16" s="73"/>
      <c r="K16" s="27">
        <f>(5*B16)+(5*C16)+(5*D16)+(5*E16)+(5*F16)+(5*G16)+(5*H16)+(5*I16)+(5*J16)</f>
        <v>0</v>
      </c>
      <c r="O16" s="199"/>
      <c r="P16" s="200"/>
      <c r="Q16" s="200"/>
      <c r="R16" s="200"/>
      <c r="S16" s="200"/>
      <c r="T16" s="200"/>
      <c r="U16" s="128"/>
      <c r="V16" s="132"/>
    </row>
    <row r="17" spans="1:22" x14ac:dyDescent="0.25">
      <c r="A17" s="80" t="s">
        <v>93</v>
      </c>
      <c r="B17" s="81" t="s">
        <v>83</v>
      </c>
      <c r="C17" s="81" t="s">
        <v>83</v>
      </c>
      <c r="D17" s="81" t="s">
        <v>83</v>
      </c>
      <c r="E17" s="81" t="s">
        <v>83</v>
      </c>
      <c r="F17" s="81" t="s">
        <v>83</v>
      </c>
      <c r="G17" s="81" t="s">
        <v>83</v>
      </c>
      <c r="H17" s="81" t="s">
        <v>83</v>
      </c>
      <c r="I17" s="81" t="s">
        <v>83</v>
      </c>
      <c r="J17" s="82" t="s">
        <v>83</v>
      </c>
      <c r="K17" s="83" t="s">
        <v>92</v>
      </c>
      <c r="O17" s="199"/>
      <c r="P17" s="200"/>
      <c r="Q17" s="200"/>
      <c r="R17" s="200"/>
      <c r="S17" s="200"/>
      <c r="T17" s="200"/>
      <c r="U17" s="128"/>
      <c r="V17" s="132"/>
    </row>
    <row r="18" spans="1:22" x14ac:dyDescent="0.25">
      <c r="A18" s="74" t="s">
        <v>94</v>
      </c>
      <c r="B18" s="72"/>
      <c r="C18" s="72"/>
      <c r="D18" s="72"/>
      <c r="E18" s="72"/>
      <c r="F18" s="72"/>
      <c r="G18" s="72"/>
      <c r="H18" s="72"/>
      <c r="I18" s="72"/>
      <c r="J18" s="72"/>
      <c r="K18" s="20">
        <f>(0.5*B18)+(0.5*C18)+(0.5*D18)+(0.5*E18)+(0.5*F18)+(0.5*G18)+(0.5*H18)+(0.5*I18)+(0.5*J18)</f>
        <v>0</v>
      </c>
      <c r="O18" s="199"/>
      <c r="P18" s="200"/>
      <c r="Q18" s="200"/>
      <c r="R18" s="200"/>
      <c r="S18" s="200"/>
      <c r="T18" s="200"/>
      <c r="U18" s="128"/>
      <c r="V18" s="132"/>
    </row>
    <row r="19" spans="1:22" x14ac:dyDescent="0.25">
      <c r="A19" s="74" t="s">
        <v>86</v>
      </c>
      <c r="B19" s="72"/>
      <c r="C19" s="72"/>
      <c r="D19" s="72"/>
      <c r="E19" s="72"/>
      <c r="F19" s="72"/>
      <c r="G19" s="72"/>
      <c r="H19" s="72"/>
      <c r="I19" s="72"/>
      <c r="J19" s="72"/>
      <c r="K19" s="20">
        <f t="shared" ref="K19:K20" si="2">(0.5*B19)+(0.5*C19)+(0.5*D19)+(0.5*E19)+(0.5*F19)+(0.5*G19)+(0.5*H19)+(0.5*I19)+(0.5*J19)</f>
        <v>0</v>
      </c>
      <c r="O19" s="199"/>
      <c r="P19" s="200"/>
      <c r="Q19" s="200"/>
      <c r="R19" s="200"/>
      <c r="S19" s="200"/>
      <c r="T19" s="200"/>
      <c r="U19" s="128"/>
      <c r="V19" s="132"/>
    </row>
    <row r="20" spans="1:22" ht="15.75" thickBot="1" x14ac:dyDescent="0.3">
      <c r="A20" s="75" t="s">
        <v>87</v>
      </c>
      <c r="B20" s="73"/>
      <c r="C20" s="73"/>
      <c r="D20" s="73"/>
      <c r="E20" s="73"/>
      <c r="F20" s="73"/>
      <c r="G20" s="73"/>
      <c r="H20" s="73"/>
      <c r="I20" s="73"/>
      <c r="J20" s="73"/>
      <c r="K20" s="26">
        <f t="shared" si="2"/>
        <v>0</v>
      </c>
      <c r="O20" s="199"/>
      <c r="P20" s="200"/>
      <c r="Q20" s="200"/>
      <c r="R20" s="200"/>
      <c r="S20" s="200"/>
      <c r="T20" s="200"/>
      <c r="U20" s="128"/>
      <c r="V20" s="132"/>
    </row>
    <row r="21" spans="1:22" ht="15.75" thickBot="1" x14ac:dyDescent="0.3">
      <c r="O21" s="199"/>
      <c r="P21" s="200"/>
      <c r="Q21" s="200"/>
      <c r="R21" s="200"/>
      <c r="S21" s="200"/>
      <c r="T21" s="200"/>
      <c r="U21" s="128"/>
      <c r="V21" s="132"/>
    </row>
    <row r="22" spans="1:22" ht="15.75" thickBot="1" x14ac:dyDescent="0.3">
      <c r="A22" s="193" t="s">
        <v>98</v>
      </c>
      <c r="B22" s="194"/>
      <c r="C22" s="194"/>
      <c r="D22" s="194"/>
      <c r="E22" s="194"/>
      <c r="F22" s="194"/>
      <c r="G22" s="194"/>
      <c r="H22" s="194"/>
      <c r="I22" s="194"/>
      <c r="J22" s="194"/>
      <c r="K22" s="120">
        <f>SUM(K10:K16)</f>
        <v>0</v>
      </c>
      <c r="O22" s="199"/>
      <c r="P22" s="200"/>
      <c r="Q22" s="200"/>
      <c r="R22" s="200"/>
      <c r="S22" s="200"/>
      <c r="T22" s="200"/>
      <c r="U22" s="128"/>
      <c r="V22" s="132"/>
    </row>
    <row r="23" spans="1:22" ht="15.75" thickBot="1" x14ac:dyDescent="0.3">
      <c r="A23" s="193" t="s">
        <v>95</v>
      </c>
      <c r="B23" s="194"/>
      <c r="C23" s="194"/>
      <c r="D23" s="194"/>
      <c r="E23" s="194"/>
      <c r="F23" s="194"/>
      <c r="G23" s="194"/>
      <c r="H23" s="194"/>
      <c r="I23" s="194"/>
      <c r="J23" s="194"/>
      <c r="K23" s="118">
        <f>SUM(K2:K8)</f>
        <v>0</v>
      </c>
      <c r="O23" s="199"/>
      <c r="P23" s="200"/>
      <c r="Q23" s="200"/>
      <c r="R23" s="200"/>
      <c r="S23" s="200"/>
      <c r="T23" s="200"/>
      <c r="U23" s="128"/>
      <c r="V23" s="132"/>
    </row>
    <row r="24" spans="1:22" ht="15.75" thickBot="1" x14ac:dyDescent="0.3">
      <c r="A24" s="193" t="s">
        <v>96</v>
      </c>
      <c r="B24" s="194"/>
      <c r="C24" s="194"/>
      <c r="D24" s="194"/>
      <c r="E24" s="194"/>
      <c r="F24" s="194"/>
      <c r="G24" s="194"/>
      <c r="H24" s="194"/>
      <c r="I24" s="194"/>
      <c r="J24" s="194"/>
      <c r="K24" s="118">
        <f>SUM(K18:K20)</f>
        <v>0</v>
      </c>
      <c r="O24" s="199"/>
      <c r="P24" s="200"/>
      <c r="Q24" s="200"/>
      <c r="R24" s="200"/>
      <c r="S24" s="200"/>
      <c r="T24" s="200"/>
      <c r="U24" s="128"/>
      <c r="V24" s="132"/>
    </row>
    <row r="25" spans="1:22" ht="15.75" thickBot="1" x14ac:dyDescent="0.3">
      <c r="A25" s="193" t="s">
        <v>97</v>
      </c>
      <c r="B25" s="194"/>
      <c r="C25" s="194"/>
      <c r="D25" s="194"/>
      <c r="E25" s="194"/>
      <c r="F25" s="194"/>
      <c r="G25" s="194"/>
      <c r="H25" s="194"/>
      <c r="I25" s="194"/>
      <c r="J25" s="194"/>
      <c r="K25" s="121">
        <f>SUM(K23:K24)</f>
        <v>0</v>
      </c>
      <c r="O25" s="201"/>
      <c r="P25" s="202"/>
      <c r="Q25" s="202"/>
      <c r="R25" s="202"/>
      <c r="S25" s="202"/>
      <c r="T25" s="202"/>
      <c r="U25" s="129"/>
      <c r="V25" s="134"/>
    </row>
    <row r="26" spans="1:22" ht="15.75" thickBot="1" x14ac:dyDescent="0.3">
      <c r="T26" s="84" t="s">
        <v>101</v>
      </c>
      <c r="U26" s="122">
        <f>SUM(U2:U25)</f>
        <v>15</v>
      </c>
      <c r="V26" s="122">
        <f>SUM(V2:V25)</f>
        <v>0</v>
      </c>
    </row>
  </sheetData>
  <mergeCells count="29">
    <mergeCell ref="O23:T23"/>
    <mergeCell ref="O24:T24"/>
    <mergeCell ref="O25:T25"/>
    <mergeCell ref="O18:T18"/>
    <mergeCell ref="O19:T19"/>
    <mergeCell ref="O20:T20"/>
    <mergeCell ref="O21:T21"/>
    <mergeCell ref="O22:T22"/>
    <mergeCell ref="O13:T13"/>
    <mergeCell ref="O14:T14"/>
    <mergeCell ref="O15:T15"/>
    <mergeCell ref="O16:T16"/>
    <mergeCell ref="O17:T17"/>
    <mergeCell ref="A22:J22"/>
    <mergeCell ref="A23:J23"/>
    <mergeCell ref="A24:J24"/>
    <mergeCell ref="A25:J25"/>
    <mergeCell ref="O1:T1"/>
    <mergeCell ref="O2:T2"/>
    <mergeCell ref="O3:T3"/>
    <mergeCell ref="O4:T4"/>
    <mergeCell ref="O5:T5"/>
    <mergeCell ref="O6:T6"/>
    <mergeCell ref="O7:T7"/>
    <mergeCell ref="O8:T8"/>
    <mergeCell ref="O9:T9"/>
    <mergeCell ref="O10:T10"/>
    <mergeCell ref="O11:T11"/>
    <mergeCell ref="O12:T1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9"/>
  <sheetViews>
    <sheetView workbookViewId="0">
      <selection activeCell="B9" sqref="B9:D9"/>
    </sheetView>
  </sheetViews>
  <sheetFormatPr baseColWidth="10" defaultRowHeight="15" x14ac:dyDescent="0.25"/>
  <cols>
    <col min="1" max="1" width="14.85546875" customWidth="1"/>
    <col min="2" max="2" width="11.42578125" customWidth="1"/>
    <col min="15" max="15" width="23.140625" customWidth="1"/>
  </cols>
  <sheetData>
    <row r="1" spans="1:17" ht="15.75" thickBot="1" x14ac:dyDescent="0.3">
      <c r="A1" s="87" t="s">
        <v>0</v>
      </c>
      <c r="B1" s="2">
        <f>Individuels!B1</f>
        <v>42704</v>
      </c>
      <c r="C1" s="188" t="s">
        <v>108</v>
      </c>
      <c r="D1" s="189"/>
      <c r="E1" s="190" t="str">
        <f>Individuels!E1</f>
        <v>Alain/Jeff</v>
      </c>
      <c r="F1" s="191"/>
      <c r="L1" s="90" t="s">
        <v>0</v>
      </c>
      <c r="M1" s="2">
        <f>Individuels!B1</f>
        <v>42704</v>
      </c>
      <c r="N1" s="188" t="s">
        <v>108</v>
      </c>
      <c r="O1" s="189"/>
      <c r="P1" s="190" t="str">
        <f>Individuels!E1</f>
        <v>Alain/Jeff</v>
      </c>
      <c r="Q1" s="191"/>
    </row>
    <row r="2" spans="1:17" ht="15.75" thickBot="1" x14ac:dyDescent="0.3">
      <c r="L2" s="170" t="s">
        <v>119</v>
      </c>
      <c r="M2" s="171"/>
      <c r="N2" s="216" t="s">
        <v>118</v>
      </c>
      <c r="O2" s="217"/>
      <c r="P2" t="s">
        <v>130</v>
      </c>
    </row>
    <row r="3" spans="1:17" ht="15.75" thickBot="1" x14ac:dyDescent="0.3">
      <c r="A3" s="97" t="s">
        <v>109</v>
      </c>
      <c r="B3" s="224" t="s">
        <v>110</v>
      </c>
      <c r="C3" s="225"/>
      <c r="D3" s="225"/>
      <c r="E3" s="96" t="s">
        <v>111</v>
      </c>
      <c r="F3" s="98"/>
      <c r="L3" s="218">
        <f>IF(Groupes!R3="F",Groupes!U3,0)</f>
        <v>150</v>
      </c>
      <c r="M3" s="219"/>
      <c r="N3" s="207" t="str">
        <f>IF(Groupes!R3="F",Groupes!O3,"")</f>
        <v>Fédé WB</v>
      </c>
      <c r="O3" s="208"/>
    </row>
    <row r="4" spans="1:17" x14ac:dyDescent="0.25">
      <c r="A4" s="102"/>
      <c r="B4" s="226"/>
      <c r="C4" s="227"/>
      <c r="D4" s="228"/>
      <c r="E4" s="104"/>
      <c r="F4" s="99"/>
      <c r="L4" s="203">
        <f>IF(Groupes!R4="F",Groupes!U4,0)</f>
        <v>150</v>
      </c>
      <c r="M4" s="204"/>
      <c r="N4" s="209" t="str">
        <f>IF(Groupes!R4="F",Groupes!O4,"")</f>
        <v>ecole normal morl</v>
      </c>
      <c r="O4" s="210"/>
    </row>
    <row r="5" spans="1:17" x14ac:dyDescent="0.25">
      <c r="A5" s="91"/>
      <c r="B5" s="229"/>
      <c r="C5" s="198"/>
      <c r="D5" s="230"/>
      <c r="E5" s="92"/>
      <c r="F5" s="99"/>
      <c r="L5" s="203">
        <f>IF(Groupes!R5="F",Groupes!U5,0)</f>
        <v>156</v>
      </c>
      <c r="M5" s="204"/>
      <c r="N5" s="209" t="str">
        <f>IF(Groupes!R5="F",Groupes!O5,"")</f>
        <v>ecole communale LL</v>
      </c>
      <c r="O5" s="210"/>
    </row>
    <row r="6" spans="1:17" ht="15.75" thickBot="1" x14ac:dyDescent="0.3">
      <c r="A6" s="101"/>
      <c r="B6" s="231"/>
      <c r="C6" s="232"/>
      <c r="D6" s="233"/>
      <c r="E6" s="103"/>
      <c r="F6" s="99"/>
      <c r="L6" s="203">
        <f>IF(Groupes!R6="F",Groupes!U6,0)</f>
        <v>0</v>
      </c>
      <c r="M6" s="204"/>
      <c r="N6" s="209" t="str">
        <f>IF(Groupes!R6="F",Groupes!O6,"")</f>
        <v/>
      </c>
      <c r="O6" s="210"/>
    </row>
    <row r="7" spans="1:17" ht="15.75" thickBot="1" x14ac:dyDescent="0.3">
      <c r="A7" s="112" t="s">
        <v>113</v>
      </c>
      <c r="B7" s="234" t="s">
        <v>114</v>
      </c>
      <c r="C7" s="235"/>
      <c r="D7" s="236"/>
      <c r="E7" s="113" t="s">
        <v>111</v>
      </c>
      <c r="F7" s="99"/>
      <c r="L7" s="203">
        <f>IF(Groupes!R7="F",Groupes!U7,0)</f>
        <v>0</v>
      </c>
      <c r="M7" s="204"/>
      <c r="N7" s="209" t="str">
        <f>IF(Groupes!R7="F",Groupes!O7,"")</f>
        <v/>
      </c>
      <c r="O7" s="210"/>
    </row>
    <row r="8" spans="1:17" x14ac:dyDescent="0.25">
      <c r="A8" s="102"/>
      <c r="B8" s="226"/>
      <c r="C8" s="227"/>
      <c r="D8" s="228"/>
      <c r="E8" s="104"/>
      <c r="F8" s="99"/>
      <c r="L8" s="203">
        <f>IF(Groupes!R8="F",Groupes!U8,0)</f>
        <v>0</v>
      </c>
      <c r="M8" s="204"/>
      <c r="N8" s="209" t="str">
        <f>IF(Groupes!R8="F",Groupes!O8,"")</f>
        <v/>
      </c>
      <c r="O8" s="210"/>
    </row>
    <row r="9" spans="1:17" ht="15.75" thickBot="1" x14ac:dyDescent="0.3">
      <c r="A9" s="93"/>
      <c r="B9" s="237"/>
      <c r="C9" s="238"/>
      <c r="D9" s="239"/>
      <c r="E9" s="94"/>
      <c r="F9" s="99"/>
      <c r="L9" s="203">
        <f>IF(Groupes!R9="F",Groupes!U9,0)</f>
        <v>0</v>
      </c>
      <c r="M9" s="204"/>
      <c r="N9" s="209" t="str">
        <f>IF(Groupes!R9="F",Groupes!O9,"")</f>
        <v/>
      </c>
      <c r="O9" s="210"/>
    </row>
    <row r="10" spans="1:17" ht="15.75" thickBot="1" x14ac:dyDescent="0.3">
      <c r="A10" s="96" t="s">
        <v>112</v>
      </c>
      <c r="B10" s="95"/>
      <c r="C10" s="95"/>
      <c r="D10" s="95"/>
      <c r="E10" s="95"/>
      <c r="F10" s="117">
        <f>SUM(A4:A6)</f>
        <v>0</v>
      </c>
      <c r="L10" s="203">
        <f>IF(Groupes!R10="F",Groupes!U10,0)</f>
        <v>0</v>
      </c>
      <c r="M10" s="204"/>
      <c r="N10" s="209" t="str">
        <f>IF(Groupes!R10="F",Groupes!O10,"")</f>
        <v/>
      </c>
      <c r="O10" s="210"/>
    </row>
    <row r="11" spans="1:17" ht="15.75" thickBot="1" x14ac:dyDescent="0.3">
      <c r="A11" s="89" t="s">
        <v>115</v>
      </c>
      <c r="F11" s="116">
        <f>SUM(A8:A9)</f>
        <v>0</v>
      </c>
      <c r="L11" s="203">
        <f>IF(Groupes!R11="F",Groupes!U11,0)</f>
        <v>0</v>
      </c>
      <c r="M11" s="204"/>
      <c r="N11" s="209" t="str">
        <f>IF(Groupes!R11="F",Groupes!O11,"")</f>
        <v/>
      </c>
      <c r="O11" s="210"/>
    </row>
    <row r="12" spans="1:17" x14ac:dyDescent="0.25">
      <c r="A12" s="223"/>
      <c r="B12" s="223"/>
      <c r="C12" s="223"/>
      <c r="D12" s="98"/>
      <c r="E12" s="98"/>
      <c r="F12" s="100"/>
      <c r="L12" s="203">
        <f>IF(Groupes!R12="F",Groupes!U12,0)</f>
        <v>0</v>
      </c>
      <c r="M12" s="204"/>
      <c r="N12" s="209" t="str">
        <f>IF(Groupes!R12="F",Groupes!O12,"")</f>
        <v/>
      </c>
      <c r="O12" s="210"/>
    </row>
    <row r="13" spans="1:17" x14ac:dyDescent="0.25">
      <c r="L13" s="203">
        <f>IF(Groupes!R13="F",Groupes!U13,0)</f>
        <v>0</v>
      </c>
      <c r="M13" s="204"/>
      <c r="N13" s="209" t="str">
        <f>IF(Groupes!R13="F",Groupes!O13,"")</f>
        <v/>
      </c>
      <c r="O13" s="210"/>
    </row>
    <row r="14" spans="1:17" x14ac:dyDescent="0.25">
      <c r="L14" s="203">
        <f>IF(Groupes!R14="F",Groupes!U14,0)</f>
        <v>0</v>
      </c>
      <c r="M14" s="204"/>
      <c r="N14" s="209" t="str">
        <f>IF(Groupes!R14="F",Groupes!O14,"")</f>
        <v/>
      </c>
      <c r="O14" s="210"/>
    </row>
    <row r="15" spans="1:17" ht="15.75" thickBot="1" x14ac:dyDescent="0.3">
      <c r="L15" s="205">
        <f>IF(Groupes!R15="F",Groupes!U15,0)</f>
        <v>0</v>
      </c>
      <c r="M15" s="206"/>
      <c r="N15" s="211" t="str">
        <f>IF(Groupes!R15="F",Groupes!O15,"")</f>
        <v/>
      </c>
      <c r="O15" s="212"/>
    </row>
    <row r="19" spans="3:6" ht="15.75" thickBot="1" x14ac:dyDescent="0.3"/>
    <row r="20" spans="3:6" ht="15.75" thickBot="1" x14ac:dyDescent="0.3">
      <c r="C20" s="110"/>
      <c r="D20" s="111"/>
      <c r="E20" s="145" t="s">
        <v>49</v>
      </c>
      <c r="F20" s="146" t="s">
        <v>50</v>
      </c>
    </row>
    <row r="21" spans="3:6" ht="15.75" thickBot="1" x14ac:dyDescent="0.3">
      <c r="C21" s="220" t="s">
        <v>116</v>
      </c>
      <c r="D21" s="221"/>
      <c r="E21" s="147">
        <f>SUM(Individuels!N88+Groupes!B16+Groupes!N17+'Evènements exceptionnels'!M10)</f>
        <v>308</v>
      </c>
      <c r="F21" s="125">
        <f>SUM(Individuels!O88+Groupes!E16+Groupes!Q17+'Evènements exceptionnels'!P10)</f>
        <v>343</v>
      </c>
    </row>
    <row r="22" spans="3:6" ht="15.75" thickBot="1" x14ac:dyDescent="0.3">
      <c r="C22" s="108"/>
      <c r="D22" s="17"/>
      <c r="E22" s="143"/>
      <c r="F22" s="144"/>
    </row>
    <row r="23" spans="3:6" ht="15.75" thickBot="1" x14ac:dyDescent="0.3">
      <c r="C23" s="176" t="s">
        <v>106</v>
      </c>
      <c r="D23" s="222"/>
      <c r="E23" s="117">
        <f>SUM('vente ouvrages et boissons'!K23+'vente ouvrages et boissons'!K24)</f>
        <v>0</v>
      </c>
      <c r="F23" s="117">
        <f>'vente ouvrages et boissons'!K22</f>
        <v>0</v>
      </c>
    </row>
    <row r="24" spans="3:6" ht="15.75" thickBot="1" x14ac:dyDescent="0.3">
      <c r="C24" s="108"/>
      <c r="D24" s="17"/>
      <c r="E24" s="143"/>
      <c r="F24" s="144"/>
    </row>
    <row r="25" spans="3:6" ht="15.75" thickBot="1" x14ac:dyDescent="0.3">
      <c r="C25" s="175" t="s">
        <v>107</v>
      </c>
      <c r="D25" s="175"/>
      <c r="E25" s="117">
        <f>'vente ouvrages et boissons'!U26</f>
        <v>15</v>
      </c>
      <c r="F25" s="117">
        <f>'vente ouvrages et boissons'!V26</f>
        <v>0</v>
      </c>
    </row>
    <row r="26" spans="3:6" x14ac:dyDescent="0.25">
      <c r="C26" s="107"/>
      <c r="D26" s="107"/>
      <c r="E26" s="114"/>
      <c r="F26" s="114"/>
    </row>
    <row r="27" spans="3:6" ht="15.75" thickBot="1" x14ac:dyDescent="0.3"/>
    <row r="28" spans="3:6" ht="15.75" thickBot="1" x14ac:dyDescent="0.3">
      <c r="C28" s="213"/>
      <c r="D28" s="213"/>
      <c r="E28" s="64" t="s">
        <v>49</v>
      </c>
      <c r="F28" s="115" t="s">
        <v>50</v>
      </c>
    </row>
    <row r="29" spans="3:6" ht="15.75" thickBot="1" x14ac:dyDescent="0.3">
      <c r="C29" s="214" t="s">
        <v>122</v>
      </c>
      <c r="D29" s="215"/>
      <c r="E29" s="119">
        <f>SUM(E21,E23,E25,F11,Individuels!H1)-F10</f>
        <v>323</v>
      </c>
      <c r="F29" s="117">
        <f>SUM(F21,F23,F25)</f>
        <v>343</v>
      </c>
    </row>
  </sheetData>
  <mergeCells count="45">
    <mergeCell ref="C1:D1"/>
    <mergeCell ref="E1:F1"/>
    <mergeCell ref="C21:D21"/>
    <mergeCell ref="C23:D23"/>
    <mergeCell ref="C25:D25"/>
    <mergeCell ref="A12:C12"/>
    <mergeCell ref="B3:D3"/>
    <mergeCell ref="B4:D4"/>
    <mergeCell ref="B5:D5"/>
    <mergeCell ref="B6:D6"/>
    <mergeCell ref="B7:D7"/>
    <mergeCell ref="B8:D8"/>
    <mergeCell ref="B9:D9"/>
    <mergeCell ref="N14:O14"/>
    <mergeCell ref="N15:O15"/>
    <mergeCell ref="C28:D28"/>
    <mergeCell ref="C29:D29"/>
    <mergeCell ref="L2:M2"/>
    <mergeCell ref="N2:O2"/>
    <mergeCell ref="L3:M3"/>
    <mergeCell ref="L4:M4"/>
    <mergeCell ref="L5:M5"/>
    <mergeCell ref="L6:M6"/>
    <mergeCell ref="L7:M7"/>
    <mergeCell ref="L8:M8"/>
    <mergeCell ref="L9:M9"/>
    <mergeCell ref="L10:M10"/>
    <mergeCell ref="L11:M11"/>
    <mergeCell ref="L12:M12"/>
    <mergeCell ref="N1:O1"/>
    <mergeCell ref="P1:Q1"/>
    <mergeCell ref="L13:M13"/>
    <mergeCell ref="L14:M14"/>
    <mergeCell ref="L15:M15"/>
    <mergeCell ref="N3:O3"/>
    <mergeCell ref="N4:O4"/>
    <mergeCell ref="N5:O5"/>
    <mergeCell ref="N6:O6"/>
    <mergeCell ref="N7:O7"/>
    <mergeCell ref="N8:O8"/>
    <mergeCell ref="N9:O9"/>
    <mergeCell ref="N10:O10"/>
    <mergeCell ref="N11:O11"/>
    <mergeCell ref="N12:O12"/>
    <mergeCell ref="N13:O13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Y35"/>
  <sheetViews>
    <sheetView workbookViewId="0">
      <selection activeCell="J3" sqref="J3"/>
    </sheetView>
  </sheetViews>
  <sheetFormatPr baseColWidth="10" defaultRowHeight="15" x14ac:dyDescent="0.25"/>
  <cols>
    <col min="2" max="25" width="4.7109375" customWidth="1"/>
    <col min="26" max="26" width="18.28515625" customWidth="1"/>
    <col min="28" max="51" width="4.28515625" customWidth="1"/>
  </cols>
  <sheetData>
    <row r="1" spans="1:51" ht="15.75" thickBot="1" x14ac:dyDescent="0.3">
      <c r="B1" s="240" t="s">
        <v>37</v>
      </c>
      <c r="C1" s="241"/>
      <c r="D1" s="241"/>
      <c r="E1" s="241"/>
      <c r="F1" s="241"/>
      <c r="G1" s="241"/>
      <c r="H1" s="241"/>
      <c r="I1" s="242"/>
      <c r="J1" s="240" t="s">
        <v>12</v>
      </c>
      <c r="K1" s="241"/>
      <c r="L1" s="241"/>
      <c r="M1" s="241"/>
      <c r="N1" s="241"/>
      <c r="O1" s="241"/>
      <c r="P1" s="241"/>
      <c r="Q1" s="242"/>
      <c r="R1" s="240" t="s">
        <v>125</v>
      </c>
      <c r="S1" s="241"/>
      <c r="T1" s="241"/>
      <c r="U1" s="241"/>
      <c r="V1" s="241"/>
      <c r="W1" s="241"/>
      <c r="X1" s="241"/>
      <c r="Y1" s="242"/>
      <c r="Z1" s="151"/>
      <c r="AB1" s="243" t="s">
        <v>126</v>
      </c>
      <c r="AC1" s="243"/>
      <c r="AD1" s="243"/>
      <c r="AE1" s="243"/>
      <c r="AF1" s="243"/>
      <c r="AG1" s="243"/>
      <c r="AH1" s="243"/>
      <c r="AI1" s="243"/>
      <c r="AJ1" s="243" t="s">
        <v>127</v>
      </c>
      <c r="AK1" s="243"/>
      <c r="AL1" s="243"/>
      <c r="AM1" s="243"/>
      <c r="AN1" s="243"/>
      <c r="AO1" s="243"/>
      <c r="AP1" s="243"/>
      <c r="AQ1" s="243"/>
      <c r="AR1" s="243" t="s">
        <v>128</v>
      </c>
      <c r="AS1" s="243"/>
      <c r="AT1" s="243"/>
      <c r="AU1" s="243"/>
      <c r="AV1" s="243"/>
      <c r="AW1" s="243"/>
      <c r="AX1" s="243"/>
      <c r="AY1" s="243"/>
    </row>
    <row r="2" spans="1:51" ht="15.75" thickBot="1" x14ac:dyDescent="0.3">
      <c r="B2" s="157" t="s">
        <v>61</v>
      </c>
      <c r="C2" s="157" t="s">
        <v>65</v>
      </c>
      <c r="D2" s="157" t="s">
        <v>66</v>
      </c>
      <c r="E2" s="157" t="s">
        <v>123</v>
      </c>
      <c r="F2" s="157" t="s">
        <v>124</v>
      </c>
      <c r="G2" s="157" t="s">
        <v>64</v>
      </c>
      <c r="H2" s="157" t="s">
        <v>63</v>
      </c>
      <c r="I2" s="157" t="s">
        <v>62</v>
      </c>
      <c r="J2" s="157" t="s">
        <v>61</v>
      </c>
      <c r="K2" s="157" t="s">
        <v>65</v>
      </c>
      <c r="L2" s="157" t="s">
        <v>66</v>
      </c>
      <c r="M2" s="157" t="s">
        <v>123</v>
      </c>
      <c r="N2" s="157" t="s">
        <v>124</v>
      </c>
      <c r="O2" s="157" t="s">
        <v>64</v>
      </c>
      <c r="P2" s="157" t="s">
        <v>63</v>
      </c>
      <c r="Q2" s="157" t="s">
        <v>62</v>
      </c>
      <c r="R2" s="157" t="s">
        <v>61</v>
      </c>
      <c r="S2" s="157" t="s">
        <v>65</v>
      </c>
      <c r="T2" s="157" t="s">
        <v>66</v>
      </c>
      <c r="U2" s="157" t="s">
        <v>123</v>
      </c>
      <c r="V2" s="157" t="s">
        <v>124</v>
      </c>
      <c r="W2" s="157" t="s">
        <v>64</v>
      </c>
      <c r="X2" s="157" t="s">
        <v>63</v>
      </c>
      <c r="Y2" s="157" t="s">
        <v>62</v>
      </c>
      <c r="Z2" s="151"/>
      <c r="AB2" s="155" t="s">
        <v>61</v>
      </c>
      <c r="AC2" s="155" t="s">
        <v>65</v>
      </c>
      <c r="AD2" s="155" t="s">
        <v>66</v>
      </c>
      <c r="AE2" s="155" t="s">
        <v>123</v>
      </c>
      <c r="AF2" s="155" t="s">
        <v>124</v>
      </c>
      <c r="AG2" s="155" t="s">
        <v>64</v>
      </c>
      <c r="AH2" s="155" t="s">
        <v>63</v>
      </c>
      <c r="AI2" s="155" t="s">
        <v>62</v>
      </c>
      <c r="AJ2" s="155" t="s">
        <v>61</v>
      </c>
      <c r="AK2" s="155" t="s">
        <v>65</v>
      </c>
      <c r="AL2" s="155" t="s">
        <v>66</v>
      </c>
      <c r="AM2" s="155" t="s">
        <v>123</v>
      </c>
      <c r="AN2" s="155" t="s">
        <v>124</v>
      </c>
      <c r="AO2" s="155" t="s">
        <v>64</v>
      </c>
      <c r="AP2" s="155" t="s">
        <v>63</v>
      </c>
      <c r="AQ2" s="155" t="s">
        <v>62</v>
      </c>
      <c r="AR2" s="155" t="s">
        <v>61</v>
      </c>
      <c r="AS2" s="155" t="s">
        <v>65</v>
      </c>
      <c r="AT2" s="155" t="s">
        <v>66</v>
      </c>
      <c r="AU2" s="155" t="s">
        <v>123</v>
      </c>
      <c r="AV2" s="155" t="s">
        <v>124</v>
      </c>
      <c r="AW2" s="155" t="s">
        <v>64</v>
      </c>
      <c r="AX2" s="155" t="s">
        <v>63</v>
      </c>
      <c r="AY2" s="155" t="s">
        <v>62</v>
      </c>
    </row>
    <row r="3" spans="1:51" x14ac:dyDescent="0.25">
      <c r="A3" s="161">
        <v>42370</v>
      </c>
      <c r="B3" s="13">
        <f>IF(AND(Individuels!B1&gt;DATEVALUE("1/1/2016"),Individuels!B1&lt;DATEVALUE("31/1/2016")),Individuels!N69,0)</f>
        <v>0</v>
      </c>
      <c r="C3" s="13">
        <f>IF(AND(Individuels!B1&gt;DATEVALUE("1/1/2016"),Individuels!B1&lt;DATEVALUE("31/1/2016")),Individuels!O69,0)</f>
        <v>0</v>
      </c>
      <c r="D3" s="13">
        <f>IF(AND(Individuels!B1&gt;DATEVALUE("1/1/2016"),Individuels!B1&lt;DATEVALUE("31/1/2016")),Individuels!P69,0)</f>
        <v>0</v>
      </c>
      <c r="E3" s="13">
        <f>IF(AND(Individuels!B1&gt;DATEVALUE("1/1/2016"),Individuels!B1&lt;DATEVALUE("31/1/2016")),Individuels!Q69,0)</f>
        <v>0</v>
      </c>
      <c r="F3" s="13">
        <f>IF(AND(Individuels!B1&gt;DATEVALUE("1/1/2016"),Individuels!B1&lt;DATEVALUE("31/1/2016")),Individuels!R69,0)</f>
        <v>0</v>
      </c>
      <c r="G3" s="13">
        <f>IF(AND(Individuels!B1&gt;DATEVALUE("1/1/2016"),Individuels!B1&lt;DATEVALUE("31/1/2016")),Individuels!S69,0)</f>
        <v>0</v>
      </c>
      <c r="H3" s="13">
        <f>IF(AND(Individuels!B1&gt;DATEVALUE("1/1/2016"),Individuels!B1&lt;DATEVALUE("31/1/2016")),Individuels!T69,0)</f>
        <v>0</v>
      </c>
      <c r="I3" s="13">
        <f>IF(AND(Individuels!B1&gt;DATEVALUE("1/1/2016"),Individuels!B1&lt;DATEVALUE("31/1/2016")),Individuels!U69,0)</f>
        <v>0</v>
      </c>
      <c r="J3" s="13">
        <f>IF(AND(Individuels!B1&gt;DATEVALUE("1/1/2016"),Individuels!B1&lt;DATEVALUE("31/1/2016")),Individuels!N70,0)</f>
        <v>0</v>
      </c>
      <c r="K3" s="13">
        <f>IF(AND(Individuels!C1&gt;DATEVALUE("1/1/2016"),Individuels!C1&lt;DATEVALUE("31/1/2016")),Individuels!O70,0)</f>
        <v>0</v>
      </c>
      <c r="L3" s="13">
        <f>IF(AND(Individuels!D1&gt;DATEVALUE("1/1/2016"),Individuels!D1&lt;DATEVALUE("31/1/2016")),Individuels!P70,0)</f>
        <v>0</v>
      </c>
      <c r="M3" s="13">
        <f>IF(AND(Individuels!E1&gt;DATEVALUE("1/1/2016"),Individuels!E1&lt;DATEVALUE("31/1/2016")),Individuels!Q70,0)</f>
        <v>0</v>
      </c>
      <c r="N3" s="13">
        <f>IF(AND(Individuels!F1&gt;DATEVALUE("1/1/2016"),Individuels!F1&lt;DATEVALUE("31/1/2016")),Individuels!R70,0)</f>
        <v>0</v>
      </c>
      <c r="O3" s="13">
        <f>IF(AND(Individuels!G1&gt;DATEVALUE("1/1/2016"),Individuels!G1&lt;DATEVALUE("31/1/2016")),Individuels!S70,0)</f>
        <v>0</v>
      </c>
      <c r="P3" s="13">
        <f>IF(AND(Individuels!H1&gt;DATEVALUE("1/1/2016"),Individuels!H1&lt;DATEVALUE("31/1/2016")),Individuels!T70,0)</f>
        <v>0</v>
      </c>
      <c r="Q3" s="13">
        <f>IF(AND(Individuels!I1&gt;DATEVALUE("1/1/2016"),Individuels!I1&lt;DATEVALUE("31/1/2016")),Individuels!U70,0)</f>
        <v>0</v>
      </c>
      <c r="R3" s="13"/>
      <c r="S3" s="13"/>
      <c r="T3" s="13"/>
      <c r="U3" s="13"/>
      <c r="V3" s="13"/>
      <c r="W3" s="13"/>
      <c r="X3" s="13"/>
      <c r="Y3" s="148"/>
      <c r="AA3" s="151" t="s">
        <v>143</v>
      </c>
    </row>
    <row r="4" spans="1:51" x14ac:dyDescent="0.25">
      <c r="A4" s="162">
        <v>42401</v>
      </c>
      <c r="B4" s="7">
        <f>IF(AND(Individuels!B1&gt;DATEVALUE("1/2/2016"),Individuels!B1&lt;DATEVALUE("29/2/2016")),Individuels!N69,0)</f>
        <v>0</v>
      </c>
      <c r="C4" s="7">
        <f>IF(AND(Individuels!B1&gt;DATEVALUE("1/2/2016"),Individuels!B1&lt;DATEVALUE("29/2/2016")),Individuels!O69,0)</f>
        <v>0</v>
      </c>
      <c r="D4" s="7">
        <f>IF(AND(Individuels!B1&gt;DATEVALUE("1/2/2016"),Individuels!B1&lt;DATEVALUE("29/2/2016")),Individuels!P69,0)</f>
        <v>0</v>
      </c>
      <c r="E4" s="7">
        <f>IF(AND(Individuels!B1&gt;DATEVALUE("1/2/2016"),Individuels!B1&lt;DATEVALUE("29/2/2016")),Individuels!Q69,0)</f>
        <v>0</v>
      </c>
      <c r="F4" s="7">
        <f>IF(AND(Individuels!E1&gt;DATEVALUE("1/2/2016"),Individuels!E1&lt;DATEVALUE("29/2/2016")),Individuels!R69,0)</f>
        <v>0</v>
      </c>
      <c r="G4" s="7">
        <f>IF(AND(Individuels!F1&gt;DATEVALUE("1/2/2016"),Individuels!F1&lt;DATEVALUE("29/2/2016")),Individuels!S69,0)</f>
        <v>0</v>
      </c>
      <c r="H4" s="7">
        <f>IF(AND(Individuels!G1&gt;DATEVALUE("1/2/2016"),Individuels!G1&lt;DATEVALUE("29/2/2016")),Individuels!T69,0)</f>
        <v>0</v>
      </c>
      <c r="I4" s="7">
        <f>IF(AND(Individuels!H1&gt;DATEVALUE("1/2/2016"),Individuels!H1&lt;DATEVALUE("29/2/2016")),Individuels!U69,0)</f>
        <v>0</v>
      </c>
      <c r="J4" s="59">
        <f>IF(AND(Individuels!B1&gt;DATEVALUE("1/2/2016"),Individuels!I2&lt;DATEVALUE("29/2/2016")),Individuels!N71,0)</f>
        <v>0</v>
      </c>
      <c r="K4" s="59">
        <f>IF(AND(Individuels!J2&gt;DATEVALUE("1/2/2016"),Individuels!J2&lt;DATEVALUE("29/2/2016")),Individuels!O71,0)</f>
        <v>0</v>
      </c>
      <c r="L4" s="59">
        <f>IF(AND(Individuels!K2&gt;DATEVALUE("1/2/2016"),Individuels!K2&lt;DATEVALUE("29/2/2016")),Individuels!P71,0)</f>
        <v>0</v>
      </c>
      <c r="M4" s="59">
        <f>IF(AND(Individuels!L2&gt;DATEVALUE("1/2/2016"),Individuels!L2&lt;DATEVALUE("29/2/2016")),Individuels!Q71,0)</f>
        <v>0</v>
      </c>
      <c r="N4" s="59">
        <f>IF(AND(Individuels!M2&gt;DATEVALUE("1/2/2016"),Individuels!M2&lt;DATEVALUE("29/2/2016")),Individuels!R71,0)</f>
        <v>0</v>
      </c>
      <c r="O4" s="59">
        <f>IF(AND(Individuels!N2&gt;DATEVALUE("1/2/2016"),Individuels!N2&lt;DATEVALUE("29/2/2016")),Individuels!S71,0)</f>
        <v>0</v>
      </c>
      <c r="P4" s="59">
        <f>IF(AND(Individuels!O2&gt;DATEVALUE("1/2/2016"),Individuels!O2&lt;DATEVALUE("29/2/2016")),Individuels!T71,0)</f>
        <v>0</v>
      </c>
      <c r="Q4" s="59">
        <f>IF(AND(Individuels!P2&gt;DATEVALUE("1/2/2016"),Individuels!P2&lt;DATEVALUE("29/2/2016")),Individuels!U71,0)</f>
        <v>0</v>
      </c>
      <c r="R4" s="7"/>
      <c r="S4" s="7"/>
      <c r="T4" s="7"/>
      <c r="U4" s="7"/>
      <c r="V4" s="7"/>
      <c r="W4" s="7"/>
      <c r="X4" s="7"/>
      <c r="Y4" s="149"/>
      <c r="AA4" s="151" t="s">
        <v>144</v>
      </c>
      <c r="AB4" s="151"/>
      <c r="AC4" s="151"/>
      <c r="AD4" s="151"/>
      <c r="AE4" s="151"/>
      <c r="AF4" s="151"/>
      <c r="AG4" s="151"/>
      <c r="AH4" s="151"/>
      <c r="AI4" s="151"/>
      <c r="AJ4" s="151"/>
      <c r="AK4" s="151"/>
      <c r="AL4" s="151"/>
      <c r="AM4" s="151"/>
      <c r="AN4" s="151"/>
      <c r="AO4" s="151"/>
      <c r="AP4" s="151"/>
      <c r="AQ4" s="151"/>
      <c r="AR4" s="151"/>
      <c r="AS4" s="151"/>
      <c r="AT4" s="151"/>
      <c r="AU4" s="151"/>
      <c r="AV4" s="151"/>
      <c r="AW4" s="151"/>
      <c r="AX4" s="151"/>
    </row>
    <row r="5" spans="1:51" x14ac:dyDescent="0.25">
      <c r="A5" s="162">
        <v>42430</v>
      </c>
      <c r="B5" s="7">
        <f>IF(AND(Individuels!B1&gt;DATEVALUE("1/3/2016"),Individuels!B1&lt;DATEVALUE("31/3/2016")),Individuels!N69,0)</f>
        <v>0</v>
      </c>
      <c r="C5" s="7">
        <f>IF(AND(Individuels!B1&gt;DATEVALUE("1/3/2016"),Individuels!B1&lt;DATEVALUE("31/3/2016")),Individuels!O69,0)</f>
        <v>0</v>
      </c>
      <c r="D5" s="7">
        <f>IF(AND(Individuels!B1&gt;DATEVALUE("1/3/2016"),Individuels!B1&lt;DATEVALUE("31/3/2016")),Individuels!P69,0)</f>
        <v>0</v>
      </c>
      <c r="E5" s="7">
        <f>IF(AND(Individuels!B1&gt;DATEVALUE("1/3/2016"),Individuels!B1&lt;DATEVALUE("31/3/2016")),Individuels!Q69,0)</f>
        <v>0</v>
      </c>
      <c r="F5" s="7">
        <f>IF(AND(Individuels!E1&gt;DATEVALUE("1/3/2016"),Individuels!E1&lt;DATEVALUE("31/3/2016")),Individuels!R69,0)</f>
        <v>0</v>
      </c>
      <c r="G5" s="7">
        <f>IF(AND(Individuels!F1&gt;DATEVALUE("1/3/2016"),Individuels!F1&lt;DATEVALUE("31/3/2016")),Individuels!S69,0)</f>
        <v>0</v>
      </c>
      <c r="H5" s="7">
        <f>IF(AND(Individuels!G1&gt;DATEVALUE("1/3/2016"),Individuels!G1&lt;DATEVALUE("31/3/2016")),Individuels!T69,0)</f>
        <v>0</v>
      </c>
      <c r="I5" s="7">
        <f>IF(AND(Individuels!H1&gt;DATEVALUE("1/3/2016"),Individuels!H1&lt;DATEVALUE("31/3/2016")),Individuels!U69,0)</f>
        <v>0</v>
      </c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149"/>
      <c r="AA5" s="151" t="s">
        <v>145</v>
      </c>
      <c r="AB5" s="151"/>
      <c r="AC5" s="151"/>
      <c r="AD5" s="151"/>
      <c r="AE5" s="151"/>
      <c r="AF5" s="151"/>
      <c r="AG5" s="151"/>
      <c r="AH5" s="151"/>
      <c r="AI5" s="151"/>
      <c r="AJ5" s="151"/>
      <c r="AK5" s="151"/>
      <c r="AL5" s="151"/>
      <c r="AM5" s="151"/>
      <c r="AN5" s="151"/>
      <c r="AO5" s="151"/>
      <c r="AP5" s="151"/>
      <c r="AQ5" s="151"/>
      <c r="AR5" s="151"/>
      <c r="AS5" s="151"/>
      <c r="AT5" s="151"/>
      <c r="AU5" s="151"/>
      <c r="AV5" s="151"/>
      <c r="AW5" s="151"/>
      <c r="AX5" s="151"/>
    </row>
    <row r="6" spans="1:51" x14ac:dyDescent="0.25">
      <c r="A6" s="162">
        <v>42461</v>
      </c>
      <c r="B6" s="7">
        <f>IF(AND(Individuels!B1&gt;DATEVALUE("1/4/2016"),Individuels!B1&lt;DATEVALUE("30/4/2016")),Individuels!N69,0)</f>
        <v>0</v>
      </c>
      <c r="C6" s="7">
        <f>IF(AND(Individuels!B1&gt;DATEVALUE("1/4/2016"),Individuels!B1&lt;DATEVALUE("30/4/2016")),Individuels!O69,0)</f>
        <v>0</v>
      </c>
      <c r="D6" s="7">
        <f>IF(AND(Individuels!B1&gt;DATEVALUE("1/4/2016"),Individuels!B1&lt;DATEVALUE("30/4/2016")),Individuels!P69,0)</f>
        <v>0</v>
      </c>
      <c r="E6" s="7">
        <f>IF(AND(Individuels!B1&gt;DATEVALUE("1/4/2016"),Individuels!B1&lt;DATEVALUE("30/4/2016")),Individuels!Q69,0)</f>
        <v>0</v>
      </c>
      <c r="F6" s="7">
        <f>IF(AND(Individuels!E1&gt;DATEVALUE("1/4/2016"),Individuels!E1&lt;DATEVALUE("30/4/2016")),Individuels!R69,0)</f>
        <v>0</v>
      </c>
      <c r="G6" s="7">
        <f>IF(AND(Individuels!F1&gt;DATEVALUE("1/4/2016"),Individuels!F1&lt;DATEVALUE("30/4/2016")),Individuels!S69,0)</f>
        <v>0</v>
      </c>
      <c r="H6" s="7">
        <f>IF(AND(Individuels!G1&gt;DATEVALUE("1/4/2016"),Individuels!G1&lt;DATEVALUE("30/4/2016")),Individuels!T69,0)</f>
        <v>0</v>
      </c>
      <c r="I6" s="7">
        <f>IF(AND(Individuels!H1&gt;DATEVALUE("1/4/2016"),Individuels!H1&lt;DATEVALUE("30/4/2016")),Individuels!U69,0)</f>
        <v>0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149"/>
      <c r="AA6" s="151" t="s">
        <v>146</v>
      </c>
      <c r="AB6" s="151"/>
      <c r="AC6" s="151"/>
      <c r="AD6" s="151"/>
      <c r="AE6" s="151"/>
      <c r="AF6" s="151"/>
      <c r="AG6" s="151"/>
      <c r="AH6" s="151"/>
      <c r="AI6" s="151"/>
      <c r="AJ6" s="151"/>
      <c r="AK6" s="151"/>
      <c r="AL6" s="151"/>
      <c r="AM6" s="151"/>
      <c r="AN6" s="151"/>
      <c r="AO6" s="151"/>
      <c r="AP6" s="151"/>
      <c r="AQ6" s="151"/>
      <c r="AR6" s="151"/>
      <c r="AS6" s="151"/>
      <c r="AT6" s="151"/>
      <c r="AU6" s="151"/>
      <c r="AV6" s="151"/>
      <c r="AW6" s="151"/>
      <c r="AX6" s="151"/>
    </row>
    <row r="7" spans="1:51" x14ac:dyDescent="0.25">
      <c r="A7" s="162">
        <v>42491</v>
      </c>
      <c r="B7" s="7">
        <f>IF(AND(Individuels!B1&gt;DATEVALUE("1/5/2016"),Individuels!B1&lt;DATEVALUE("31/5/2016")),Individuels!N69,0)</f>
        <v>0</v>
      </c>
      <c r="C7" s="7">
        <f>IF(AND(Individuels!B1&gt;DATEVALUE("1/5/2016"),Individuels!C1&lt;DATEVALUE("31/5/2016")),Individuels!O69,0)</f>
        <v>0</v>
      </c>
      <c r="D7" s="7">
        <f>IF(AND(Individuels!B1&gt;DATEVALUE("1/5/2016"),Individuels!B1&lt;DATEVALUE("31/5/2016")),Individuels!P69,0)</f>
        <v>0</v>
      </c>
      <c r="E7" s="7">
        <f>IF(AND(Individuels!B1&gt;DATEVALUE("1/5/2016"),Individuels!B1&lt;DATEVALUE("31/5/2016")),Individuels!Q69,0)</f>
        <v>0</v>
      </c>
      <c r="F7" s="7">
        <f>IF(AND(Individuels!F1&gt;DATEVALUE("1/5/2016"),Individuels!F1&lt;DATEVALUE("31/5/2016")),Individuels!R69,0)</f>
        <v>0</v>
      </c>
      <c r="G7" s="7">
        <f>IF(AND(Individuels!G1&gt;DATEVALUE("1/5/2016"),Individuels!G1&lt;DATEVALUE("31/5/2016")),Individuels!S69,0)</f>
        <v>0</v>
      </c>
      <c r="H7" s="7">
        <f>IF(AND(Individuels!H1&gt;DATEVALUE("1/5/2016"),Individuels!H1&lt;DATEVALUE("31/5/2016")),Individuels!T69,0)</f>
        <v>0</v>
      </c>
      <c r="I7" s="7">
        <f>IF(AND(Individuels!I1&gt;DATEVALUE("1/5/2016"),Individuels!I1&lt;DATEVALUE("31/5/2016")),Individuels!U69,0)</f>
        <v>0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149"/>
      <c r="AA7" s="151" t="s">
        <v>147</v>
      </c>
      <c r="AB7" s="151"/>
      <c r="AC7" s="151"/>
      <c r="AD7" s="151"/>
      <c r="AE7" s="151"/>
      <c r="AF7" s="151"/>
      <c r="AG7" s="151"/>
      <c r="AH7" s="151"/>
      <c r="AI7" s="151"/>
      <c r="AJ7" s="151"/>
      <c r="AK7" s="151"/>
      <c r="AL7" s="151"/>
      <c r="AM7" s="151"/>
      <c r="AN7" s="151"/>
      <c r="AO7" s="151"/>
      <c r="AP7" s="151"/>
      <c r="AQ7" s="151"/>
      <c r="AR7" s="151"/>
      <c r="AS7" s="151"/>
      <c r="AT7" s="151"/>
      <c r="AU7" s="151"/>
      <c r="AV7" s="151"/>
      <c r="AW7" s="151"/>
      <c r="AX7" s="151"/>
    </row>
    <row r="8" spans="1:51" x14ac:dyDescent="0.25">
      <c r="A8" s="162">
        <v>42522</v>
      </c>
      <c r="B8" s="7">
        <f>IF(AND(Individuels!B1&gt;DATEVALUE("1/6/2016"),Individuels!B1&lt;DATEVALUE("30/6/2016")),Individuels!N69,0)</f>
        <v>0</v>
      </c>
      <c r="C8" s="7">
        <f>IF(AND(Individuels!B1&gt;DATEVALUE("1/6/2016"),Individuels!C1&lt;DATEVALUE("30/6/2016")),Individuels!O69,0)</f>
        <v>0</v>
      </c>
      <c r="D8" s="7">
        <f>IF(AND(Individuels!B1&gt;DATEVALUE("1/6/2016"),Individuels!B1&lt;DATEVALUE("30/6/2016")),Individuels!P69,0)</f>
        <v>0</v>
      </c>
      <c r="E8" s="7">
        <f>IF(AND(Individuels!B1&gt;DATEVALUE("1/6/2016"),Individuels!B1&lt;DATEVALUE("30/6/2016")),Individuels!Q69,0)</f>
        <v>0</v>
      </c>
      <c r="F8" s="7">
        <f>IF(AND(Individuels!F1&gt;DATEVALUE("1/6/2016"),Individuels!F1&lt;DATEVALUE("30/6/2016")),Individuels!R69,0)</f>
        <v>0</v>
      </c>
      <c r="G8" s="7">
        <f>IF(AND(Individuels!G1&gt;DATEVALUE("1/6/2016"),Individuels!G1&lt;DATEVALUE("30/6/2016")),Individuels!S69,0)</f>
        <v>0</v>
      </c>
      <c r="H8" s="7">
        <f>IF(AND(Individuels!H1&gt;DATEVALUE("1/6/2016"),Individuels!H1&lt;DATEVALUE("30/6/2016")),Individuels!T69,0)</f>
        <v>0</v>
      </c>
      <c r="I8" s="7">
        <f>IF(AND(Individuels!I1&gt;DATEVALUE("1/6/2016"),Individuels!I1&lt;DATEVALUE("30/6/2016")),Individuels!U69,0)</f>
        <v>0</v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149"/>
      <c r="AA8" s="151" t="s">
        <v>148</v>
      </c>
      <c r="AB8" s="151"/>
      <c r="AC8" s="151"/>
      <c r="AD8" s="151"/>
      <c r="AE8" s="151"/>
      <c r="AF8" s="151"/>
      <c r="AG8" s="151"/>
      <c r="AH8" s="151"/>
      <c r="AI8" s="151"/>
      <c r="AJ8" s="151"/>
      <c r="AK8" s="151"/>
      <c r="AL8" s="151"/>
      <c r="AM8" s="151"/>
      <c r="AN8" s="151"/>
      <c r="AO8" s="151"/>
      <c r="AP8" s="151"/>
      <c r="AQ8" s="151"/>
      <c r="AR8" s="151"/>
      <c r="AS8" s="151"/>
      <c r="AT8" s="151"/>
      <c r="AU8" s="151"/>
      <c r="AV8" s="151"/>
      <c r="AW8" s="151"/>
      <c r="AX8" s="151"/>
    </row>
    <row r="9" spans="1:51" x14ac:dyDescent="0.25">
      <c r="A9" s="162">
        <v>42552</v>
      </c>
      <c r="B9" s="7">
        <f>IF(AND(Individuels!B1&gt;DATEVALUE("1/7/2016"),Individuels!B1&lt;DATEVALUE("31/7/2016")),Individuels!N69,0)</f>
        <v>0</v>
      </c>
      <c r="C9" s="7">
        <f>IF(AND(Individuels!B1&gt;DATEVALUE("1/7/2016"),Individuels!C1&lt;DATEVALUE("31/7/2016")),Individuels!O69,0)</f>
        <v>0</v>
      </c>
      <c r="D9" s="7">
        <f>IF(AND(Individuels!B1&gt;DATEVALUE("1/7/2016"),Individuels!B1&lt;DATEVALUE("31/7/2016")),Individuels!P69,0)</f>
        <v>0</v>
      </c>
      <c r="E9" s="7">
        <f>IF(AND(Individuels!B1&gt;DATEVALUE("1/7/2016"),Individuels!B1&lt;DATEVALUE("31/7/2016")),Individuels!Q69,0)</f>
        <v>0</v>
      </c>
      <c r="F9" s="7">
        <f>IF(AND(Individuels!F1&gt;DATEVALUE("1/7/2016"),Individuels!F1&lt;DATEVALUE("31/7/2016")),Individuels!R69,0)</f>
        <v>0</v>
      </c>
      <c r="G9" s="7">
        <f>IF(AND(Individuels!G1&gt;DATEVALUE("1/7/2016"),Individuels!G1&lt;DATEVALUE("31/7/2016")),Individuels!S69,0)</f>
        <v>0</v>
      </c>
      <c r="H9" s="7">
        <f>IF(AND(Individuels!H1&gt;DATEVALUE("1/7/2016"),Individuels!H1&lt;DATEVALUE("31/7/2016")),Individuels!T69,0)</f>
        <v>0</v>
      </c>
      <c r="I9" s="7">
        <f>IF(AND(Individuels!I1&gt;DATEVALUE("1/7/2016"),Individuels!I1&lt;DATEVALUE("31/7/2016")),Individuels!U69,0)</f>
        <v>0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149"/>
      <c r="AA9" s="151" t="s">
        <v>149</v>
      </c>
      <c r="AB9" s="151"/>
      <c r="AC9" s="151"/>
      <c r="AD9" s="151"/>
      <c r="AE9" s="151"/>
      <c r="AF9" s="151"/>
      <c r="AG9" s="151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151"/>
      <c r="AW9" s="151"/>
      <c r="AX9" s="151"/>
    </row>
    <row r="10" spans="1:51" x14ac:dyDescent="0.25">
      <c r="A10" s="162">
        <v>42583</v>
      </c>
      <c r="B10" s="7">
        <f>IF(AND(Individuels!B1&gt;DATEVALUE("1/8/2016"),Individuels!B1&lt;DATEVALUE("31/8/2016")),Individuels!N69,0)</f>
        <v>0</v>
      </c>
      <c r="C10" s="7">
        <f>IF(AND(Individuels!B1&gt;DATEVALUE("1/8/2016"),Individuels!C1&lt;DATEVALUE("31/8/2016")),Individuels!O69,0)</f>
        <v>0</v>
      </c>
      <c r="D10" s="7">
        <f>IF(AND(Individuels!B1&gt;DATEVALUE("1/8/2016"),Individuels!B1&lt;DATEVALUE("31/8/2016")),Individuels!P69,0)</f>
        <v>0</v>
      </c>
      <c r="E10" s="7">
        <f>IF(AND(Individuels!B1&gt;DATEVALUE("1/8/2016"),Individuels!B1&lt;DATEVALUE("31/8/2016")),Individuels!Q69,0)</f>
        <v>0</v>
      </c>
      <c r="F10" s="7">
        <f>IF(AND(Individuels!F1&gt;DATEVALUE("1/8/2016"),Individuels!F1&lt;DATEVALUE("31/8/2016")),Individuels!R69,0)</f>
        <v>0</v>
      </c>
      <c r="G10" s="7">
        <f>IF(AND(Individuels!G1&gt;DATEVALUE("1/8/2016"),Individuels!G1&lt;DATEVALUE("31/8/2016")),Individuels!S69,0)</f>
        <v>0</v>
      </c>
      <c r="H10" s="7">
        <f>IF(AND(Individuels!H1&gt;DATEVALUE("1/8/2016"),Individuels!H1&lt;DATEVALUE("31/8/2016")),Individuels!T69,0)</f>
        <v>0</v>
      </c>
      <c r="I10" s="7">
        <f>IF(AND(Individuels!I1&gt;DATEVALUE("1/8/2016"),Individuels!I1&lt;DATEVALUE("31/8/2016")),Individuels!U69,0)</f>
        <v>0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149"/>
      <c r="AA10" s="151" t="s">
        <v>150</v>
      </c>
      <c r="AB10" s="151"/>
      <c r="AC10" s="151"/>
      <c r="AD10" s="151"/>
      <c r="AE10" s="151"/>
      <c r="AF10" s="151"/>
      <c r="AG10" s="151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151"/>
      <c r="AW10" s="151"/>
      <c r="AX10" s="151"/>
    </row>
    <row r="11" spans="1:51" x14ac:dyDescent="0.25">
      <c r="A11" s="162">
        <v>42614</v>
      </c>
      <c r="B11" s="7">
        <f>IF(AND(Individuels!B1&gt;DATEVALUE("1/9/2016"),Individuels!B1&lt;DATEVALUE("30/9/2016")),Individuels!N69,0)</f>
        <v>0</v>
      </c>
      <c r="C11" s="7">
        <f>IF(AND(Individuels!B1&gt;DATEVALUE("1/9/2016"),Individuels!C1&lt;DATEVALUE("30/9/2016")),Individuels!O69,0)</f>
        <v>0</v>
      </c>
      <c r="D11" s="7">
        <f>IF(AND(Individuels!B1&gt;DATEVALUE("1/9/2016"),Individuels!B1&lt;DATEVALUE("30/9/2016")),Individuels!P69,0)</f>
        <v>0</v>
      </c>
      <c r="E11" s="7">
        <f>IF(AND(Individuels!B1&gt;DATEVALUE("1/9/2016"),Individuels!B1&lt;DATEVALUE("30/9/2016")),Individuels!Q69,0)</f>
        <v>0</v>
      </c>
      <c r="F11" s="7">
        <f>IF(AND(Individuels!F1&gt;DATEVALUE("1/9/2016"),Individuels!F1&lt;DATEVALUE("30/9/2016")),Individuels!R69,0)</f>
        <v>0</v>
      </c>
      <c r="G11" s="7">
        <f>IF(AND(Individuels!G1&gt;DATEVALUE("1/9/2016"),Individuels!G1&lt;DATEVALUE("30/9/2016")),Individuels!S69,0)</f>
        <v>0</v>
      </c>
      <c r="H11" s="7">
        <f>IF(AND(Individuels!H1&gt;DATEVALUE("1/9/2016"),Individuels!H1&lt;DATEVALUE("30/9/2016")),Individuels!T69,0)</f>
        <v>0</v>
      </c>
      <c r="I11" s="7">
        <f>IF(AND(Individuels!I1&gt;DATEVALUE("1/9/2016"),Individuels!I1&lt;DATEVALUE("30/9/2016")),Individuels!U69,0)</f>
        <v>0</v>
      </c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149"/>
      <c r="AA11" s="151" t="s">
        <v>151</v>
      </c>
      <c r="AB11" s="151"/>
      <c r="AC11" s="151"/>
      <c r="AD11" s="151"/>
      <c r="AE11" s="151"/>
      <c r="AF11" s="151"/>
      <c r="AG11" s="151"/>
      <c r="AH11" s="151"/>
      <c r="AI11" s="151"/>
      <c r="AJ11" s="151"/>
      <c r="AK11" s="151"/>
      <c r="AL11" s="151"/>
      <c r="AM11" s="151"/>
      <c r="AN11" s="151"/>
      <c r="AO11" s="151"/>
      <c r="AP11" s="151"/>
      <c r="AQ11" s="151"/>
      <c r="AR11" s="151"/>
      <c r="AS11" s="151"/>
      <c r="AT11" s="151"/>
      <c r="AU11" s="151"/>
      <c r="AV11" s="151"/>
      <c r="AW11" s="151"/>
      <c r="AX11" s="151"/>
    </row>
    <row r="12" spans="1:51" x14ac:dyDescent="0.25">
      <c r="A12" s="162">
        <v>42644</v>
      </c>
      <c r="B12" s="7">
        <f>IF(AND(Individuels!B1&gt;DATEVALUE("1/10/2016"),Individuels!B1&lt;DATEVALUE("31/10/2016")),Individuels!N69,0)</f>
        <v>0</v>
      </c>
      <c r="C12" s="7">
        <f>IF(AND(Individuels!B1&gt;DATEVALUE("1/10/2016"),Individuels!C1&lt;DATEVALUE("31/10/2016")),Individuels!O69,0)</f>
        <v>0</v>
      </c>
      <c r="D12" s="7">
        <f>IF(AND(Individuels!B1&gt;DATEVALUE("1/10/2016"),Individuels!B1&lt;DATEVALUE("31/10/2016")),Individuels!P69,0)</f>
        <v>0</v>
      </c>
      <c r="E12" s="7">
        <f>IF(AND(Individuels!B1&gt;DATEVALUE("1/10/2016"),Individuels!B1&lt;DATEVALUE("31/10/2016")),Individuels!Q69,0)</f>
        <v>0</v>
      </c>
      <c r="F12" s="7">
        <f>IF(AND(Individuels!F1&gt;DATEVALUE("1/10/2016"),Individuels!F1&lt;DATEVALUE("31/10/2016")),Individuels!R69,0)</f>
        <v>0</v>
      </c>
      <c r="G12" s="7">
        <f>IF(AND(Individuels!G1&gt;DATEVALUE("1/10/2016"),Individuels!G1&lt;DATEVALUE("31/10/2016")),Individuels!S69,0)</f>
        <v>0</v>
      </c>
      <c r="H12" s="7">
        <f>IF(AND(Individuels!H1&gt;DATEVALUE("1/10/2016"),Individuels!H1&lt;DATEVALUE("31/10/2016")),Individuels!T69,0)</f>
        <v>0</v>
      </c>
      <c r="I12" s="7">
        <f>IF(AND(Individuels!I1&gt;DATEVALUE("1/10/2016"),Individuels!I1&lt;DATEVALUE("31/10/2016")),Individuels!U69,0)</f>
        <v>0</v>
      </c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149"/>
      <c r="AA12" s="151" t="s">
        <v>152</v>
      </c>
      <c r="AB12" s="151"/>
      <c r="AC12" s="151"/>
      <c r="AD12" s="151"/>
      <c r="AE12" s="151"/>
      <c r="AF12" s="151"/>
      <c r="AG12" s="151"/>
      <c r="AH12" s="151"/>
      <c r="AI12" s="151"/>
      <c r="AJ12" s="151"/>
      <c r="AK12" s="151"/>
      <c r="AL12" s="151"/>
      <c r="AM12" s="151"/>
      <c r="AN12" s="151"/>
      <c r="AO12" s="151"/>
      <c r="AP12" s="151"/>
      <c r="AQ12" s="151"/>
      <c r="AR12" s="151"/>
      <c r="AS12" s="151"/>
      <c r="AT12" s="151"/>
      <c r="AU12" s="151"/>
      <c r="AV12" s="151"/>
      <c r="AW12" s="151"/>
      <c r="AX12" s="151"/>
    </row>
    <row r="13" spans="1:51" x14ac:dyDescent="0.25">
      <c r="A13" s="162">
        <v>42675</v>
      </c>
      <c r="B13" s="7">
        <f>IF(AND(Individuels!B1&gt;DATEVALUE("1/11/2016"),Individuels!B1&lt;DATEVALUE("30/11/2016")),Individuels!N69,0)</f>
        <v>0</v>
      </c>
      <c r="C13" s="7">
        <f>IF(AND(Individuels!B1&gt;DATEVALUE("1/11/2016"),Individuels!C1&lt;DATEVALUE("30/11/2016")),Individuels!O69,0)</f>
        <v>0</v>
      </c>
      <c r="D13" s="7">
        <f>IF(AND(Individuels!B1&gt;DATEVALUE("1/11/2016"),Individuels!B1&lt;DATEVALUE("30/11/2016")),Individuels!P69,0)</f>
        <v>0</v>
      </c>
      <c r="E13" s="7">
        <f>IF(AND(Individuels!B1&gt;DATEVALUE("1/11/2016"),Individuels!B1&lt;DATEVALUE("30/11/2016")),Individuels!Q69,0)</f>
        <v>0</v>
      </c>
      <c r="F13" s="7">
        <f>IF(AND(Individuels!F1&gt;DATEVALUE("1/11/2016"),Individuels!F1&lt;DATEVALUE("30/11/2016")),Individuels!R69,0)</f>
        <v>0</v>
      </c>
      <c r="G13" s="7">
        <f>IF(AND(Individuels!G1&gt;DATEVALUE("1/11/2016"),Individuels!G1&lt;DATEVALUE("30/11/2016")),Individuels!S69,0)</f>
        <v>0</v>
      </c>
      <c r="H13" s="7">
        <f>IF(AND(Individuels!H1&gt;DATEVALUE("1/11/2016"),Individuels!H1&lt;DATEVALUE("30/11/2016")),Individuels!T69,0)</f>
        <v>0</v>
      </c>
      <c r="I13" s="7">
        <f>IF(AND(Individuels!I1&gt;DATEVALUE("1/11/2016"),Individuels!I1&lt;DATEVALUE("30/11/2016")),Individuels!U69,0)</f>
        <v>0</v>
      </c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149"/>
      <c r="AA13" s="151" t="s">
        <v>153</v>
      </c>
      <c r="AB13" s="151"/>
      <c r="AC13" s="151"/>
      <c r="AD13" s="151"/>
      <c r="AE13" s="151"/>
      <c r="AF13" s="151"/>
      <c r="AG13" s="151"/>
      <c r="AH13" s="151"/>
      <c r="AI13" s="151"/>
      <c r="AJ13" s="151"/>
      <c r="AK13" s="151"/>
      <c r="AL13" s="151"/>
      <c r="AM13" s="151"/>
      <c r="AN13" s="151"/>
      <c r="AO13" s="151"/>
      <c r="AP13" s="151"/>
      <c r="AQ13" s="151"/>
      <c r="AR13" s="151"/>
      <c r="AS13" s="151"/>
      <c r="AT13" s="151"/>
      <c r="AU13" s="151"/>
      <c r="AV13" s="151"/>
      <c r="AW13" s="151"/>
      <c r="AX13" s="151"/>
    </row>
    <row r="14" spans="1:51" ht="15.75" thickBot="1" x14ac:dyDescent="0.3">
      <c r="A14" s="163">
        <v>42705</v>
      </c>
      <c r="B14" s="23">
        <f>IF(AND(Individuels!B1&gt;DATEVALUE("1/12/2016"),Individuels!B1&lt;DATEVALUE("31/12/2016")),Individuels!N69,0)</f>
        <v>0</v>
      </c>
      <c r="C14" s="23">
        <f>IF(AND(Individuels!B1&gt;DATEVALUE("1/12/2016"),Individuels!C1&lt;DATEVALUE("31/12/2016")),Individuels!O69,0)</f>
        <v>0</v>
      </c>
      <c r="D14" s="23">
        <f>IF(AND(Individuels!B1&gt;DATEVALUE("1/12/2016"),Individuels!B1&lt;DATEVALUE("31/12/2016")),Individuels!P69,0)</f>
        <v>0</v>
      </c>
      <c r="E14" s="23">
        <f>IF(AND(Individuels!B1&gt;DATEVALUE("1/12/2016"),Individuels!B1&lt;DATEVALUE("31/12/2016")),Individuels!Q69,0)</f>
        <v>0</v>
      </c>
      <c r="F14" s="23">
        <f>IF(AND(Individuels!F1&gt;DATEVALUE("1/12/2016"),Individuels!F1&lt;DATEVALUE("31/12/2016")),Individuels!R69,0)</f>
        <v>0</v>
      </c>
      <c r="G14" s="23">
        <f>IF(AND(Individuels!G1&gt;DATEVALUE("1/12/2016"),Individuels!G1&lt;DATEVALUE("31/12/2016")),Individuels!S69,0)</f>
        <v>0</v>
      </c>
      <c r="H14" s="23">
        <f>IF(AND(Individuels!H1&gt;DATEVALUE("1/12/2016"),Individuels!H1&lt;DATEVALUE("31/12/2016")),Individuels!T69,0)</f>
        <v>0</v>
      </c>
      <c r="I14" s="23">
        <f>IF(AND(Individuels!I1&gt;DATEVALUE("1/12/2016"),Individuels!I1&lt;DATEVALUE("31/12/2016")),Individuels!U69,0)</f>
        <v>0</v>
      </c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150"/>
      <c r="AA14" s="151" t="s">
        <v>154</v>
      </c>
      <c r="AB14" s="151"/>
      <c r="AC14" s="151"/>
      <c r="AD14" s="151"/>
      <c r="AE14" s="151"/>
      <c r="AF14" s="151"/>
      <c r="AG14" s="151"/>
      <c r="AH14" s="151"/>
      <c r="AI14" s="151"/>
      <c r="AJ14" s="151"/>
      <c r="AK14" s="151"/>
      <c r="AL14" s="151"/>
      <c r="AM14" s="151"/>
      <c r="AN14" s="151"/>
      <c r="AO14" s="151"/>
      <c r="AP14" s="151"/>
      <c r="AQ14" s="151"/>
      <c r="AR14" s="151"/>
      <c r="AS14" s="151"/>
      <c r="AT14" s="151"/>
      <c r="AU14" s="151"/>
      <c r="AV14" s="151"/>
      <c r="AW14" s="151"/>
      <c r="AX14" s="151"/>
    </row>
    <row r="15" spans="1:51" ht="15.75" thickBot="1" x14ac:dyDescent="0.3">
      <c r="A15" s="158" t="s">
        <v>155</v>
      </c>
      <c r="B15" s="159">
        <f>SUM(B3:B14)</f>
        <v>0</v>
      </c>
      <c r="C15" s="159">
        <f t="shared" ref="C15:I15" si="0">SUM(C3:C14)</f>
        <v>0</v>
      </c>
      <c r="D15" s="159">
        <f t="shared" si="0"/>
        <v>0</v>
      </c>
      <c r="E15" s="159">
        <f t="shared" si="0"/>
        <v>0</v>
      </c>
      <c r="F15" s="159">
        <f t="shared" si="0"/>
        <v>0</v>
      </c>
      <c r="G15" s="159">
        <f t="shared" si="0"/>
        <v>0</v>
      </c>
      <c r="H15" s="159">
        <f t="shared" si="0"/>
        <v>0</v>
      </c>
      <c r="I15" s="159">
        <f t="shared" si="0"/>
        <v>0</v>
      </c>
      <c r="J15" s="159"/>
      <c r="K15" s="159"/>
      <c r="L15" s="159"/>
      <c r="M15" s="159"/>
      <c r="N15" s="159"/>
      <c r="O15" s="159"/>
      <c r="P15" s="159"/>
      <c r="Q15" s="159"/>
      <c r="R15" s="159"/>
      <c r="S15" s="159"/>
      <c r="T15" s="159"/>
      <c r="U15" s="159"/>
      <c r="V15" s="159"/>
      <c r="W15" s="159"/>
      <c r="X15" s="159"/>
      <c r="Y15" s="160"/>
      <c r="AA15" s="151" t="s">
        <v>155</v>
      </c>
      <c r="AB15" s="151"/>
      <c r="AC15" s="151"/>
      <c r="AD15" s="151"/>
      <c r="AE15" s="151"/>
      <c r="AF15" s="151"/>
      <c r="AG15" s="151"/>
      <c r="AH15" s="151"/>
      <c r="AI15" s="151"/>
      <c r="AJ15" s="151"/>
      <c r="AK15" s="151"/>
      <c r="AL15" s="151"/>
      <c r="AM15" s="151"/>
      <c r="AN15" s="151"/>
      <c r="AO15" s="151"/>
      <c r="AP15" s="151"/>
      <c r="AQ15" s="151"/>
      <c r="AR15" s="151"/>
      <c r="AS15" s="151"/>
      <c r="AT15" s="151"/>
      <c r="AU15" s="151"/>
      <c r="AV15" s="151"/>
      <c r="AW15" s="151"/>
      <c r="AX15" s="151"/>
    </row>
    <row r="16" spans="1:51" ht="15.75" thickBot="1" x14ac:dyDescent="0.3"/>
    <row r="17" spans="1:51" ht="15.75" thickBot="1" x14ac:dyDescent="0.3">
      <c r="A17" s="151"/>
      <c r="B17" s="240" t="s">
        <v>126</v>
      </c>
      <c r="C17" s="241"/>
      <c r="D17" s="241"/>
      <c r="E17" s="241"/>
      <c r="F17" s="241"/>
      <c r="G17" s="241"/>
      <c r="H17" s="241"/>
      <c r="I17" s="242"/>
      <c r="J17" s="240" t="s">
        <v>127</v>
      </c>
      <c r="K17" s="241"/>
      <c r="L17" s="241"/>
      <c r="M17" s="241"/>
      <c r="N17" s="241"/>
      <c r="O17" s="241"/>
      <c r="P17" s="241"/>
      <c r="Q17" s="242"/>
      <c r="R17" s="240" t="s">
        <v>128</v>
      </c>
      <c r="S17" s="241"/>
      <c r="T17" s="241"/>
      <c r="U17" s="241"/>
      <c r="V17" s="241"/>
      <c r="W17" s="241"/>
      <c r="X17" s="241"/>
      <c r="Y17" s="242"/>
      <c r="AB17" s="240" t="s">
        <v>126</v>
      </c>
      <c r="AC17" s="241"/>
      <c r="AD17" s="241"/>
      <c r="AE17" s="241"/>
      <c r="AF17" s="241"/>
      <c r="AG17" s="241"/>
      <c r="AH17" s="241"/>
      <c r="AI17" s="242"/>
      <c r="AJ17" s="240" t="s">
        <v>127</v>
      </c>
      <c r="AK17" s="241"/>
      <c r="AL17" s="241"/>
      <c r="AM17" s="241"/>
      <c r="AN17" s="241"/>
      <c r="AO17" s="241"/>
      <c r="AP17" s="241"/>
      <c r="AQ17" s="242"/>
      <c r="AR17" s="240" t="s">
        <v>128</v>
      </c>
      <c r="AS17" s="241"/>
      <c r="AT17" s="241"/>
      <c r="AU17" s="241"/>
      <c r="AV17" s="241"/>
      <c r="AW17" s="241"/>
      <c r="AX17" s="241"/>
      <c r="AY17" s="242"/>
    </row>
    <row r="18" spans="1:51" ht="15.75" thickBot="1" x14ac:dyDescent="0.3">
      <c r="A18" s="151"/>
      <c r="B18" s="155" t="s">
        <v>61</v>
      </c>
      <c r="C18" s="155" t="s">
        <v>65</v>
      </c>
      <c r="D18" s="155" t="s">
        <v>66</v>
      </c>
      <c r="E18" s="155" t="s">
        <v>123</v>
      </c>
      <c r="F18" s="155" t="s">
        <v>124</v>
      </c>
      <c r="G18" s="155" t="s">
        <v>64</v>
      </c>
      <c r="H18" s="155" t="s">
        <v>63</v>
      </c>
      <c r="I18" s="155" t="s">
        <v>62</v>
      </c>
      <c r="J18" s="155" t="s">
        <v>61</v>
      </c>
      <c r="K18" s="155" t="s">
        <v>65</v>
      </c>
      <c r="L18" s="155" t="s">
        <v>66</v>
      </c>
      <c r="M18" s="155" t="s">
        <v>123</v>
      </c>
      <c r="N18" s="155" t="s">
        <v>124</v>
      </c>
      <c r="O18" s="155" t="s">
        <v>64</v>
      </c>
      <c r="P18" s="155" t="s">
        <v>63</v>
      </c>
      <c r="Q18" s="155" t="s">
        <v>62</v>
      </c>
      <c r="R18" s="155" t="s">
        <v>61</v>
      </c>
      <c r="S18" s="155" t="s">
        <v>65</v>
      </c>
      <c r="T18" s="155" t="s">
        <v>66</v>
      </c>
      <c r="U18" s="155" t="s">
        <v>123</v>
      </c>
      <c r="V18" s="155" t="s">
        <v>124</v>
      </c>
      <c r="W18" s="155" t="s">
        <v>64</v>
      </c>
      <c r="X18" s="155" t="s">
        <v>63</v>
      </c>
      <c r="Y18" s="155" t="s">
        <v>62</v>
      </c>
      <c r="AB18" s="155" t="s">
        <v>61</v>
      </c>
      <c r="AC18" s="155" t="s">
        <v>65</v>
      </c>
      <c r="AD18" s="155" t="s">
        <v>66</v>
      </c>
      <c r="AE18" s="155" t="s">
        <v>123</v>
      </c>
      <c r="AF18" s="155" t="s">
        <v>124</v>
      </c>
      <c r="AG18" s="155" t="s">
        <v>64</v>
      </c>
      <c r="AH18" s="155" t="s">
        <v>63</v>
      </c>
      <c r="AI18" s="155" t="s">
        <v>62</v>
      </c>
      <c r="AJ18" s="155" t="s">
        <v>61</v>
      </c>
      <c r="AK18" s="155" t="s">
        <v>65</v>
      </c>
      <c r="AL18" s="155" t="s">
        <v>66</v>
      </c>
      <c r="AM18" s="155" t="s">
        <v>123</v>
      </c>
      <c r="AN18" s="155" t="s">
        <v>124</v>
      </c>
      <c r="AO18" s="155" t="s">
        <v>64</v>
      </c>
      <c r="AP18" s="155" t="s">
        <v>63</v>
      </c>
      <c r="AQ18" s="155" t="s">
        <v>62</v>
      </c>
      <c r="AR18" s="155" t="s">
        <v>61</v>
      </c>
      <c r="AS18" s="155" t="s">
        <v>65</v>
      </c>
      <c r="AT18" s="155" t="s">
        <v>66</v>
      </c>
      <c r="AU18" s="155" t="s">
        <v>123</v>
      </c>
      <c r="AV18" s="155" t="s">
        <v>124</v>
      </c>
      <c r="AW18" s="155" t="s">
        <v>64</v>
      </c>
      <c r="AX18" s="155" t="s">
        <v>63</v>
      </c>
      <c r="AY18" s="155" t="s">
        <v>62</v>
      </c>
    </row>
    <row r="19" spans="1:51" x14ac:dyDescent="0.25">
      <c r="A19" s="156" t="s">
        <v>131</v>
      </c>
      <c r="AA19" t="s">
        <v>143</v>
      </c>
    </row>
    <row r="20" spans="1:51" x14ac:dyDescent="0.25">
      <c r="A20" s="156" t="s">
        <v>132</v>
      </c>
      <c r="AA20" s="151" t="s">
        <v>144</v>
      </c>
    </row>
    <row r="21" spans="1:51" x14ac:dyDescent="0.25">
      <c r="A21" s="156" t="s">
        <v>133</v>
      </c>
      <c r="AA21" s="151" t="s">
        <v>145</v>
      </c>
    </row>
    <row r="22" spans="1:51" x14ac:dyDescent="0.25">
      <c r="A22" s="156" t="s">
        <v>134</v>
      </c>
      <c r="AA22" s="151" t="s">
        <v>146</v>
      </c>
    </row>
    <row r="23" spans="1:51" x14ac:dyDescent="0.25">
      <c r="A23" s="156" t="s">
        <v>135</v>
      </c>
      <c r="AA23" s="151" t="s">
        <v>147</v>
      </c>
    </row>
    <row r="24" spans="1:51" x14ac:dyDescent="0.25">
      <c r="A24" s="156" t="s">
        <v>136</v>
      </c>
      <c r="AA24" s="151" t="s">
        <v>148</v>
      </c>
    </row>
    <row r="25" spans="1:51" x14ac:dyDescent="0.25">
      <c r="A25" s="156" t="s">
        <v>137</v>
      </c>
      <c r="AA25" s="151" t="s">
        <v>149</v>
      </c>
    </row>
    <row r="26" spans="1:51" x14ac:dyDescent="0.25">
      <c r="A26" s="156" t="s">
        <v>138</v>
      </c>
      <c r="AA26" s="151" t="s">
        <v>150</v>
      </c>
    </row>
    <row r="27" spans="1:51" x14ac:dyDescent="0.25">
      <c r="A27" s="156" t="s">
        <v>139</v>
      </c>
      <c r="AA27" s="151" t="s">
        <v>151</v>
      </c>
    </row>
    <row r="28" spans="1:51" x14ac:dyDescent="0.25">
      <c r="A28" s="156" t="s">
        <v>140</v>
      </c>
      <c r="AA28" s="151" t="s">
        <v>152</v>
      </c>
    </row>
    <row r="29" spans="1:51" x14ac:dyDescent="0.25">
      <c r="A29" s="156" t="s">
        <v>141</v>
      </c>
      <c r="AA29" s="151" t="s">
        <v>153</v>
      </c>
    </row>
    <row r="30" spans="1:51" x14ac:dyDescent="0.25">
      <c r="A30" s="156" t="s">
        <v>142</v>
      </c>
      <c r="AA30" s="151" t="s">
        <v>154</v>
      </c>
    </row>
    <row r="31" spans="1:51" x14ac:dyDescent="0.25">
      <c r="A31" s="156" t="s">
        <v>155</v>
      </c>
      <c r="AA31" t="s">
        <v>155</v>
      </c>
    </row>
    <row r="33" spans="2:51" ht="15.75" thickBot="1" x14ac:dyDescent="0.3"/>
    <row r="34" spans="2:51" ht="15.75" thickBot="1" x14ac:dyDescent="0.3">
      <c r="B34" s="240" t="s">
        <v>126</v>
      </c>
      <c r="C34" s="241"/>
      <c r="D34" s="241"/>
      <c r="E34" s="241"/>
      <c r="F34" s="241"/>
      <c r="G34" s="241"/>
      <c r="H34" s="241"/>
      <c r="I34" s="242"/>
      <c r="J34" s="240" t="s">
        <v>127</v>
      </c>
      <c r="K34" s="241"/>
      <c r="L34" s="241"/>
      <c r="M34" s="241"/>
      <c r="N34" s="241"/>
      <c r="O34" s="241"/>
      <c r="P34" s="241"/>
      <c r="Q34" s="242"/>
      <c r="R34" s="240" t="s">
        <v>128</v>
      </c>
      <c r="S34" s="241"/>
      <c r="T34" s="241"/>
      <c r="U34" s="241"/>
      <c r="V34" s="241"/>
      <c r="W34" s="241"/>
      <c r="X34" s="241"/>
      <c r="Y34" s="242"/>
      <c r="AB34" s="240" t="s">
        <v>126</v>
      </c>
      <c r="AC34" s="241"/>
      <c r="AD34" s="241"/>
      <c r="AE34" s="241"/>
      <c r="AF34" s="241"/>
      <c r="AG34" s="241"/>
      <c r="AH34" s="241"/>
      <c r="AI34" s="242"/>
      <c r="AJ34" s="240" t="s">
        <v>127</v>
      </c>
      <c r="AK34" s="241"/>
      <c r="AL34" s="241"/>
      <c r="AM34" s="241"/>
      <c r="AN34" s="241"/>
      <c r="AO34" s="241"/>
      <c r="AP34" s="241"/>
      <c r="AQ34" s="242"/>
      <c r="AR34" s="240" t="s">
        <v>128</v>
      </c>
      <c r="AS34" s="241"/>
      <c r="AT34" s="241"/>
      <c r="AU34" s="241"/>
      <c r="AV34" s="241"/>
      <c r="AW34" s="241"/>
      <c r="AX34" s="241"/>
      <c r="AY34" s="242"/>
    </row>
    <row r="35" spans="2:51" ht="15.75" thickBot="1" x14ac:dyDescent="0.3">
      <c r="B35" s="155" t="s">
        <v>61</v>
      </c>
      <c r="C35" s="155" t="s">
        <v>65</v>
      </c>
      <c r="D35" s="155" t="s">
        <v>66</v>
      </c>
      <c r="E35" s="155" t="s">
        <v>123</v>
      </c>
      <c r="F35" s="155" t="s">
        <v>124</v>
      </c>
      <c r="G35" s="155" t="s">
        <v>64</v>
      </c>
      <c r="H35" s="155" t="s">
        <v>63</v>
      </c>
      <c r="I35" s="155" t="s">
        <v>62</v>
      </c>
      <c r="J35" s="155" t="s">
        <v>61</v>
      </c>
      <c r="K35" s="155" t="s">
        <v>65</v>
      </c>
      <c r="L35" s="155" t="s">
        <v>66</v>
      </c>
      <c r="M35" s="155" t="s">
        <v>123</v>
      </c>
      <c r="N35" s="155" t="s">
        <v>124</v>
      </c>
      <c r="O35" s="155" t="s">
        <v>64</v>
      </c>
      <c r="P35" s="155" t="s">
        <v>63</v>
      </c>
      <c r="Q35" s="155" t="s">
        <v>62</v>
      </c>
      <c r="R35" s="155" t="s">
        <v>61</v>
      </c>
      <c r="S35" s="155" t="s">
        <v>65</v>
      </c>
      <c r="T35" s="155" t="s">
        <v>66</v>
      </c>
      <c r="U35" s="155" t="s">
        <v>123</v>
      </c>
      <c r="V35" s="155" t="s">
        <v>124</v>
      </c>
      <c r="W35" s="155" t="s">
        <v>64</v>
      </c>
      <c r="X35" s="155" t="s">
        <v>63</v>
      </c>
      <c r="Y35" s="155" t="s">
        <v>62</v>
      </c>
      <c r="AB35" s="155" t="s">
        <v>61</v>
      </c>
      <c r="AC35" s="155" t="s">
        <v>65</v>
      </c>
      <c r="AD35" s="155" t="s">
        <v>66</v>
      </c>
      <c r="AE35" s="155" t="s">
        <v>123</v>
      </c>
      <c r="AF35" s="155" t="s">
        <v>124</v>
      </c>
      <c r="AG35" s="155" t="s">
        <v>64</v>
      </c>
      <c r="AH35" s="155" t="s">
        <v>63</v>
      </c>
      <c r="AI35" s="155" t="s">
        <v>62</v>
      </c>
      <c r="AJ35" s="155" t="s">
        <v>61</v>
      </c>
      <c r="AK35" s="155" t="s">
        <v>65</v>
      </c>
      <c r="AL35" s="155" t="s">
        <v>66</v>
      </c>
      <c r="AM35" s="155" t="s">
        <v>123</v>
      </c>
      <c r="AN35" s="155" t="s">
        <v>124</v>
      </c>
      <c r="AO35" s="155" t="s">
        <v>64</v>
      </c>
      <c r="AP35" s="155" t="s">
        <v>63</v>
      </c>
      <c r="AQ35" s="155" t="s">
        <v>62</v>
      </c>
      <c r="AR35" s="155" t="s">
        <v>61</v>
      </c>
      <c r="AS35" s="155" t="s">
        <v>65</v>
      </c>
      <c r="AT35" s="155" t="s">
        <v>66</v>
      </c>
      <c r="AU35" s="155" t="s">
        <v>123</v>
      </c>
      <c r="AV35" s="155" t="s">
        <v>124</v>
      </c>
      <c r="AW35" s="155" t="s">
        <v>64</v>
      </c>
      <c r="AX35" s="155" t="s">
        <v>63</v>
      </c>
      <c r="AY35" s="155" t="s">
        <v>62</v>
      </c>
    </row>
  </sheetData>
  <mergeCells count="18">
    <mergeCell ref="AB34:AI34"/>
    <mergeCell ref="AJ34:AQ34"/>
    <mergeCell ref="AR34:AY34"/>
    <mergeCell ref="B17:I17"/>
    <mergeCell ref="B1:I1"/>
    <mergeCell ref="J1:Q1"/>
    <mergeCell ref="R1:Y1"/>
    <mergeCell ref="AB1:AI1"/>
    <mergeCell ref="AJ1:AQ1"/>
    <mergeCell ref="AR1:AY1"/>
    <mergeCell ref="J17:Q17"/>
    <mergeCell ref="R17:Y17"/>
    <mergeCell ref="AB17:AI17"/>
    <mergeCell ref="AJ17:AQ17"/>
    <mergeCell ref="AR17:AY17"/>
    <mergeCell ref="B34:I34"/>
    <mergeCell ref="J34:Q34"/>
    <mergeCell ref="R34:Y34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E33"/>
  <sheetViews>
    <sheetView workbookViewId="0">
      <selection activeCell="C5" sqref="C5"/>
    </sheetView>
  </sheetViews>
  <sheetFormatPr baseColWidth="10" defaultRowHeight="15" x14ac:dyDescent="0.25"/>
  <cols>
    <col min="2" max="4" width="14.7109375" customWidth="1"/>
  </cols>
  <sheetData>
    <row r="2" spans="2:5" x14ac:dyDescent="0.25">
      <c r="B2" t="s">
        <v>162</v>
      </c>
      <c r="C2" t="s">
        <v>163</v>
      </c>
      <c r="D2" t="s">
        <v>161</v>
      </c>
      <c r="E2" t="s">
        <v>164</v>
      </c>
    </row>
    <row r="3" spans="2:5" x14ac:dyDescent="0.25">
      <c r="B3">
        <f>IF(Individuels!J3,Individuels!C3,"")</f>
        <v>1</v>
      </c>
      <c r="C3">
        <f>IF(Individuels!E3="Wa",Individuels!J3,"")</f>
        <v>6050</v>
      </c>
      <c r="D3" t="str">
        <f>IF(Individuels!E3="Fl",Individuels!J3,"")</f>
        <v/>
      </c>
    </row>
    <row r="4" spans="2:5" x14ac:dyDescent="0.25">
      <c r="B4" s="164" t="str">
        <f>IF(Individuels!J4,Individuels!C4,"")</f>
        <v/>
      </c>
      <c r="C4" s="166"/>
      <c r="D4" s="164">
        <f>IF(Individuels!E4="Fl",Individuels!J4,"")</f>
        <v>0</v>
      </c>
    </row>
    <row r="5" spans="2:5" x14ac:dyDescent="0.25">
      <c r="B5" s="164" t="str">
        <f>IF(Individuels!J5,Individuels!C5,"")</f>
        <v/>
      </c>
      <c r="C5" s="164" t="str">
        <f>IF(Individuels!E5="Wa",Individuels!J5,"")</f>
        <v/>
      </c>
      <c r="D5" s="164" t="str">
        <f>IF(Individuels!E5="Fl",Individuels!J5,"")</f>
        <v/>
      </c>
    </row>
    <row r="6" spans="2:5" x14ac:dyDescent="0.25">
      <c r="B6" s="164" t="str">
        <f>IF(Individuels!J6,Individuels!C6,"")</f>
        <v/>
      </c>
      <c r="C6" s="164" t="str">
        <f>IF(Individuels!E6="Wa",Individuels!J6,"")</f>
        <v/>
      </c>
      <c r="D6" s="164" t="str">
        <f>IF(Individuels!E6="Fl",Individuels!J6,"")</f>
        <v/>
      </c>
    </row>
    <row r="7" spans="2:5" x14ac:dyDescent="0.25">
      <c r="B7" s="164" t="str">
        <f>IF(Individuels!J7,Individuels!C7,"")</f>
        <v/>
      </c>
      <c r="C7" s="164" t="str">
        <f>IF(Individuels!E7="Wa",Individuels!J7,"")</f>
        <v/>
      </c>
      <c r="D7" s="164" t="str">
        <f>IF(Individuels!E7="Fl",Individuels!J7,"")</f>
        <v/>
      </c>
    </row>
    <row r="8" spans="2:5" x14ac:dyDescent="0.25">
      <c r="B8" s="164" t="str">
        <f>IF(Individuels!J8,Individuels!C8,"")</f>
        <v/>
      </c>
      <c r="C8" s="164" t="str">
        <f>IF(Individuels!E8="Wa",Individuels!J8,"")</f>
        <v/>
      </c>
      <c r="D8" s="164" t="str">
        <f>IF(Individuels!E8="Fl",Individuels!J8,"")</f>
        <v/>
      </c>
    </row>
    <row r="9" spans="2:5" x14ac:dyDescent="0.25">
      <c r="B9" s="164" t="str">
        <f>IF(Individuels!J9,Individuels!C9,"")</f>
        <v/>
      </c>
      <c r="C9" s="164" t="str">
        <f>IF(Individuels!E9="Wa",Individuels!J9,"")</f>
        <v/>
      </c>
      <c r="D9" s="164" t="str">
        <f>IF(Individuels!E9="Fl",Individuels!J9,"")</f>
        <v/>
      </c>
    </row>
    <row r="10" spans="2:5" x14ac:dyDescent="0.25">
      <c r="B10" s="164" t="str">
        <f>IF(Individuels!J10,Individuels!C10,"")</f>
        <v/>
      </c>
      <c r="C10" s="164" t="str">
        <f>IF(Individuels!E10="Wa",Individuels!J10,"")</f>
        <v/>
      </c>
      <c r="D10" s="164" t="str">
        <f>IF(Individuels!E10="Fl",Individuels!J10,"")</f>
        <v/>
      </c>
    </row>
    <row r="11" spans="2:5" x14ac:dyDescent="0.25">
      <c r="B11" s="164" t="str">
        <f>IF(Individuels!J11,Individuels!C11,"")</f>
        <v/>
      </c>
      <c r="C11" s="164" t="str">
        <f>IF(Individuels!E11="Wa",Individuels!J11,"")</f>
        <v/>
      </c>
      <c r="D11" s="164" t="str">
        <f>IF(Individuels!E11="Fl",Individuels!J11,"")</f>
        <v/>
      </c>
    </row>
    <row r="12" spans="2:5" x14ac:dyDescent="0.25">
      <c r="B12" s="164" t="str">
        <f>IF(Individuels!J12,Individuels!C12,"")</f>
        <v/>
      </c>
      <c r="C12" s="164" t="str">
        <f>IF(Individuels!E12="Wa",Individuels!J12,"")</f>
        <v/>
      </c>
      <c r="D12" s="164" t="str">
        <f>IF(Individuels!E12="Fl",Individuels!J12,"")</f>
        <v/>
      </c>
    </row>
    <row r="13" spans="2:5" x14ac:dyDescent="0.25">
      <c r="B13" s="164" t="str">
        <f>IF(Individuels!J13,Individuels!C13,"")</f>
        <v/>
      </c>
      <c r="C13" s="164" t="str">
        <f>IF(Individuels!E13="Wa",Individuels!J13,"")</f>
        <v/>
      </c>
      <c r="D13" s="164" t="str">
        <f>IF(Individuels!E13="Fl",Individuels!J13,"")</f>
        <v/>
      </c>
    </row>
    <row r="14" spans="2:5" x14ac:dyDescent="0.25">
      <c r="B14" s="164" t="str">
        <f>IF(Individuels!J14,Individuels!C14,"")</f>
        <v/>
      </c>
      <c r="C14" s="164" t="str">
        <f>IF(Individuels!E14="Wa",Individuels!J14,"")</f>
        <v/>
      </c>
      <c r="D14" s="164" t="str">
        <f>IF(Individuels!E14="Fl",Individuels!J14,"")</f>
        <v/>
      </c>
    </row>
    <row r="15" spans="2:5" x14ac:dyDescent="0.25">
      <c r="B15" s="164" t="str">
        <f>IF(Individuels!J15,Individuels!C15,"")</f>
        <v/>
      </c>
      <c r="C15" s="164" t="str">
        <f>IF(Individuels!E15="Wa",Individuels!J15,"")</f>
        <v/>
      </c>
      <c r="D15" s="164" t="str">
        <f>IF(Individuels!E15="Fl",Individuels!J15,"")</f>
        <v/>
      </c>
    </row>
    <row r="16" spans="2:5" x14ac:dyDescent="0.25">
      <c r="B16" s="164" t="str">
        <f>IF(Individuels!J16,Individuels!C16,"")</f>
        <v/>
      </c>
      <c r="C16" s="164" t="str">
        <f>IF(Individuels!E16="Wa",Individuels!J16,"")</f>
        <v/>
      </c>
      <c r="D16" s="164" t="str">
        <f>IF(Individuels!E16="Fl",Individuels!J16,"")</f>
        <v/>
      </c>
    </row>
    <row r="17" spans="2:4" x14ac:dyDescent="0.25">
      <c r="B17" s="164" t="str">
        <f>IF(Individuels!J17,Individuels!C17,"")</f>
        <v/>
      </c>
      <c r="C17" s="164" t="str">
        <f>IF(Individuels!E17="Wa",Individuels!J17,"")</f>
        <v/>
      </c>
      <c r="D17" s="164" t="str">
        <f>IF(Individuels!E17="Fl",Individuels!J17,"")</f>
        <v/>
      </c>
    </row>
    <row r="18" spans="2:4" x14ac:dyDescent="0.25">
      <c r="B18" s="164" t="str">
        <f>IF(Individuels!J18,Individuels!C18,"")</f>
        <v/>
      </c>
      <c r="C18" s="164" t="str">
        <f>IF(Individuels!E18="Wa",Individuels!J18,"")</f>
        <v/>
      </c>
      <c r="D18" s="164" t="str">
        <f>IF(Individuels!E18="Fl",Individuels!J18,"")</f>
        <v/>
      </c>
    </row>
    <row r="19" spans="2:4" x14ac:dyDescent="0.25">
      <c r="B19" s="164" t="str">
        <f>IF(Individuels!J19,Individuels!C19,"")</f>
        <v/>
      </c>
      <c r="C19" s="164" t="str">
        <f>IF(Individuels!E19="Wa",Individuels!J19,"")</f>
        <v/>
      </c>
      <c r="D19" s="164" t="str">
        <f>IF(Individuels!E19="Fl",Individuels!J19,"")</f>
        <v/>
      </c>
    </row>
    <row r="20" spans="2:4" x14ac:dyDescent="0.25">
      <c r="B20" s="164" t="str">
        <f>IF(Individuels!J20,Individuels!C20,"")</f>
        <v/>
      </c>
      <c r="C20" s="164" t="str">
        <f>IF(Individuels!E20="Wa",Individuels!J20,"")</f>
        <v/>
      </c>
      <c r="D20" s="164" t="str">
        <f>IF(Individuels!E20="Fl",Individuels!J20,"")</f>
        <v/>
      </c>
    </row>
    <row r="21" spans="2:4" x14ac:dyDescent="0.25">
      <c r="B21" s="164" t="str">
        <f>IF(Individuels!J21,Individuels!C21,"")</f>
        <v/>
      </c>
      <c r="C21" s="164" t="str">
        <f>IF(Individuels!E21="Wa",Individuels!J21,"")</f>
        <v/>
      </c>
      <c r="D21" s="164" t="str">
        <f>IF(Individuels!E21="Fl",Individuels!J21,"")</f>
        <v/>
      </c>
    </row>
    <row r="22" spans="2:4" x14ac:dyDescent="0.25">
      <c r="B22" s="164" t="str">
        <f>IF(Individuels!J22,Individuels!C22,"")</f>
        <v/>
      </c>
      <c r="C22" s="164" t="str">
        <f>IF(Individuels!E22="Wa",Individuels!J22,"")</f>
        <v/>
      </c>
      <c r="D22" s="164" t="str">
        <f>IF(Individuels!E22="Fl",Individuels!J22,"")</f>
        <v/>
      </c>
    </row>
    <row r="23" spans="2:4" x14ac:dyDescent="0.25">
      <c r="B23" s="164" t="str">
        <f>IF(Individuels!J23,Individuels!C23,"")</f>
        <v/>
      </c>
      <c r="C23" s="164" t="str">
        <f>IF(Individuels!E23="Wa",Individuels!J23,"")</f>
        <v/>
      </c>
      <c r="D23" s="164" t="str">
        <f>IF(Individuels!E23="Fl",Individuels!J23,"")</f>
        <v/>
      </c>
    </row>
    <row r="24" spans="2:4" x14ac:dyDescent="0.25">
      <c r="B24" s="164" t="str">
        <f>IF(Individuels!J24,Individuels!C24,"")</f>
        <v/>
      </c>
      <c r="C24" s="164" t="str">
        <f>IF(Individuels!E24="Wa",Individuels!J24,"")</f>
        <v/>
      </c>
      <c r="D24" s="164" t="str">
        <f>IF(Individuels!E24="Fl",Individuels!J24,"")</f>
        <v/>
      </c>
    </row>
    <row r="25" spans="2:4" x14ac:dyDescent="0.25">
      <c r="B25" s="164" t="str">
        <f>IF(Individuels!J25,Individuels!C25,"")</f>
        <v/>
      </c>
      <c r="C25" s="164" t="str">
        <f>IF(Individuels!E25="Wa",Individuels!J25,"")</f>
        <v/>
      </c>
      <c r="D25" s="164" t="str">
        <f>IF(Individuels!E25="Fl",Individuels!J25,"")</f>
        <v/>
      </c>
    </row>
    <row r="26" spans="2:4" x14ac:dyDescent="0.25">
      <c r="B26" s="164" t="str">
        <f>IF(Individuels!J26,Individuels!C26,"")</f>
        <v/>
      </c>
      <c r="C26" s="164" t="str">
        <f>IF(Individuels!E26="Wa",Individuels!J26,"")</f>
        <v/>
      </c>
      <c r="D26" s="164" t="str">
        <f>IF(Individuels!E26="Fl",Individuels!J26,"")</f>
        <v/>
      </c>
    </row>
    <row r="27" spans="2:4" x14ac:dyDescent="0.25">
      <c r="B27" s="164" t="str">
        <f>IF(Individuels!J27,Individuels!C27,"")</f>
        <v/>
      </c>
      <c r="C27" s="164" t="str">
        <f>IF(Individuels!E27="Wa",Individuels!J27,"")</f>
        <v/>
      </c>
      <c r="D27" s="164" t="str">
        <f>IF(Individuels!E27="Fl",Individuels!J27,"")</f>
        <v/>
      </c>
    </row>
    <row r="28" spans="2:4" x14ac:dyDescent="0.25">
      <c r="B28" s="164" t="str">
        <f>IF(Individuels!J28,Individuels!C28,"")</f>
        <v/>
      </c>
      <c r="C28" s="164" t="str">
        <f>IF(Individuels!E28="Wa",Individuels!J28,"")</f>
        <v/>
      </c>
      <c r="D28" s="164" t="str">
        <f>IF(Individuels!E28="Fl",Individuels!J28,"")</f>
        <v/>
      </c>
    </row>
    <row r="29" spans="2:4" x14ac:dyDescent="0.25">
      <c r="B29" s="164" t="str">
        <f>IF(Individuels!J29,Individuels!C29,"")</f>
        <v/>
      </c>
      <c r="C29" s="164" t="str">
        <f>IF(Individuels!E29="Wa",Individuels!J29,"")</f>
        <v/>
      </c>
      <c r="D29" s="164" t="str">
        <f>IF(Individuels!E29="Fl",Individuels!J29,"")</f>
        <v/>
      </c>
    </row>
    <row r="30" spans="2:4" x14ac:dyDescent="0.25">
      <c r="B30" s="164" t="str">
        <f>IF(Individuels!J30,Individuels!C30,"")</f>
        <v/>
      </c>
      <c r="C30" s="164" t="str">
        <f>IF(Individuels!E30="Wa",Individuels!J30,"")</f>
        <v/>
      </c>
      <c r="D30" s="164" t="str">
        <f>IF(Individuels!E30="Fl",Individuels!J30,"")</f>
        <v/>
      </c>
    </row>
    <row r="31" spans="2:4" x14ac:dyDescent="0.25">
      <c r="B31" s="164" t="str">
        <f>IF(Individuels!J31,Individuels!C31,"")</f>
        <v/>
      </c>
      <c r="C31" s="164" t="str">
        <f>IF(Individuels!E31="Wa",Individuels!J31,"")</f>
        <v/>
      </c>
      <c r="D31" s="164" t="str">
        <f>IF(Individuels!E31="Fl",Individuels!J31,"")</f>
        <v/>
      </c>
    </row>
    <row r="32" spans="2:4" x14ac:dyDescent="0.25">
      <c r="B32" s="164" t="str">
        <f>IF(Individuels!J32,Individuels!C32,"")</f>
        <v/>
      </c>
      <c r="C32" s="164" t="str">
        <f>IF(Individuels!E32="Wa",Individuels!J32,"")</f>
        <v/>
      </c>
      <c r="D32" s="164" t="str">
        <f>IF(Individuels!E32="Fl",Individuels!J32,"")</f>
        <v/>
      </c>
    </row>
    <row r="33" spans="2:4" x14ac:dyDescent="0.25">
      <c r="B33" s="164" t="str">
        <f>IF(Individuels!J33,Individuels!C33,"")</f>
        <v/>
      </c>
      <c r="C33" s="164" t="str">
        <f>IF(Individuels!E33="Wa",Individuels!J33,"")</f>
        <v/>
      </c>
      <c r="D33" s="164" t="str">
        <f>IF(Individuels!E33="Fl",Individuels!J33,"")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Individuels</vt:lpstr>
      <vt:lpstr>Groupes</vt:lpstr>
      <vt:lpstr>Evènements exceptionnels</vt:lpstr>
      <vt:lpstr>vente ouvrages et boissons</vt:lpstr>
      <vt:lpstr>Totaux entrées et ventes</vt:lpstr>
      <vt:lpstr>Stat alain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haoudy</dc:creator>
  <cp:lastModifiedBy>karima haoudy</cp:lastModifiedBy>
  <cp:lastPrinted>2016-02-19T09:33:56Z</cp:lastPrinted>
  <dcterms:created xsi:type="dcterms:W3CDTF">2016-01-15T09:48:24Z</dcterms:created>
  <dcterms:modified xsi:type="dcterms:W3CDTF">2016-03-03T15:38:07Z</dcterms:modified>
</cp:coreProperties>
</file>