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12- Master\Déduction\"/>
    </mc:Choice>
  </mc:AlternateContent>
  <bookViews>
    <workbookView xWindow="0" yWindow="0" windowWidth="21600" windowHeight="8235"/>
  </bookViews>
  <sheets>
    <sheet name="Facture" sheetId="1" r:id="rId1"/>
  </sheets>
  <externalReferences>
    <externalReference r:id="rId2"/>
  </externalReferences>
  <definedNames>
    <definedName name="Classes">[1]Programmation!$A$11:$B$30</definedName>
    <definedName name="_xlnm.Print_Titles" localSheetId="0">Facture!$1:$14</definedName>
    <definedName name="Print_Area_MI">#REF!</definedName>
    <definedName name="taux">[1]Programmation!$B$11:$AV$30</definedName>
    <definedName name="Test">'[1]Vie Fac'!$A$10:$F$20</definedName>
    <definedName name="_xlnm.Print_Area" localSheetId="0">Facture!$B$1:$AI$146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0" i="1" l="1"/>
  <c r="E200" i="1"/>
  <c r="D200" i="1"/>
  <c r="B200" i="1"/>
  <c r="AC199" i="1"/>
  <c r="Y199" i="1"/>
  <c r="U199" i="1"/>
  <c r="Q199" i="1"/>
  <c r="M199" i="1"/>
  <c r="F199" i="1"/>
  <c r="E199" i="1"/>
  <c r="D199" i="1"/>
  <c r="C199" i="1"/>
  <c r="B199" i="1"/>
  <c r="AH199" i="1" s="1"/>
  <c r="F198" i="1"/>
  <c r="E198" i="1"/>
  <c r="D198" i="1"/>
  <c r="B198" i="1"/>
  <c r="Y197" i="1"/>
  <c r="Q197" i="1"/>
  <c r="F197" i="1"/>
  <c r="E197" i="1"/>
  <c r="D197" i="1"/>
  <c r="B197" i="1"/>
  <c r="F196" i="1"/>
  <c r="E196" i="1"/>
  <c r="D196" i="1"/>
  <c r="B196" i="1"/>
  <c r="T195" i="1"/>
  <c r="F195" i="1"/>
  <c r="E195" i="1"/>
  <c r="D195" i="1"/>
  <c r="B195" i="1"/>
  <c r="AB195" i="1" s="1"/>
  <c r="AE194" i="1"/>
  <c r="AA194" i="1"/>
  <c r="W194" i="1"/>
  <c r="S194" i="1"/>
  <c r="O194" i="1"/>
  <c r="F194" i="1"/>
  <c r="E194" i="1"/>
  <c r="D194" i="1"/>
  <c r="C194" i="1"/>
  <c r="I194" i="1" s="1"/>
  <c r="J194" i="1" s="1"/>
  <c r="B194" i="1"/>
  <c r="AH194" i="1" s="1"/>
  <c r="AH193" i="1"/>
  <c r="Z193" i="1"/>
  <c r="R193" i="1"/>
  <c r="M193" i="1"/>
  <c r="F193" i="1"/>
  <c r="E193" i="1"/>
  <c r="D193" i="1"/>
  <c r="C193" i="1"/>
  <c r="B193" i="1"/>
  <c r="AD193" i="1" s="1"/>
  <c r="AB192" i="1"/>
  <c r="F192" i="1"/>
  <c r="E192" i="1"/>
  <c r="D192" i="1"/>
  <c r="B192" i="1"/>
  <c r="T192" i="1" s="1"/>
  <c r="AC191" i="1"/>
  <c r="F191" i="1"/>
  <c r="E191" i="1"/>
  <c r="D191" i="1"/>
  <c r="B191" i="1"/>
  <c r="V190" i="1"/>
  <c r="F190" i="1"/>
  <c r="E190" i="1"/>
  <c r="D190" i="1"/>
  <c r="B190" i="1"/>
  <c r="AC189" i="1"/>
  <c r="Y189" i="1"/>
  <c r="U189" i="1"/>
  <c r="Q189" i="1"/>
  <c r="M189" i="1"/>
  <c r="F189" i="1"/>
  <c r="E189" i="1"/>
  <c r="D189" i="1"/>
  <c r="C189" i="1"/>
  <c r="B189" i="1"/>
  <c r="AH189" i="1" s="1"/>
  <c r="AB188" i="1"/>
  <c r="F188" i="1"/>
  <c r="E188" i="1"/>
  <c r="D188" i="1"/>
  <c r="B188" i="1"/>
  <c r="T188" i="1" s="1"/>
  <c r="U187" i="1"/>
  <c r="F187" i="1"/>
  <c r="E187" i="1"/>
  <c r="D187" i="1"/>
  <c r="B187" i="1"/>
  <c r="V186" i="1"/>
  <c r="F186" i="1"/>
  <c r="E186" i="1"/>
  <c r="D186" i="1"/>
  <c r="B186" i="1"/>
  <c r="AC185" i="1"/>
  <c r="Y185" i="1"/>
  <c r="U185" i="1"/>
  <c r="Q185" i="1"/>
  <c r="M185" i="1"/>
  <c r="F185" i="1"/>
  <c r="E185" i="1"/>
  <c r="D185" i="1"/>
  <c r="C185" i="1"/>
  <c r="B185" i="1"/>
  <c r="AH185" i="1" s="1"/>
  <c r="AF184" i="1"/>
  <c r="X184" i="1"/>
  <c r="P184" i="1"/>
  <c r="F184" i="1"/>
  <c r="E184" i="1"/>
  <c r="D184" i="1"/>
  <c r="C184" i="1"/>
  <c r="I184" i="1" s="1"/>
  <c r="J184" i="1" s="1"/>
  <c r="B184" i="1"/>
  <c r="AB184" i="1" s="1"/>
  <c r="AH183" i="1"/>
  <c r="Z183" i="1"/>
  <c r="R183" i="1"/>
  <c r="F183" i="1"/>
  <c r="E183" i="1"/>
  <c r="D183" i="1"/>
  <c r="B183" i="1"/>
  <c r="AD183" i="1" s="1"/>
  <c r="F182" i="1"/>
  <c r="E182" i="1"/>
  <c r="D182" i="1"/>
  <c r="B182" i="1"/>
  <c r="O182" i="1" s="1"/>
  <c r="T181" i="1"/>
  <c r="F181" i="1"/>
  <c r="E181" i="1"/>
  <c r="D181" i="1"/>
  <c r="B181" i="1"/>
  <c r="AB181" i="1" s="1"/>
  <c r="AE180" i="1"/>
  <c r="AA180" i="1"/>
  <c r="W180" i="1"/>
  <c r="S180" i="1"/>
  <c r="O180" i="1"/>
  <c r="F180" i="1"/>
  <c r="E180" i="1"/>
  <c r="D180" i="1"/>
  <c r="C180" i="1"/>
  <c r="I180" i="1" s="1"/>
  <c r="J180" i="1" s="1"/>
  <c r="B180" i="1"/>
  <c r="AH180" i="1" s="1"/>
  <c r="Z179" i="1"/>
  <c r="R179" i="1"/>
  <c r="F179" i="1"/>
  <c r="E179" i="1"/>
  <c r="D179" i="1"/>
  <c r="B179" i="1"/>
  <c r="AD179" i="1" s="1"/>
  <c r="AE178" i="1"/>
  <c r="F178" i="1"/>
  <c r="E178" i="1"/>
  <c r="D178" i="1"/>
  <c r="B178" i="1"/>
  <c r="T177" i="1"/>
  <c r="F177" i="1"/>
  <c r="E177" i="1"/>
  <c r="D177" i="1"/>
  <c r="B177" i="1"/>
  <c r="AB177" i="1" s="1"/>
  <c r="AE176" i="1"/>
  <c r="AA176" i="1"/>
  <c r="W176" i="1"/>
  <c r="S176" i="1"/>
  <c r="O176" i="1"/>
  <c r="F176" i="1"/>
  <c r="E176" i="1"/>
  <c r="D176" i="1"/>
  <c r="C176" i="1"/>
  <c r="I176" i="1" s="1"/>
  <c r="J176" i="1" s="1"/>
  <c r="B176" i="1"/>
  <c r="AH176" i="1" s="1"/>
  <c r="AH175" i="1"/>
  <c r="Z175" i="1"/>
  <c r="R175" i="1"/>
  <c r="F175" i="1"/>
  <c r="E175" i="1"/>
  <c r="D175" i="1"/>
  <c r="B175" i="1"/>
  <c r="AD175" i="1" s="1"/>
  <c r="W174" i="1"/>
  <c r="F174" i="1"/>
  <c r="E174" i="1"/>
  <c r="D174" i="1"/>
  <c r="B174" i="1"/>
  <c r="T173" i="1"/>
  <c r="F173" i="1"/>
  <c r="E173" i="1"/>
  <c r="D173" i="1"/>
  <c r="B173" i="1"/>
  <c r="AB173" i="1" s="1"/>
  <c r="AE172" i="1"/>
  <c r="AA172" i="1"/>
  <c r="W172" i="1"/>
  <c r="S172" i="1"/>
  <c r="O172" i="1"/>
  <c r="F172" i="1"/>
  <c r="E172" i="1"/>
  <c r="D172" i="1"/>
  <c r="C172" i="1"/>
  <c r="I172" i="1" s="1"/>
  <c r="J172" i="1" s="1"/>
  <c r="B172" i="1"/>
  <c r="AH172" i="1" s="1"/>
  <c r="AH171" i="1"/>
  <c r="Z171" i="1"/>
  <c r="R171" i="1"/>
  <c r="F171" i="1"/>
  <c r="E171" i="1"/>
  <c r="D171" i="1"/>
  <c r="B171" i="1"/>
  <c r="AD171" i="1" s="1"/>
  <c r="F170" i="1"/>
  <c r="E170" i="1"/>
  <c r="D170" i="1"/>
  <c r="B170" i="1"/>
  <c r="T169" i="1"/>
  <c r="F169" i="1"/>
  <c r="E169" i="1"/>
  <c r="D169" i="1"/>
  <c r="B169" i="1"/>
  <c r="AB169" i="1" s="1"/>
  <c r="AE168" i="1"/>
  <c r="AA168" i="1"/>
  <c r="W168" i="1"/>
  <c r="S168" i="1"/>
  <c r="O168" i="1"/>
  <c r="F168" i="1"/>
  <c r="E168" i="1"/>
  <c r="D168" i="1"/>
  <c r="C168" i="1"/>
  <c r="I168" i="1" s="1"/>
  <c r="J168" i="1" s="1"/>
  <c r="B168" i="1"/>
  <c r="AH168" i="1" s="1"/>
  <c r="AH167" i="1"/>
  <c r="Z167" i="1"/>
  <c r="R167" i="1"/>
  <c r="F167" i="1"/>
  <c r="E167" i="1"/>
  <c r="D167" i="1"/>
  <c r="B167" i="1"/>
  <c r="AD167" i="1" s="1"/>
  <c r="AE166" i="1"/>
  <c r="W166" i="1"/>
  <c r="O166" i="1"/>
  <c r="F166" i="1"/>
  <c r="E166" i="1"/>
  <c r="D166" i="1"/>
  <c r="C166" i="1"/>
  <c r="I166" i="1" s="1"/>
  <c r="J166" i="1" s="1"/>
  <c r="B166" i="1"/>
  <c r="AA166" i="1" s="1"/>
  <c r="AH165" i="1"/>
  <c r="Z165" i="1"/>
  <c r="R165" i="1"/>
  <c r="F165" i="1"/>
  <c r="E165" i="1"/>
  <c r="D165" i="1"/>
  <c r="B165" i="1"/>
  <c r="AD165" i="1" s="1"/>
  <c r="AE164" i="1"/>
  <c r="W164" i="1"/>
  <c r="O164" i="1"/>
  <c r="F164" i="1"/>
  <c r="E164" i="1"/>
  <c r="D164" i="1"/>
  <c r="C164" i="1"/>
  <c r="I164" i="1" s="1"/>
  <c r="J164" i="1" s="1"/>
  <c r="B164" i="1"/>
  <c r="F163" i="1"/>
  <c r="E163" i="1"/>
  <c r="D163" i="1"/>
  <c r="B163" i="1"/>
  <c r="AE162" i="1"/>
  <c r="AA162" i="1"/>
  <c r="W162" i="1"/>
  <c r="S162" i="1"/>
  <c r="O162" i="1"/>
  <c r="F162" i="1"/>
  <c r="E162" i="1"/>
  <c r="D162" i="1"/>
  <c r="C162" i="1"/>
  <c r="I162" i="1" s="1"/>
  <c r="J162" i="1" s="1"/>
  <c r="B162" i="1"/>
  <c r="AH162" i="1" s="1"/>
  <c r="AH161" i="1"/>
  <c r="Z161" i="1"/>
  <c r="R161" i="1"/>
  <c r="F161" i="1"/>
  <c r="E161" i="1"/>
  <c r="D161" i="1"/>
  <c r="B161" i="1"/>
  <c r="AD161" i="1" s="1"/>
  <c r="W160" i="1"/>
  <c r="F160" i="1"/>
  <c r="E160" i="1"/>
  <c r="D160" i="1"/>
  <c r="B160" i="1"/>
  <c r="F159" i="1"/>
  <c r="E159" i="1"/>
  <c r="D159" i="1"/>
  <c r="B159" i="1"/>
  <c r="Y158" i="1"/>
  <c r="Q158" i="1"/>
  <c r="F158" i="1"/>
  <c r="E158" i="1"/>
  <c r="D158" i="1"/>
  <c r="B158" i="1"/>
  <c r="AD157" i="1"/>
  <c r="F157" i="1"/>
  <c r="E157" i="1"/>
  <c r="D157" i="1"/>
  <c r="B157" i="1"/>
  <c r="AC156" i="1"/>
  <c r="Y156" i="1"/>
  <c r="U156" i="1"/>
  <c r="Q156" i="1"/>
  <c r="M156" i="1"/>
  <c r="F156" i="1"/>
  <c r="E156" i="1"/>
  <c r="D156" i="1"/>
  <c r="C156" i="1"/>
  <c r="I156" i="1" s="1"/>
  <c r="J156" i="1" s="1"/>
  <c r="B156" i="1"/>
  <c r="AH156" i="1" s="1"/>
  <c r="F155" i="1"/>
  <c r="E155" i="1"/>
  <c r="D155" i="1"/>
  <c r="B155" i="1"/>
  <c r="AE154" i="1"/>
  <c r="AA154" i="1"/>
  <c r="W154" i="1"/>
  <c r="S154" i="1"/>
  <c r="O154" i="1"/>
  <c r="F154" i="1"/>
  <c r="E154" i="1"/>
  <c r="D154" i="1"/>
  <c r="C154" i="1"/>
  <c r="I154" i="1" s="1"/>
  <c r="J154" i="1" s="1"/>
  <c r="B154" i="1"/>
  <c r="AH154" i="1" s="1"/>
  <c r="AH153" i="1"/>
  <c r="Z153" i="1"/>
  <c r="R153" i="1"/>
  <c r="F153" i="1"/>
  <c r="E153" i="1"/>
  <c r="D153" i="1"/>
  <c r="B153" i="1"/>
  <c r="AD153" i="1" s="1"/>
  <c r="AA152" i="1"/>
  <c r="S152" i="1"/>
  <c r="F152" i="1"/>
  <c r="E152" i="1"/>
  <c r="D152" i="1"/>
  <c r="B152" i="1"/>
  <c r="F151" i="1"/>
  <c r="E151" i="1"/>
  <c r="D151" i="1"/>
  <c r="B151" i="1"/>
  <c r="F150" i="1"/>
  <c r="E150" i="1"/>
  <c r="D150" i="1"/>
  <c r="B150" i="1"/>
  <c r="V149" i="1"/>
  <c r="F149" i="1"/>
  <c r="E149" i="1"/>
  <c r="D149" i="1"/>
  <c r="B149" i="1"/>
  <c r="AC148" i="1"/>
  <c r="Y148" i="1"/>
  <c r="U148" i="1"/>
  <c r="Q148" i="1"/>
  <c r="M148" i="1"/>
  <c r="F148" i="1"/>
  <c r="E148" i="1"/>
  <c r="D148" i="1"/>
  <c r="C148" i="1"/>
  <c r="I148" i="1" s="1"/>
  <c r="J148" i="1" s="1"/>
  <c r="B148" i="1"/>
  <c r="AH148" i="1" s="1"/>
  <c r="F147" i="1"/>
  <c r="E147" i="1"/>
  <c r="D147" i="1"/>
  <c r="B147" i="1"/>
  <c r="AE146" i="1"/>
  <c r="AA146" i="1"/>
  <c r="W146" i="1"/>
  <c r="S146" i="1"/>
  <c r="O146" i="1"/>
  <c r="F146" i="1"/>
  <c r="E146" i="1"/>
  <c r="D146" i="1"/>
  <c r="C146" i="1"/>
  <c r="I146" i="1" s="1"/>
  <c r="J146" i="1" s="1"/>
  <c r="B146" i="1"/>
  <c r="AH146" i="1" s="1"/>
  <c r="AH145" i="1"/>
  <c r="Z145" i="1"/>
  <c r="R145" i="1"/>
  <c r="F145" i="1"/>
  <c r="E145" i="1"/>
  <c r="D145" i="1"/>
  <c r="B145" i="1"/>
  <c r="AD145" i="1" s="1"/>
  <c r="W144" i="1"/>
  <c r="F144" i="1"/>
  <c r="E144" i="1"/>
  <c r="D144" i="1"/>
  <c r="B144" i="1"/>
  <c r="F143" i="1"/>
  <c r="E143" i="1"/>
  <c r="D143" i="1"/>
  <c r="B143" i="1"/>
  <c r="Y142" i="1"/>
  <c r="Q142" i="1"/>
  <c r="F142" i="1"/>
  <c r="E142" i="1"/>
  <c r="D142" i="1"/>
  <c r="B142" i="1"/>
  <c r="AD141" i="1"/>
  <c r="F141" i="1"/>
  <c r="E141" i="1"/>
  <c r="D141" i="1"/>
  <c r="B141" i="1"/>
  <c r="AC140" i="1"/>
  <c r="Y140" i="1"/>
  <c r="U140" i="1"/>
  <c r="Q140" i="1"/>
  <c r="M140" i="1"/>
  <c r="F140" i="1"/>
  <c r="E140" i="1"/>
  <c r="D140" i="1"/>
  <c r="C140" i="1"/>
  <c r="I140" i="1" s="1"/>
  <c r="J140" i="1" s="1"/>
  <c r="B140" i="1"/>
  <c r="AH140" i="1" s="1"/>
  <c r="F139" i="1"/>
  <c r="E139" i="1"/>
  <c r="D139" i="1"/>
  <c r="B139" i="1"/>
  <c r="AA138" i="1"/>
  <c r="S138" i="1"/>
  <c r="F138" i="1"/>
  <c r="E138" i="1"/>
  <c r="D138" i="1"/>
  <c r="B138" i="1"/>
  <c r="F137" i="1"/>
  <c r="E137" i="1"/>
  <c r="D137" i="1"/>
  <c r="B137" i="1"/>
  <c r="AF137" i="1" s="1"/>
  <c r="F136" i="1"/>
  <c r="E136" i="1"/>
  <c r="D136" i="1"/>
  <c r="B136" i="1"/>
  <c r="M136" i="1" s="1"/>
  <c r="V135" i="1"/>
  <c r="F135" i="1"/>
  <c r="E135" i="1"/>
  <c r="D135" i="1"/>
  <c r="B135" i="1"/>
  <c r="AC134" i="1"/>
  <c r="Y134" i="1"/>
  <c r="U134" i="1"/>
  <c r="Q134" i="1"/>
  <c r="M134" i="1"/>
  <c r="F134" i="1"/>
  <c r="E134" i="1"/>
  <c r="D134" i="1"/>
  <c r="C134" i="1"/>
  <c r="I134" i="1" s="1"/>
  <c r="J134" i="1" s="1"/>
  <c r="B134" i="1"/>
  <c r="AH134" i="1" s="1"/>
  <c r="AF133" i="1"/>
  <c r="F133" i="1"/>
  <c r="E133" i="1"/>
  <c r="D133" i="1"/>
  <c r="B133" i="1"/>
  <c r="P133" i="1" s="1"/>
  <c r="AE132" i="1"/>
  <c r="AA132" i="1"/>
  <c r="W132" i="1"/>
  <c r="S132" i="1"/>
  <c r="O132" i="1"/>
  <c r="F132" i="1"/>
  <c r="E132" i="1"/>
  <c r="D132" i="1"/>
  <c r="C132" i="1"/>
  <c r="I132" i="1" s="1"/>
  <c r="J132" i="1" s="1"/>
  <c r="B132" i="1"/>
  <c r="AH132" i="1" s="1"/>
  <c r="AH131" i="1"/>
  <c r="F131" i="1"/>
  <c r="E131" i="1"/>
  <c r="D131" i="1"/>
  <c r="B131" i="1"/>
  <c r="Z131" i="1" s="1"/>
  <c r="F130" i="1"/>
  <c r="E130" i="1"/>
  <c r="D130" i="1"/>
  <c r="B130" i="1"/>
  <c r="AA130" i="1" s="1"/>
  <c r="AC129" i="1"/>
  <c r="Y129" i="1"/>
  <c r="U129" i="1"/>
  <c r="Q129" i="1"/>
  <c r="M129" i="1"/>
  <c r="F129" i="1"/>
  <c r="E129" i="1"/>
  <c r="D129" i="1"/>
  <c r="C129" i="1"/>
  <c r="B129" i="1"/>
  <c r="AH129" i="1" s="1"/>
  <c r="F128" i="1"/>
  <c r="E128" i="1"/>
  <c r="D128" i="1"/>
  <c r="B128" i="1"/>
  <c r="AH128" i="1" s="1"/>
  <c r="AE127" i="1"/>
  <c r="AA127" i="1"/>
  <c r="W127" i="1"/>
  <c r="S127" i="1"/>
  <c r="O127" i="1"/>
  <c r="F127" i="1"/>
  <c r="E127" i="1"/>
  <c r="D127" i="1"/>
  <c r="C127" i="1"/>
  <c r="I127" i="1" s="1"/>
  <c r="J127" i="1" s="1"/>
  <c r="B127" i="1"/>
  <c r="AH127" i="1" s="1"/>
  <c r="AH126" i="1"/>
  <c r="Z126" i="1"/>
  <c r="R126" i="1"/>
  <c r="F126" i="1"/>
  <c r="E126" i="1"/>
  <c r="D126" i="1"/>
  <c r="B126" i="1"/>
  <c r="AD126" i="1" s="1"/>
  <c r="AA125" i="1"/>
  <c r="S125" i="1"/>
  <c r="F125" i="1"/>
  <c r="E125" i="1"/>
  <c r="D125" i="1"/>
  <c r="B125" i="1"/>
  <c r="F124" i="1"/>
  <c r="E124" i="1"/>
  <c r="D124" i="1"/>
  <c r="B124" i="1"/>
  <c r="AH124" i="1" s="1"/>
  <c r="F123" i="1"/>
  <c r="E123" i="1"/>
  <c r="D123" i="1"/>
  <c r="B123" i="1"/>
  <c r="V122" i="1"/>
  <c r="F122" i="1"/>
  <c r="E122" i="1"/>
  <c r="D122" i="1"/>
  <c r="B122" i="1"/>
  <c r="AC121" i="1"/>
  <c r="U121" i="1"/>
  <c r="M121" i="1"/>
  <c r="F121" i="1"/>
  <c r="E121" i="1"/>
  <c r="D121" i="1"/>
  <c r="C121" i="1"/>
  <c r="B121" i="1"/>
  <c r="F120" i="1"/>
  <c r="E120" i="1"/>
  <c r="D120" i="1"/>
  <c r="B120" i="1"/>
  <c r="AH120" i="1" s="1"/>
  <c r="AE119" i="1"/>
  <c r="AA119" i="1"/>
  <c r="W119" i="1"/>
  <c r="S119" i="1"/>
  <c r="O119" i="1"/>
  <c r="F119" i="1"/>
  <c r="E119" i="1"/>
  <c r="D119" i="1"/>
  <c r="C119" i="1"/>
  <c r="I119" i="1" s="1"/>
  <c r="J119" i="1" s="1"/>
  <c r="B119" i="1"/>
  <c r="AH119" i="1" s="1"/>
  <c r="AH118" i="1"/>
  <c r="Z118" i="1"/>
  <c r="R118" i="1"/>
  <c r="F118" i="1"/>
  <c r="E118" i="1"/>
  <c r="D118" i="1"/>
  <c r="B118" i="1"/>
  <c r="AD118" i="1" s="1"/>
  <c r="F117" i="1"/>
  <c r="E117" i="1"/>
  <c r="D117" i="1"/>
  <c r="B117" i="1"/>
  <c r="W117" i="1" s="1"/>
  <c r="F116" i="1"/>
  <c r="E116" i="1"/>
  <c r="D116" i="1"/>
  <c r="B116" i="1"/>
  <c r="AH116" i="1" s="1"/>
  <c r="Y115" i="1"/>
  <c r="Q115" i="1"/>
  <c r="F115" i="1"/>
  <c r="E115" i="1"/>
  <c r="D115" i="1"/>
  <c r="B115" i="1"/>
  <c r="F114" i="1"/>
  <c r="E114" i="1"/>
  <c r="D114" i="1"/>
  <c r="B114" i="1"/>
  <c r="AD114" i="1" s="1"/>
  <c r="AC113" i="1"/>
  <c r="Y113" i="1"/>
  <c r="U113" i="1"/>
  <c r="Q113" i="1"/>
  <c r="M113" i="1"/>
  <c r="F113" i="1"/>
  <c r="E113" i="1"/>
  <c r="D113" i="1"/>
  <c r="C113" i="1"/>
  <c r="B113" i="1"/>
  <c r="AH113" i="1" s="1"/>
  <c r="F112" i="1"/>
  <c r="E112" i="1"/>
  <c r="D112" i="1"/>
  <c r="B112" i="1"/>
  <c r="AH112" i="1" s="1"/>
  <c r="AE111" i="1"/>
  <c r="AA111" i="1"/>
  <c r="W111" i="1"/>
  <c r="S111" i="1"/>
  <c r="O111" i="1"/>
  <c r="F111" i="1"/>
  <c r="E111" i="1"/>
  <c r="D111" i="1"/>
  <c r="C111" i="1"/>
  <c r="I111" i="1" s="1"/>
  <c r="J111" i="1" s="1"/>
  <c r="B111" i="1"/>
  <c r="AH111" i="1" s="1"/>
  <c r="F110" i="1"/>
  <c r="E110" i="1"/>
  <c r="D110" i="1"/>
  <c r="B110" i="1"/>
  <c r="F109" i="1"/>
  <c r="E109" i="1"/>
  <c r="D109" i="1"/>
  <c r="B109" i="1"/>
  <c r="AH109" i="1" s="1"/>
  <c r="AC108" i="1"/>
  <c r="Y108" i="1"/>
  <c r="U108" i="1"/>
  <c r="Q108" i="1"/>
  <c r="M108" i="1"/>
  <c r="F108" i="1"/>
  <c r="E108" i="1"/>
  <c r="D108" i="1"/>
  <c r="C108" i="1"/>
  <c r="B108" i="1"/>
  <c r="AH108" i="1" s="1"/>
  <c r="F107" i="1"/>
  <c r="E107" i="1"/>
  <c r="D107" i="1"/>
  <c r="B107" i="1"/>
  <c r="AH107" i="1" s="1"/>
  <c r="AA106" i="1"/>
  <c r="S106" i="1"/>
  <c r="F106" i="1"/>
  <c r="E106" i="1"/>
  <c r="D106" i="1"/>
  <c r="B106" i="1"/>
  <c r="F105" i="1"/>
  <c r="E105" i="1"/>
  <c r="D105" i="1"/>
  <c r="B105" i="1"/>
  <c r="AH105" i="1" s="1"/>
  <c r="AC104" i="1"/>
  <c r="Y104" i="1"/>
  <c r="U104" i="1"/>
  <c r="Q104" i="1"/>
  <c r="M104" i="1"/>
  <c r="F104" i="1"/>
  <c r="E104" i="1"/>
  <c r="D104" i="1"/>
  <c r="C104" i="1"/>
  <c r="B104" i="1"/>
  <c r="AH104" i="1" s="1"/>
  <c r="F103" i="1"/>
  <c r="E103" i="1"/>
  <c r="D103" i="1"/>
  <c r="B103" i="1"/>
  <c r="AH103" i="1" s="1"/>
  <c r="F102" i="1"/>
  <c r="E102" i="1"/>
  <c r="D102" i="1"/>
  <c r="B102" i="1"/>
  <c r="W102" i="1" s="1"/>
  <c r="F101" i="1"/>
  <c r="E101" i="1"/>
  <c r="D101" i="1"/>
  <c r="B101" i="1"/>
  <c r="AH101" i="1" s="1"/>
  <c r="AC100" i="1"/>
  <c r="Y100" i="1"/>
  <c r="U100" i="1"/>
  <c r="Q100" i="1"/>
  <c r="M100" i="1"/>
  <c r="F100" i="1"/>
  <c r="E100" i="1"/>
  <c r="D100" i="1"/>
  <c r="C100" i="1"/>
  <c r="B100" i="1"/>
  <c r="AH100" i="1" s="1"/>
  <c r="F99" i="1"/>
  <c r="E99" i="1"/>
  <c r="D99" i="1"/>
  <c r="B99" i="1"/>
  <c r="AH99" i="1" s="1"/>
  <c r="AA98" i="1"/>
  <c r="S98" i="1"/>
  <c r="F98" i="1"/>
  <c r="E98" i="1"/>
  <c r="D98" i="1"/>
  <c r="B98" i="1"/>
  <c r="F97" i="1"/>
  <c r="E97" i="1"/>
  <c r="D97" i="1"/>
  <c r="B97" i="1"/>
  <c r="AH97" i="1" s="1"/>
  <c r="AC96" i="1"/>
  <c r="Y96" i="1"/>
  <c r="U96" i="1"/>
  <c r="Q96" i="1"/>
  <c r="M96" i="1"/>
  <c r="F96" i="1"/>
  <c r="E96" i="1"/>
  <c r="D96" i="1"/>
  <c r="C96" i="1"/>
  <c r="B96" i="1"/>
  <c r="AH96" i="1" s="1"/>
  <c r="F95" i="1"/>
  <c r="E95" i="1"/>
  <c r="D95" i="1"/>
  <c r="B95" i="1"/>
  <c r="AH95" i="1" s="1"/>
  <c r="F94" i="1"/>
  <c r="E94" i="1"/>
  <c r="D94" i="1"/>
  <c r="B94" i="1"/>
  <c r="O94" i="1" s="1"/>
  <c r="F93" i="1"/>
  <c r="E93" i="1"/>
  <c r="D93" i="1"/>
  <c r="B93" i="1"/>
  <c r="AH93" i="1" s="1"/>
  <c r="AC92" i="1"/>
  <c r="Y92" i="1"/>
  <c r="U92" i="1"/>
  <c r="Q92" i="1"/>
  <c r="M92" i="1"/>
  <c r="F92" i="1"/>
  <c r="E92" i="1"/>
  <c r="D92" i="1"/>
  <c r="C92" i="1"/>
  <c r="B92" i="1"/>
  <c r="AH92" i="1" s="1"/>
  <c r="F91" i="1"/>
  <c r="E91" i="1"/>
  <c r="D91" i="1"/>
  <c r="B91" i="1"/>
  <c r="AE90" i="1"/>
  <c r="AA90" i="1"/>
  <c r="W90" i="1"/>
  <c r="S90" i="1"/>
  <c r="O90" i="1"/>
  <c r="F90" i="1"/>
  <c r="E90" i="1"/>
  <c r="D90" i="1"/>
  <c r="C90" i="1"/>
  <c r="I90" i="1" s="1"/>
  <c r="J90" i="1" s="1"/>
  <c r="B90" i="1"/>
  <c r="AH90" i="1" s="1"/>
  <c r="AH89" i="1"/>
  <c r="Z89" i="1"/>
  <c r="R89" i="1"/>
  <c r="F89" i="1"/>
  <c r="E89" i="1"/>
  <c r="D89" i="1"/>
  <c r="B89" i="1"/>
  <c r="AD89" i="1" s="1"/>
  <c r="AA88" i="1"/>
  <c r="S88" i="1"/>
  <c r="F88" i="1"/>
  <c r="E88" i="1"/>
  <c r="D88" i="1"/>
  <c r="B88" i="1"/>
  <c r="F87" i="1"/>
  <c r="E87" i="1"/>
  <c r="D87" i="1"/>
  <c r="B87" i="1"/>
  <c r="F86" i="1"/>
  <c r="E86" i="1"/>
  <c r="D86" i="1"/>
  <c r="B86" i="1"/>
  <c r="AC86" i="1" s="1"/>
  <c r="V85" i="1"/>
  <c r="F85" i="1"/>
  <c r="E85" i="1"/>
  <c r="D85" i="1"/>
  <c r="B85" i="1"/>
  <c r="AC84" i="1"/>
  <c r="Y84" i="1"/>
  <c r="U84" i="1"/>
  <c r="Q84" i="1"/>
  <c r="M84" i="1"/>
  <c r="F84" i="1"/>
  <c r="E84" i="1"/>
  <c r="D84" i="1"/>
  <c r="C84" i="1"/>
  <c r="I84" i="1" s="1"/>
  <c r="J84" i="1" s="1"/>
  <c r="B84" i="1"/>
  <c r="AH84" i="1" s="1"/>
  <c r="F83" i="1"/>
  <c r="E83" i="1"/>
  <c r="D83" i="1"/>
  <c r="B83" i="1"/>
  <c r="AE82" i="1"/>
  <c r="AA82" i="1"/>
  <c r="W82" i="1"/>
  <c r="S82" i="1"/>
  <c r="O82" i="1"/>
  <c r="F82" i="1"/>
  <c r="E82" i="1"/>
  <c r="D82" i="1"/>
  <c r="C82" i="1"/>
  <c r="I82" i="1" s="1"/>
  <c r="J82" i="1" s="1"/>
  <c r="B82" i="1"/>
  <c r="AH82" i="1" s="1"/>
  <c r="Z81" i="1"/>
  <c r="R81" i="1"/>
  <c r="F81" i="1"/>
  <c r="E81" i="1"/>
  <c r="D81" i="1"/>
  <c r="B81" i="1"/>
  <c r="AD81" i="1" s="1"/>
  <c r="F80" i="1"/>
  <c r="E80" i="1"/>
  <c r="D80" i="1"/>
  <c r="B80" i="1"/>
  <c r="AH80" i="1" s="1"/>
  <c r="F79" i="1"/>
  <c r="E79" i="1"/>
  <c r="D79" i="1"/>
  <c r="B79" i="1"/>
  <c r="F78" i="1"/>
  <c r="E78" i="1"/>
  <c r="D78" i="1"/>
  <c r="B78" i="1"/>
  <c r="AH78" i="1" s="1"/>
  <c r="F77" i="1"/>
  <c r="E77" i="1"/>
  <c r="D77" i="1"/>
  <c r="B77" i="1"/>
  <c r="AH77" i="1" s="1"/>
  <c r="AC76" i="1"/>
  <c r="Y76" i="1"/>
  <c r="U76" i="1"/>
  <c r="Q76" i="1"/>
  <c r="M76" i="1"/>
  <c r="F76" i="1"/>
  <c r="E76" i="1"/>
  <c r="D76" i="1"/>
  <c r="C76" i="1"/>
  <c r="I76" i="1" s="1"/>
  <c r="J76" i="1" s="1"/>
  <c r="B76" i="1"/>
  <c r="AH76" i="1" s="1"/>
  <c r="F75" i="1"/>
  <c r="E75" i="1"/>
  <c r="D75" i="1"/>
  <c r="B75" i="1"/>
  <c r="AE74" i="1"/>
  <c r="AA74" i="1"/>
  <c r="W74" i="1"/>
  <c r="S74" i="1"/>
  <c r="O74" i="1"/>
  <c r="F74" i="1"/>
  <c r="E74" i="1"/>
  <c r="D74" i="1"/>
  <c r="C74" i="1"/>
  <c r="I74" i="1" s="1"/>
  <c r="J74" i="1" s="1"/>
  <c r="B74" i="1"/>
  <c r="AH74" i="1" s="1"/>
  <c r="F73" i="1"/>
  <c r="E73" i="1"/>
  <c r="D73" i="1"/>
  <c r="B73" i="1"/>
  <c r="F72" i="1"/>
  <c r="E72" i="1"/>
  <c r="D72" i="1"/>
  <c r="B72" i="1"/>
  <c r="AH72" i="1" s="1"/>
  <c r="F71" i="1"/>
  <c r="E71" i="1"/>
  <c r="D71" i="1"/>
  <c r="B71" i="1"/>
  <c r="AE71" i="1" s="1"/>
  <c r="AC70" i="1"/>
  <c r="Y70" i="1"/>
  <c r="U70" i="1"/>
  <c r="Q70" i="1"/>
  <c r="M70" i="1"/>
  <c r="F70" i="1"/>
  <c r="E70" i="1"/>
  <c r="D70" i="1"/>
  <c r="C70" i="1"/>
  <c r="B70" i="1"/>
  <c r="AH70" i="1" s="1"/>
  <c r="F69" i="1"/>
  <c r="E69" i="1"/>
  <c r="D69" i="1"/>
  <c r="B69" i="1"/>
  <c r="AE69" i="1" s="1"/>
  <c r="F68" i="1"/>
  <c r="E68" i="1"/>
  <c r="D68" i="1"/>
  <c r="B68" i="1"/>
  <c r="AH68" i="1" s="1"/>
  <c r="F67" i="1"/>
  <c r="E67" i="1"/>
  <c r="D67" i="1"/>
  <c r="B67" i="1"/>
  <c r="AE67" i="1" s="1"/>
  <c r="AC66" i="1"/>
  <c r="Y66" i="1"/>
  <c r="U66" i="1"/>
  <c r="Q66" i="1"/>
  <c r="M66" i="1"/>
  <c r="F66" i="1"/>
  <c r="E66" i="1"/>
  <c r="D66" i="1"/>
  <c r="C66" i="1"/>
  <c r="B66" i="1"/>
  <c r="AH66" i="1" s="1"/>
  <c r="F65" i="1"/>
  <c r="E65" i="1"/>
  <c r="D65" i="1"/>
  <c r="B65" i="1"/>
  <c r="AE65" i="1" s="1"/>
  <c r="F64" i="1"/>
  <c r="E64" i="1"/>
  <c r="D64" i="1"/>
  <c r="B64" i="1"/>
  <c r="AH64" i="1" s="1"/>
  <c r="F63" i="1"/>
  <c r="E63" i="1"/>
  <c r="D63" i="1"/>
  <c r="B63" i="1"/>
  <c r="AE63" i="1" s="1"/>
  <c r="AC62" i="1"/>
  <c r="Y62" i="1"/>
  <c r="U62" i="1"/>
  <c r="Q62" i="1"/>
  <c r="M62" i="1"/>
  <c r="F62" i="1"/>
  <c r="E62" i="1"/>
  <c r="D62" i="1"/>
  <c r="C62" i="1"/>
  <c r="B62" i="1"/>
  <c r="AH62" i="1" s="1"/>
  <c r="F61" i="1"/>
  <c r="E61" i="1"/>
  <c r="D61" i="1"/>
  <c r="B61" i="1"/>
  <c r="AE61" i="1" s="1"/>
  <c r="F60" i="1"/>
  <c r="E60" i="1"/>
  <c r="D60" i="1"/>
  <c r="B60" i="1"/>
  <c r="AH60" i="1" s="1"/>
  <c r="F59" i="1"/>
  <c r="E59" i="1"/>
  <c r="D59" i="1"/>
  <c r="B59" i="1"/>
  <c r="AE59" i="1" s="1"/>
  <c r="AC58" i="1"/>
  <c r="Y58" i="1"/>
  <c r="U58" i="1"/>
  <c r="Q58" i="1"/>
  <c r="M58" i="1"/>
  <c r="F58" i="1"/>
  <c r="E58" i="1"/>
  <c r="D58" i="1"/>
  <c r="C58" i="1"/>
  <c r="B58" i="1"/>
  <c r="AH58" i="1" s="1"/>
  <c r="F57" i="1"/>
  <c r="E57" i="1"/>
  <c r="D57" i="1"/>
  <c r="B57" i="1"/>
  <c r="AE57" i="1" s="1"/>
  <c r="F56" i="1"/>
  <c r="E56" i="1"/>
  <c r="D56" i="1"/>
  <c r="B56" i="1"/>
  <c r="AH56" i="1" s="1"/>
  <c r="F55" i="1"/>
  <c r="E55" i="1"/>
  <c r="D55" i="1"/>
  <c r="B55" i="1"/>
  <c r="AE55" i="1" s="1"/>
  <c r="AC54" i="1"/>
  <c r="Y54" i="1"/>
  <c r="U54" i="1"/>
  <c r="Q54" i="1"/>
  <c r="M54" i="1"/>
  <c r="F54" i="1"/>
  <c r="E54" i="1"/>
  <c r="D54" i="1"/>
  <c r="C54" i="1"/>
  <c r="B54" i="1"/>
  <c r="AH54" i="1" s="1"/>
  <c r="F53" i="1"/>
  <c r="E53" i="1"/>
  <c r="D53" i="1"/>
  <c r="B53" i="1"/>
  <c r="AE53" i="1" s="1"/>
  <c r="F52" i="1"/>
  <c r="E52" i="1"/>
  <c r="D52" i="1"/>
  <c r="B52" i="1"/>
  <c r="AH52" i="1" s="1"/>
  <c r="F51" i="1"/>
  <c r="E51" i="1"/>
  <c r="D51" i="1"/>
  <c r="B51" i="1"/>
  <c r="AE51" i="1" s="1"/>
  <c r="AC50" i="1"/>
  <c r="Y50" i="1"/>
  <c r="U50" i="1"/>
  <c r="Q50" i="1"/>
  <c r="M50" i="1"/>
  <c r="F50" i="1"/>
  <c r="E50" i="1"/>
  <c r="D50" i="1"/>
  <c r="C50" i="1"/>
  <c r="B50" i="1"/>
  <c r="AH50" i="1" s="1"/>
  <c r="F49" i="1"/>
  <c r="E49" i="1"/>
  <c r="D49" i="1"/>
  <c r="B49" i="1"/>
  <c r="AE49" i="1" s="1"/>
  <c r="F48" i="1"/>
  <c r="E48" i="1"/>
  <c r="D48" i="1"/>
  <c r="B48" i="1"/>
  <c r="AH48" i="1" s="1"/>
  <c r="F47" i="1"/>
  <c r="E47" i="1"/>
  <c r="D47" i="1"/>
  <c r="B47" i="1"/>
  <c r="AE47" i="1" s="1"/>
  <c r="AC46" i="1"/>
  <c r="Y46" i="1"/>
  <c r="U46" i="1"/>
  <c r="Q46" i="1"/>
  <c r="M46" i="1"/>
  <c r="F46" i="1"/>
  <c r="E46" i="1"/>
  <c r="D46" i="1"/>
  <c r="C46" i="1"/>
  <c r="B46" i="1"/>
  <c r="AH46" i="1" s="1"/>
  <c r="F45" i="1"/>
  <c r="E45" i="1"/>
  <c r="D45" i="1"/>
  <c r="B45" i="1"/>
  <c r="AE45" i="1" s="1"/>
  <c r="F44" i="1"/>
  <c r="E44" i="1"/>
  <c r="D44" i="1"/>
  <c r="B44" i="1"/>
  <c r="AH44" i="1" s="1"/>
  <c r="F43" i="1"/>
  <c r="E43" i="1"/>
  <c r="D43" i="1"/>
  <c r="B43" i="1"/>
  <c r="AE43" i="1" s="1"/>
  <c r="AC42" i="1"/>
  <c r="Y42" i="1"/>
  <c r="U42" i="1"/>
  <c r="Q42" i="1"/>
  <c r="M42" i="1"/>
  <c r="F42" i="1"/>
  <c r="E42" i="1"/>
  <c r="D42" i="1"/>
  <c r="C42" i="1"/>
  <c r="B42" i="1"/>
  <c r="AH42" i="1" s="1"/>
  <c r="F41" i="1"/>
  <c r="E41" i="1"/>
  <c r="D41" i="1"/>
  <c r="B41" i="1"/>
  <c r="N41" i="1" s="1"/>
  <c r="AC40" i="1"/>
  <c r="Y40" i="1"/>
  <c r="U40" i="1"/>
  <c r="Q40" i="1"/>
  <c r="M40" i="1"/>
  <c r="F40" i="1"/>
  <c r="E40" i="1"/>
  <c r="D40" i="1"/>
  <c r="C40" i="1"/>
  <c r="I40" i="1" s="1"/>
  <c r="J40" i="1" s="1"/>
  <c r="B40" i="1"/>
  <c r="AH40" i="1" s="1"/>
  <c r="F39" i="1"/>
  <c r="E39" i="1"/>
  <c r="D39" i="1"/>
  <c r="B39" i="1"/>
  <c r="AE38" i="1"/>
  <c r="AA38" i="1"/>
  <c r="W38" i="1"/>
  <c r="S38" i="1"/>
  <c r="O38" i="1"/>
  <c r="F38" i="1"/>
  <c r="E38" i="1"/>
  <c r="D38" i="1"/>
  <c r="C38" i="1"/>
  <c r="I38" i="1" s="1"/>
  <c r="J38" i="1" s="1"/>
  <c r="B38" i="1"/>
  <c r="AH38" i="1" s="1"/>
  <c r="AH37" i="1"/>
  <c r="Z37" i="1"/>
  <c r="R37" i="1"/>
  <c r="F37" i="1"/>
  <c r="E37" i="1"/>
  <c r="D37" i="1"/>
  <c r="B37" i="1"/>
  <c r="AD37" i="1" s="1"/>
  <c r="F36" i="1"/>
  <c r="E36" i="1"/>
  <c r="D36" i="1"/>
  <c r="B36" i="1"/>
  <c r="AH36" i="1" s="1"/>
  <c r="F35" i="1"/>
  <c r="E35" i="1"/>
  <c r="D35" i="1"/>
  <c r="B35" i="1"/>
  <c r="F34" i="1"/>
  <c r="E34" i="1"/>
  <c r="D34" i="1"/>
  <c r="B34" i="1"/>
  <c r="AH34" i="1" s="1"/>
  <c r="F33" i="1"/>
  <c r="E33" i="1"/>
  <c r="D33" i="1"/>
  <c r="B33" i="1"/>
  <c r="AH33" i="1" s="1"/>
  <c r="AC32" i="1"/>
  <c r="Y32" i="1"/>
  <c r="U32" i="1"/>
  <c r="Q32" i="1"/>
  <c r="M32" i="1"/>
  <c r="F32" i="1"/>
  <c r="E32" i="1"/>
  <c r="D32" i="1"/>
  <c r="C32" i="1"/>
  <c r="I32" i="1" s="1"/>
  <c r="J32" i="1" s="1"/>
  <c r="B32" i="1"/>
  <c r="AH32" i="1" s="1"/>
  <c r="F31" i="1"/>
  <c r="E31" i="1"/>
  <c r="D31" i="1"/>
  <c r="B31" i="1"/>
  <c r="AE30" i="1"/>
  <c r="AA30" i="1"/>
  <c r="W30" i="1"/>
  <c r="S30" i="1"/>
  <c r="O30" i="1"/>
  <c r="F30" i="1"/>
  <c r="E30" i="1"/>
  <c r="D30" i="1"/>
  <c r="C30" i="1"/>
  <c r="I30" i="1" s="1"/>
  <c r="J30" i="1" s="1"/>
  <c r="B30" i="1"/>
  <c r="AH30" i="1" s="1"/>
  <c r="AH29" i="1"/>
  <c r="Z29" i="1"/>
  <c r="R29" i="1"/>
  <c r="F29" i="1"/>
  <c r="E29" i="1"/>
  <c r="D29" i="1"/>
  <c r="B29" i="1"/>
  <c r="AD29" i="1" s="1"/>
  <c r="F28" i="1"/>
  <c r="E28" i="1"/>
  <c r="D28" i="1"/>
  <c r="B28" i="1"/>
  <c r="AH28" i="1" s="1"/>
  <c r="F27" i="1"/>
  <c r="E27" i="1"/>
  <c r="D27" i="1"/>
  <c r="B27" i="1"/>
  <c r="F26" i="1"/>
  <c r="E26" i="1"/>
  <c r="D26" i="1"/>
  <c r="B26" i="1"/>
  <c r="AH26" i="1" s="1"/>
  <c r="F25" i="1"/>
  <c r="E25" i="1"/>
  <c r="D25" i="1"/>
  <c r="B25" i="1"/>
  <c r="AH25" i="1" s="1"/>
  <c r="AC24" i="1"/>
  <c r="Y24" i="1"/>
  <c r="U24" i="1"/>
  <c r="Q24" i="1"/>
  <c r="M24" i="1"/>
  <c r="F24" i="1"/>
  <c r="E24" i="1"/>
  <c r="D24" i="1"/>
  <c r="C24" i="1"/>
  <c r="I24" i="1" s="1"/>
  <c r="J24" i="1" s="1"/>
  <c r="B24" i="1"/>
  <c r="AH24" i="1" s="1"/>
  <c r="F23" i="1"/>
  <c r="E23" i="1"/>
  <c r="D23" i="1"/>
  <c r="B23" i="1"/>
  <c r="AE22" i="1"/>
  <c r="AA22" i="1"/>
  <c r="W22" i="1"/>
  <c r="S22" i="1"/>
  <c r="O22" i="1"/>
  <c r="F22" i="1"/>
  <c r="E22" i="1"/>
  <c r="D22" i="1"/>
  <c r="C22" i="1"/>
  <c r="I22" i="1" s="1"/>
  <c r="J22" i="1" s="1"/>
  <c r="B22" i="1"/>
  <c r="AH22" i="1" s="1"/>
  <c r="AH21" i="1"/>
  <c r="Z21" i="1"/>
  <c r="R21" i="1"/>
  <c r="F21" i="1"/>
  <c r="E21" i="1"/>
  <c r="D21" i="1"/>
  <c r="B21" i="1"/>
  <c r="AD21" i="1" s="1"/>
  <c r="F20" i="1"/>
  <c r="E20" i="1"/>
  <c r="D20" i="1"/>
  <c r="B20" i="1"/>
  <c r="AH20" i="1" s="1"/>
  <c r="F19" i="1"/>
  <c r="E19" i="1"/>
  <c r="D19" i="1"/>
  <c r="B19" i="1"/>
  <c r="F18" i="1"/>
  <c r="E18" i="1"/>
  <c r="D18" i="1"/>
  <c r="B18" i="1"/>
  <c r="AH18" i="1" s="1"/>
  <c r="F17" i="1"/>
  <c r="E17" i="1"/>
  <c r="D17" i="1"/>
  <c r="B17" i="1"/>
  <c r="AH17" i="1" s="1"/>
  <c r="AC16" i="1"/>
  <c r="Y16" i="1"/>
  <c r="U16" i="1"/>
  <c r="Q16" i="1"/>
  <c r="M16" i="1"/>
  <c r="F16" i="1"/>
  <c r="E16" i="1"/>
  <c r="D16" i="1"/>
  <c r="C16" i="1"/>
  <c r="I16" i="1" s="1"/>
  <c r="J16" i="1" s="1"/>
  <c r="B16" i="1"/>
  <c r="AH16" i="1" s="1"/>
  <c r="A16" i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F15" i="1"/>
  <c r="E15" i="1"/>
  <c r="D15" i="1"/>
  <c r="B15" i="1"/>
  <c r="G7" i="1"/>
  <c r="G6" i="1"/>
  <c r="G5" i="1"/>
  <c r="S4" i="1"/>
  <c r="G4" i="1"/>
  <c r="G3" i="1"/>
  <c r="G2" i="1"/>
  <c r="G1" i="1"/>
  <c r="M18" i="1" l="1"/>
  <c r="U18" i="1"/>
  <c r="AC18" i="1"/>
  <c r="O20" i="1"/>
  <c r="AA20" i="1"/>
  <c r="Q26" i="1"/>
  <c r="Y26" i="1"/>
  <c r="O28" i="1"/>
  <c r="W28" i="1"/>
  <c r="M34" i="1"/>
  <c r="Q34" i="1"/>
  <c r="Y34" i="1"/>
  <c r="AC34" i="1"/>
  <c r="O36" i="1"/>
  <c r="AA36" i="1"/>
  <c r="O44" i="1"/>
  <c r="AA44" i="1"/>
  <c r="S48" i="1"/>
  <c r="AA48" i="1"/>
  <c r="AE48" i="1"/>
  <c r="O52" i="1"/>
  <c r="W52" i="1"/>
  <c r="O56" i="1"/>
  <c r="W56" i="1"/>
  <c r="AE56" i="1"/>
  <c r="S60" i="1"/>
  <c r="AA60" i="1"/>
  <c r="AE60" i="1"/>
  <c r="W64" i="1"/>
  <c r="S68" i="1"/>
  <c r="W72" i="1"/>
  <c r="Q78" i="1"/>
  <c r="Y78" i="1"/>
  <c r="AC78" i="1"/>
  <c r="O80" i="1"/>
  <c r="S80" i="1"/>
  <c r="W80" i="1"/>
  <c r="AA80" i="1"/>
  <c r="AE80" i="1"/>
  <c r="M86" i="1"/>
  <c r="O102" i="1"/>
  <c r="AD110" i="1"/>
  <c r="V110" i="1"/>
  <c r="N110" i="1"/>
  <c r="C110" i="1"/>
  <c r="K110" i="1" s="1"/>
  <c r="R110" i="1"/>
  <c r="AH110" i="1"/>
  <c r="O117" i="1"/>
  <c r="AH150" i="1"/>
  <c r="AE150" i="1"/>
  <c r="AA150" i="1"/>
  <c r="W150" i="1"/>
  <c r="S150" i="1"/>
  <c r="O150" i="1"/>
  <c r="C150" i="1"/>
  <c r="I150" i="1" s="1"/>
  <c r="J150" i="1" s="1"/>
  <c r="Y150" i="1"/>
  <c r="Q150" i="1"/>
  <c r="AC150" i="1"/>
  <c r="AH170" i="1"/>
  <c r="AC170" i="1"/>
  <c r="Y170" i="1"/>
  <c r="U170" i="1"/>
  <c r="Q170" i="1"/>
  <c r="M170" i="1"/>
  <c r="C170" i="1"/>
  <c r="I170" i="1" s="1"/>
  <c r="J170" i="1" s="1"/>
  <c r="AA170" i="1"/>
  <c r="S170" i="1"/>
  <c r="W170" i="1"/>
  <c r="O170" i="1"/>
  <c r="N17" i="1"/>
  <c r="V17" i="1"/>
  <c r="AD17" i="1"/>
  <c r="Q18" i="1"/>
  <c r="Y18" i="1"/>
  <c r="S20" i="1"/>
  <c r="W20" i="1"/>
  <c r="AE20" i="1"/>
  <c r="N25" i="1"/>
  <c r="V25" i="1"/>
  <c r="AD25" i="1"/>
  <c r="M26" i="1"/>
  <c r="U26" i="1"/>
  <c r="AC26" i="1"/>
  <c r="S28" i="1"/>
  <c r="AA28" i="1"/>
  <c r="AE28" i="1"/>
  <c r="N33" i="1"/>
  <c r="V33" i="1"/>
  <c r="AD33" i="1"/>
  <c r="U34" i="1"/>
  <c r="S36" i="1"/>
  <c r="W36" i="1"/>
  <c r="AE36" i="1"/>
  <c r="S44" i="1"/>
  <c r="W44" i="1"/>
  <c r="AE44" i="1"/>
  <c r="O48" i="1"/>
  <c r="W48" i="1"/>
  <c r="S52" i="1"/>
  <c r="AA52" i="1"/>
  <c r="AE52" i="1"/>
  <c r="S56" i="1"/>
  <c r="AA56" i="1"/>
  <c r="O60" i="1"/>
  <c r="W60" i="1"/>
  <c r="O64" i="1"/>
  <c r="S64" i="1"/>
  <c r="AA64" i="1"/>
  <c r="AE64" i="1"/>
  <c r="O68" i="1"/>
  <c r="W68" i="1"/>
  <c r="AA68" i="1"/>
  <c r="AE68" i="1"/>
  <c r="O72" i="1"/>
  <c r="S72" i="1"/>
  <c r="AA72" i="1"/>
  <c r="AE72" i="1"/>
  <c r="N77" i="1"/>
  <c r="V77" i="1"/>
  <c r="AD77" i="1"/>
  <c r="M78" i="1"/>
  <c r="U78" i="1"/>
  <c r="AH86" i="1"/>
  <c r="AE86" i="1"/>
  <c r="AA86" i="1"/>
  <c r="W86" i="1"/>
  <c r="S86" i="1"/>
  <c r="O86" i="1"/>
  <c r="C86" i="1"/>
  <c r="I86" i="1" s="1"/>
  <c r="J86" i="1" s="1"/>
  <c r="U86" i="1"/>
  <c r="AH94" i="1"/>
  <c r="AC94" i="1"/>
  <c r="Y94" i="1"/>
  <c r="U94" i="1"/>
  <c r="Q94" i="1"/>
  <c r="M94" i="1"/>
  <c r="C94" i="1"/>
  <c r="W94" i="1"/>
  <c r="AE94" i="1"/>
  <c r="AH102" i="1"/>
  <c r="AC102" i="1"/>
  <c r="Y102" i="1"/>
  <c r="U102" i="1"/>
  <c r="Q102" i="1"/>
  <c r="M102" i="1"/>
  <c r="C102" i="1"/>
  <c r="I102" i="1" s="1"/>
  <c r="J102" i="1" s="1"/>
  <c r="AE102" i="1"/>
  <c r="AH114" i="1"/>
  <c r="Z114" i="1"/>
  <c r="R114" i="1"/>
  <c r="N114" i="1"/>
  <c r="AH117" i="1"/>
  <c r="AC117" i="1"/>
  <c r="Y117" i="1"/>
  <c r="U117" i="1"/>
  <c r="Q117" i="1"/>
  <c r="M117" i="1"/>
  <c r="C117" i="1"/>
  <c r="I117" i="1" s="1"/>
  <c r="J117" i="1" s="1"/>
  <c r="AE117" i="1"/>
  <c r="AH123" i="1"/>
  <c r="AE123" i="1"/>
  <c r="AA123" i="1"/>
  <c r="W123" i="1"/>
  <c r="S123" i="1"/>
  <c r="O123" i="1"/>
  <c r="C123" i="1"/>
  <c r="I123" i="1" s="1"/>
  <c r="J123" i="1" s="1"/>
  <c r="Y123" i="1"/>
  <c r="Q123" i="1"/>
  <c r="M123" i="1"/>
  <c r="AC123" i="1"/>
  <c r="AH136" i="1"/>
  <c r="AE136" i="1"/>
  <c r="AA136" i="1"/>
  <c r="W136" i="1"/>
  <c r="S136" i="1"/>
  <c r="O136" i="1"/>
  <c r="C136" i="1"/>
  <c r="I136" i="1" s="1"/>
  <c r="J136" i="1" s="1"/>
  <c r="Y136" i="1"/>
  <c r="Q136" i="1"/>
  <c r="AC136" i="1"/>
  <c r="M150" i="1"/>
  <c r="AH182" i="1"/>
  <c r="AC182" i="1"/>
  <c r="Y182" i="1"/>
  <c r="U182" i="1"/>
  <c r="Q182" i="1"/>
  <c r="M182" i="1"/>
  <c r="C182" i="1"/>
  <c r="I182" i="1" s="1"/>
  <c r="J182" i="1" s="1"/>
  <c r="AA182" i="1"/>
  <c r="S182" i="1"/>
  <c r="W182" i="1"/>
  <c r="AE182" i="1"/>
  <c r="AF196" i="1"/>
  <c r="AH196" i="1"/>
  <c r="AC196" i="1"/>
  <c r="Y196" i="1"/>
  <c r="U196" i="1"/>
  <c r="Q196" i="1"/>
  <c r="M196" i="1"/>
  <c r="C196" i="1"/>
  <c r="I196" i="1" s="1"/>
  <c r="J196" i="1" s="1"/>
  <c r="AA196" i="1"/>
  <c r="S196" i="1"/>
  <c r="W196" i="1"/>
  <c r="AE196" i="1"/>
  <c r="O196" i="1"/>
  <c r="O16" i="1"/>
  <c r="S16" i="1"/>
  <c r="W16" i="1"/>
  <c r="AA16" i="1"/>
  <c r="AE16" i="1"/>
  <c r="R17" i="1"/>
  <c r="Z17" i="1"/>
  <c r="C18" i="1"/>
  <c r="I18" i="1" s="1"/>
  <c r="J18" i="1" s="1"/>
  <c r="O18" i="1"/>
  <c r="S18" i="1"/>
  <c r="W18" i="1"/>
  <c r="AA18" i="1"/>
  <c r="AE18" i="1"/>
  <c r="C20" i="1"/>
  <c r="I20" i="1" s="1"/>
  <c r="J20" i="1" s="1"/>
  <c r="M20" i="1"/>
  <c r="Q20" i="1"/>
  <c r="U20" i="1"/>
  <c r="Y20" i="1"/>
  <c r="AC20" i="1"/>
  <c r="N21" i="1"/>
  <c r="V21" i="1"/>
  <c r="M22" i="1"/>
  <c r="Q22" i="1"/>
  <c r="U22" i="1"/>
  <c r="Y22" i="1"/>
  <c r="AC22" i="1"/>
  <c r="O24" i="1"/>
  <c r="S24" i="1"/>
  <c r="W24" i="1"/>
  <c r="AA24" i="1"/>
  <c r="AE24" i="1"/>
  <c r="R25" i="1"/>
  <c r="Z25" i="1"/>
  <c r="C26" i="1"/>
  <c r="I26" i="1" s="1"/>
  <c r="J26" i="1" s="1"/>
  <c r="O26" i="1"/>
  <c r="S26" i="1"/>
  <c r="W26" i="1"/>
  <c r="AA26" i="1"/>
  <c r="AE26" i="1"/>
  <c r="C28" i="1"/>
  <c r="I28" i="1" s="1"/>
  <c r="J28" i="1" s="1"/>
  <c r="M28" i="1"/>
  <c r="Q28" i="1"/>
  <c r="U28" i="1"/>
  <c r="Y28" i="1"/>
  <c r="AC28" i="1"/>
  <c r="N29" i="1"/>
  <c r="V29" i="1"/>
  <c r="M30" i="1"/>
  <c r="Q30" i="1"/>
  <c r="U30" i="1"/>
  <c r="Y30" i="1"/>
  <c r="AC30" i="1"/>
  <c r="O32" i="1"/>
  <c r="S32" i="1"/>
  <c r="W32" i="1"/>
  <c r="AA32" i="1"/>
  <c r="AE32" i="1"/>
  <c r="R33" i="1"/>
  <c r="Z33" i="1"/>
  <c r="C34" i="1"/>
  <c r="I34" i="1" s="1"/>
  <c r="J34" i="1" s="1"/>
  <c r="O34" i="1"/>
  <c r="S34" i="1"/>
  <c r="W34" i="1"/>
  <c r="AA34" i="1"/>
  <c r="AE34" i="1"/>
  <c r="C36" i="1"/>
  <c r="I36" i="1" s="1"/>
  <c r="J36" i="1" s="1"/>
  <c r="M36" i="1"/>
  <c r="Q36" i="1"/>
  <c r="U36" i="1"/>
  <c r="Y36" i="1"/>
  <c r="AC36" i="1"/>
  <c r="N37" i="1"/>
  <c r="V37" i="1"/>
  <c r="M38" i="1"/>
  <c r="Q38" i="1"/>
  <c r="U38" i="1"/>
  <c r="Y38" i="1"/>
  <c r="AC38" i="1"/>
  <c r="O40" i="1"/>
  <c r="S40" i="1"/>
  <c r="W40" i="1"/>
  <c r="AA40" i="1"/>
  <c r="AE40" i="1"/>
  <c r="O42" i="1"/>
  <c r="S42" i="1"/>
  <c r="W42" i="1"/>
  <c r="AA42" i="1"/>
  <c r="AE42" i="1"/>
  <c r="C44" i="1"/>
  <c r="I44" i="1" s="1"/>
  <c r="J44" i="1" s="1"/>
  <c r="M44" i="1"/>
  <c r="Q44" i="1"/>
  <c r="U44" i="1"/>
  <c r="Y44" i="1"/>
  <c r="AC44" i="1"/>
  <c r="O46" i="1"/>
  <c r="S46" i="1"/>
  <c r="W46" i="1"/>
  <c r="AA46" i="1"/>
  <c r="AE46" i="1"/>
  <c r="C48" i="1"/>
  <c r="M48" i="1"/>
  <c r="Q48" i="1"/>
  <c r="U48" i="1"/>
  <c r="Y48" i="1"/>
  <c r="AC48" i="1"/>
  <c r="O50" i="1"/>
  <c r="S50" i="1"/>
  <c r="W50" i="1"/>
  <c r="AA50" i="1"/>
  <c r="AE50" i="1"/>
  <c r="C52" i="1"/>
  <c r="I52" i="1" s="1"/>
  <c r="J52" i="1" s="1"/>
  <c r="M52" i="1"/>
  <c r="Q52" i="1"/>
  <c r="U52" i="1"/>
  <c r="Y52" i="1"/>
  <c r="AC52" i="1"/>
  <c r="O54" i="1"/>
  <c r="S54" i="1"/>
  <c r="W54" i="1"/>
  <c r="AA54" i="1"/>
  <c r="AE54" i="1"/>
  <c r="C56" i="1"/>
  <c r="M56" i="1"/>
  <c r="Q56" i="1"/>
  <c r="U56" i="1"/>
  <c r="Y56" i="1"/>
  <c r="AC56" i="1"/>
  <c r="O58" i="1"/>
  <c r="S58" i="1"/>
  <c r="W58" i="1"/>
  <c r="AA58" i="1"/>
  <c r="AE58" i="1"/>
  <c r="C60" i="1"/>
  <c r="I60" i="1" s="1"/>
  <c r="J60" i="1" s="1"/>
  <c r="M60" i="1"/>
  <c r="Q60" i="1"/>
  <c r="U60" i="1"/>
  <c r="Y60" i="1"/>
  <c r="AC60" i="1"/>
  <c r="O62" i="1"/>
  <c r="S62" i="1"/>
  <c r="W62" i="1"/>
  <c r="AA62" i="1"/>
  <c r="AE62" i="1"/>
  <c r="C64" i="1"/>
  <c r="M64" i="1"/>
  <c r="Q64" i="1"/>
  <c r="U64" i="1"/>
  <c r="Y64" i="1"/>
  <c r="AC64" i="1"/>
  <c r="O66" i="1"/>
  <c r="S66" i="1"/>
  <c r="W66" i="1"/>
  <c r="AA66" i="1"/>
  <c r="AE66" i="1"/>
  <c r="C68" i="1"/>
  <c r="I68" i="1" s="1"/>
  <c r="J68" i="1" s="1"/>
  <c r="M68" i="1"/>
  <c r="Q68" i="1"/>
  <c r="U68" i="1"/>
  <c r="Y68" i="1"/>
  <c r="AC68" i="1"/>
  <c r="O70" i="1"/>
  <c r="S70" i="1"/>
  <c r="W70" i="1"/>
  <c r="AA70" i="1"/>
  <c r="AE70" i="1"/>
  <c r="C72" i="1"/>
  <c r="M72" i="1"/>
  <c r="Q72" i="1"/>
  <c r="U72" i="1"/>
  <c r="Y72" i="1"/>
  <c r="AC72" i="1"/>
  <c r="M74" i="1"/>
  <c r="Q74" i="1"/>
  <c r="U74" i="1"/>
  <c r="Y74" i="1"/>
  <c r="AC74" i="1"/>
  <c r="O76" i="1"/>
  <c r="S76" i="1"/>
  <c r="W76" i="1"/>
  <c r="AA76" i="1"/>
  <c r="AE76" i="1"/>
  <c r="R77" i="1"/>
  <c r="Z77" i="1"/>
  <c r="C78" i="1"/>
  <c r="I78" i="1" s="1"/>
  <c r="J78" i="1" s="1"/>
  <c r="O78" i="1"/>
  <c r="S78" i="1"/>
  <c r="W78" i="1"/>
  <c r="AA78" i="1"/>
  <c r="AE78" i="1"/>
  <c r="C80" i="1"/>
  <c r="I80" i="1" s="1"/>
  <c r="J80" i="1" s="1"/>
  <c r="M80" i="1"/>
  <c r="Q80" i="1"/>
  <c r="U80" i="1"/>
  <c r="Y80" i="1"/>
  <c r="AC80" i="1"/>
  <c r="N81" i="1"/>
  <c r="V81" i="1"/>
  <c r="AH81" i="1"/>
  <c r="AH85" i="1"/>
  <c r="Z85" i="1"/>
  <c r="R85" i="1"/>
  <c r="N85" i="1"/>
  <c r="AD85" i="1"/>
  <c r="Q86" i="1"/>
  <c r="Y86" i="1"/>
  <c r="AH88" i="1"/>
  <c r="AC88" i="1"/>
  <c r="Y88" i="1"/>
  <c r="U88" i="1"/>
  <c r="Q88" i="1"/>
  <c r="M88" i="1"/>
  <c r="C88" i="1"/>
  <c r="I88" i="1" s="1"/>
  <c r="J88" i="1" s="1"/>
  <c r="O88" i="1"/>
  <c r="W88" i="1"/>
  <c r="AE88" i="1"/>
  <c r="S94" i="1"/>
  <c r="AA94" i="1"/>
  <c r="AH98" i="1"/>
  <c r="AC98" i="1"/>
  <c r="Y98" i="1"/>
  <c r="U98" i="1"/>
  <c r="Q98" i="1"/>
  <c r="M98" i="1"/>
  <c r="C98" i="1"/>
  <c r="O98" i="1"/>
  <c r="W98" i="1"/>
  <c r="AE98" i="1"/>
  <c r="S102" i="1"/>
  <c r="AA102" i="1"/>
  <c r="AH106" i="1"/>
  <c r="AC106" i="1"/>
  <c r="Y106" i="1"/>
  <c r="U106" i="1"/>
  <c r="Q106" i="1"/>
  <c r="M106" i="1"/>
  <c r="C106" i="1"/>
  <c r="O106" i="1"/>
  <c r="W106" i="1"/>
  <c r="AE106" i="1"/>
  <c r="Z110" i="1"/>
  <c r="V114" i="1"/>
  <c r="AH115" i="1"/>
  <c r="AE115" i="1"/>
  <c r="AA115" i="1"/>
  <c r="W115" i="1"/>
  <c r="S115" i="1"/>
  <c r="O115" i="1"/>
  <c r="C115" i="1"/>
  <c r="I115" i="1" s="1"/>
  <c r="J115" i="1" s="1"/>
  <c r="M115" i="1"/>
  <c r="U115" i="1"/>
  <c r="AC115" i="1"/>
  <c r="S117" i="1"/>
  <c r="AA117" i="1"/>
  <c r="U123" i="1"/>
  <c r="S130" i="1"/>
  <c r="U136" i="1"/>
  <c r="AH141" i="1"/>
  <c r="Z141" i="1"/>
  <c r="R141" i="1"/>
  <c r="V141" i="1"/>
  <c r="N141" i="1"/>
  <c r="AH144" i="1"/>
  <c r="AC144" i="1"/>
  <c r="Y144" i="1"/>
  <c r="U144" i="1"/>
  <c r="Q144" i="1"/>
  <c r="M144" i="1"/>
  <c r="C144" i="1"/>
  <c r="I144" i="1" s="1"/>
  <c r="J144" i="1" s="1"/>
  <c r="AA144" i="1"/>
  <c r="S144" i="1"/>
  <c r="O144" i="1"/>
  <c r="AE144" i="1"/>
  <c r="U150" i="1"/>
  <c r="AH157" i="1"/>
  <c r="Z157" i="1"/>
  <c r="R157" i="1"/>
  <c r="V157" i="1"/>
  <c r="N157" i="1"/>
  <c r="AH160" i="1"/>
  <c r="AC160" i="1"/>
  <c r="Y160" i="1"/>
  <c r="U160" i="1"/>
  <c r="Q160" i="1"/>
  <c r="M160" i="1"/>
  <c r="C160" i="1"/>
  <c r="I160" i="1" s="1"/>
  <c r="J160" i="1" s="1"/>
  <c r="AA160" i="1"/>
  <c r="S160" i="1"/>
  <c r="O160" i="1"/>
  <c r="AE160" i="1"/>
  <c r="AE170" i="1"/>
  <c r="AH178" i="1"/>
  <c r="AC178" i="1"/>
  <c r="Y178" i="1"/>
  <c r="U178" i="1"/>
  <c r="Q178" i="1"/>
  <c r="M178" i="1"/>
  <c r="C178" i="1"/>
  <c r="I178" i="1" s="1"/>
  <c r="J178" i="1" s="1"/>
  <c r="AA178" i="1"/>
  <c r="S178" i="1"/>
  <c r="W178" i="1"/>
  <c r="O178" i="1"/>
  <c r="AH200" i="1"/>
  <c r="Z200" i="1"/>
  <c r="R200" i="1"/>
  <c r="V200" i="1"/>
  <c r="AD200" i="1"/>
  <c r="N200" i="1"/>
  <c r="M82" i="1"/>
  <c r="Q82" i="1"/>
  <c r="U82" i="1"/>
  <c r="Y82" i="1"/>
  <c r="AC82" i="1"/>
  <c r="O84" i="1"/>
  <c r="S84" i="1"/>
  <c r="W84" i="1"/>
  <c r="AA84" i="1"/>
  <c r="AE84" i="1"/>
  <c r="N89" i="1"/>
  <c r="V89" i="1"/>
  <c r="M90" i="1"/>
  <c r="Q90" i="1"/>
  <c r="U90" i="1"/>
  <c r="Y90" i="1"/>
  <c r="AC90" i="1"/>
  <c r="O92" i="1"/>
  <c r="S92" i="1"/>
  <c r="W92" i="1"/>
  <c r="AA92" i="1"/>
  <c r="AE92" i="1"/>
  <c r="O96" i="1"/>
  <c r="S96" i="1"/>
  <c r="W96" i="1"/>
  <c r="AA96" i="1"/>
  <c r="AE96" i="1"/>
  <c r="O100" i="1"/>
  <c r="S100" i="1"/>
  <c r="W100" i="1"/>
  <c r="AA100" i="1"/>
  <c r="AE100" i="1"/>
  <c r="O104" i="1"/>
  <c r="S104" i="1"/>
  <c r="W104" i="1"/>
  <c r="AA104" i="1"/>
  <c r="AE104" i="1"/>
  <c r="O108" i="1"/>
  <c r="S108" i="1"/>
  <c r="W108" i="1"/>
  <c r="AA108" i="1"/>
  <c r="AE108" i="1"/>
  <c r="M111" i="1"/>
  <c r="Q111" i="1"/>
  <c r="U111" i="1"/>
  <c r="Y111" i="1"/>
  <c r="AC111" i="1"/>
  <c r="O113" i="1"/>
  <c r="S113" i="1"/>
  <c r="W113" i="1"/>
  <c r="AA113" i="1"/>
  <c r="AE113" i="1"/>
  <c r="N118" i="1"/>
  <c r="V118" i="1"/>
  <c r="M119" i="1"/>
  <c r="Q119" i="1"/>
  <c r="U119" i="1"/>
  <c r="Y119" i="1"/>
  <c r="AC119" i="1"/>
  <c r="AH121" i="1"/>
  <c r="AE121" i="1"/>
  <c r="AA121" i="1"/>
  <c r="W121" i="1"/>
  <c r="S121" i="1"/>
  <c r="O121" i="1"/>
  <c r="Q121" i="1"/>
  <c r="Y121" i="1"/>
  <c r="AH122" i="1"/>
  <c r="Z122" i="1"/>
  <c r="R122" i="1"/>
  <c r="N122" i="1"/>
  <c r="AD122" i="1"/>
  <c r="AH125" i="1"/>
  <c r="AC125" i="1"/>
  <c r="Y125" i="1"/>
  <c r="U125" i="1"/>
  <c r="Q125" i="1"/>
  <c r="M125" i="1"/>
  <c r="C125" i="1"/>
  <c r="O125" i="1"/>
  <c r="W125" i="1"/>
  <c r="AE125" i="1"/>
  <c r="R131" i="1"/>
  <c r="AH135" i="1"/>
  <c r="Z135" i="1"/>
  <c r="R135" i="1"/>
  <c r="N135" i="1"/>
  <c r="AD135" i="1"/>
  <c r="AH138" i="1"/>
  <c r="AC138" i="1"/>
  <c r="Y138" i="1"/>
  <c r="U138" i="1"/>
  <c r="Q138" i="1"/>
  <c r="M138" i="1"/>
  <c r="C138" i="1"/>
  <c r="O138" i="1"/>
  <c r="W138" i="1"/>
  <c r="AE138" i="1"/>
  <c r="AH142" i="1"/>
  <c r="AE142" i="1"/>
  <c r="AA142" i="1"/>
  <c r="W142" i="1"/>
  <c r="S142" i="1"/>
  <c r="O142" i="1"/>
  <c r="C142" i="1"/>
  <c r="I142" i="1" s="1"/>
  <c r="J142" i="1" s="1"/>
  <c r="M142" i="1"/>
  <c r="U142" i="1"/>
  <c r="AC142" i="1"/>
  <c r="AH149" i="1"/>
  <c r="Z149" i="1"/>
  <c r="R149" i="1"/>
  <c r="N149" i="1"/>
  <c r="AD149" i="1"/>
  <c r="AH152" i="1"/>
  <c r="AC152" i="1"/>
  <c r="Y152" i="1"/>
  <c r="U152" i="1"/>
  <c r="Q152" i="1"/>
  <c r="M152" i="1"/>
  <c r="C152" i="1"/>
  <c r="I152" i="1" s="1"/>
  <c r="J152" i="1" s="1"/>
  <c r="O152" i="1"/>
  <c r="W152" i="1"/>
  <c r="AE152" i="1"/>
  <c r="AH158" i="1"/>
  <c r="AE158" i="1"/>
  <c r="AA158" i="1"/>
  <c r="W158" i="1"/>
  <c r="S158" i="1"/>
  <c r="O158" i="1"/>
  <c r="C158" i="1"/>
  <c r="I158" i="1" s="1"/>
  <c r="J158" i="1" s="1"/>
  <c r="M158" i="1"/>
  <c r="U158" i="1"/>
  <c r="AC158" i="1"/>
  <c r="AH174" i="1"/>
  <c r="AC174" i="1"/>
  <c r="Y174" i="1"/>
  <c r="U174" i="1"/>
  <c r="Q174" i="1"/>
  <c r="M174" i="1"/>
  <c r="C174" i="1"/>
  <c r="I174" i="1" s="1"/>
  <c r="J174" i="1" s="1"/>
  <c r="AA174" i="1"/>
  <c r="S174" i="1"/>
  <c r="O174" i="1"/>
  <c r="AE174" i="1"/>
  <c r="AH191" i="1"/>
  <c r="AE191" i="1"/>
  <c r="AA191" i="1"/>
  <c r="W191" i="1"/>
  <c r="S191" i="1"/>
  <c r="O191" i="1"/>
  <c r="C191" i="1"/>
  <c r="I191" i="1" s="1"/>
  <c r="J191" i="1" s="1"/>
  <c r="Y191" i="1"/>
  <c r="Q191" i="1"/>
  <c r="U191" i="1"/>
  <c r="M191" i="1"/>
  <c r="N126" i="1"/>
  <c r="V126" i="1"/>
  <c r="M127" i="1"/>
  <c r="Q127" i="1"/>
  <c r="U127" i="1"/>
  <c r="Y127" i="1"/>
  <c r="AC127" i="1"/>
  <c r="O129" i="1"/>
  <c r="S129" i="1"/>
  <c r="W129" i="1"/>
  <c r="AA129" i="1"/>
  <c r="AE129" i="1"/>
  <c r="M132" i="1"/>
  <c r="Q132" i="1"/>
  <c r="U132" i="1"/>
  <c r="Y132" i="1"/>
  <c r="AC132" i="1"/>
  <c r="O134" i="1"/>
  <c r="S134" i="1"/>
  <c r="W134" i="1"/>
  <c r="AA134" i="1"/>
  <c r="AE134" i="1"/>
  <c r="O140" i="1"/>
  <c r="S140" i="1"/>
  <c r="W140" i="1"/>
  <c r="AA140" i="1"/>
  <c r="AE140" i="1"/>
  <c r="N145" i="1"/>
  <c r="V145" i="1"/>
  <c r="M146" i="1"/>
  <c r="Q146" i="1"/>
  <c r="U146" i="1"/>
  <c r="Y146" i="1"/>
  <c r="AC146" i="1"/>
  <c r="O148" i="1"/>
  <c r="S148" i="1"/>
  <c r="W148" i="1"/>
  <c r="AA148" i="1"/>
  <c r="AE148" i="1"/>
  <c r="N153" i="1"/>
  <c r="V153" i="1"/>
  <c r="M154" i="1"/>
  <c r="Q154" i="1"/>
  <c r="U154" i="1"/>
  <c r="Y154" i="1"/>
  <c r="AC154" i="1"/>
  <c r="O156" i="1"/>
  <c r="S156" i="1"/>
  <c r="W156" i="1"/>
  <c r="AA156" i="1"/>
  <c r="AE156" i="1"/>
  <c r="N161" i="1"/>
  <c r="V161" i="1"/>
  <c r="M162" i="1"/>
  <c r="Q162" i="1"/>
  <c r="U162" i="1"/>
  <c r="Y162" i="1"/>
  <c r="AC162" i="1"/>
  <c r="AH164" i="1"/>
  <c r="AC164" i="1"/>
  <c r="Y164" i="1"/>
  <c r="U164" i="1"/>
  <c r="Q164" i="1"/>
  <c r="M164" i="1"/>
  <c r="S164" i="1"/>
  <c r="AA164" i="1"/>
  <c r="AH187" i="1"/>
  <c r="AE187" i="1"/>
  <c r="AA187" i="1"/>
  <c r="W187" i="1"/>
  <c r="S187" i="1"/>
  <c r="O187" i="1"/>
  <c r="C187" i="1"/>
  <c r="I187" i="1" s="1"/>
  <c r="J187" i="1" s="1"/>
  <c r="Y187" i="1"/>
  <c r="Q187" i="1"/>
  <c r="M187" i="1"/>
  <c r="AC187" i="1"/>
  <c r="T198" i="1"/>
  <c r="AB198" i="1"/>
  <c r="L198" i="1"/>
  <c r="N165" i="1"/>
  <c r="V165" i="1"/>
  <c r="M166" i="1"/>
  <c r="S166" i="1"/>
  <c r="N167" i="1"/>
  <c r="V167" i="1"/>
  <c r="M168" i="1"/>
  <c r="Q168" i="1"/>
  <c r="U168" i="1"/>
  <c r="Y168" i="1"/>
  <c r="AC168" i="1"/>
  <c r="L169" i="1"/>
  <c r="N171" i="1"/>
  <c r="V171" i="1"/>
  <c r="M172" i="1"/>
  <c r="Q172" i="1"/>
  <c r="U172" i="1"/>
  <c r="Y172" i="1"/>
  <c r="AC172" i="1"/>
  <c r="L173" i="1"/>
  <c r="N175" i="1"/>
  <c r="V175" i="1"/>
  <c r="M176" i="1"/>
  <c r="Q176" i="1"/>
  <c r="U176" i="1"/>
  <c r="Y176" i="1"/>
  <c r="AC176" i="1"/>
  <c r="L177" i="1"/>
  <c r="N179" i="1"/>
  <c r="V179" i="1"/>
  <c r="AH179" i="1"/>
  <c r="AH186" i="1"/>
  <c r="Z186" i="1"/>
  <c r="R186" i="1"/>
  <c r="N186" i="1"/>
  <c r="AD186" i="1"/>
  <c r="L188" i="1"/>
  <c r="AH190" i="1"/>
  <c r="Z190" i="1"/>
  <c r="R190" i="1"/>
  <c r="N190" i="1"/>
  <c r="AD190" i="1"/>
  <c r="L192" i="1"/>
  <c r="AH197" i="1"/>
  <c r="AE197" i="1"/>
  <c r="AA197" i="1"/>
  <c r="W197" i="1"/>
  <c r="S197" i="1"/>
  <c r="O197" i="1"/>
  <c r="C197" i="1"/>
  <c r="I197" i="1" s="1"/>
  <c r="J197" i="1" s="1"/>
  <c r="M197" i="1"/>
  <c r="U197" i="1"/>
  <c r="AC197" i="1"/>
  <c r="M180" i="1"/>
  <c r="Q180" i="1"/>
  <c r="U180" i="1"/>
  <c r="Y180" i="1"/>
  <c r="AC180" i="1"/>
  <c r="L181" i="1"/>
  <c r="N183" i="1"/>
  <c r="V183" i="1"/>
  <c r="M184" i="1"/>
  <c r="T184" i="1"/>
  <c r="O185" i="1"/>
  <c r="S185" i="1"/>
  <c r="W185" i="1"/>
  <c r="AA185" i="1"/>
  <c r="AE185" i="1"/>
  <c r="O189" i="1"/>
  <c r="S189" i="1"/>
  <c r="W189" i="1"/>
  <c r="AA189" i="1"/>
  <c r="AE189" i="1"/>
  <c r="O193" i="1"/>
  <c r="V193" i="1"/>
  <c r="M194" i="1"/>
  <c r="Q194" i="1"/>
  <c r="U194" i="1"/>
  <c r="Y194" i="1"/>
  <c r="AC194" i="1"/>
  <c r="L195" i="1"/>
  <c r="O199" i="1"/>
  <c r="S199" i="1"/>
  <c r="W199" i="1"/>
  <c r="AA199" i="1"/>
  <c r="AE199" i="1"/>
  <c r="AE15" i="1"/>
  <c r="AC15" i="1"/>
  <c r="AA15" i="1"/>
  <c r="W15" i="1"/>
  <c r="U15" i="1"/>
  <c r="Q15" i="1"/>
  <c r="O15" i="1"/>
  <c r="M15" i="1"/>
  <c r="C15" i="1"/>
  <c r="P15" i="1"/>
  <c r="X15" i="1"/>
  <c r="Y15" i="1" s="1"/>
  <c r="S15" i="1" s="1"/>
  <c r="AB15" i="1"/>
  <c r="AF15" i="1"/>
  <c r="G16" i="1"/>
  <c r="AE19" i="1"/>
  <c r="AC19" i="1"/>
  <c r="AA19" i="1"/>
  <c r="Y19" i="1"/>
  <c r="W19" i="1"/>
  <c r="U19" i="1"/>
  <c r="S19" i="1"/>
  <c r="Q19" i="1"/>
  <c r="O19" i="1"/>
  <c r="M19" i="1"/>
  <c r="C19" i="1"/>
  <c r="H19" i="1"/>
  <c r="L19" i="1"/>
  <c r="P19" i="1"/>
  <c r="T19" i="1"/>
  <c r="X19" i="1"/>
  <c r="AB19" i="1"/>
  <c r="AF19" i="1"/>
  <c r="G20" i="1"/>
  <c r="AE23" i="1"/>
  <c r="AC23" i="1"/>
  <c r="AA23" i="1"/>
  <c r="Y23" i="1"/>
  <c r="W23" i="1"/>
  <c r="U23" i="1"/>
  <c r="S23" i="1"/>
  <c r="Q23" i="1"/>
  <c r="O23" i="1"/>
  <c r="M23" i="1"/>
  <c r="C23" i="1"/>
  <c r="H23" i="1"/>
  <c r="L23" i="1"/>
  <c r="P23" i="1"/>
  <c r="T23" i="1"/>
  <c r="X23" i="1"/>
  <c r="AB23" i="1"/>
  <c r="AF23" i="1"/>
  <c r="G24" i="1"/>
  <c r="AE27" i="1"/>
  <c r="AC27" i="1"/>
  <c r="AA27" i="1"/>
  <c r="Y27" i="1"/>
  <c r="W27" i="1"/>
  <c r="U27" i="1"/>
  <c r="S27" i="1"/>
  <c r="Q27" i="1"/>
  <c r="O27" i="1"/>
  <c r="M27" i="1"/>
  <c r="C27" i="1"/>
  <c r="H27" i="1"/>
  <c r="L27" i="1"/>
  <c r="P27" i="1"/>
  <c r="T27" i="1"/>
  <c r="X27" i="1"/>
  <c r="AB27" i="1"/>
  <c r="AF27" i="1"/>
  <c r="G28" i="1"/>
  <c r="AE31" i="1"/>
  <c r="AC31" i="1"/>
  <c r="AA31" i="1"/>
  <c r="Y31" i="1"/>
  <c r="W31" i="1"/>
  <c r="U31" i="1"/>
  <c r="S31" i="1"/>
  <c r="Q31" i="1"/>
  <c r="O31" i="1"/>
  <c r="M31" i="1"/>
  <c r="C31" i="1"/>
  <c r="H31" i="1"/>
  <c r="L31" i="1"/>
  <c r="P31" i="1"/>
  <c r="T31" i="1"/>
  <c r="X31" i="1"/>
  <c r="AB31" i="1"/>
  <c r="AF31" i="1"/>
  <c r="G32" i="1"/>
  <c r="AE35" i="1"/>
  <c r="AC35" i="1"/>
  <c r="AA35" i="1"/>
  <c r="Y35" i="1"/>
  <c r="W35" i="1"/>
  <c r="U35" i="1"/>
  <c r="S35" i="1"/>
  <c r="Q35" i="1"/>
  <c r="O35" i="1"/>
  <c r="M35" i="1"/>
  <c r="C35" i="1"/>
  <c r="H35" i="1"/>
  <c r="L35" i="1"/>
  <c r="P35" i="1"/>
  <c r="T35" i="1"/>
  <c r="X35" i="1"/>
  <c r="AB35" i="1"/>
  <c r="AF35" i="1"/>
  <c r="G36" i="1"/>
  <c r="AE39" i="1"/>
  <c r="AC39" i="1"/>
  <c r="AA39" i="1"/>
  <c r="Y39" i="1"/>
  <c r="W39" i="1"/>
  <c r="U39" i="1"/>
  <c r="S39" i="1"/>
  <c r="Q39" i="1"/>
  <c r="O39" i="1"/>
  <c r="M39" i="1"/>
  <c r="C39" i="1"/>
  <c r="H39" i="1"/>
  <c r="L39" i="1"/>
  <c r="P39" i="1"/>
  <c r="T39" i="1"/>
  <c r="X39" i="1"/>
  <c r="AB39" i="1"/>
  <c r="AF39" i="1"/>
  <c r="G40" i="1"/>
  <c r="N15" i="1"/>
  <c r="R15" i="1"/>
  <c r="V15" i="1"/>
  <c r="Z15" i="1"/>
  <c r="AD15" i="1"/>
  <c r="AE17" i="1"/>
  <c r="AC17" i="1"/>
  <c r="AA17" i="1"/>
  <c r="Y17" i="1"/>
  <c r="W17" i="1"/>
  <c r="U17" i="1"/>
  <c r="S17" i="1"/>
  <c r="Q17" i="1"/>
  <c r="O17" i="1"/>
  <c r="M17" i="1"/>
  <c r="C17" i="1"/>
  <c r="H17" i="1"/>
  <c r="L17" i="1"/>
  <c r="P17" i="1"/>
  <c r="T17" i="1"/>
  <c r="X17" i="1"/>
  <c r="AB17" i="1"/>
  <c r="AF17" i="1"/>
  <c r="G18" i="1"/>
  <c r="N19" i="1"/>
  <c r="R19" i="1"/>
  <c r="V19" i="1"/>
  <c r="Z19" i="1"/>
  <c r="AD19" i="1"/>
  <c r="AH19" i="1"/>
  <c r="AE21" i="1"/>
  <c r="AC21" i="1"/>
  <c r="AA21" i="1"/>
  <c r="Y21" i="1"/>
  <c r="W21" i="1"/>
  <c r="U21" i="1"/>
  <c r="S21" i="1"/>
  <c r="Q21" i="1"/>
  <c r="O21" i="1"/>
  <c r="M21" i="1"/>
  <c r="C21" i="1"/>
  <c r="H21" i="1"/>
  <c r="L21" i="1"/>
  <c r="P21" i="1"/>
  <c r="T21" i="1"/>
  <c r="X21" i="1"/>
  <c r="AB21" i="1"/>
  <c r="AF21" i="1"/>
  <c r="G22" i="1"/>
  <c r="N23" i="1"/>
  <c r="R23" i="1"/>
  <c r="V23" i="1"/>
  <c r="Z23" i="1"/>
  <c r="AD23" i="1"/>
  <c r="AH23" i="1"/>
  <c r="AE25" i="1"/>
  <c r="AC25" i="1"/>
  <c r="AA25" i="1"/>
  <c r="Y25" i="1"/>
  <c r="W25" i="1"/>
  <c r="U25" i="1"/>
  <c r="S25" i="1"/>
  <c r="Q25" i="1"/>
  <c r="O25" i="1"/>
  <c r="M25" i="1"/>
  <c r="C25" i="1"/>
  <c r="H25" i="1"/>
  <c r="L25" i="1"/>
  <c r="P25" i="1"/>
  <c r="T25" i="1"/>
  <c r="X25" i="1"/>
  <c r="AB25" i="1"/>
  <c r="AF25" i="1"/>
  <c r="G26" i="1"/>
  <c r="N27" i="1"/>
  <c r="R27" i="1"/>
  <c r="V27" i="1"/>
  <c r="Z27" i="1"/>
  <c r="AD27" i="1"/>
  <c r="AH27" i="1"/>
  <c r="AE29" i="1"/>
  <c r="AC29" i="1"/>
  <c r="AA29" i="1"/>
  <c r="Y29" i="1"/>
  <c r="W29" i="1"/>
  <c r="U29" i="1"/>
  <c r="S29" i="1"/>
  <c r="Q29" i="1"/>
  <c r="O29" i="1"/>
  <c r="M29" i="1"/>
  <c r="C29" i="1"/>
  <c r="H29" i="1"/>
  <c r="L29" i="1"/>
  <c r="P29" i="1"/>
  <c r="T29" i="1"/>
  <c r="X29" i="1"/>
  <c r="AB29" i="1"/>
  <c r="AF29" i="1"/>
  <c r="G30" i="1"/>
  <c r="N31" i="1"/>
  <c r="R31" i="1"/>
  <c r="V31" i="1"/>
  <c r="Z31" i="1"/>
  <c r="AD31" i="1"/>
  <c r="AH31" i="1"/>
  <c r="AE33" i="1"/>
  <c r="AC33" i="1"/>
  <c r="AA33" i="1"/>
  <c r="Y33" i="1"/>
  <c r="W33" i="1"/>
  <c r="U33" i="1"/>
  <c r="S33" i="1"/>
  <c r="Q33" i="1"/>
  <c r="O33" i="1"/>
  <c r="M33" i="1"/>
  <c r="C33" i="1"/>
  <c r="H33" i="1"/>
  <c r="L33" i="1"/>
  <c r="P33" i="1"/>
  <c r="T33" i="1"/>
  <c r="X33" i="1"/>
  <c r="AB33" i="1"/>
  <c r="AF33" i="1"/>
  <c r="G34" i="1"/>
  <c r="N35" i="1"/>
  <c r="R35" i="1"/>
  <c r="V35" i="1"/>
  <c r="Z35" i="1"/>
  <c r="AD35" i="1"/>
  <c r="AH35" i="1"/>
  <c r="AE37" i="1"/>
  <c r="AC37" i="1"/>
  <c r="AA37" i="1"/>
  <c r="Y37" i="1"/>
  <c r="W37" i="1"/>
  <c r="U37" i="1"/>
  <c r="S37" i="1"/>
  <c r="Q37" i="1"/>
  <c r="O37" i="1"/>
  <c r="M37" i="1"/>
  <c r="C37" i="1"/>
  <c r="H37" i="1"/>
  <c r="L37" i="1"/>
  <c r="P37" i="1"/>
  <c r="T37" i="1"/>
  <c r="X37" i="1"/>
  <c r="AB37" i="1"/>
  <c r="AF37" i="1"/>
  <c r="G38" i="1"/>
  <c r="N39" i="1"/>
  <c r="R39" i="1"/>
  <c r="V39" i="1"/>
  <c r="Z39" i="1"/>
  <c r="AD39" i="1"/>
  <c r="AH39" i="1"/>
  <c r="AE41" i="1"/>
  <c r="AC41" i="1"/>
  <c r="AA41" i="1"/>
  <c r="Y41" i="1"/>
  <c r="W41" i="1"/>
  <c r="U41" i="1"/>
  <c r="S41" i="1"/>
  <c r="Q41" i="1"/>
  <c r="O41" i="1"/>
  <c r="M41" i="1"/>
  <c r="C41" i="1"/>
  <c r="AH41" i="1"/>
  <c r="AF41" i="1"/>
  <c r="AD41" i="1"/>
  <c r="AB41" i="1"/>
  <c r="Z41" i="1"/>
  <c r="X41" i="1"/>
  <c r="V41" i="1"/>
  <c r="T41" i="1"/>
  <c r="R41" i="1"/>
  <c r="H41" i="1"/>
  <c r="L41" i="1"/>
  <c r="P41" i="1"/>
  <c r="AE79" i="1"/>
  <c r="AC79" i="1"/>
  <c r="AA79" i="1"/>
  <c r="Y79" i="1"/>
  <c r="W79" i="1"/>
  <c r="U79" i="1"/>
  <c r="S79" i="1"/>
  <c r="Q79" i="1"/>
  <c r="O79" i="1"/>
  <c r="M79" i="1"/>
  <c r="C79" i="1"/>
  <c r="H79" i="1"/>
  <c r="L79" i="1"/>
  <c r="P79" i="1"/>
  <c r="T79" i="1"/>
  <c r="X79" i="1"/>
  <c r="AB79" i="1"/>
  <c r="AF79" i="1"/>
  <c r="G80" i="1"/>
  <c r="AE83" i="1"/>
  <c r="AC83" i="1"/>
  <c r="AA83" i="1"/>
  <c r="Y83" i="1"/>
  <c r="W83" i="1"/>
  <c r="U83" i="1"/>
  <c r="S83" i="1"/>
  <c r="Q83" i="1"/>
  <c r="O83" i="1"/>
  <c r="M83" i="1"/>
  <c r="C83" i="1"/>
  <c r="H83" i="1"/>
  <c r="L83" i="1"/>
  <c r="P83" i="1"/>
  <c r="T83" i="1"/>
  <c r="X83" i="1"/>
  <c r="AB83" i="1"/>
  <c r="AF83" i="1"/>
  <c r="G84" i="1"/>
  <c r="AE87" i="1"/>
  <c r="AC87" i="1"/>
  <c r="AA87" i="1"/>
  <c r="Y87" i="1"/>
  <c r="W87" i="1"/>
  <c r="U87" i="1"/>
  <c r="S87" i="1"/>
  <c r="Q87" i="1"/>
  <c r="O87" i="1"/>
  <c r="M87" i="1"/>
  <c r="C87" i="1"/>
  <c r="H87" i="1"/>
  <c r="L87" i="1"/>
  <c r="P87" i="1"/>
  <c r="T87" i="1"/>
  <c r="X87" i="1"/>
  <c r="AB87" i="1"/>
  <c r="AF87" i="1"/>
  <c r="G88" i="1"/>
  <c r="AE91" i="1"/>
  <c r="AC91" i="1"/>
  <c r="AA91" i="1"/>
  <c r="Y91" i="1"/>
  <c r="W91" i="1"/>
  <c r="U91" i="1"/>
  <c r="S91" i="1"/>
  <c r="Q91" i="1"/>
  <c r="O91" i="1"/>
  <c r="M91" i="1"/>
  <c r="C91" i="1"/>
  <c r="H91" i="1"/>
  <c r="L91" i="1"/>
  <c r="P91" i="1"/>
  <c r="T91" i="1"/>
  <c r="X91" i="1"/>
  <c r="AB91" i="1"/>
  <c r="AF91" i="1"/>
  <c r="G42" i="1"/>
  <c r="I42" i="1"/>
  <c r="J42" i="1" s="1"/>
  <c r="H43" i="1"/>
  <c r="L43" i="1"/>
  <c r="N43" i="1"/>
  <c r="P43" i="1"/>
  <c r="R43" i="1"/>
  <c r="T43" i="1"/>
  <c r="V43" i="1"/>
  <c r="X43" i="1"/>
  <c r="Z43" i="1"/>
  <c r="AB43" i="1"/>
  <c r="AD43" i="1"/>
  <c r="AF43" i="1"/>
  <c r="AH43" i="1"/>
  <c r="G44" i="1"/>
  <c r="H45" i="1"/>
  <c r="L45" i="1"/>
  <c r="N45" i="1"/>
  <c r="P45" i="1"/>
  <c r="R45" i="1"/>
  <c r="T45" i="1"/>
  <c r="V45" i="1"/>
  <c r="X45" i="1"/>
  <c r="Z45" i="1"/>
  <c r="AB45" i="1"/>
  <c r="AD45" i="1"/>
  <c r="AF45" i="1"/>
  <c r="AH45" i="1"/>
  <c r="G46" i="1"/>
  <c r="I46" i="1"/>
  <c r="J46" i="1" s="1"/>
  <c r="H47" i="1"/>
  <c r="L47" i="1"/>
  <c r="N47" i="1"/>
  <c r="P47" i="1"/>
  <c r="R47" i="1"/>
  <c r="T47" i="1"/>
  <c r="V47" i="1"/>
  <c r="X47" i="1"/>
  <c r="Z47" i="1"/>
  <c r="AB47" i="1"/>
  <c r="AD47" i="1"/>
  <c r="AF47" i="1"/>
  <c r="AH47" i="1"/>
  <c r="G48" i="1"/>
  <c r="I48" i="1"/>
  <c r="J48" i="1" s="1"/>
  <c r="H49" i="1"/>
  <c r="L49" i="1"/>
  <c r="N49" i="1"/>
  <c r="P49" i="1"/>
  <c r="R49" i="1"/>
  <c r="T49" i="1"/>
  <c r="V49" i="1"/>
  <c r="X49" i="1"/>
  <c r="Z49" i="1"/>
  <c r="AB49" i="1"/>
  <c r="AD49" i="1"/>
  <c r="AF49" i="1"/>
  <c r="AH49" i="1"/>
  <c r="G50" i="1"/>
  <c r="I50" i="1"/>
  <c r="J50" i="1" s="1"/>
  <c r="H51" i="1"/>
  <c r="L51" i="1"/>
  <c r="N51" i="1"/>
  <c r="P51" i="1"/>
  <c r="R51" i="1"/>
  <c r="T51" i="1"/>
  <c r="V51" i="1"/>
  <c r="X51" i="1"/>
  <c r="Z51" i="1"/>
  <c r="AB51" i="1"/>
  <c r="AD51" i="1"/>
  <c r="AF51" i="1"/>
  <c r="AH51" i="1"/>
  <c r="G52" i="1"/>
  <c r="H53" i="1"/>
  <c r="L53" i="1"/>
  <c r="N53" i="1"/>
  <c r="P53" i="1"/>
  <c r="R53" i="1"/>
  <c r="T53" i="1"/>
  <c r="V53" i="1"/>
  <c r="X53" i="1"/>
  <c r="Z53" i="1"/>
  <c r="AB53" i="1"/>
  <c r="AD53" i="1"/>
  <c r="AF53" i="1"/>
  <c r="AH53" i="1"/>
  <c r="G54" i="1"/>
  <c r="I54" i="1"/>
  <c r="J54" i="1" s="1"/>
  <c r="H55" i="1"/>
  <c r="L55" i="1"/>
  <c r="N55" i="1"/>
  <c r="P55" i="1"/>
  <c r="R55" i="1"/>
  <c r="T55" i="1"/>
  <c r="V55" i="1"/>
  <c r="X55" i="1"/>
  <c r="Z55" i="1"/>
  <c r="AB55" i="1"/>
  <c r="AD55" i="1"/>
  <c r="AF55" i="1"/>
  <c r="AH55" i="1"/>
  <c r="G56" i="1"/>
  <c r="I56" i="1"/>
  <c r="J56" i="1" s="1"/>
  <c r="H57" i="1"/>
  <c r="L57" i="1"/>
  <c r="N57" i="1"/>
  <c r="P57" i="1"/>
  <c r="R57" i="1"/>
  <c r="T57" i="1"/>
  <c r="V57" i="1"/>
  <c r="X57" i="1"/>
  <c r="Z57" i="1"/>
  <c r="AB57" i="1"/>
  <c r="AD57" i="1"/>
  <c r="AF57" i="1"/>
  <c r="AH57" i="1"/>
  <c r="G58" i="1"/>
  <c r="I58" i="1"/>
  <c r="J58" i="1" s="1"/>
  <c r="H59" i="1"/>
  <c r="L59" i="1"/>
  <c r="N59" i="1"/>
  <c r="P59" i="1"/>
  <c r="R59" i="1"/>
  <c r="T59" i="1"/>
  <c r="V59" i="1"/>
  <c r="X59" i="1"/>
  <c r="Z59" i="1"/>
  <c r="AB59" i="1"/>
  <c r="AD59" i="1"/>
  <c r="AF59" i="1"/>
  <c r="AH59" i="1"/>
  <c r="G60" i="1"/>
  <c r="H61" i="1"/>
  <c r="L61" i="1"/>
  <c r="N61" i="1"/>
  <c r="P61" i="1"/>
  <c r="R61" i="1"/>
  <c r="T61" i="1"/>
  <c r="V61" i="1"/>
  <c r="X61" i="1"/>
  <c r="Z61" i="1"/>
  <c r="AB61" i="1"/>
  <c r="AD61" i="1"/>
  <c r="AF61" i="1"/>
  <c r="AH61" i="1"/>
  <c r="G62" i="1"/>
  <c r="I62" i="1"/>
  <c r="J62" i="1" s="1"/>
  <c r="H63" i="1"/>
  <c r="L63" i="1"/>
  <c r="N63" i="1"/>
  <c r="P63" i="1"/>
  <c r="R63" i="1"/>
  <c r="T63" i="1"/>
  <c r="V63" i="1"/>
  <c r="X63" i="1"/>
  <c r="Z63" i="1"/>
  <c r="AB63" i="1"/>
  <c r="AD63" i="1"/>
  <c r="AF63" i="1"/>
  <c r="AH63" i="1"/>
  <c r="G64" i="1"/>
  <c r="I64" i="1"/>
  <c r="J64" i="1" s="1"/>
  <c r="H65" i="1"/>
  <c r="L65" i="1"/>
  <c r="N65" i="1"/>
  <c r="P65" i="1"/>
  <c r="R65" i="1"/>
  <c r="T65" i="1"/>
  <c r="V65" i="1"/>
  <c r="X65" i="1"/>
  <c r="Z65" i="1"/>
  <c r="AB65" i="1"/>
  <c r="AD65" i="1"/>
  <c r="AF65" i="1"/>
  <c r="AH65" i="1"/>
  <c r="G66" i="1"/>
  <c r="I66" i="1"/>
  <c r="J66" i="1" s="1"/>
  <c r="H67" i="1"/>
  <c r="L67" i="1"/>
  <c r="N67" i="1"/>
  <c r="P67" i="1"/>
  <c r="R67" i="1"/>
  <c r="T67" i="1"/>
  <c r="V67" i="1"/>
  <c r="X67" i="1"/>
  <c r="Z67" i="1"/>
  <c r="AB67" i="1"/>
  <c r="AD67" i="1"/>
  <c r="AF67" i="1"/>
  <c r="AH67" i="1"/>
  <c r="G68" i="1"/>
  <c r="H69" i="1"/>
  <c r="L69" i="1"/>
  <c r="N69" i="1"/>
  <c r="P69" i="1"/>
  <c r="R69" i="1"/>
  <c r="T69" i="1"/>
  <c r="V69" i="1"/>
  <c r="X69" i="1"/>
  <c r="Z69" i="1"/>
  <c r="AB69" i="1"/>
  <c r="AD69" i="1"/>
  <c r="AF69" i="1"/>
  <c r="AH69" i="1"/>
  <c r="G70" i="1"/>
  <c r="I70" i="1"/>
  <c r="J70" i="1" s="1"/>
  <c r="H71" i="1"/>
  <c r="L71" i="1"/>
  <c r="N71" i="1"/>
  <c r="P71" i="1"/>
  <c r="R71" i="1"/>
  <c r="T71" i="1"/>
  <c r="V71" i="1"/>
  <c r="X71" i="1"/>
  <c r="Z71" i="1"/>
  <c r="AB71" i="1"/>
  <c r="AD71" i="1"/>
  <c r="AF71" i="1"/>
  <c r="AH71" i="1"/>
  <c r="G72" i="1"/>
  <c r="I72" i="1"/>
  <c r="J72" i="1" s="1"/>
  <c r="AE73" i="1"/>
  <c r="AC73" i="1"/>
  <c r="AA73" i="1"/>
  <c r="Y73" i="1"/>
  <c r="W73" i="1"/>
  <c r="U73" i="1"/>
  <c r="S73" i="1"/>
  <c r="H73" i="1"/>
  <c r="L73" i="1"/>
  <c r="N73" i="1"/>
  <c r="P73" i="1"/>
  <c r="R73" i="1"/>
  <c r="V73" i="1"/>
  <c r="Z73" i="1"/>
  <c r="AD73" i="1"/>
  <c r="AH73" i="1"/>
  <c r="AE75" i="1"/>
  <c r="AC75" i="1"/>
  <c r="AA75" i="1"/>
  <c r="Y75" i="1"/>
  <c r="W75" i="1"/>
  <c r="U75" i="1"/>
  <c r="S75" i="1"/>
  <c r="Q75" i="1"/>
  <c r="O75" i="1"/>
  <c r="M75" i="1"/>
  <c r="C75" i="1"/>
  <c r="H75" i="1"/>
  <c r="L75" i="1"/>
  <c r="P75" i="1"/>
  <c r="T75" i="1"/>
  <c r="X75" i="1"/>
  <c r="AB75" i="1"/>
  <c r="AF75" i="1"/>
  <c r="G76" i="1"/>
  <c r="H16" i="1"/>
  <c r="L16" i="1"/>
  <c r="N16" i="1"/>
  <c r="K16" i="1" s="1"/>
  <c r="P16" i="1"/>
  <c r="R16" i="1"/>
  <c r="T16" i="1"/>
  <c r="V16" i="1"/>
  <c r="X16" i="1"/>
  <c r="Z16" i="1"/>
  <c r="AB16" i="1"/>
  <c r="AD16" i="1"/>
  <c r="AF16" i="1"/>
  <c r="H18" i="1"/>
  <c r="L18" i="1"/>
  <c r="N18" i="1"/>
  <c r="K18" i="1" s="1"/>
  <c r="P18" i="1"/>
  <c r="R18" i="1"/>
  <c r="T18" i="1"/>
  <c r="V18" i="1"/>
  <c r="X18" i="1"/>
  <c r="Z18" i="1"/>
  <c r="AB18" i="1"/>
  <c r="AD18" i="1"/>
  <c r="AF18" i="1"/>
  <c r="H20" i="1"/>
  <c r="L20" i="1"/>
  <c r="N20" i="1"/>
  <c r="K20" i="1" s="1"/>
  <c r="P20" i="1"/>
  <c r="R20" i="1"/>
  <c r="T20" i="1"/>
  <c r="V20" i="1"/>
  <c r="X20" i="1"/>
  <c r="Z20" i="1"/>
  <c r="AB20" i="1"/>
  <c r="AD20" i="1"/>
  <c r="AF20" i="1"/>
  <c r="H22" i="1"/>
  <c r="L22" i="1"/>
  <c r="N22" i="1"/>
  <c r="K22" i="1" s="1"/>
  <c r="P22" i="1"/>
  <c r="R22" i="1"/>
  <c r="T22" i="1"/>
  <c r="V22" i="1"/>
  <c r="X22" i="1"/>
  <c r="Z22" i="1"/>
  <c r="AB22" i="1"/>
  <c r="AD22" i="1"/>
  <c r="AF22" i="1"/>
  <c r="H24" i="1"/>
  <c r="L24" i="1"/>
  <c r="N24" i="1"/>
  <c r="K24" i="1" s="1"/>
  <c r="P24" i="1"/>
  <c r="R24" i="1"/>
  <c r="T24" i="1"/>
  <c r="V24" i="1"/>
  <c r="X24" i="1"/>
  <c r="Z24" i="1"/>
  <c r="AB24" i="1"/>
  <c r="AD24" i="1"/>
  <c r="AF24" i="1"/>
  <c r="H26" i="1"/>
  <c r="L26" i="1"/>
  <c r="N26" i="1"/>
  <c r="K26" i="1" s="1"/>
  <c r="P26" i="1"/>
  <c r="R26" i="1"/>
  <c r="T26" i="1"/>
  <c r="V26" i="1"/>
  <c r="X26" i="1"/>
  <c r="Z26" i="1"/>
  <c r="AB26" i="1"/>
  <c r="AD26" i="1"/>
  <c r="AF26" i="1"/>
  <c r="H28" i="1"/>
  <c r="L28" i="1"/>
  <c r="N28" i="1"/>
  <c r="K28" i="1" s="1"/>
  <c r="P28" i="1"/>
  <c r="R28" i="1"/>
  <c r="T28" i="1"/>
  <c r="V28" i="1"/>
  <c r="X28" i="1"/>
  <c r="Z28" i="1"/>
  <c r="AB28" i="1"/>
  <c r="AD28" i="1"/>
  <c r="AF28" i="1"/>
  <c r="H30" i="1"/>
  <c r="L30" i="1"/>
  <c r="N30" i="1"/>
  <c r="K30" i="1" s="1"/>
  <c r="P30" i="1"/>
  <c r="R30" i="1"/>
  <c r="T30" i="1"/>
  <c r="V30" i="1"/>
  <c r="X30" i="1"/>
  <c r="Z30" i="1"/>
  <c r="AB30" i="1"/>
  <c r="AD30" i="1"/>
  <c r="AF30" i="1"/>
  <c r="H32" i="1"/>
  <c r="L32" i="1"/>
  <c r="N32" i="1"/>
  <c r="K32" i="1" s="1"/>
  <c r="P32" i="1"/>
  <c r="R32" i="1"/>
  <c r="T32" i="1"/>
  <c r="V32" i="1"/>
  <c r="X32" i="1"/>
  <c r="Z32" i="1"/>
  <c r="AB32" i="1"/>
  <c r="AD32" i="1"/>
  <c r="AF32" i="1"/>
  <c r="H34" i="1"/>
  <c r="L34" i="1"/>
  <c r="N34" i="1"/>
  <c r="K34" i="1" s="1"/>
  <c r="P34" i="1"/>
  <c r="R34" i="1"/>
  <c r="T34" i="1"/>
  <c r="V34" i="1"/>
  <c r="X34" i="1"/>
  <c r="Z34" i="1"/>
  <c r="AB34" i="1"/>
  <c r="AD34" i="1"/>
  <c r="AF34" i="1"/>
  <c r="H36" i="1"/>
  <c r="L36" i="1"/>
  <c r="N36" i="1"/>
  <c r="K36" i="1" s="1"/>
  <c r="P36" i="1"/>
  <c r="R36" i="1"/>
  <c r="T36" i="1"/>
  <c r="V36" i="1"/>
  <c r="X36" i="1"/>
  <c r="Z36" i="1"/>
  <c r="AB36" i="1"/>
  <c r="AD36" i="1"/>
  <c r="AF36" i="1"/>
  <c r="H38" i="1"/>
  <c r="L38" i="1"/>
  <c r="N38" i="1"/>
  <c r="K38" i="1" s="1"/>
  <c r="P38" i="1"/>
  <c r="R38" i="1"/>
  <c r="T38" i="1"/>
  <c r="V38" i="1"/>
  <c r="X38" i="1"/>
  <c r="Z38" i="1"/>
  <c r="AB38" i="1"/>
  <c r="AD38" i="1"/>
  <c r="AF38" i="1"/>
  <c r="H40" i="1"/>
  <c r="L40" i="1"/>
  <c r="N40" i="1"/>
  <c r="K40" i="1" s="1"/>
  <c r="P40" i="1"/>
  <c r="R40" i="1"/>
  <c r="T40" i="1"/>
  <c r="V40" i="1"/>
  <c r="X40" i="1"/>
  <c r="Z40" i="1"/>
  <c r="AB40" i="1"/>
  <c r="AD40" i="1"/>
  <c r="AF40" i="1"/>
  <c r="H42" i="1"/>
  <c r="L42" i="1"/>
  <c r="N42" i="1"/>
  <c r="K42" i="1" s="1"/>
  <c r="P42" i="1"/>
  <c r="R42" i="1"/>
  <c r="T42" i="1"/>
  <c r="V42" i="1"/>
  <c r="X42" i="1"/>
  <c r="Z42" i="1"/>
  <c r="AB42" i="1"/>
  <c r="AD42" i="1"/>
  <c r="AF42" i="1"/>
  <c r="C43" i="1"/>
  <c r="M43" i="1"/>
  <c r="O43" i="1"/>
  <c r="Q43" i="1"/>
  <c r="S43" i="1"/>
  <c r="U43" i="1"/>
  <c r="W43" i="1"/>
  <c r="Y43" i="1"/>
  <c r="AA43" i="1"/>
  <c r="AC43" i="1"/>
  <c r="H44" i="1"/>
  <c r="L44" i="1"/>
  <c r="N44" i="1"/>
  <c r="P44" i="1"/>
  <c r="R44" i="1"/>
  <c r="T44" i="1"/>
  <c r="V44" i="1"/>
  <c r="X44" i="1"/>
  <c r="Z44" i="1"/>
  <c r="AB44" i="1"/>
  <c r="AD44" i="1"/>
  <c r="AF44" i="1"/>
  <c r="C45" i="1"/>
  <c r="M45" i="1"/>
  <c r="O45" i="1"/>
  <c r="Q45" i="1"/>
  <c r="S45" i="1"/>
  <c r="U45" i="1"/>
  <c r="W45" i="1"/>
  <c r="Y45" i="1"/>
  <c r="AA45" i="1"/>
  <c r="AC45" i="1"/>
  <c r="H46" i="1"/>
  <c r="L46" i="1"/>
  <c r="N46" i="1"/>
  <c r="K46" i="1" s="1"/>
  <c r="P46" i="1"/>
  <c r="R46" i="1"/>
  <c r="T46" i="1"/>
  <c r="V46" i="1"/>
  <c r="X46" i="1"/>
  <c r="Z46" i="1"/>
  <c r="AB46" i="1"/>
  <c r="AD46" i="1"/>
  <c r="AF46" i="1"/>
  <c r="C47" i="1"/>
  <c r="M47" i="1"/>
  <c r="O47" i="1"/>
  <c r="Q47" i="1"/>
  <c r="S47" i="1"/>
  <c r="U47" i="1"/>
  <c r="W47" i="1"/>
  <c r="Y47" i="1"/>
  <c r="AA47" i="1"/>
  <c r="AC47" i="1"/>
  <c r="H48" i="1"/>
  <c r="L48" i="1"/>
  <c r="N48" i="1"/>
  <c r="K48" i="1" s="1"/>
  <c r="P48" i="1"/>
  <c r="R48" i="1"/>
  <c r="T48" i="1"/>
  <c r="V48" i="1"/>
  <c r="X48" i="1"/>
  <c r="Z48" i="1"/>
  <c r="AB48" i="1"/>
  <c r="AD48" i="1"/>
  <c r="AF48" i="1"/>
  <c r="C49" i="1"/>
  <c r="M49" i="1"/>
  <c r="O49" i="1"/>
  <c r="Q49" i="1"/>
  <c r="S49" i="1"/>
  <c r="U49" i="1"/>
  <c r="W49" i="1"/>
  <c r="Y49" i="1"/>
  <c r="AA49" i="1"/>
  <c r="AC49" i="1"/>
  <c r="H50" i="1"/>
  <c r="L50" i="1"/>
  <c r="N50" i="1"/>
  <c r="K50" i="1" s="1"/>
  <c r="P50" i="1"/>
  <c r="R50" i="1"/>
  <c r="T50" i="1"/>
  <c r="V50" i="1"/>
  <c r="X50" i="1"/>
  <c r="Z50" i="1"/>
  <c r="AB50" i="1"/>
  <c r="AD50" i="1"/>
  <c r="AF50" i="1"/>
  <c r="C51" i="1"/>
  <c r="M51" i="1"/>
  <c r="O51" i="1"/>
  <c r="Q51" i="1"/>
  <c r="S51" i="1"/>
  <c r="U51" i="1"/>
  <c r="W51" i="1"/>
  <c r="Y51" i="1"/>
  <c r="AA51" i="1"/>
  <c r="AC51" i="1"/>
  <c r="H52" i="1"/>
  <c r="L52" i="1"/>
  <c r="N52" i="1"/>
  <c r="P52" i="1"/>
  <c r="R52" i="1"/>
  <c r="T52" i="1"/>
  <c r="V52" i="1"/>
  <c r="X52" i="1"/>
  <c r="Z52" i="1"/>
  <c r="AB52" i="1"/>
  <c r="AD52" i="1"/>
  <c r="AF52" i="1"/>
  <c r="C53" i="1"/>
  <c r="M53" i="1"/>
  <c r="O53" i="1"/>
  <c r="Q53" i="1"/>
  <c r="S53" i="1"/>
  <c r="U53" i="1"/>
  <c r="W53" i="1"/>
  <c r="Y53" i="1"/>
  <c r="AA53" i="1"/>
  <c r="AC53" i="1"/>
  <c r="H54" i="1"/>
  <c r="L54" i="1"/>
  <c r="N54" i="1"/>
  <c r="K54" i="1" s="1"/>
  <c r="P54" i="1"/>
  <c r="R54" i="1"/>
  <c r="T54" i="1"/>
  <c r="V54" i="1"/>
  <c r="X54" i="1"/>
  <c r="Z54" i="1"/>
  <c r="AB54" i="1"/>
  <c r="AD54" i="1"/>
  <c r="AF54" i="1"/>
  <c r="C55" i="1"/>
  <c r="M55" i="1"/>
  <c r="O55" i="1"/>
  <c r="Q55" i="1"/>
  <c r="S55" i="1"/>
  <c r="U55" i="1"/>
  <c r="W55" i="1"/>
  <c r="Y55" i="1"/>
  <c r="AA55" i="1"/>
  <c r="AC55" i="1"/>
  <c r="H56" i="1"/>
  <c r="L56" i="1"/>
  <c r="N56" i="1"/>
  <c r="K56" i="1" s="1"/>
  <c r="P56" i="1"/>
  <c r="R56" i="1"/>
  <c r="T56" i="1"/>
  <c r="V56" i="1"/>
  <c r="X56" i="1"/>
  <c r="Z56" i="1"/>
  <c r="AB56" i="1"/>
  <c r="AD56" i="1"/>
  <c r="AF56" i="1"/>
  <c r="C57" i="1"/>
  <c r="M57" i="1"/>
  <c r="O57" i="1"/>
  <c r="Q57" i="1"/>
  <c r="S57" i="1"/>
  <c r="U57" i="1"/>
  <c r="W57" i="1"/>
  <c r="Y57" i="1"/>
  <c r="AA57" i="1"/>
  <c r="AC57" i="1"/>
  <c r="H58" i="1"/>
  <c r="L58" i="1"/>
  <c r="N58" i="1"/>
  <c r="K58" i="1" s="1"/>
  <c r="P58" i="1"/>
  <c r="R58" i="1"/>
  <c r="T58" i="1"/>
  <c r="V58" i="1"/>
  <c r="X58" i="1"/>
  <c r="Z58" i="1"/>
  <c r="AB58" i="1"/>
  <c r="AD58" i="1"/>
  <c r="AF58" i="1"/>
  <c r="C59" i="1"/>
  <c r="M59" i="1"/>
  <c r="O59" i="1"/>
  <c r="Q59" i="1"/>
  <c r="S59" i="1"/>
  <c r="U59" i="1"/>
  <c r="W59" i="1"/>
  <c r="Y59" i="1"/>
  <c r="AA59" i="1"/>
  <c r="AC59" i="1"/>
  <c r="H60" i="1"/>
  <c r="L60" i="1"/>
  <c r="N60" i="1"/>
  <c r="P60" i="1"/>
  <c r="R60" i="1"/>
  <c r="T60" i="1"/>
  <c r="V60" i="1"/>
  <c r="X60" i="1"/>
  <c r="Z60" i="1"/>
  <c r="AB60" i="1"/>
  <c r="AD60" i="1"/>
  <c r="AF60" i="1"/>
  <c r="C61" i="1"/>
  <c r="M61" i="1"/>
  <c r="O61" i="1"/>
  <c r="Q61" i="1"/>
  <c r="S61" i="1"/>
  <c r="U61" i="1"/>
  <c r="W61" i="1"/>
  <c r="Y61" i="1"/>
  <c r="AA61" i="1"/>
  <c r="AC61" i="1"/>
  <c r="H62" i="1"/>
  <c r="L62" i="1"/>
  <c r="N62" i="1"/>
  <c r="K62" i="1" s="1"/>
  <c r="P62" i="1"/>
  <c r="R62" i="1"/>
  <c r="T62" i="1"/>
  <c r="V62" i="1"/>
  <c r="X62" i="1"/>
  <c r="Z62" i="1"/>
  <c r="AB62" i="1"/>
  <c r="AD62" i="1"/>
  <c r="AF62" i="1"/>
  <c r="C63" i="1"/>
  <c r="M63" i="1"/>
  <c r="O63" i="1"/>
  <c r="Q63" i="1"/>
  <c r="S63" i="1"/>
  <c r="U63" i="1"/>
  <c r="W63" i="1"/>
  <c r="Y63" i="1"/>
  <c r="AA63" i="1"/>
  <c r="AC63" i="1"/>
  <c r="H64" i="1"/>
  <c r="L64" i="1"/>
  <c r="N64" i="1"/>
  <c r="K64" i="1" s="1"/>
  <c r="P64" i="1"/>
  <c r="R64" i="1"/>
  <c r="T64" i="1"/>
  <c r="V64" i="1"/>
  <c r="X64" i="1"/>
  <c r="Z64" i="1"/>
  <c r="AB64" i="1"/>
  <c r="AD64" i="1"/>
  <c r="AF64" i="1"/>
  <c r="C65" i="1"/>
  <c r="M65" i="1"/>
  <c r="O65" i="1"/>
  <c r="Q65" i="1"/>
  <c r="S65" i="1"/>
  <c r="U65" i="1"/>
  <c r="W65" i="1"/>
  <c r="Y65" i="1"/>
  <c r="AA65" i="1"/>
  <c r="AC65" i="1"/>
  <c r="H66" i="1"/>
  <c r="L66" i="1"/>
  <c r="N66" i="1"/>
  <c r="K66" i="1" s="1"/>
  <c r="P66" i="1"/>
  <c r="R66" i="1"/>
  <c r="T66" i="1"/>
  <c r="V66" i="1"/>
  <c r="X66" i="1"/>
  <c r="Z66" i="1"/>
  <c r="AB66" i="1"/>
  <c r="AD66" i="1"/>
  <c r="AF66" i="1"/>
  <c r="C67" i="1"/>
  <c r="M67" i="1"/>
  <c r="O67" i="1"/>
  <c r="Q67" i="1"/>
  <c r="S67" i="1"/>
  <c r="U67" i="1"/>
  <c r="W67" i="1"/>
  <c r="Y67" i="1"/>
  <c r="AA67" i="1"/>
  <c r="AC67" i="1"/>
  <c r="H68" i="1"/>
  <c r="L68" i="1"/>
  <c r="N68" i="1"/>
  <c r="P68" i="1"/>
  <c r="R68" i="1"/>
  <c r="T68" i="1"/>
  <c r="V68" i="1"/>
  <c r="X68" i="1"/>
  <c r="Z68" i="1"/>
  <c r="AB68" i="1"/>
  <c r="AD68" i="1"/>
  <c r="AF68" i="1"/>
  <c r="C69" i="1"/>
  <c r="M69" i="1"/>
  <c r="O69" i="1"/>
  <c r="Q69" i="1"/>
  <c r="S69" i="1"/>
  <c r="U69" i="1"/>
  <c r="W69" i="1"/>
  <c r="Y69" i="1"/>
  <c r="AA69" i="1"/>
  <c r="AC69" i="1"/>
  <c r="H70" i="1"/>
  <c r="L70" i="1"/>
  <c r="N70" i="1"/>
  <c r="K70" i="1" s="1"/>
  <c r="P70" i="1"/>
  <c r="R70" i="1"/>
  <c r="T70" i="1"/>
  <c r="V70" i="1"/>
  <c r="X70" i="1"/>
  <c r="Z70" i="1"/>
  <c r="AB70" i="1"/>
  <c r="AD70" i="1"/>
  <c r="AF70" i="1"/>
  <c r="C71" i="1"/>
  <c r="M71" i="1"/>
  <c r="O71" i="1"/>
  <c r="Q71" i="1"/>
  <c r="S71" i="1"/>
  <c r="U71" i="1"/>
  <c r="W71" i="1"/>
  <c r="Y71" i="1"/>
  <c r="AA71" i="1"/>
  <c r="AC71" i="1"/>
  <c r="H72" i="1"/>
  <c r="L72" i="1"/>
  <c r="N72" i="1"/>
  <c r="K72" i="1" s="1"/>
  <c r="P72" i="1"/>
  <c r="R72" i="1"/>
  <c r="T72" i="1"/>
  <c r="V72" i="1"/>
  <c r="X72" i="1"/>
  <c r="Z72" i="1"/>
  <c r="AB72" i="1"/>
  <c r="AD72" i="1"/>
  <c r="AF72" i="1"/>
  <c r="C73" i="1"/>
  <c r="M73" i="1"/>
  <c r="O73" i="1"/>
  <c r="Q73" i="1"/>
  <c r="T73" i="1"/>
  <c r="X73" i="1"/>
  <c r="AB73" i="1"/>
  <c r="AF73" i="1"/>
  <c r="G74" i="1"/>
  <c r="N75" i="1"/>
  <c r="R75" i="1"/>
  <c r="V75" i="1"/>
  <c r="Z75" i="1"/>
  <c r="AD75" i="1"/>
  <c r="AH75" i="1"/>
  <c r="AE77" i="1"/>
  <c r="AC77" i="1"/>
  <c r="AA77" i="1"/>
  <c r="Y77" i="1"/>
  <c r="W77" i="1"/>
  <c r="U77" i="1"/>
  <c r="S77" i="1"/>
  <c r="Q77" i="1"/>
  <c r="O77" i="1"/>
  <c r="M77" i="1"/>
  <c r="C77" i="1"/>
  <c r="H77" i="1"/>
  <c r="L77" i="1"/>
  <c r="P77" i="1"/>
  <c r="T77" i="1"/>
  <c r="X77" i="1"/>
  <c r="AB77" i="1"/>
  <c r="AF77" i="1"/>
  <c r="G78" i="1"/>
  <c r="N79" i="1"/>
  <c r="R79" i="1"/>
  <c r="V79" i="1"/>
  <c r="Z79" i="1"/>
  <c r="AD79" i="1"/>
  <c r="AH79" i="1"/>
  <c r="AE81" i="1"/>
  <c r="AC81" i="1"/>
  <c r="AA81" i="1"/>
  <c r="Y81" i="1"/>
  <c r="W81" i="1"/>
  <c r="U81" i="1"/>
  <c r="S81" i="1"/>
  <c r="Q81" i="1"/>
  <c r="O81" i="1"/>
  <c r="M81" i="1"/>
  <c r="C81" i="1"/>
  <c r="H81" i="1"/>
  <c r="L81" i="1"/>
  <c r="P81" i="1"/>
  <c r="T81" i="1"/>
  <c r="X81" i="1"/>
  <c r="AB81" i="1"/>
  <c r="AF81" i="1"/>
  <c r="G82" i="1"/>
  <c r="N83" i="1"/>
  <c r="R83" i="1"/>
  <c r="V83" i="1"/>
  <c r="Z83" i="1"/>
  <c r="AD83" i="1"/>
  <c r="AH83" i="1"/>
  <c r="AE85" i="1"/>
  <c r="AC85" i="1"/>
  <c r="AA85" i="1"/>
  <c r="Y85" i="1"/>
  <c r="W85" i="1"/>
  <c r="U85" i="1"/>
  <c r="S85" i="1"/>
  <c r="Q85" i="1"/>
  <c r="O85" i="1"/>
  <c r="M85" i="1"/>
  <c r="C85" i="1"/>
  <c r="H85" i="1"/>
  <c r="L85" i="1"/>
  <c r="P85" i="1"/>
  <c r="T85" i="1"/>
  <c r="X85" i="1"/>
  <c r="AB85" i="1"/>
  <c r="AF85" i="1"/>
  <c r="G86" i="1"/>
  <c r="N87" i="1"/>
  <c r="R87" i="1"/>
  <c r="V87" i="1"/>
  <c r="Z87" i="1"/>
  <c r="AD87" i="1"/>
  <c r="AH87" i="1"/>
  <c r="AE89" i="1"/>
  <c r="AC89" i="1"/>
  <c r="AA89" i="1"/>
  <c r="Y89" i="1"/>
  <c r="W89" i="1"/>
  <c r="U89" i="1"/>
  <c r="S89" i="1"/>
  <c r="Q89" i="1"/>
  <c r="O89" i="1"/>
  <c r="M89" i="1"/>
  <c r="C89" i="1"/>
  <c r="H89" i="1"/>
  <c r="L89" i="1"/>
  <c r="P89" i="1"/>
  <c r="T89" i="1"/>
  <c r="X89" i="1"/>
  <c r="AB89" i="1"/>
  <c r="AF89" i="1"/>
  <c r="G90" i="1"/>
  <c r="N91" i="1"/>
  <c r="R91" i="1"/>
  <c r="V91" i="1"/>
  <c r="Z91" i="1"/>
  <c r="AD91" i="1"/>
  <c r="AH91" i="1"/>
  <c r="H74" i="1"/>
  <c r="L74" i="1"/>
  <c r="N74" i="1"/>
  <c r="K74" i="1" s="1"/>
  <c r="P74" i="1"/>
  <c r="R74" i="1"/>
  <c r="T74" i="1"/>
  <c r="V74" i="1"/>
  <c r="X74" i="1"/>
  <c r="Z74" i="1"/>
  <c r="AB74" i="1"/>
  <c r="AD74" i="1"/>
  <c r="AF74" i="1"/>
  <c r="H76" i="1"/>
  <c r="L76" i="1"/>
  <c r="N76" i="1"/>
  <c r="K76" i="1" s="1"/>
  <c r="P76" i="1"/>
  <c r="R76" i="1"/>
  <c r="T76" i="1"/>
  <c r="V76" i="1"/>
  <c r="X76" i="1"/>
  <c r="Z76" i="1"/>
  <c r="AB76" i="1"/>
  <c r="AD76" i="1"/>
  <c r="AF76" i="1"/>
  <c r="H78" i="1"/>
  <c r="L78" i="1"/>
  <c r="N78" i="1"/>
  <c r="K78" i="1" s="1"/>
  <c r="P78" i="1"/>
  <c r="R78" i="1"/>
  <c r="T78" i="1"/>
  <c r="V78" i="1"/>
  <c r="X78" i="1"/>
  <c r="Z78" i="1"/>
  <c r="AB78" i="1"/>
  <c r="AD78" i="1"/>
  <c r="AF78" i="1"/>
  <c r="H80" i="1"/>
  <c r="L80" i="1"/>
  <c r="N80" i="1"/>
  <c r="K80" i="1" s="1"/>
  <c r="P80" i="1"/>
  <c r="R80" i="1"/>
  <c r="T80" i="1"/>
  <c r="V80" i="1"/>
  <c r="X80" i="1"/>
  <c r="Z80" i="1"/>
  <c r="AB80" i="1"/>
  <c r="AD80" i="1"/>
  <c r="AF80" i="1"/>
  <c r="H82" i="1"/>
  <c r="L82" i="1"/>
  <c r="N82" i="1"/>
  <c r="K82" i="1" s="1"/>
  <c r="P82" i="1"/>
  <c r="R82" i="1"/>
  <c r="T82" i="1"/>
  <c r="V82" i="1"/>
  <c r="X82" i="1"/>
  <c r="Z82" i="1"/>
  <c r="AB82" i="1"/>
  <c r="AD82" i="1"/>
  <c r="AF82" i="1"/>
  <c r="H84" i="1"/>
  <c r="L84" i="1"/>
  <c r="N84" i="1"/>
  <c r="K84" i="1" s="1"/>
  <c r="P84" i="1"/>
  <c r="R84" i="1"/>
  <c r="T84" i="1"/>
  <c r="V84" i="1"/>
  <c r="X84" i="1"/>
  <c r="Z84" i="1"/>
  <c r="AB84" i="1"/>
  <c r="AD84" i="1"/>
  <c r="AF84" i="1"/>
  <c r="H86" i="1"/>
  <c r="L86" i="1"/>
  <c r="N86" i="1"/>
  <c r="K86" i="1" s="1"/>
  <c r="P86" i="1"/>
  <c r="R86" i="1"/>
  <c r="T86" i="1"/>
  <c r="V86" i="1"/>
  <c r="X86" i="1"/>
  <c r="Z86" i="1"/>
  <c r="AB86" i="1"/>
  <c r="AD86" i="1"/>
  <c r="AF86" i="1"/>
  <c r="H88" i="1"/>
  <c r="L88" i="1"/>
  <c r="N88" i="1"/>
  <c r="K88" i="1" s="1"/>
  <c r="P88" i="1"/>
  <c r="R88" i="1"/>
  <c r="T88" i="1"/>
  <c r="V88" i="1"/>
  <c r="X88" i="1"/>
  <c r="Z88" i="1"/>
  <c r="AB88" i="1"/>
  <c r="AD88" i="1"/>
  <c r="AF88" i="1"/>
  <c r="H90" i="1"/>
  <c r="L90" i="1"/>
  <c r="N90" i="1"/>
  <c r="K90" i="1" s="1"/>
  <c r="P90" i="1"/>
  <c r="R90" i="1"/>
  <c r="T90" i="1"/>
  <c r="V90" i="1"/>
  <c r="X90" i="1"/>
  <c r="Z90" i="1"/>
  <c r="AB90" i="1"/>
  <c r="AD90" i="1"/>
  <c r="AF90" i="1"/>
  <c r="H92" i="1"/>
  <c r="L92" i="1"/>
  <c r="N92" i="1"/>
  <c r="K92" i="1" s="1"/>
  <c r="P92" i="1"/>
  <c r="R92" i="1"/>
  <c r="T92" i="1"/>
  <c r="V92" i="1"/>
  <c r="X92" i="1"/>
  <c r="Z92" i="1"/>
  <c r="AB92" i="1"/>
  <c r="AD92" i="1"/>
  <c r="AF92" i="1"/>
  <c r="C93" i="1"/>
  <c r="M93" i="1"/>
  <c r="O93" i="1"/>
  <c r="Q93" i="1"/>
  <c r="S93" i="1"/>
  <c r="U93" i="1"/>
  <c r="W93" i="1"/>
  <c r="Y93" i="1"/>
  <c r="AA93" i="1"/>
  <c r="AC93" i="1"/>
  <c r="AE93" i="1"/>
  <c r="H94" i="1"/>
  <c r="L94" i="1"/>
  <c r="N94" i="1"/>
  <c r="K94" i="1" s="1"/>
  <c r="P94" i="1"/>
  <c r="R94" i="1"/>
  <c r="T94" i="1"/>
  <c r="V94" i="1"/>
  <c r="X94" i="1"/>
  <c r="Z94" i="1"/>
  <c r="AB94" i="1"/>
  <c r="AD94" i="1"/>
  <c r="AF94" i="1"/>
  <c r="C95" i="1"/>
  <c r="M95" i="1"/>
  <c r="O95" i="1"/>
  <c r="Q95" i="1"/>
  <c r="S95" i="1"/>
  <c r="U95" i="1"/>
  <c r="W95" i="1"/>
  <c r="Y95" i="1"/>
  <c r="AA95" i="1"/>
  <c r="AC95" i="1"/>
  <c r="AE95" i="1"/>
  <c r="H96" i="1"/>
  <c r="L96" i="1"/>
  <c r="N96" i="1"/>
  <c r="K96" i="1" s="1"/>
  <c r="P96" i="1"/>
  <c r="R96" i="1"/>
  <c r="T96" i="1"/>
  <c r="V96" i="1"/>
  <c r="X96" i="1"/>
  <c r="Z96" i="1"/>
  <c r="AB96" i="1"/>
  <c r="AD96" i="1"/>
  <c r="AF96" i="1"/>
  <c r="C97" i="1"/>
  <c r="M97" i="1"/>
  <c r="O97" i="1"/>
  <c r="Q97" i="1"/>
  <c r="S97" i="1"/>
  <c r="U97" i="1"/>
  <c r="W97" i="1"/>
  <c r="Y97" i="1"/>
  <c r="AA97" i="1"/>
  <c r="AC97" i="1"/>
  <c r="AE97" i="1"/>
  <c r="H98" i="1"/>
  <c r="L98" i="1"/>
  <c r="N98" i="1"/>
  <c r="K98" i="1" s="1"/>
  <c r="P98" i="1"/>
  <c r="R98" i="1"/>
  <c r="T98" i="1"/>
  <c r="V98" i="1"/>
  <c r="X98" i="1"/>
  <c r="Z98" i="1"/>
  <c r="AB98" i="1"/>
  <c r="AD98" i="1"/>
  <c r="AF98" i="1"/>
  <c r="C99" i="1"/>
  <c r="M99" i="1"/>
  <c r="O99" i="1"/>
  <c r="Q99" i="1"/>
  <c r="S99" i="1"/>
  <c r="U99" i="1"/>
  <c r="W99" i="1"/>
  <c r="Y99" i="1"/>
  <c r="AA99" i="1"/>
  <c r="AC99" i="1"/>
  <c r="AE99" i="1"/>
  <c r="H100" i="1"/>
  <c r="L100" i="1"/>
  <c r="N100" i="1"/>
  <c r="K100" i="1" s="1"/>
  <c r="P100" i="1"/>
  <c r="R100" i="1"/>
  <c r="T100" i="1"/>
  <c r="V100" i="1"/>
  <c r="X100" i="1"/>
  <c r="Z100" i="1"/>
  <c r="AB100" i="1"/>
  <c r="AD100" i="1"/>
  <c r="AF100" i="1"/>
  <c r="C101" i="1"/>
  <c r="M101" i="1"/>
  <c r="O101" i="1"/>
  <c r="Q101" i="1"/>
  <c r="S101" i="1"/>
  <c r="U101" i="1"/>
  <c r="W101" i="1"/>
  <c r="Y101" i="1"/>
  <c r="AA101" i="1"/>
  <c r="AC101" i="1"/>
  <c r="AE101" i="1"/>
  <c r="H102" i="1"/>
  <c r="L102" i="1"/>
  <c r="N102" i="1"/>
  <c r="P102" i="1"/>
  <c r="R102" i="1"/>
  <c r="T102" i="1"/>
  <c r="V102" i="1"/>
  <c r="X102" i="1"/>
  <c r="Z102" i="1"/>
  <c r="AB102" i="1"/>
  <c r="AD102" i="1"/>
  <c r="AF102" i="1"/>
  <c r="C103" i="1"/>
  <c r="M103" i="1"/>
  <c r="O103" i="1"/>
  <c r="Q103" i="1"/>
  <c r="S103" i="1"/>
  <c r="U103" i="1"/>
  <c r="W103" i="1"/>
  <c r="Y103" i="1"/>
  <c r="AA103" i="1"/>
  <c r="AC103" i="1"/>
  <c r="AE103" i="1"/>
  <c r="H104" i="1"/>
  <c r="L104" i="1"/>
  <c r="N104" i="1"/>
  <c r="K104" i="1" s="1"/>
  <c r="P104" i="1"/>
  <c r="R104" i="1"/>
  <c r="T104" i="1"/>
  <c r="V104" i="1"/>
  <c r="X104" i="1"/>
  <c r="Z104" i="1"/>
  <c r="AB104" i="1"/>
  <c r="AD104" i="1"/>
  <c r="AF104" i="1"/>
  <c r="C105" i="1"/>
  <c r="M105" i="1"/>
  <c r="O105" i="1"/>
  <c r="Q105" i="1"/>
  <c r="S105" i="1"/>
  <c r="U105" i="1"/>
  <c r="W105" i="1"/>
  <c r="Y105" i="1"/>
  <c r="AA105" i="1"/>
  <c r="AC105" i="1"/>
  <c r="AE105" i="1"/>
  <c r="H106" i="1"/>
  <c r="L106" i="1"/>
  <c r="N106" i="1"/>
  <c r="K106" i="1" s="1"/>
  <c r="P106" i="1"/>
  <c r="R106" i="1"/>
  <c r="T106" i="1"/>
  <c r="V106" i="1"/>
  <c r="X106" i="1"/>
  <c r="Z106" i="1"/>
  <c r="AB106" i="1"/>
  <c r="AD106" i="1"/>
  <c r="AF106" i="1"/>
  <c r="C107" i="1"/>
  <c r="M107" i="1"/>
  <c r="O107" i="1"/>
  <c r="Q107" i="1"/>
  <c r="S107" i="1"/>
  <c r="U107" i="1"/>
  <c r="W107" i="1"/>
  <c r="Y107" i="1"/>
  <c r="AA107" i="1"/>
  <c r="AC107" i="1"/>
  <c r="AE107" i="1"/>
  <c r="H108" i="1"/>
  <c r="L108" i="1"/>
  <c r="N108" i="1"/>
  <c r="K108" i="1" s="1"/>
  <c r="P108" i="1"/>
  <c r="R108" i="1"/>
  <c r="T108" i="1"/>
  <c r="V108" i="1"/>
  <c r="X108" i="1"/>
  <c r="Z108" i="1"/>
  <c r="AB108" i="1"/>
  <c r="AD108" i="1"/>
  <c r="AF108" i="1"/>
  <c r="C109" i="1"/>
  <c r="M109" i="1"/>
  <c r="O109" i="1"/>
  <c r="Q109" i="1"/>
  <c r="S109" i="1"/>
  <c r="U109" i="1"/>
  <c r="W109" i="1"/>
  <c r="Y109" i="1"/>
  <c r="AA109" i="1"/>
  <c r="AC109" i="1"/>
  <c r="AE109" i="1"/>
  <c r="AE110" i="1"/>
  <c r="AC110" i="1"/>
  <c r="AA110" i="1"/>
  <c r="Y110" i="1"/>
  <c r="W110" i="1"/>
  <c r="U110" i="1"/>
  <c r="S110" i="1"/>
  <c r="Q110" i="1"/>
  <c r="O110" i="1"/>
  <c r="M110" i="1"/>
  <c r="H110" i="1"/>
  <c r="L110" i="1"/>
  <c r="P110" i="1"/>
  <c r="T110" i="1"/>
  <c r="X110" i="1"/>
  <c r="AB110" i="1"/>
  <c r="AF110" i="1"/>
  <c r="G111" i="1"/>
  <c r="N112" i="1"/>
  <c r="R112" i="1"/>
  <c r="V112" i="1"/>
  <c r="Z112" i="1"/>
  <c r="AD112" i="1"/>
  <c r="I113" i="1"/>
  <c r="J113" i="1" s="1"/>
  <c r="AE114" i="1"/>
  <c r="AC114" i="1"/>
  <c r="AA114" i="1"/>
  <c r="Y114" i="1"/>
  <c r="W114" i="1"/>
  <c r="U114" i="1"/>
  <c r="S114" i="1"/>
  <c r="Q114" i="1"/>
  <c r="O114" i="1"/>
  <c r="M114" i="1"/>
  <c r="C114" i="1"/>
  <c r="H114" i="1"/>
  <c r="L114" i="1"/>
  <c r="P114" i="1"/>
  <c r="T114" i="1"/>
  <c r="X114" i="1"/>
  <c r="AB114" i="1"/>
  <c r="AF114" i="1"/>
  <c r="G115" i="1"/>
  <c r="N116" i="1"/>
  <c r="R116" i="1"/>
  <c r="V116" i="1"/>
  <c r="Z116" i="1"/>
  <c r="AD116" i="1"/>
  <c r="AE118" i="1"/>
  <c r="AC118" i="1"/>
  <c r="AA118" i="1"/>
  <c r="Y118" i="1"/>
  <c r="W118" i="1"/>
  <c r="U118" i="1"/>
  <c r="S118" i="1"/>
  <c r="Q118" i="1"/>
  <c r="O118" i="1"/>
  <c r="M118" i="1"/>
  <c r="C118" i="1"/>
  <c r="H118" i="1"/>
  <c r="L118" i="1"/>
  <c r="P118" i="1"/>
  <c r="T118" i="1"/>
  <c r="X118" i="1"/>
  <c r="AB118" i="1"/>
  <c r="AF118" i="1"/>
  <c r="G119" i="1"/>
  <c r="N120" i="1"/>
  <c r="R120" i="1"/>
  <c r="V120" i="1"/>
  <c r="Z120" i="1"/>
  <c r="AD120" i="1"/>
  <c r="I121" i="1"/>
  <c r="J121" i="1" s="1"/>
  <c r="AE122" i="1"/>
  <c r="AC122" i="1"/>
  <c r="AA122" i="1"/>
  <c r="Y122" i="1"/>
  <c r="W122" i="1"/>
  <c r="U122" i="1"/>
  <c r="S122" i="1"/>
  <c r="Q122" i="1"/>
  <c r="O122" i="1"/>
  <c r="M122" i="1"/>
  <c r="C122" i="1"/>
  <c r="H122" i="1"/>
  <c r="L122" i="1"/>
  <c r="P122" i="1"/>
  <c r="T122" i="1"/>
  <c r="X122" i="1"/>
  <c r="AB122" i="1"/>
  <c r="AF122" i="1"/>
  <c r="N124" i="1"/>
  <c r="R124" i="1"/>
  <c r="V124" i="1"/>
  <c r="Z124" i="1"/>
  <c r="AD124" i="1"/>
  <c r="I125" i="1"/>
  <c r="J125" i="1" s="1"/>
  <c r="AE126" i="1"/>
  <c r="AC126" i="1"/>
  <c r="AA126" i="1"/>
  <c r="Y126" i="1"/>
  <c r="W126" i="1"/>
  <c r="U126" i="1"/>
  <c r="S126" i="1"/>
  <c r="Q126" i="1"/>
  <c r="O126" i="1"/>
  <c r="M126" i="1"/>
  <c r="C126" i="1"/>
  <c r="H126" i="1"/>
  <c r="L126" i="1"/>
  <c r="P126" i="1"/>
  <c r="T126" i="1"/>
  <c r="X126" i="1"/>
  <c r="AB126" i="1"/>
  <c r="AF126" i="1"/>
  <c r="G127" i="1"/>
  <c r="N128" i="1"/>
  <c r="R128" i="1"/>
  <c r="V128" i="1"/>
  <c r="Z128" i="1"/>
  <c r="AD128" i="1"/>
  <c r="I129" i="1"/>
  <c r="J129" i="1" s="1"/>
  <c r="AH130" i="1"/>
  <c r="AF130" i="1"/>
  <c r="AD130" i="1"/>
  <c r="AB130" i="1"/>
  <c r="Z130" i="1"/>
  <c r="X130" i="1"/>
  <c r="V130" i="1"/>
  <c r="T130" i="1"/>
  <c r="R130" i="1"/>
  <c r="P130" i="1"/>
  <c r="N130" i="1"/>
  <c r="L130" i="1"/>
  <c r="AC130" i="1"/>
  <c r="Y130" i="1"/>
  <c r="U130" i="1"/>
  <c r="Q130" i="1"/>
  <c r="M130" i="1"/>
  <c r="C130" i="1"/>
  <c r="H130" i="1"/>
  <c r="O130" i="1"/>
  <c r="W130" i="1"/>
  <c r="AE130" i="1"/>
  <c r="AE133" i="1"/>
  <c r="AC133" i="1"/>
  <c r="AA133" i="1"/>
  <c r="Y133" i="1"/>
  <c r="W133" i="1"/>
  <c r="U133" i="1"/>
  <c r="S133" i="1"/>
  <c r="Q133" i="1"/>
  <c r="O133" i="1"/>
  <c r="M133" i="1"/>
  <c r="C133" i="1"/>
  <c r="AH133" i="1"/>
  <c r="AD133" i="1"/>
  <c r="Z133" i="1"/>
  <c r="V133" i="1"/>
  <c r="R133" i="1"/>
  <c r="N133" i="1"/>
  <c r="AB133" i="1"/>
  <c r="T133" i="1"/>
  <c r="L133" i="1"/>
  <c r="H133" i="1"/>
  <c r="X133" i="1"/>
  <c r="P137" i="1"/>
  <c r="G92" i="1"/>
  <c r="I92" i="1"/>
  <c r="J92" i="1" s="1"/>
  <c r="H93" i="1"/>
  <c r="L93" i="1"/>
  <c r="N93" i="1"/>
  <c r="P93" i="1"/>
  <c r="R93" i="1"/>
  <c r="T93" i="1"/>
  <c r="V93" i="1"/>
  <c r="X93" i="1"/>
  <c r="Z93" i="1"/>
  <c r="AB93" i="1"/>
  <c r="AD93" i="1"/>
  <c r="AF93" i="1"/>
  <c r="G94" i="1"/>
  <c r="I94" i="1"/>
  <c r="J94" i="1" s="1"/>
  <c r="H95" i="1"/>
  <c r="L95" i="1"/>
  <c r="N95" i="1"/>
  <c r="P95" i="1"/>
  <c r="R95" i="1"/>
  <c r="T95" i="1"/>
  <c r="V95" i="1"/>
  <c r="X95" i="1"/>
  <c r="Z95" i="1"/>
  <c r="AB95" i="1"/>
  <c r="AD95" i="1"/>
  <c r="AF95" i="1"/>
  <c r="G96" i="1"/>
  <c r="I96" i="1"/>
  <c r="J96" i="1" s="1"/>
  <c r="H97" i="1"/>
  <c r="L97" i="1"/>
  <c r="N97" i="1"/>
  <c r="P97" i="1"/>
  <c r="R97" i="1"/>
  <c r="T97" i="1"/>
  <c r="V97" i="1"/>
  <c r="X97" i="1"/>
  <c r="Z97" i="1"/>
  <c r="AB97" i="1"/>
  <c r="AD97" i="1"/>
  <c r="AF97" i="1"/>
  <c r="G98" i="1"/>
  <c r="I98" i="1"/>
  <c r="J98" i="1" s="1"/>
  <c r="H99" i="1"/>
  <c r="L99" i="1"/>
  <c r="N99" i="1"/>
  <c r="P99" i="1"/>
  <c r="R99" i="1"/>
  <c r="T99" i="1"/>
  <c r="V99" i="1"/>
  <c r="X99" i="1"/>
  <c r="Z99" i="1"/>
  <c r="AB99" i="1"/>
  <c r="AD99" i="1"/>
  <c r="AF99" i="1"/>
  <c r="G100" i="1"/>
  <c r="I100" i="1"/>
  <c r="J100" i="1" s="1"/>
  <c r="H101" i="1"/>
  <c r="L101" i="1"/>
  <c r="N101" i="1"/>
  <c r="P101" i="1"/>
  <c r="R101" i="1"/>
  <c r="T101" i="1"/>
  <c r="V101" i="1"/>
  <c r="X101" i="1"/>
  <c r="Z101" i="1"/>
  <c r="AB101" i="1"/>
  <c r="AD101" i="1"/>
  <c r="AF101" i="1"/>
  <c r="G102" i="1"/>
  <c r="H103" i="1"/>
  <c r="L103" i="1"/>
  <c r="N103" i="1"/>
  <c r="P103" i="1"/>
  <c r="R103" i="1"/>
  <c r="T103" i="1"/>
  <c r="V103" i="1"/>
  <c r="X103" i="1"/>
  <c r="Z103" i="1"/>
  <c r="AB103" i="1"/>
  <c r="AD103" i="1"/>
  <c r="AF103" i="1"/>
  <c r="G104" i="1"/>
  <c r="I104" i="1"/>
  <c r="J104" i="1" s="1"/>
  <c r="H105" i="1"/>
  <c r="L105" i="1"/>
  <c r="N105" i="1"/>
  <c r="P105" i="1"/>
  <c r="R105" i="1"/>
  <c r="T105" i="1"/>
  <c r="V105" i="1"/>
  <c r="X105" i="1"/>
  <c r="Z105" i="1"/>
  <c r="AB105" i="1"/>
  <c r="AD105" i="1"/>
  <c r="AF105" i="1"/>
  <c r="G106" i="1"/>
  <c r="I106" i="1"/>
  <c r="J106" i="1" s="1"/>
  <c r="H107" i="1"/>
  <c r="L107" i="1"/>
  <c r="N107" i="1"/>
  <c r="P107" i="1"/>
  <c r="R107" i="1"/>
  <c r="T107" i="1"/>
  <c r="V107" i="1"/>
  <c r="X107" i="1"/>
  <c r="Z107" i="1"/>
  <c r="AB107" i="1"/>
  <c r="AD107" i="1"/>
  <c r="AF107" i="1"/>
  <c r="G108" i="1"/>
  <c r="I108" i="1"/>
  <c r="J108" i="1" s="1"/>
  <c r="H109" i="1"/>
  <c r="L109" i="1"/>
  <c r="N109" i="1"/>
  <c r="P109" i="1"/>
  <c r="R109" i="1"/>
  <c r="T109" i="1"/>
  <c r="V109" i="1"/>
  <c r="X109" i="1"/>
  <c r="Z109" i="1"/>
  <c r="AB109" i="1"/>
  <c r="AD109" i="1"/>
  <c r="AF109" i="1"/>
  <c r="G110" i="1"/>
  <c r="I110" i="1"/>
  <c r="J110" i="1" s="1"/>
  <c r="AE112" i="1"/>
  <c r="AC112" i="1"/>
  <c r="AA112" i="1"/>
  <c r="Y112" i="1"/>
  <c r="W112" i="1"/>
  <c r="U112" i="1"/>
  <c r="S112" i="1"/>
  <c r="Q112" i="1"/>
  <c r="O112" i="1"/>
  <c r="M112" i="1"/>
  <c r="C112" i="1"/>
  <c r="H112" i="1"/>
  <c r="L112" i="1"/>
  <c r="P112" i="1"/>
  <c r="T112" i="1"/>
  <c r="X112" i="1"/>
  <c r="AB112" i="1"/>
  <c r="AF112" i="1"/>
  <c r="G113" i="1"/>
  <c r="AE116" i="1"/>
  <c r="AC116" i="1"/>
  <c r="AA116" i="1"/>
  <c r="Y116" i="1"/>
  <c r="W116" i="1"/>
  <c r="U116" i="1"/>
  <c r="S116" i="1"/>
  <c r="Q116" i="1"/>
  <c r="O116" i="1"/>
  <c r="M116" i="1"/>
  <c r="C116" i="1"/>
  <c r="H116" i="1"/>
  <c r="L116" i="1"/>
  <c r="P116" i="1"/>
  <c r="T116" i="1"/>
  <c r="X116" i="1"/>
  <c r="AB116" i="1"/>
  <c r="AF116" i="1"/>
  <c r="AE120" i="1"/>
  <c r="AC120" i="1"/>
  <c r="AA120" i="1"/>
  <c r="Y120" i="1"/>
  <c r="W120" i="1"/>
  <c r="U120" i="1"/>
  <c r="S120" i="1"/>
  <c r="Q120" i="1"/>
  <c r="O120" i="1"/>
  <c r="M120" i="1"/>
  <c r="C120" i="1"/>
  <c r="H120" i="1"/>
  <c r="L120" i="1"/>
  <c r="P120" i="1"/>
  <c r="T120" i="1"/>
  <c r="X120" i="1"/>
  <c r="AB120" i="1"/>
  <c r="AF120" i="1"/>
  <c r="G121" i="1"/>
  <c r="AE124" i="1"/>
  <c r="AC124" i="1"/>
  <c r="AA124" i="1"/>
  <c r="Y124" i="1"/>
  <c r="W124" i="1"/>
  <c r="U124" i="1"/>
  <c r="S124" i="1"/>
  <c r="Q124" i="1"/>
  <c r="O124" i="1"/>
  <c r="M124" i="1"/>
  <c r="C124" i="1"/>
  <c r="H124" i="1"/>
  <c r="L124" i="1"/>
  <c r="P124" i="1"/>
  <c r="T124" i="1"/>
  <c r="X124" i="1"/>
  <c r="AB124" i="1"/>
  <c r="AF124" i="1"/>
  <c r="G125" i="1"/>
  <c r="AE128" i="1"/>
  <c r="AC128" i="1"/>
  <c r="AA128" i="1"/>
  <c r="Y128" i="1"/>
  <c r="W128" i="1"/>
  <c r="U128" i="1"/>
  <c r="S128" i="1"/>
  <c r="Q128" i="1"/>
  <c r="O128" i="1"/>
  <c r="M128" i="1"/>
  <c r="C128" i="1"/>
  <c r="H128" i="1"/>
  <c r="L128" i="1"/>
  <c r="P128" i="1"/>
  <c r="T128" i="1"/>
  <c r="X128" i="1"/>
  <c r="AB128" i="1"/>
  <c r="AF128" i="1"/>
  <c r="G129" i="1"/>
  <c r="AE137" i="1"/>
  <c r="AC137" i="1"/>
  <c r="AA137" i="1"/>
  <c r="Y137" i="1"/>
  <c r="W137" i="1"/>
  <c r="U137" i="1"/>
  <c r="S137" i="1"/>
  <c r="Q137" i="1"/>
  <c r="O137" i="1"/>
  <c r="M137" i="1"/>
  <c r="C137" i="1"/>
  <c r="AH137" i="1"/>
  <c r="AD137" i="1"/>
  <c r="Z137" i="1"/>
  <c r="V137" i="1"/>
  <c r="R137" i="1"/>
  <c r="N137" i="1"/>
  <c r="AB137" i="1"/>
  <c r="T137" i="1"/>
  <c r="L137" i="1"/>
  <c r="H137" i="1"/>
  <c r="X137" i="1"/>
  <c r="H111" i="1"/>
  <c r="L111" i="1"/>
  <c r="N111" i="1"/>
  <c r="K111" i="1" s="1"/>
  <c r="P111" i="1"/>
  <c r="R111" i="1"/>
  <c r="T111" i="1"/>
  <c r="V111" i="1"/>
  <c r="X111" i="1"/>
  <c r="Z111" i="1"/>
  <c r="AB111" i="1"/>
  <c r="AD111" i="1"/>
  <c r="AF111" i="1"/>
  <c r="H113" i="1"/>
  <c r="L113" i="1"/>
  <c r="N113" i="1"/>
  <c r="K113" i="1" s="1"/>
  <c r="P113" i="1"/>
  <c r="R113" i="1"/>
  <c r="T113" i="1"/>
  <c r="V113" i="1"/>
  <c r="X113" i="1"/>
  <c r="Z113" i="1"/>
  <c r="AB113" i="1"/>
  <c r="AD113" i="1"/>
  <c r="AF113" i="1"/>
  <c r="H115" i="1"/>
  <c r="L115" i="1"/>
  <c r="N115" i="1"/>
  <c r="K115" i="1" s="1"/>
  <c r="P115" i="1"/>
  <c r="R115" i="1"/>
  <c r="T115" i="1"/>
  <c r="V115" i="1"/>
  <c r="X115" i="1"/>
  <c r="Z115" i="1"/>
  <c r="AB115" i="1"/>
  <c r="AD115" i="1"/>
  <c r="AF115" i="1"/>
  <c r="H117" i="1"/>
  <c r="L117" i="1"/>
  <c r="N117" i="1"/>
  <c r="P117" i="1"/>
  <c r="R117" i="1"/>
  <c r="T117" i="1"/>
  <c r="V117" i="1"/>
  <c r="X117" i="1"/>
  <c r="Z117" i="1"/>
  <c r="AB117" i="1"/>
  <c r="AD117" i="1"/>
  <c r="AF117" i="1"/>
  <c r="H119" i="1"/>
  <c r="L119" i="1"/>
  <c r="N119" i="1"/>
  <c r="K119" i="1" s="1"/>
  <c r="P119" i="1"/>
  <c r="R119" i="1"/>
  <c r="T119" i="1"/>
  <c r="V119" i="1"/>
  <c r="X119" i="1"/>
  <c r="Z119" i="1"/>
  <c r="AB119" i="1"/>
  <c r="AD119" i="1"/>
  <c r="AF119" i="1"/>
  <c r="H121" i="1"/>
  <c r="L121" i="1"/>
  <c r="N121" i="1"/>
  <c r="K121" i="1" s="1"/>
  <c r="P121" i="1"/>
  <c r="R121" i="1"/>
  <c r="T121" i="1"/>
  <c r="V121" i="1"/>
  <c r="X121" i="1"/>
  <c r="Z121" i="1"/>
  <c r="AB121" i="1"/>
  <c r="AD121" i="1"/>
  <c r="AF121" i="1"/>
  <c r="H123" i="1"/>
  <c r="L123" i="1"/>
  <c r="N123" i="1"/>
  <c r="P123" i="1"/>
  <c r="R123" i="1"/>
  <c r="T123" i="1"/>
  <c r="V123" i="1"/>
  <c r="X123" i="1"/>
  <c r="Z123" i="1"/>
  <c r="AB123" i="1"/>
  <c r="AD123" i="1"/>
  <c r="AF123" i="1"/>
  <c r="H125" i="1"/>
  <c r="L125" i="1"/>
  <c r="N125" i="1"/>
  <c r="K125" i="1" s="1"/>
  <c r="P125" i="1"/>
  <c r="R125" i="1"/>
  <c r="T125" i="1"/>
  <c r="V125" i="1"/>
  <c r="X125" i="1"/>
  <c r="Z125" i="1"/>
  <c r="AB125" i="1"/>
  <c r="AD125" i="1"/>
  <c r="AF125" i="1"/>
  <c r="H127" i="1"/>
  <c r="L127" i="1"/>
  <c r="N127" i="1"/>
  <c r="K127" i="1" s="1"/>
  <c r="P127" i="1"/>
  <c r="R127" i="1"/>
  <c r="T127" i="1"/>
  <c r="V127" i="1"/>
  <c r="X127" i="1"/>
  <c r="Z127" i="1"/>
  <c r="AB127" i="1"/>
  <c r="AD127" i="1"/>
  <c r="AF127" i="1"/>
  <c r="H129" i="1"/>
  <c r="L129" i="1"/>
  <c r="N129" i="1"/>
  <c r="K129" i="1" s="1"/>
  <c r="P129" i="1"/>
  <c r="R129" i="1"/>
  <c r="T129" i="1"/>
  <c r="V129" i="1"/>
  <c r="X129" i="1"/>
  <c r="Z129" i="1"/>
  <c r="AB129" i="1"/>
  <c r="AD129" i="1"/>
  <c r="AF129" i="1"/>
  <c r="AE131" i="1"/>
  <c r="AC131" i="1"/>
  <c r="AA131" i="1"/>
  <c r="Y131" i="1"/>
  <c r="W131" i="1"/>
  <c r="U131" i="1"/>
  <c r="S131" i="1"/>
  <c r="Q131" i="1"/>
  <c r="O131" i="1"/>
  <c r="M131" i="1"/>
  <c r="C131" i="1"/>
  <c r="AF131" i="1"/>
  <c r="AB131" i="1"/>
  <c r="X131" i="1"/>
  <c r="T131" i="1"/>
  <c r="P131" i="1"/>
  <c r="L131" i="1"/>
  <c r="H131" i="1"/>
  <c r="N131" i="1"/>
  <c r="V131" i="1"/>
  <c r="AD131" i="1"/>
  <c r="G134" i="1"/>
  <c r="G132" i="1"/>
  <c r="AE135" i="1"/>
  <c r="AC135" i="1"/>
  <c r="AA135" i="1"/>
  <c r="Y135" i="1"/>
  <c r="W135" i="1"/>
  <c r="U135" i="1"/>
  <c r="S135" i="1"/>
  <c r="Q135" i="1"/>
  <c r="O135" i="1"/>
  <c r="M135" i="1"/>
  <c r="C135" i="1"/>
  <c r="H135" i="1"/>
  <c r="L135" i="1"/>
  <c r="P135" i="1"/>
  <c r="T135" i="1"/>
  <c r="X135" i="1"/>
  <c r="AB135" i="1"/>
  <c r="AF135" i="1"/>
  <c r="G136" i="1"/>
  <c r="I138" i="1"/>
  <c r="J138" i="1" s="1"/>
  <c r="AE139" i="1"/>
  <c r="AC139" i="1"/>
  <c r="AA139" i="1"/>
  <c r="Y139" i="1"/>
  <c r="W139" i="1"/>
  <c r="U139" i="1"/>
  <c r="S139" i="1"/>
  <c r="Q139" i="1"/>
  <c r="O139" i="1"/>
  <c r="M139" i="1"/>
  <c r="C139" i="1"/>
  <c r="H139" i="1"/>
  <c r="L139" i="1"/>
  <c r="P139" i="1"/>
  <c r="T139" i="1"/>
  <c r="X139" i="1"/>
  <c r="AB139" i="1"/>
  <c r="AF139" i="1"/>
  <c r="G140" i="1"/>
  <c r="AE143" i="1"/>
  <c r="AC143" i="1"/>
  <c r="AA143" i="1"/>
  <c r="Y143" i="1"/>
  <c r="W143" i="1"/>
  <c r="U143" i="1"/>
  <c r="S143" i="1"/>
  <c r="Q143" i="1"/>
  <c r="O143" i="1"/>
  <c r="M143" i="1"/>
  <c r="C143" i="1"/>
  <c r="H143" i="1"/>
  <c r="L143" i="1"/>
  <c r="P143" i="1"/>
  <c r="T143" i="1"/>
  <c r="X143" i="1"/>
  <c r="AB143" i="1"/>
  <c r="AF143" i="1"/>
  <c r="G144" i="1"/>
  <c r="AE147" i="1"/>
  <c r="AC147" i="1"/>
  <c r="AA147" i="1"/>
  <c r="Y147" i="1"/>
  <c r="W147" i="1"/>
  <c r="U147" i="1"/>
  <c r="S147" i="1"/>
  <c r="Q147" i="1"/>
  <c r="O147" i="1"/>
  <c r="M147" i="1"/>
  <c r="C147" i="1"/>
  <c r="H147" i="1"/>
  <c r="L147" i="1"/>
  <c r="P147" i="1"/>
  <c r="T147" i="1"/>
  <c r="X147" i="1"/>
  <c r="AB147" i="1"/>
  <c r="AF147" i="1"/>
  <c r="G148" i="1"/>
  <c r="AE151" i="1"/>
  <c r="AC151" i="1"/>
  <c r="AA151" i="1"/>
  <c r="Y151" i="1"/>
  <c r="W151" i="1"/>
  <c r="U151" i="1"/>
  <c r="S151" i="1"/>
  <c r="Q151" i="1"/>
  <c r="O151" i="1"/>
  <c r="M151" i="1"/>
  <c r="C151" i="1"/>
  <c r="H151" i="1"/>
  <c r="L151" i="1"/>
  <c r="P151" i="1"/>
  <c r="T151" i="1"/>
  <c r="X151" i="1"/>
  <c r="AB151" i="1"/>
  <c r="AF151" i="1"/>
  <c r="AE155" i="1"/>
  <c r="AC155" i="1"/>
  <c r="AA155" i="1"/>
  <c r="Y155" i="1"/>
  <c r="W155" i="1"/>
  <c r="U155" i="1"/>
  <c r="S155" i="1"/>
  <c r="Q155" i="1"/>
  <c r="O155" i="1"/>
  <c r="M155" i="1"/>
  <c r="C155" i="1"/>
  <c r="H155" i="1"/>
  <c r="L155" i="1"/>
  <c r="P155" i="1"/>
  <c r="T155" i="1"/>
  <c r="X155" i="1"/>
  <c r="AB155" i="1"/>
  <c r="AF155" i="1"/>
  <c r="G156" i="1"/>
  <c r="AE159" i="1"/>
  <c r="AC159" i="1"/>
  <c r="AA159" i="1"/>
  <c r="Y159" i="1"/>
  <c r="W159" i="1"/>
  <c r="U159" i="1"/>
  <c r="S159" i="1"/>
  <c r="Q159" i="1"/>
  <c r="O159" i="1"/>
  <c r="M159" i="1"/>
  <c r="C159" i="1"/>
  <c r="H159" i="1"/>
  <c r="L159" i="1"/>
  <c r="P159" i="1"/>
  <c r="T159" i="1"/>
  <c r="X159" i="1"/>
  <c r="AB159" i="1"/>
  <c r="AF159" i="1"/>
  <c r="AE163" i="1"/>
  <c r="AC163" i="1"/>
  <c r="AA163" i="1"/>
  <c r="Y163" i="1"/>
  <c r="W163" i="1"/>
  <c r="U163" i="1"/>
  <c r="S163" i="1"/>
  <c r="Q163" i="1"/>
  <c r="O163" i="1"/>
  <c r="M163" i="1"/>
  <c r="C163" i="1"/>
  <c r="H163" i="1"/>
  <c r="L163" i="1"/>
  <c r="P163" i="1"/>
  <c r="T163" i="1"/>
  <c r="X163" i="1"/>
  <c r="AB163" i="1"/>
  <c r="AF163" i="1"/>
  <c r="G164" i="1"/>
  <c r="G170" i="1"/>
  <c r="G174" i="1"/>
  <c r="G182" i="1"/>
  <c r="I185" i="1"/>
  <c r="J185" i="1" s="1"/>
  <c r="G185" i="1"/>
  <c r="I189" i="1"/>
  <c r="J189" i="1" s="1"/>
  <c r="G189" i="1"/>
  <c r="I193" i="1"/>
  <c r="J193" i="1" s="1"/>
  <c r="G193" i="1"/>
  <c r="G138" i="1"/>
  <c r="N139" i="1"/>
  <c r="R139" i="1"/>
  <c r="V139" i="1"/>
  <c r="Z139" i="1"/>
  <c r="AD139" i="1"/>
  <c r="AH139" i="1"/>
  <c r="AE141" i="1"/>
  <c r="AC141" i="1"/>
  <c r="AA141" i="1"/>
  <c r="Y141" i="1"/>
  <c r="W141" i="1"/>
  <c r="U141" i="1"/>
  <c r="S141" i="1"/>
  <c r="Q141" i="1"/>
  <c r="O141" i="1"/>
  <c r="M141" i="1"/>
  <c r="C141" i="1"/>
  <c r="H141" i="1"/>
  <c r="L141" i="1"/>
  <c r="P141" i="1"/>
  <c r="T141" i="1"/>
  <c r="X141" i="1"/>
  <c r="AB141" i="1"/>
  <c r="AF141" i="1"/>
  <c r="G142" i="1"/>
  <c r="N143" i="1"/>
  <c r="R143" i="1"/>
  <c r="V143" i="1"/>
  <c r="Z143" i="1"/>
  <c r="AD143" i="1"/>
  <c r="AH143" i="1"/>
  <c r="AE145" i="1"/>
  <c r="AC145" i="1"/>
  <c r="AA145" i="1"/>
  <c r="Y145" i="1"/>
  <c r="W145" i="1"/>
  <c r="U145" i="1"/>
  <c r="S145" i="1"/>
  <c r="Q145" i="1"/>
  <c r="O145" i="1"/>
  <c r="M145" i="1"/>
  <c r="C145" i="1"/>
  <c r="H145" i="1"/>
  <c r="L145" i="1"/>
  <c r="P145" i="1"/>
  <c r="T145" i="1"/>
  <c r="X145" i="1"/>
  <c r="AB145" i="1"/>
  <c r="AF145" i="1"/>
  <c r="G146" i="1"/>
  <c r="N147" i="1"/>
  <c r="R147" i="1"/>
  <c r="V147" i="1"/>
  <c r="Z147" i="1"/>
  <c r="AD147" i="1"/>
  <c r="AH147" i="1"/>
  <c r="AE149" i="1"/>
  <c r="AC149" i="1"/>
  <c r="AA149" i="1"/>
  <c r="Y149" i="1"/>
  <c r="W149" i="1"/>
  <c r="U149" i="1"/>
  <c r="S149" i="1"/>
  <c r="Q149" i="1"/>
  <c r="O149" i="1"/>
  <c r="M149" i="1"/>
  <c r="C149" i="1"/>
  <c r="H149" i="1"/>
  <c r="L149" i="1"/>
  <c r="P149" i="1"/>
  <c r="T149" i="1"/>
  <c r="X149" i="1"/>
  <c r="AB149" i="1"/>
  <c r="AF149" i="1"/>
  <c r="G150" i="1"/>
  <c r="N151" i="1"/>
  <c r="R151" i="1"/>
  <c r="V151" i="1"/>
  <c r="Z151" i="1"/>
  <c r="AD151" i="1"/>
  <c r="AH151" i="1"/>
  <c r="AE153" i="1"/>
  <c r="AC153" i="1"/>
  <c r="AA153" i="1"/>
  <c r="Y153" i="1"/>
  <c r="W153" i="1"/>
  <c r="U153" i="1"/>
  <c r="S153" i="1"/>
  <c r="Q153" i="1"/>
  <c r="O153" i="1"/>
  <c r="M153" i="1"/>
  <c r="C153" i="1"/>
  <c r="H153" i="1"/>
  <c r="L153" i="1"/>
  <c r="P153" i="1"/>
  <c r="T153" i="1"/>
  <c r="X153" i="1"/>
  <c r="AB153" i="1"/>
  <c r="AF153" i="1"/>
  <c r="G154" i="1"/>
  <c r="N155" i="1"/>
  <c r="R155" i="1"/>
  <c r="V155" i="1"/>
  <c r="Z155" i="1"/>
  <c r="AD155" i="1"/>
  <c r="AH155" i="1"/>
  <c r="AE157" i="1"/>
  <c r="AC157" i="1"/>
  <c r="AA157" i="1"/>
  <c r="Y157" i="1"/>
  <c r="W157" i="1"/>
  <c r="U157" i="1"/>
  <c r="S157" i="1"/>
  <c r="Q157" i="1"/>
  <c r="O157" i="1"/>
  <c r="M157" i="1"/>
  <c r="C157" i="1"/>
  <c r="H157" i="1"/>
  <c r="L157" i="1"/>
  <c r="P157" i="1"/>
  <c r="T157" i="1"/>
  <c r="X157" i="1"/>
  <c r="AB157" i="1"/>
  <c r="AF157" i="1"/>
  <c r="G158" i="1"/>
  <c r="N159" i="1"/>
  <c r="R159" i="1"/>
  <c r="V159" i="1"/>
  <c r="Z159" i="1"/>
  <c r="AD159" i="1"/>
  <c r="AH159" i="1"/>
  <c r="AE161" i="1"/>
  <c r="AC161" i="1"/>
  <c r="AA161" i="1"/>
  <c r="Y161" i="1"/>
  <c r="W161" i="1"/>
  <c r="U161" i="1"/>
  <c r="S161" i="1"/>
  <c r="Q161" i="1"/>
  <c r="O161" i="1"/>
  <c r="M161" i="1"/>
  <c r="C161" i="1"/>
  <c r="H161" i="1"/>
  <c r="L161" i="1"/>
  <c r="P161" i="1"/>
  <c r="T161" i="1"/>
  <c r="X161" i="1"/>
  <c r="AB161" i="1"/>
  <c r="AF161" i="1"/>
  <c r="G162" i="1"/>
  <c r="N163" i="1"/>
  <c r="R163" i="1"/>
  <c r="V163" i="1"/>
  <c r="Z163" i="1"/>
  <c r="AD163" i="1"/>
  <c r="AH163" i="1"/>
  <c r="AE165" i="1"/>
  <c r="AC165" i="1"/>
  <c r="AA165" i="1"/>
  <c r="Y165" i="1"/>
  <c r="W165" i="1"/>
  <c r="U165" i="1"/>
  <c r="S165" i="1"/>
  <c r="Q165" i="1"/>
  <c r="O165" i="1"/>
  <c r="M165" i="1"/>
  <c r="C165" i="1"/>
  <c r="H165" i="1"/>
  <c r="L165" i="1"/>
  <c r="P165" i="1"/>
  <c r="T165" i="1"/>
  <c r="X165" i="1"/>
  <c r="AB165" i="1"/>
  <c r="AF165" i="1"/>
  <c r="G166" i="1"/>
  <c r="AE169" i="1"/>
  <c r="AC169" i="1"/>
  <c r="AA169" i="1"/>
  <c r="Y169" i="1"/>
  <c r="W169" i="1"/>
  <c r="U169" i="1"/>
  <c r="S169" i="1"/>
  <c r="Q169" i="1"/>
  <c r="O169" i="1"/>
  <c r="M169" i="1"/>
  <c r="C169" i="1"/>
  <c r="AH169" i="1"/>
  <c r="AD169" i="1"/>
  <c r="Z169" i="1"/>
  <c r="V169" i="1"/>
  <c r="R169" i="1"/>
  <c r="N169" i="1"/>
  <c r="H169" i="1"/>
  <c r="P169" i="1"/>
  <c r="X169" i="1"/>
  <c r="AF169" i="1"/>
  <c r="AE173" i="1"/>
  <c r="AC173" i="1"/>
  <c r="AA173" i="1"/>
  <c r="Y173" i="1"/>
  <c r="W173" i="1"/>
  <c r="U173" i="1"/>
  <c r="S173" i="1"/>
  <c r="Q173" i="1"/>
  <c r="O173" i="1"/>
  <c r="M173" i="1"/>
  <c r="C173" i="1"/>
  <c r="AH173" i="1"/>
  <c r="AD173" i="1"/>
  <c r="Z173" i="1"/>
  <c r="V173" i="1"/>
  <c r="R173" i="1"/>
  <c r="N173" i="1"/>
  <c r="H173" i="1"/>
  <c r="P173" i="1"/>
  <c r="X173" i="1"/>
  <c r="AF173" i="1"/>
  <c r="AE177" i="1"/>
  <c r="AC177" i="1"/>
  <c r="AA177" i="1"/>
  <c r="Y177" i="1"/>
  <c r="W177" i="1"/>
  <c r="U177" i="1"/>
  <c r="S177" i="1"/>
  <c r="Q177" i="1"/>
  <c r="O177" i="1"/>
  <c r="M177" i="1"/>
  <c r="C177" i="1"/>
  <c r="AH177" i="1"/>
  <c r="AD177" i="1"/>
  <c r="Z177" i="1"/>
  <c r="V177" i="1"/>
  <c r="R177" i="1"/>
  <c r="N177" i="1"/>
  <c r="H177" i="1"/>
  <c r="P177" i="1"/>
  <c r="X177" i="1"/>
  <c r="AF177" i="1"/>
  <c r="AE181" i="1"/>
  <c r="AC181" i="1"/>
  <c r="AA181" i="1"/>
  <c r="Y181" i="1"/>
  <c r="W181" i="1"/>
  <c r="U181" i="1"/>
  <c r="S181" i="1"/>
  <c r="Q181" i="1"/>
  <c r="O181" i="1"/>
  <c r="M181" i="1"/>
  <c r="C181" i="1"/>
  <c r="AH181" i="1"/>
  <c r="AD181" i="1"/>
  <c r="Z181" i="1"/>
  <c r="V181" i="1"/>
  <c r="R181" i="1"/>
  <c r="N181" i="1"/>
  <c r="H181" i="1"/>
  <c r="P181" i="1"/>
  <c r="X181" i="1"/>
  <c r="AF181" i="1"/>
  <c r="H132" i="1"/>
  <c r="L132" i="1"/>
  <c r="N132" i="1"/>
  <c r="K132" i="1" s="1"/>
  <c r="P132" i="1"/>
  <c r="R132" i="1"/>
  <c r="T132" i="1"/>
  <c r="V132" i="1"/>
  <c r="X132" i="1"/>
  <c r="Z132" i="1"/>
  <c r="AB132" i="1"/>
  <c r="AD132" i="1"/>
  <c r="AF132" i="1"/>
  <c r="H134" i="1"/>
  <c r="L134" i="1"/>
  <c r="N134" i="1"/>
  <c r="K134" i="1" s="1"/>
  <c r="P134" i="1"/>
  <c r="R134" i="1"/>
  <c r="T134" i="1"/>
  <c r="V134" i="1"/>
  <c r="X134" i="1"/>
  <c r="Z134" i="1"/>
  <c r="AB134" i="1"/>
  <c r="AD134" i="1"/>
  <c r="AF134" i="1"/>
  <c r="H136" i="1"/>
  <c r="L136" i="1"/>
  <c r="N136" i="1"/>
  <c r="K136" i="1" s="1"/>
  <c r="P136" i="1"/>
  <c r="R136" i="1"/>
  <c r="T136" i="1"/>
  <c r="V136" i="1"/>
  <c r="X136" i="1"/>
  <c r="Z136" i="1"/>
  <c r="AB136" i="1"/>
  <c r="AD136" i="1"/>
  <c r="AF136" i="1"/>
  <c r="H138" i="1"/>
  <c r="L138" i="1"/>
  <c r="N138" i="1"/>
  <c r="K138" i="1" s="1"/>
  <c r="P138" i="1"/>
  <c r="R138" i="1"/>
  <c r="T138" i="1"/>
  <c r="V138" i="1"/>
  <c r="X138" i="1"/>
  <c r="Z138" i="1"/>
  <c r="AB138" i="1"/>
  <c r="AD138" i="1"/>
  <c r="AF138" i="1"/>
  <c r="H140" i="1"/>
  <c r="L140" i="1"/>
  <c r="N140" i="1"/>
  <c r="K140" i="1" s="1"/>
  <c r="P140" i="1"/>
  <c r="R140" i="1"/>
  <c r="T140" i="1"/>
  <c r="V140" i="1"/>
  <c r="X140" i="1"/>
  <c r="Z140" i="1"/>
  <c r="AB140" i="1"/>
  <c r="AD140" i="1"/>
  <c r="AF140" i="1"/>
  <c r="H142" i="1"/>
  <c r="L142" i="1"/>
  <c r="N142" i="1"/>
  <c r="K142" i="1" s="1"/>
  <c r="P142" i="1"/>
  <c r="R142" i="1"/>
  <c r="T142" i="1"/>
  <c r="V142" i="1"/>
  <c r="X142" i="1"/>
  <c r="Z142" i="1"/>
  <c r="AB142" i="1"/>
  <c r="AD142" i="1"/>
  <c r="AF142" i="1"/>
  <c r="H144" i="1"/>
  <c r="L144" i="1"/>
  <c r="N144" i="1"/>
  <c r="K144" i="1" s="1"/>
  <c r="P144" i="1"/>
  <c r="R144" i="1"/>
  <c r="T144" i="1"/>
  <c r="V144" i="1"/>
  <c r="X144" i="1"/>
  <c r="Z144" i="1"/>
  <c r="AB144" i="1"/>
  <c r="AD144" i="1"/>
  <c r="AF144" i="1"/>
  <c r="H146" i="1"/>
  <c r="L146" i="1"/>
  <c r="N146" i="1"/>
  <c r="K146" i="1" s="1"/>
  <c r="P146" i="1"/>
  <c r="R146" i="1"/>
  <c r="T146" i="1"/>
  <c r="V146" i="1"/>
  <c r="X146" i="1"/>
  <c r="Z146" i="1"/>
  <c r="AB146" i="1"/>
  <c r="AD146" i="1"/>
  <c r="AF146" i="1"/>
  <c r="H148" i="1"/>
  <c r="L148" i="1"/>
  <c r="N148" i="1"/>
  <c r="K148" i="1" s="1"/>
  <c r="P148" i="1"/>
  <c r="R148" i="1"/>
  <c r="T148" i="1"/>
  <c r="V148" i="1"/>
  <c r="X148" i="1"/>
  <c r="Z148" i="1"/>
  <c r="AB148" i="1"/>
  <c r="AD148" i="1"/>
  <c r="AF148" i="1"/>
  <c r="H150" i="1"/>
  <c r="L150" i="1"/>
  <c r="N150" i="1"/>
  <c r="K150" i="1" s="1"/>
  <c r="P150" i="1"/>
  <c r="R150" i="1"/>
  <c r="T150" i="1"/>
  <c r="V150" i="1"/>
  <c r="X150" i="1"/>
  <c r="Z150" i="1"/>
  <c r="AB150" i="1"/>
  <c r="AD150" i="1"/>
  <c r="AF150" i="1"/>
  <c r="H152" i="1"/>
  <c r="L152" i="1"/>
  <c r="N152" i="1"/>
  <c r="P152" i="1"/>
  <c r="R152" i="1"/>
  <c r="T152" i="1"/>
  <c r="V152" i="1"/>
  <c r="X152" i="1"/>
  <c r="Z152" i="1"/>
  <c r="AB152" i="1"/>
  <c r="AD152" i="1"/>
  <c r="AF152" i="1"/>
  <c r="H154" i="1"/>
  <c r="L154" i="1"/>
  <c r="N154" i="1"/>
  <c r="K154" i="1" s="1"/>
  <c r="P154" i="1"/>
  <c r="R154" i="1"/>
  <c r="T154" i="1"/>
  <c r="V154" i="1"/>
  <c r="X154" i="1"/>
  <c r="Z154" i="1"/>
  <c r="AB154" i="1"/>
  <c r="AD154" i="1"/>
  <c r="AF154" i="1"/>
  <c r="H156" i="1"/>
  <c r="L156" i="1"/>
  <c r="N156" i="1"/>
  <c r="K156" i="1" s="1"/>
  <c r="P156" i="1"/>
  <c r="R156" i="1"/>
  <c r="T156" i="1"/>
  <c r="V156" i="1"/>
  <c r="X156" i="1"/>
  <c r="Z156" i="1"/>
  <c r="AB156" i="1"/>
  <c r="AD156" i="1"/>
  <c r="AF156" i="1"/>
  <c r="H158" i="1"/>
  <c r="L158" i="1"/>
  <c r="N158" i="1"/>
  <c r="P158" i="1"/>
  <c r="R158" i="1"/>
  <c r="T158" i="1"/>
  <c r="V158" i="1"/>
  <c r="X158" i="1"/>
  <c r="Z158" i="1"/>
  <c r="AB158" i="1"/>
  <c r="AD158" i="1"/>
  <c r="AF158" i="1"/>
  <c r="H160" i="1"/>
  <c r="L160" i="1"/>
  <c r="N160" i="1"/>
  <c r="P160" i="1"/>
  <c r="R160" i="1"/>
  <c r="T160" i="1"/>
  <c r="V160" i="1"/>
  <c r="X160" i="1"/>
  <c r="Z160" i="1"/>
  <c r="AB160" i="1"/>
  <c r="AD160" i="1"/>
  <c r="AF160" i="1"/>
  <c r="H162" i="1"/>
  <c r="L162" i="1"/>
  <c r="N162" i="1"/>
  <c r="K162" i="1" s="1"/>
  <c r="P162" i="1"/>
  <c r="R162" i="1"/>
  <c r="T162" i="1"/>
  <c r="V162" i="1"/>
  <c r="X162" i="1"/>
  <c r="Z162" i="1"/>
  <c r="AB162" i="1"/>
  <c r="AD162" i="1"/>
  <c r="AF162" i="1"/>
  <c r="H164" i="1"/>
  <c r="L164" i="1"/>
  <c r="N164" i="1"/>
  <c r="K164" i="1" s="1"/>
  <c r="P164" i="1"/>
  <c r="R164" i="1"/>
  <c r="T164" i="1"/>
  <c r="V164" i="1"/>
  <c r="X164" i="1"/>
  <c r="Z164" i="1"/>
  <c r="AB164" i="1"/>
  <c r="AD164" i="1"/>
  <c r="AF164" i="1"/>
  <c r="AH166" i="1"/>
  <c r="AF166" i="1"/>
  <c r="AD166" i="1"/>
  <c r="AB166" i="1"/>
  <c r="Z166" i="1"/>
  <c r="X166" i="1"/>
  <c r="V166" i="1"/>
  <c r="T166" i="1"/>
  <c r="R166" i="1"/>
  <c r="P166" i="1"/>
  <c r="H166" i="1"/>
  <c r="L166" i="1"/>
  <c r="N166" i="1"/>
  <c r="K166" i="1" s="1"/>
  <c r="Q166" i="1"/>
  <c r="U166" i="1"/>
  <c r="Y166" i="1"/>
  <c r="AC166" i="1"/>
  <c r="AE167" i="1"/>
  <c r="AC167" i="1"/>
  <c r="AA167" i="1"/>
  <c r="Y167" i="1"/>
  <c r="W167" i="1"/>
  <c r="U167" i="1"/>
  <c r="S167" i="1"/>
  <c r="Q167" i="1"/>
  <c r="O167" i="1"/>
  <c r="M167" i="1"/>
  <c r="C167" i="1"/>
  <c r="H167" i="1"/>
  <c r="L167" i="1"/>
  <c r="P167" i="1"/>
  <c r="T167" i="1"/>
  <c r="X167" i="1"/>
  <c r="AB167" i="1"/>
  <c r="AF167" i="1"/>
  <c r="G168" i="1"/>
  <c r="AE171" i="1"/>
  <c r="AC171" i="1"/>
  <c r="AA171" i="1"/>
  <c r="Y171" i="1"/>
  <c r="W171" i="1"/>
  <c r="U171" i="1"/>
  <c r="S171" i="1"/>
  <c r="Q171" i="1"/>
  <c r="O171" i="1"/>
  <c r="M171" i="1"/>
  <c r="C171" i="1"/>
  <c r="H171" i="1"/>
  <c r="L171" i="1"/>
  <c r="P171" i="1"/>
  <c r="T171" i="1"/>
  <c r="X171" i="1"/>
  <c r="AB171" i="1"/>
  <c r="AF171" i="1"/>
  <c r="G172" i="1"/>
  <c r="AE175" i="1"/>
  <c r="AC175" i="1"/>
  <c r="AA175" i="1"/>
  <c r="Y175" i="1"/>
  <c r="W175" i="1"/>
  <c r="U175" i="1"/>
  <c r="S175" i="1"/>
  <c r="Q175" i="1"/>
  <c r="O175" i="1"/>
  <c r="M175" i="1"/>
  <c r="C175" i="1"/>
  <c r="H175" i="1"/>
  <c r="L175" i="1"/>
  <c r="P175" i="1"/>
  <c r="T175" i="1"/>
  <c r="X175" i="1"/>
  <c r="AB175" i="1"/>
  <c r="AF175" i="1"/>
  <c r="G176" i="1"/>
  <c r="AE179" i="1"/>
  <c r="AC179" i="1"/>
  <c r="AA179" i="1"/>
  <c r="Y179" i="1"/>
  <c r="W179" i="1"/>
  <c r="U179" i="1"/>
  <c r="S179" i="1"/>
  <c r="Q179" i="1"/>
  <c r="O179" i="1"/>
  <c r="M179" i="1"/>
  <c r="C179" i="1"/>
  <c r="H179" i="1"/>
  <c r="L179" i="1"/>
  <c r="P179" i="1"/>
  <c r="T179" i="1"/>
  <c r="X179" i="1"/>
  <c r="AB179" i="1"/>
  <c r="AF179" i="1"/>
  <c r="G180" i="1"/>
  <c r="AE183" i="1"/>
  <c r="AC183" i="1"/>
  <c r="AA183" i="1"/>
  <c r="Y183" i="1"/>
  <c r="W183" i="1"/>
  <c r="U183" i="1"/>
  <c r="S183" i="1"/>
  <c r="Q183" i="1"/>
  <c r="O183" i="1"/>
  <c r="M183" i="1"/>
  <c r="C183" i="1"/>
  <c r="H183" i="1"/>
  <c r="L183" i="1"/>
  <c r="P183" i="1"/>
  <c r="T183" i="1"/>
  <c r="X183" i="1"/>
  <c r="AB183" i="1"/>
  <c r="AF183" i="1"/>
  <c r="G184" i="1"/>
  <c r="AE188" i="1"/>
  <c r="AC188" i="1"/>
  <c r="AA188" i="1"/>
  <c r="Y188" i="1"/>
  <c r="W188" i="1"/>
  <c r="U188" i="1"/>
  <c r="S188" i="1"/>
  <c r="Q188" i="1"/>
  <c r="O188" i="1"/>
  <c r="M188" i="1"/>
  <c r="C188" i="1"/>
  <c r="AH188" i="1"/>
  <c r="AD188" i="1"/>
  <c r="Z188" i="1"/>
  <c r="V188" i="1"/>
  <c r="R188" i="1"/>
  <c r="N188" i="1"/>
  <c r="H188" i="1"/>
  <c r="P188" i="1"/>
  <c r="X188" i="1"/>
  <c r="AF188" i="1"/>
  <c r="AE192" i="1"/>
  <c r="AC192" i="1"/>
  <c r="AA192" i="1"/>
  <c r="Y192" i="1"/>
  <c r="W192" i="1"/>
  <c r="U192" i="1"/>
  <c r="S192" i="1"/>
  <c r="Q192" i="1"/>
  <c r="O192" i="1"/>
  <c r="M192" i="1"/>
  <c r="C192" i="1"/>
  <c r="AH192" i="1"/>
  <c r="AD192" i="1"/>
  <c r="Z192" i="1"/>
  <c r="V192" i="1"/>
  <c r="R192" i="1"/>
  <c r="N192" i="1"/>
  <c r="H192" i="1"/>
  <c r="P192" i="1"/>
  <c r="X192" i="1"/>
  <c r="AF192" i="1"/>
  <c r="G196" i="1"/>
  <c r="H168" i="1"/>
  <c r="L168" i="1"/>
  <c r="N168" i="1"/>
  <c r="K168" i="1" s="1"/>
  <c r="P168" i="1"/>
  <c r="R168" i="1"/>
  <c r="T168" i="1"/>
  <c r="V168" i="1"/>
  <c r="X168" i="1"/>
  <c r="Z168" i="1"/>
  <c r="AB168" i="1"/>
  <c r="AD168" i="1"/>
  <c r="AF168" i="1"/>
  <c r="H170" i="1"/>
  <c r="L170" i="1"/>
  <c r="N170" i="1"/>
  <c r="K170" i="1" s="1"/>
  <c r="P170" i="1"/>
  <c r="R170" i="1"/>
  <c r="T170" i="1"/>
  <c r="V170" i="1"/>
  <c r="X170" i="1"/>
  <c r="Z170" i="1"/>
  <c r="AB170" i="1"/>
  <c r="AD170" i="1"/>
  <c r="AF170" i="1"/>
  <c r="H172" i="1"/>
  <c r="L172" i="1"/>
  <c r="N172" i="1"/>
  <c r="K172" i="1" s="1"/>
  <c r="P172" i="1"/>
  <c r="R172" i="1"/>
  <c r="T172" i="1"/>
  <c r="V172" i="1"/>
  <c r="X172" i="1"/>
  <c r="Z172" i="1"/>
  <c r="AB172" i="1"/>
  <c r="AD172" i="1"/>
  <c r="AF172" i="1"/>
  <c r="H174" i="1"/>
  <c r="L174" i="1"/>
  <c r="N174" i="1"/>
  <c r="P174" i="1"/>
  <c r="R174" i="1"/>
  <c r="T174" i="1"/>
  <c r="V174" i="1"/>
  <c r="X174" i="1"/>
  <c r="Z174" i="1"/>
  <c r="AB174" i="1"/>
  <c r="AD174" i="1"/>
  <c r="AF174" i="1"/>
  <c r="H176" i="1"/>
  <c r="L176" i="1"/>
  <c r="N176" i="1"/>
  <c r="K176" i="1" s="1"/>
  <c r="P176" i="1"/>
  <c r="R176" i="1"/>
  <c r="T176" i="1"/>
  <c r="V176" i="1"/>
  <c r="X176" i="1"/>
  <c r="Z176" i="1"/>
  <c r="AB176" i="1"/>
  <c r="AD176" i="1"/>
  <c r="AF176" i="1"/>
  <c r="H178" i="1"/>
  <c r="L178" i="1"/>
  <c r="N178" i="1"/>
  <c r="P178" i="1"/>
  <c r="R178" i="1"/>
  <c r="T178" i="1"/>
  <c r="V178" i="1"/>
  <c r="X178" i="1"/>
  <c r="Z178" i="1"/>
  <c r="AB178" i="1"/>
  <c r="AD178" i="1"/>
  <c r="AF178" i="1"/>
  <c r="H180" i="1"/>
  <c r="L180" i="1"/>
  <c r="N180" i="1"/>
  <c r="K180" i="1" s="1"/>
  <c r="P180" i="1"/>
  <c r="R180" i="1"/>
  <c r="T180" i="1"/>
  <c r="V180" i="1"/>
  <c r="X180" i="1"/>
  <c r="Z180" i="1"/>
  <c r="AB180" i="1"/>
  <c r="AD180" i="1"/>
  <c r="AF180" i="1"/>
  <c r="H182" i="1"/>
  <c r="L182" i="1"/>
  <c r="N182" i="1"/>
  <c r="P182" i="1"/>
  <c r="R182" i="1"/>
  <c r="T182" i="1"/>
  <c r="V182" i="1"/>
  <c r="X182" i="1"/>
  <c r="Z182" i="1"/>
  <c r="AB182" i="1"/>
  <c r="AD182" i="1"/>
  <c r="AF182" i="1"/>
  <c r="AE184" i="1"/>
  <c r="AC184" i="1"/>
  <c r="AA184" i="1"/>
  <c r="Y184" i="1"/>
  <c r="W184" i="1"/>
  <c r="U184" i="1"/>
  <c r="S184" i="1"/>
  <c r="Q184" i="1"/>
  <c r="O184" i="1"/>
  <c r="H184" i="1"/>
  <c r="L184" i="1"/>
  <c r="N184" i="1"/>
  <c r="K184" i="1" s="1"/>
  <c r="R184" i="1"/>
  <c r="V184" i="1"/>
  <c r="Z184" i="1"/>
  <c r="AD184" i="1"/>
  <c r="AH184" i="1"/>
  <c r="AE186" i="1"/>
  <c r="AC186" i="1"/>
  <c r="AA186" i="1"/>
  <c r="Y186" i="1"/>
  <c r="W186" i="1"/>
  <c r="U186" i="1"/>
  <c r="S186" i="1"/>
  <c r="Q186" i="1"/>
  <c r="O186" i="1"/>
  <c r="M186" i="1"/>
  <c r="C186" i="1"/>
  <c r="H186" i="1"/>
  <c r="L186" i="1"/>
  <c r="P186" i="1"/>
  <c r="T186" i="1"/>
  <c r="X186" i="1"/>
  <c r="AB186" i="1"/>
  <c r="AF186" i="1"/>
  <c r="G187" i="1"/>
  <c r="AE190" i="1"/>
  <c r="AC190" i="1"/>
  <c r="AA190" i="1"/>
  <c r="Y190" i="1"/>
  <c r="W190" i="1"/>
  <c r="U190" i="1"/>
  <c r="S190" i="1"/>
  <c r="Q190" i="1"/>
  <c r="O190" i="1"/>
  <c r="M190" i="1"/>
  <c r="C190" i="1"/>
  <c r="H190" i="1"/>
  <c r="L190" i="1"/>
  <c r="P190" i="1"/>
  <c r="T190" i="1"/>
  <c r="X190" i="1"/>
  <c r="AB190" i="1"/>
  <c r="AF190" i="1"/>
  <c r="G191" i="1"/>
  <c r="AE195" i="1"/>
  <c r="AC195" i="1"/>
  <c r="AA195" i="1"/>
  <c r="Y195" i="1"/>
  <c r="W195" i="1"/>
  <c r="U195" i="1"/>
  <c r="S195" i="1"/>
  <c r="Q195" i="1"/>
  <c r="O195" i="1"/>
  <c r="M195" i="1"/>
  <c r="C195" i="1"/>
  <c r="AH195" i="1"/>
  <c r="AD195" i="1"/>
  <c r="Z195" i="1"/>
  <c r="V195" i="1"/>
  <c r="R195" i="1"/>
  <c r="N195" i="1"/>
  <c r="H195" i="1"/>
  <c r="P195" i="1"/>
  <c r="X195" i="1"/>
  <c r="AF195" i="1"/>
  <c r="I199" i="1"/>
  <c r="J199" i="1" s="1"/>
  <c r="G199" i="1"/>
  <c r="H185" i="1"/>
  <c r="L185" i="1"/>
  <c r="N185" i="1"/>
  <c r="K185" i="1" s="1"/>
  <c r="P185" i="1"/>
  <c r="R185" i="1"/>
  <c r="T185" i="1"/>
  <c r="V185" i="1"/>
  <c r="X185" i="1"/>
  <c r="Z185" i="1"/>
  <c r="AB185" i="1"/>
  <c r="AD185" i="1"/>
  <c r="AF185" i="1"/>
  <c r="H187" i="1"/>
  <c r="L187" i="1"/>
  <c r="N187" i="1"/>
  <c r="P187" i="1"/>
  <c r="R187" i="1"/>
  <c r="T187" i="1"/>
  <c r="V187" i="1"/>
  <c r="X187" i="1"/>
  <c r="Z187" i="1"/>
  <c r="AB187" i="1"/>
  <c r="AD187" i="1"/>
  <c r="AF187" i="1"/>
  <c r="H189" i="1"/>
  <c r="L189" i="1"/>
  <c r="N189" i="1"/>
  <c r="K189" i="1" s="1"/>
  <c r="P189" i="1"/>
  <c r="R189" i="1"/>
  <c r="T189" i="1"/>
  <c r="V189" i="1"/>
  <c r="X189" i="1"/>
  <c r="Z189" i="1"/>
  <c r="AB189" i="1"/>
  <c r="AD189" i="1"/>
  <c r="AF189" i="1"/>
  <c r="H191" i="1"/>
  <c r="L191" i="1"/>
  <c r="N191" i="1"/>
  <c r="K191" i="1" s="1"/>
  <c r="P191" i="1"/>
  <c r="R191" i="1"/>
  <c r="T191" i="1"/>
  <c r="V191" i="1"/>
  <c r="X191" i="1"/>
  <c r="Z191" i="1"/>
  <c r="AB191" i="1"/>
  <c r="AD191" i="1"/>
  <c r="AF191" i="1"/>
  <c r="AE193" i="1"/>
  <c r="AC193" i="1"/>
  <c r="AA193" i="1"/>
  <c r="Y193" i="1"/>
  <c r="W193" i="1"/>
  <c r="U193" i="1"/>
  <c r="S193" i="1"/>
  <c r="Q193" i="1"/>
  <c r="H193" i="1"/>
  <c r="L193" i="1"/>
  <c r="N193" i="1"/>
  <c r="K193" i="1" s="1"/>
  <c r="P193" i="1"/>
  <c r="T193" i="1"/>
  <c r="X193" i="1"/>
  <c r="AB193" i="1"/>
  <c r="AF193" i="1"/>
  <c r="G194" i="1"/>
  <c r="AE198" i="1"/>
  <c r="AC198" i="1"/>
  <c r="AA198" i="1"/>
  <c r="Y198" i="1"/>
  <c r="W198" i="1"/>
  <c r="U198" i="1"/>
  <c r="S198" i="1"/>
  <c r="Q198" i="1"/>
  <c r="O198" i="1"/>
  <c r="M198" i="1"/>
  <c r="C198" i="1"/>
  <c r="AH198" i="1"/>
  <c r="AD198" i="1"/>
  <c r="Z198" i="1"/>
  <c r="V198" i="1"/>
  <c r="R198" i="1"/>
  <c r="N198" i="1"/>
  <c r="H198" i="1"/>
  <c r="P198" i="1"/>
  <c r="X198" i="1"/>
  <c r="AF198" i="1"/>
  <c r="H194" i="1"/>
  <c r="L194" i="1"/>
  <c r="N194" i="1"/>
  <c r="K194" i="1" s="1"/>
  <c r="P194" i="1"/>
  <c r="R194" i="1"/>
  <c r="T194" i="1"/>
  <c r="V194" i="1"/>
  <c r="X194" i="1"/>
  <c r="Z194" i="1"/>
  <c r="AB194" i="1"/>
  <c r="AD194" i="1"/>
  <c r="AF194" i="1"/>
  <c r="H196" i="1"/>
  <c r="L196" i="1"/>
  <c r="N196" i="1"/>
  <c r="P196" i="1"/>
  <c r="R196" i="1"/>
  <c r="T196" i="1"/>
  <c r="V196" i="1"/>
  <c r="X196" i="1"/>
  <c r="Z196" i="1"/>
  <c r="AB196" i="1"/>
  <c r="AD196" i="1"/>
  <c r="G197" i="1"/>
  <c r="AE200" i="1"/>
  <c r="AC200" i="1"/>
  <c r="AA200" i="1"/>
  <c r="Y200" i="1"/>
  <c r="W200" i="1"/>
  <c r="U200" i="1"/>
  <c r="S200" i="1"/>
  <c r="Q200" i="1"/>
  <c r="O200" i="1"/>
  <c r="M200" i="1"/>
  <c r="C200" i="1"/>
  <c r="H200" i="1"/>
  <c r="L200" i="1"/>
  <c r="P200" i="1"/>
  <c r="T200" i="1"/>
  <c r="X200" i="1"/>
  <c r="AB200" i="1"/>
  <c r="AF200" i="1"/>
  <c r="H197" i="1"/>
  <c r="L197" i="1"/>
  <c r="N197" i="1"/>
  <c r="K197" i="1" s="1"/>
  <c r="P197" i="1"/>
  <c r="R197" i="1"/>
  <c r="T197" i="1"/>
  <c r="V197" i="1"/>
  <c r="X197" i="1"/>
  <c r="Z197" i="1"/>
  <c r="AB197" i="1"/>
  <c r="AD197" i="1"/>
  <c r="AF197" i="1"/>
  <c r="H199" i="1"/>
  <c r="L199" i="1"/>
  <c r="N199" i="1"/>
  <c r="K199" i="1" s="1"/>
  <c r="P199" i="1"/>
  <c r="R199" i="1"/>
  <c r="T199" i="1"/>
  <c r="V199" i="1"/>
  <c r="X199" i="1"/>
  <c r="Z199" i="1"/>
  <c r="AB199" i="1"/>
  <c r="AD199" i="1"/>
  <c r="AF199" i="1"/>
  <c r="K196" i="1" l="1"/>
  <c r="K187" i="1"/>
  <c r="K182" i="1"/>
  <c r="K178" i="1"/>
  <c r="K174" i="1"/>
  <c r="K160" i="1"/>
  <c r="K158" i="1"/>
  <c r="K152" i="1"/>
  <c r="G178" i="1"/>
  <c r="G160" i="1"/>
  <c r="G152" i="1"/>
  <c r="K123" i="1"/>
  <c r="K117" i="1"/>
  <c r="G117" i="1"/>
  <c r="G123" i="1"/>
  <c r="K102" i="1"/>
  <c r="K68" i="1"/>
  <c r="K60" i="1"/>
  <c r="K52" i="1"/>
  <c r="K44" i="1"/>
  <c r="S204" i="1"/>
  <c r="S202" i="1"/>
  <c r="T15" i="1"/>
  <c r="T202" i="1" s="1"/>
  <c r="P202" i="1"/>
  <c r="Q202" i="1"/>
  <c r="Q204" i="1"/>
  <c r="U202" i="1"/>
  <c r="U204" i="1"/>
  <c r="AD207" i="1"/>
  <c r="AD206" i="1"/>
  <c r="AD205" i="1"/>
  <c r="AD204" i="1"/>
  <c r="AD203" i="1"/>
  <c r="AG199" i="1"/>
  <c r="AI199" i="1" s="1"/>
  <c r="AG197" i="1"/>
  <c r="AI197" i="1" s="1"/>
  <c r="K200" i="1"/>
  <c r="I200" i="1"/>
  <c r="J200" i="1" s="1"/>
  <c r="G200" i="1"/>
  <c r="AG196" i="1"/>
  <c r="AI196" i="1" s="1"/>
  <c r="AG194" i="1"/>
  <c r="AI194" i="1" s="1"/>
  <c r="K198" i="1"/>
  <c r="I198" i="1"/>
  <c r="J198" i="1" s="1"/>
  <c r="G198" i="1"/>
  <c r="K195" i="1"/>
  <c r="I195" i="1"/>
  <c r="J195" i="1" s="1"/>
  <c r="G195" i="1"/>
  <c r="K186" i="1"/>
  <c r="I186" i="1"/>
  <c r="J186" i="1" s="1"/>
  <c r="AG186" i="1" s="1"/>
  <c r="AI186" i="1" s="1"/>
  <c r="G186" i="1"/>
  <c r="AG184" i="1"/>
  <c r="K192" i="1"/>
  <c r="I192" i="1"/>
  <c r="J192" i="1" s="1"/>
  <c r="AG192" i="1" s="1"/>
  <c r="AI192" i="1" s="1"/>
  <c r="G192" i="1"/>
  <c r="K183" i="1"/>
  <c r="I183" i="1"/>
  <c r="J183" i="1" s="1"/>
  <c r="AG183" i="1" s="1"/>
  <c r="AI183" i="1" s="1"/>
  <c r="G183" i="1"/>
  <c r="K175" i="1"/>
  <c r="I175" i="1"/>
  <c r="J175" i="1" s="1"/>
  <c r="AG175" i="1" s="1"/>
  <c r="AI175" i="1" s="1"/>
  <c r="G175" i="1"/>
  <c r="K167" i="1"/>
  <c r="I167" i="1"/>
  <c r="J167" i="1" s="1"/>
  <c r="AG167" i="1" s="1"/>
  <c r="AI167" i="1" s="1"/>
  <c r="G167" i="1"/>
  <c r="K165" i="1"/>
  <c r="I165" i="1"/>
  <c r="J165" i="1" s="1"/>
  <c r="AG165" i="1" s="1"/>
  <c r="AI165" i="1" s="1"/>
  <c r="G165" i="1"/>
  <c r="K157" i="1"/>
  <c r="I157" i="1"/>
  <c r="J157" i="1" s="1"/>
  <c r="G157" i="1"/>
  <c r="K149" i="1"/>
  <c r="I149" i="1"/>
  <c r="J149" i="1" s="1"/>
  <c r="AG149" i="1" s="1"/>
  <c r="AI149" i="1" s="1"/>
  <c r="G149" i="1"/>
  <c r="K141" i="1"/>
  <c r="I141" i="1"/>
  <c r="J141" i="1" s="1"/>
  <c r="AG141" i="1" s="1"/>
  <c r="AI141" i="1" s="1"/>
  <c r="G141" i="1"/>
  <c r="K159" i="1"/>
  <c r="I159" i="1"/>
  <c r="J159" i="1" s="1"/>
  <c r="G159" i="1"/>
  <c r="K151" i="1"/>
  <c r="I151" i="1"/>
  <c r="J151" i="1" s="1"/>
  <c r="AG151" i="1" s="1"/>
  <c r="AI151" i="1" s="1"/>
  <c r="G151" i="1"/>
  <c r="K143" i="1"/>
  <c r="I143" i="1"/>
  <c r="J143" i="1" s="1"/>
  <c r="G143" i="1"/>
  <c r="K131" i="1"/>
  <c r="I131" i="1"/>
  <c r="J131" i="1" s="1"/>
  <c r="AG131" i="1" s="1"/>
  <c r="AI131" i="1" s="1"/>
  <c r="G131" i="1"/>
  <c r="AG129" i="1"/>
  <c r="AI129" i="1" s="1"/>
  <c r="AG127" i="1"/>
  <c r="AI127" i="1" s="1"/>
  <c r="AG125" i="1"/>
  <c r="AI125" i="1" s="1"/>
  <c r="AG123" i="1"/>
  <c r="AI123" i="1" s="1"/>
  <c r="AG121" i="1"/>
  <c r="AI121" i="1" s="1"/>
  <c r="AG119" i="1"/>
  <c r="AI119" i="1" s="1"/>
  <c r="AG117" i="1"/>
  <c r="AI117" i="1" s="1"/>
  <c r="AG115" i="1"/>
  <c r="AI115" i="1" s="1"/>
  <c r="AG113" i="1"/>
  <c r="AI113" i="1" s="1"/>
  <c r="AG111" i="1"/>
  <c r="AI111" i="1" s="1"/>
  <c r="K128" i="1"/>
  <c r="I128" i="1"/>
  <c r="J128" i="1" s="1"/>
  <c r="AG128" i="1" s="1"/>
  <c r="AI128" i="1" s="1"/>
  <c r="G128" i="1"/>
  <c r="K124" i="1"/>
  <c r="I124" i="1"/>
  <c r="J124" i="1" s="1"/>
  <c r="G124" i="1"/>
  <c r="K120" i="1"/>
  <c r="I120" i="1"/>
  <c r="J120" i="1" s="1"/>
  <c r="AG120" i="1" s="1"/>
  <c r="AI120" i="1" s="1"/>
  <c r="G120" i="1"/>
  <c r="K116" i="1"/>
  <c r="I116" i="1"/>
  <c r="J116" i="1" s="1"/>
  <c r="AG116" i="1" s="1"/>
  <c r="AI116" i="1" s="1"/>
  <c r="G116" i="1"/>
  <c r="K112" i="1"/>
  <c r="I112" i="1"/>
  <c r="J112" i="1" s="1"/>
  <c r="AG112" i="1" s="1"/>
  <c r="AI112" i="1" s="1"/>
  <c r="G112" i="1"/>
  <c r="K133" i="1"/>
  <c r="I133" i="1"/>
  <c r="J133" i="1" s="1"/>
  <c r="AG133" i="1" s="1"/>
  <c r="AI133" i="1" s="1"/>
  <c r="G133" i="1"/>
  <c r="K122" i="1"/>
  <c r="I122" i="1"/>
  <c r="J122" i="1" s="1"/>
  <c r="AG122" i="1" s="1"/>
  <c r="AI122" i="1" s="1"/>
  <c r="G122" i="1"/>
  <c r="K114" i="1"/>
  <c r="I114" i="1"/>
  <c r="J114" i="1" s="1"/>
  <c r="AG114" i="1" s="1"/>
  <c r="AI114" i="1" s="1"/>
  <c r="G114" i="1"/>
  <c r="AG110" i="1"/>
  <c r="AI110" i="1" s="1"/>
  <c r="K107" i="1"/>
  <c r="I107" i="1"/>
  <c r="J107" i="1" s="1"/>
  <c r="G107" i="1"/>
  <c r="AG106" i="1"/>
  <c r="AI106" i="1" s="1"/>
  <c r="K103" i="1"/>
  <c r="I103" i="1"/>
  <c r="J103" i="1" s="1"/>
  <c r="AG103" i="1" s="1"/>
  <c r="AI103" i="1" s="1"/>
  <c r="G103" i="1"/>
  <c r="AG102" i="1"/>
  <c r="AI102" i="1" s="1"/>
  <c r="K99" i="1"/>
  <c r="I99" i="1"/>
  <c r="J99" i="1" s="1"/>
  <c r="G99" i="1"/>
  <c r="AG98" i="1"/>
  <c r="AI98" i="1" s="1"/>
  <c r="K95" i="1"/>
  <c r="I95" i="1"/>
  <c r="J95" i="1" s="1"/>
  <c r="AG95" i="1" s="1"/>
  <c r="AI95" i="1" s="1"/>
  <c r="G95" i="1"/>
  <c r="AG94" i="1"/>
  <c r="AI94" i="1" s="1"/>
  <c r="K89" i="1"/>
  <c r="I89" i="1"/>
  <c r="J89" i="1" s="1"/>
  <c r="AG89" i="1" s="1"/>
  <c r="AI89" i="1" s="1"/>
  <c r="G89" i="1"/>
  <c r="K81" i="1"/>
  <c r="I81" i="1"/>
  <c r="J81" i="1" s="1"/>
  <c r="AG81" i="1" s="1"/>
  <c r="AI81" i="1" s="1"/>
  <c r="G81" i="1"/>
  <c r="K73" i="1"/>
  <c r="I73" i="1"/>
  <c r="J73" i="1" s="1"/>
  <c r="G73" i="1"/>
  <c r="AG72" i="1"/>
  <c r="AI72" i="1" s="1"/>
  <c r="K71" i="1"/>
  <c r="I71" i="1"/>
  <c r="J71" i="1" s="1"/>
  <c r="G71" i="1"/>
  <c r="AG70" i="1"/>
  <c r="AI70" i="1" s="1"/>
  <c r="K69" i="1"/>
  <c r="I69" i="1"/>
  <c r="J69" i="1" s="1"/>
  <c r="G69" i="1"/>
  <c r="AG68" i="1"/>
  <c r="AI68" i="1" s="1"/>
  <c r="K67" i="1"/>
  <c r="I67" i="1"/>
  <c r="J67" i="1" s="1"/>
  <c r="G67" i="1"/>
  <c r="AG66" i="1"/>
  <c r="AI66" i="1" s="1"/>
  <c r="K65" i="1"/>
  <c r="I65" i="1"/>
  <c r="J65" i="1" s="1"/>
  <c r="G65" i="1"/>
  <c r="AG64" i="1"/>
  <c r="AI64" i="1" s="1"/>
  <c r="K63" i="1"/>
  <c r="I63" i="1"/>
  <c r="J63" i="1" s="1"/>
  <c r="G63" i="1"/>
  <c r="AG62" i="1"/>
  <c r="AI62" i="1" s="1"/>
  <c r="K61" i="1"/>
  <c r="I61" i="1"/>
  <c r="J61" i="1" s="1"/>
  <c r="G61" i="1"/>
  <c r="AG60" i="1"/>
  <c r="AI60" i="1" s="1"/>
  <c r="K59" i="1"/>
  <c r="I59" i="1"/>
  <c r="J59" i="1" s="1"/>
  <c r="G59" i="1"/>
  <c r="AG58" i="1"/>
  <c r="AI58" i="1" s="1"/>
  <c r="K57" i="1"/>
  <c r="I57" i="1"/>
  <c r="J57" i="1" s="1"/>
  <c r="G57" i="1"/>
  <c r="AG56" i="1"/>
  <c r="AI56" i="1" s="1"/>
  <c r="K55" i="1"/>
  <c r="I55" i="1"/>
  <c r="J55" i="1" s="1"/>
  <c r="G55" i="1"/>
  <c r="AG54" i="1"/>
  <c r="AI54" i="1" s="1"/>
  <c r="K53" i="1"/>
  <c r="I53" i="1"/>
  <c r="J53" i="1" s="1"/>
  <c r="G53" i="1"/>
  <c r="AG52" i="1"/>
  <c r="AI52" i="1" s="1"/>
  <c r="K51" i="1"/>
  <c r="I51" i="1"/>
  <c r="J51" i="1" s="1"/>
  <c r="G51" i="1"/>
  <c r="AG50" i="1"/>
  <c r="AI50" i="1" s="1"/>
  <c r="K49" i="1"/>
  <c r="I49" i="1"/>
  <c r="J49" i="1" s="1"/>
  <c r="G49" i="1"/>
  <c r="AG48" i="1"/>
  <c r="AI48" i="1" s="1"/>
  <c r="K47" i="1"/>
  <c r="I47" i="1"/>
  <c r="J47" i="1" s="1"/>
  <c r="G47" i="1"/>
  <c r="AG46" i="1"/>
  <c r="AI46" i="1" s="1"/>
  <c r="K45" i="1"/>
  <c r="I45" i="1"/>
  <c r="J45" i="1" s="1"/>
  <c r="G45" i="1"/>
  <c r="AG44" i="1"/>
  <c r="AI44" i="1" s="1"/>
  <c r="K43" i="1"/>
  <c r="I43" i="1"/>
  <c r="J43" i="1" s="1"/>
  <c r="G43" i="1"/>
  <c r="AG42" i="1"/>
  <c r="AI42" i="1" s="1"/>
  <c r="AG40" i="1"/>
  <c r="AI40" i="1" s="1"/>
  <c r="AG38" i="1"/>
  <c r="AI38" i="1" s="1"/>
  <c r="AG36" i="1"/>
  <c r="AI36" i="1" s="1"/>
  <c r="AG34" i="1"/>
  <c r="AI34" i="1" s="1"/>
  <c r="AG32" i="1"/>
  <c r="AI32" i="1" s="1"/>
  <c r="AG30" i="1"/>
  <c r="AI30" i="1" s="1"/>
  <c r="AG28" i="1"/>
  <c r="AI28" i="1" s="1"/>
  <c r="AG26" i="1"/>
  <c r="AI26" i="1" s="1"/>
  <c r="AG24" i="1"/>
  <c r="AI24" i="1" s="1"/>
  <c r="AG22" i="1"/>
  <c r="AI22" i="1" s="1"/>
  <c r="AG20" i="1"/>
  <c r="AI20" i="1" s="1"/>
  <c r="AG18" i="1"/>
  <c r="AI18" i="1" s="1"/>
  <c r="AG16" i="1"/>
  <c r="AI16" i="1" s="1"/>
  <c r="K75" i="1"/>
  <c r="I75" i="1"/>
  <c r="J75" i="1" s="1"/>
  <c r="AG75" i="1" s="1"/>
  <c r="AI75" i="1" s="1"/>
  <c r="G75" i="1"/>
  <c r="AI69" i="1"/>
  <c r="AG69" i="1"/>
  <c r="AI65" i="1"/>
  <c r="AG65" i="1"/>
  <c r="AI61" i="1"/>
  <c r="AG61" i="1"/>
  <c r="AI57" i="1"/>
  <c r="AG57" i="1"/>
  <c r="AI53" i="1"/>
  <c r="AG53" i="1"/>
  <c r="AI49" i="1"/>
  <c r="AG49" i="1"/>
  <c r="AI45" i="1"/>
  <c r="AG45" i="1"/>
  <c r="K91" i="1"/>
  <c r="I91" i="1"/>
  <c r="J91" i="1" s="1"/>
  <c r="G91" i="1"/>
  <c r="K83" i="1"/>
  <c r="I83" i="1"/>
  <c r="J83" i="1" s="1"/>
  <c r="AG83" i="1" s="1"/>
  <c r="AI83" i="1" s="1"/>
  <c r="G83" i="1"/>
  <c r="K41" i="1"/>
  <c r="I41" i="1"/>
  <c r="J41" i="1" s="1"/>
  <c r="AG41" i="1" s="1"/>
  <c r="AI41" i="1" s="1"/>
  <c r="G41" i="1"/>
  <c r="K33" i="1"/>
  <c r="I33" i="1"/>
  <c r="J33" i="1" s="1"/>
  <c r="G33" i="1"/>
  <c r="K25" i="1"/>
  <c r="I25" i="1"/>
  <c r="J25" i="1" s="1"/>
  <c r="G25" i="1"/>
  <c r="K17" i="1"/>
  <c r="I17" i="1"/>
  <c r="J17" i="1" s="1"/>
  <c r="G17" i="1"/>
  <c r="AD202" i="1"/>
  <c r="V202" i="1"/>
  <c r="K39" i="1"/>
  <c r="I39" i="1"/>
  <c r="J39" i="1" s="1"/>
  <c r="AG39" i="1" s="1"/>
  <c r="AI39" i="1" s="1"/>
  <c r="G39" i="1"/>
  <c r="K35" i="1"/>
  <c r="I35" i="1"/>
  <c r="J35" i="1" s="1"/>
  <c r="G35" i="1"/>
  <c r="K27" i="1"/>
  <c r="I27" i="1"/>
  <c r="J27" i="1" s="1"/>
  <c r="G27" i="1"/>
  <c r="K19" i="1"/>
  <c r="I19" i="1"/>
  <c r="J19" i="1" s="1"/>
  <c r="G19" i="1"/>
  <c r="AF202" i="1"/>
  <c r="AG200" i="1"/>
  <c r="AI200" i="1" s="1"/>
  <c r="AG198" i="1"/>
  <c r="AI198" i="1" s="1"/>
  <c r="AG193" i="1"/>
  <c r="AI193" i="1" s="1"/>
  <c r="AG191" i="1"/>
  <c r="AI191" i="1" s="1"/>
  <c r="AG189" i="1"/>
  <c r="AI189" i="1" s="1"/>
  <c r="AG187" i="1"/>
  <c r="AI187" i="1" s="1"/>
  <c r="AG185" i="1"/>
  <c r="AI185" i="1" s="1"/>
  <c r="AG195" i="1"/>
  <c r="AI195" i="1" s="1"/>
  <c r="K190" i="1"/>
  <c r="I190" i="1"/>
  <c r="J190" i="1" s="1"/>
  <c r="AG190" i="1" s="1"/>
  <c r="AI190" i="1" s="1"/>
  <c r="G190" i="1"/>
  <c r="AI184" i="1"/>
  <c r="AG182" i="1"/>
  <c r="AI182" i="1" s="1"/>
  <c r="AG180" i="1"/>
  <c r="AI180" i="1" s="1"/>
  <c r="AG178" i="1"/>
  <c r="AI178" i="1" s="1"/>
  <c r="AG176" i="1"/>
  <c r="AI176" i="1" s="1"/>
  <c r="AG174" i="1"/>
  <c r="AI174" i="1" s="1"/>
  <c r="AG172" i="1"/>
  <c r="AI172" i="1" s="1"/>
  <c r="AG170" i="1"/>
  <c r="AI170" i="1" s="1"/>
  <c r="AG168" i="1"/>
  <c r="AI168" i="1" s="1"/>
  <c r="K188" i="1"/>
  <c r="I188" i="1"/>
  <c r="J188" i="1" s="1"/>
  <c r="AG188" i="1" s="1"/>
  <c r="AI188" i="1" s="1"/>
  <c r="G188" i="1"/>
  <c r="K179" i="1"/>
  <c r="I179" i="1"/>
  <c r="J179" i="1" s="1"/>
  <c r="AG179" i="1" s="1"/>
  <c r="AI179" i="1" s="1"/>
  <c r="G179" i="1"/>
  <c r="K171" i="1"/>
  <c r="I171" i="1"/>
  <c r="J171" i="1" s="1"/>
  <c r="AG171" i="1" s="1"/>
  <c r="AI171" i="1" s="1"/>
  <c r="G171" i="1"/>
  <c r="AG166" i="1"/>
  <c r="AI166" i="1" s="1"/>
  <c r="AG164" i="1"/>
  <c r="AI164" i="1" s="1"/>
  <c r="AG162" i="1"/>
  <c r="AI162" i="1" s="1"/>
  <c r="AG160" i="1"/>
  <c r="AI160" i="1" s="1"/>
  <c r="AG158" i="1"/>
  <c r="AI158" i="1" s="1"/>
  <c r="AG156" i="1"/>
  <c r="AI156" i="1" s="1"/>
  <c r="AG154" i="1"/>
  <c r="AI154" i="1" s="1"/>
  <c r="AG152" i="1"/>
  <c r="AI152" i="1" s="1"/>
  <c r="AG150" i="1"/>
  <c r="AI150" i="1" s="1"/>
  <c r="AG148" i="1"/>
  <c r="AI148" i="1" s="1"/>
  <c r="AG146" i="1"/>
  <c r="AI146" i="1" s="1"/>
  <c r="AG144" i="1"/>
  <c r="AI144" i="1" s="1"/>
  <c r="AG142" i="1"/>
  <c r="AI142" i="1" s="1"/>
  <c r="AG140" i="1"/>
  <c r="AI140" i="1" s="1"/>
  <c r="AG138" i="1"/>
  <c r="AI138" i="1" s="1"/>
  <c r="AG136" i="1"/>
  <c r="AI136" i="1" s="1"/>
  <c r="AG134" i="1"/>
  <c r="AI134" i="1" s="1"/>
  <c r="AG132" i="1"/>
  <c r="AI132" i="1" s="1"/>
  <c r="K181" i="1"/>
  <c r="I181" i="1"/>
  <c r="J181" i="1" s="1"/>
  <c r="AG181" i="1" s="1"/>
  <c r="AI181" i="1" s="1"/>
  <c r="G181" i="1"/>
  <c r="K177" i="1"/>
  <c r="I177" i="1"/>
  <c r="J177" i="1" s="1"/>
  <c r="AG177" i="1" s="1"/>
  <c r="AI177" i="1" s="1"/>
  <c r="G177" i="1"/>
  <c r="K173" i="1"/>
  <c r="I173" i="1"/>
  <c r="J173" i="1" s="1"/>
  <c r="AG173" i="1" s="1"/>
  <c r="AI173" i="1" s="1"/>
  <c r="G173" i="1"/>
  <c r="K169" i="1"/>
  <c r="I169" i="1"/>
  <c r="J169" i="1" s="1"/>
  <c r="AG169" i="1" s="1"/>
  <c r="AI169" i="1" s="1"/>
  <c r="G169" i="1"/>
  <c r="K161" i="1"/>
  <c r="I161" i="1"/>
  <c r="J161" i="1" s="1"/>
  <c r="AG161" i="1" s="1"/>
  <c r="AI161" i="1" s="1"/>
  <c r="G161" i="1"/>
  <c r="AG157" i="1"/>
  <c r="AI157" i="1" s="1"/>
  <c r="K153" i="1"/>
  <c r="I153" i="1"/>
  <c r="J153" i="1" s="1"/>
  <c r="AG153" i="1" s="1"/>
  <c r="AI153" i="1" s="1"/>
  <c r="G153" i="1"/>
  <c r="K145" i="1"/>
  <c r="I145" i="1"/>
  <c r="J145" i="1" s="1"/>
  <c r="AG145" i="1" s="1"/>
  <c r="AI145" i="1" s="1"/>
  <c r="G145" i="1"/>
  <c r="K163" i="1"/>
  <c r="I163" i="1"/>
  <c r="J163" i="1" s="1"/>
  <c r="AG163" i="1" s="1"/>
  <c r="AI163" i="1" s="1"/>
  <c r="G163" i="1"/>
  <c r="AG159" i="1"/>
  <c r="AI159" i="1" s="1"/>
  <c r="K155" i="1"/>
  <c r="I155" i="1"/>
  <c r="J155" i="1" s="1"/>
  <c r="AG155" i="1" s="1"/>
  <c r="AI155" i="1" s="1"/>
  <c r="G155" i="1"/>
  <c r="K147" i="1"/>
  <c r="I147" i="1"/>
  <c r="J147" i="1" s="1"/>
  <c r="AG147" i="1" s="1"/>
  <c r="AI147" i="1" s="1"/>
  <c r="G147" i="1"/>
  <c r="AG143" i="1"/>
  <c r="AI143" i="1" s="1"/>
  <c r="K139" i="1"/>
  <c r="I139" i="1"/>
  <c r="J139" i="1" s="1"/>
  <c r="AG139" i="1" s="1"/>
  <c r="AI139" i="1" s="1"/>
  <c r="G139" i="1"/>
  <c r="K135" i="1"/>
  <c r="I135" i="1"/>
  <c r="J135" i="1" s="1"/>
  <c r="AG135" i="1" s="1"/>
  <c r="AI135" i="1" s="1"/>
  <c r="G135" i="1"/>
  <c r="K137" i="1"/>
  <c r="I137" i="1"/>
  <c r="J137" i="1" s="1"/>
  <c r="AG137" i="1" s="1"/>
  <c r="AI137" i="1" s="1"/>
  <c r="G137" i="1"/>
  <c r="AG124" i="1"/>
  <c r="AI124" i="1" s="1"/>
  <c r="AG107" i="1"/>
  <c r="AI107" i="1" s="1"/>
  <c r="AG99" i="1"/>
  <c r="AI99" i="1" s="1"/>
  <c r="I130" i="1"/>
  <c r="J130" i="1" s="1"/>
  <c r="AG130" i="1" s="1"/>
  <c r="AI130" i="1" s="1"/>
  <c r="G130" i="1"/>
  <c r="K130" i="1"/>
  <c r="K126" i="1"/>
  <c r="I126" i="1"/>
  <c r="J126" i="1" s="1"/>
  <c r="AG126" i="1" s="1"/>
  <c r="AI126" i="1" s="1"/>
  <c r="G126" i="1"/>
  <c r="K118" i="1"/>
  <c r="I118" i="1"/>
  <c r="J118" i="1" s="1"/>
  <c r="AG118" i="1" s="1"/>
  <c r="AI118" i="1" s="1"/>
  <c r="G118" i="1"/>
  <c r="K109" i="1"/>
  <c r="I109" i="1"/>
  <c r="J109" i="1" s="1"/>
  <c r="AG109" i="1" s="1"/>
  <c r="AI109" i="1" s="1"/>
  <c r="G109" i="1"/>
  <c r="AG108" i="1"/>
  <c r="AI108" i="1" s="1"/>
  <c r="K105" i="1"/>
  <c r="I105" i="1"/>
  <c r="J105" i="1" s="1"/>
  <c r="AG105" i="1" s="1"/>
  <c r="AI105" i="1" s="1"/>
  <c r="G105" i="1"/>
  <c r="AG104" i="1"/>
  <c r="AI104" i="1" s="1"/>
  <c r="K101" i="1"/>
  <c r="I101" i="1"/>
  <c r="J101" i="1" s="1"/>
  <c r="AG101" i="1" s="1"/>
  <c r="AI101" i="1" s="1"/>
  <c r="G101" i="1"/>
  <c r="AG100" i="1"/>
  <c r="AI100" i="1" s="1"/>
  <c r="K97" i="1"/>
  <c r="I97" i="1"/>
  <c r="J97" i="1" s="1"/>
  <c r="AG97" i="1" s="1"/>
  <c r="AI97" i="1" s="1"/>
  <c r="G97" i="1"/>
  <c r="AG96" i="1"/>
  <c r="AI96" i="1" s="1"/>
  <c r="K93" i="1"/>
  <c r="I93" i="1"/>
  <c r="J93" i="1" s="1"/>
  <c r="AG93" i="1" s="1"/>
  <c r="AI93" i="1" s="1"/>
  <c r="G93" i="1"/>
  <c r="AG92" i="1"/>
  <c r="AI92" i="1" s="1"/>
  <c r="AG90" i="1"/>
  <c r="AI90" i="1" s="1"/>
  <c r="AG88" i="1"/>
  <c r="AI88" i="1" s="1"/>
  <c r="AG86" i="1"/>
  <c r="AI86" i="1" s="1"/>
  <c r="AG84" i="1"/>
  <c r="AI84" i="1" s="1"/>
  <c r="AG82" i="1"/>
  <c r="AI82" i="1" s="1"/>
  <c r="AG80" i="1"/>
  <c r="AI80" i="1" s="1"/>
  <c r="AG78" i="1"/>
  <c r="AI78" i="1" s="1"/>
  <c r="AG76" i="1"/>
  <c r="AI76" i="1" s="1"/>
  <c r="AG74" i="1"/>
  <c r="AI74" i="1" s="1"/>
  <c r="K85" i="1"/>
  <c r="I85" i="1"/>
  <c r="J85" i="1" s="1"/>
  <c r="AG85" i="1" s="1"/>
  <c r="AI85" i="1" s="1"/>
  <c r="G85" i="1"/>
  <c r="K77" i="1"/>
  <c r="I77" i="1"/>
  <c r="J77" i="1" s="1"/>
  <c r="AG77" i="1" s="1"/>
  <c r="AI77" i="1" s="1"/>
  <c r="G77" i="1"/>
  <c r="AG73" i="1"/>
  <c r="AI73" i="1" s="1"/>
  <c r="AG71" i="1"/>
  <c r="AI71" i="1" s="1"/>
  <c r="AG67" i="1"/>
  <c r="AI67" i="1" s="1"/>
  <c r="AG63" i="1"/>
  <c r="AI63" i="1" s="1"/>
  <c r="AG59" i="1"/>
  <c r="AI59" i="1" s="1"/>
  <c r="AG55" i="1"/>
  <c r="AI55" i="1" s="1"/>
  <c r="AG51" i="1"/>
  <c r="AI51" i="1" s="1"/>
  <c r="AG47" i="1"/>
  <c r="AI47" i="1" s="1"/>
  <c r="AG43" i="1"/>
  <c r="AI43" i="1" s="1"/>
  <c r="AG91" i="1"/>
  <c r="AI91" i="1" s="1"/>
  <c r="K87" i="1"/>
  <c r="I87" i="1"/>
  <c r="J87" i="1" s="1"/>
  <c r="AG87" i="1" s="1"/>
  <c r="AI87" i="1" s="1"/>
  <c r="G87" i="1"/>
  <c r="K79" i="1"/>
  <c r="I79" i="1"/>
  <c r="J79" i="1" s="1"/>
  <c r="AG79" i="1" s="1"/>
  <c r="AI79" i="1" s="1"/>
  <c r="G79" i="1"/>
  <c r="K37" i="1"/>
  <c r="I37" i="1"/>
  <c r="J37" i="1" s="1"/>
  <c r="AG37" i="1" s="1"/>
  <c r="AI37" i="1" s="1"/>
  <c r="G37" i="1"/>
  <c r="AG33" i="1"/>
  <c r="AI33" i="1" s="1"/>
  <c r="K29" i="1"/>
  <c r="I29" i="1"/>
  <c r="J29" i="1" s="1"/>
  <c r="AG29" i="1" s="1"/>
  <c r="AI29" i="1" s="1"/>
  <c r="G29" i="1"/>
  <c r="AG25" i="1"/>
  <c r="AI25" i="1" s="1"/>
  <c r="K21" i="1"/>
  <c r="I21" i="1"/>
  <c r="J21" i="1" s="1"/>
  <c r="AG21" i="1" s="1"/>
  <c r="AI21" i="1" s="1"/>
  <c r="G21" i="1"/>
  <c r="AG17" i="1"/>
  <c r="AI17" i="1" s="1"/>
  <c r="R202" i="1"/>
  <c r="AG35" i="1"/>
  <c r="AI35" i="1" s="1"/>
  <c r="K31" i="1"/>
  <c r="I31" i="1"/>
  <c r="J31" i="1" s="1"/>
  <c r="AG31" i="1" s="1"/>
  <c r="AI31" i="1" s="1"/>
  <c r="G31" i="1"/>
  <c r="AG27" i="1"/>
  <c r="AI27" i="1" s="1"/>
  <c r="K23" i="1"/>
  <c r="I23" i="1"/>
  <c r="J23" i="1" s="1"/>
  <c r="AG23" i="1" s="1"/>
  <c r="AI23" i="1" s="1"/>
  <c r="G23" i="1"/>
  <c r="AG19" i="1"/>
  <c r="AI19" i="1" s="1"/>
  <c r="AB202" i="1"/>
  <c r="K15" i="1"/>
  <c r="I15" i="1"/>
  <c r="J15" i="1" s="1"/>
  <c r="G15" i="1"/>
  <c r="P207" i="1"/>
  <c r="P206" i="1"/>
  <c r="P205" i="1"/>
  <c r="P204" i="1"/>
  <c r="W204" i="1"/>
  <c r="W202" i="1"/>
  <c r="AB207" i="1"/>
  <c r="AB206" i="1"/>
  <c r="AB205" i="1"/>
  <c r="AB204" i="1"/>
  <c r="AB203" i="1"/>
  <c r="AF207" i="1"/>
  <c r="AF203" i="1"/>
  <c r="AF206" i="1"/>
  <c r="AF204" i="1"/>
  <c r="AF205" i="1"/>
  <c r="G204" i="1" l="1"/>
  <c r="G202" i="1"/>
  <c r="H15" i="1"/>
  <c r="K204" i="1"/>
  <c r="K202" i="1"/>
  <c r="L15" i="1"/>
  <c r="L202" i="1" s="1"/>
  <c r="H202" i="1" l="1"/>
  <c r="AG15" i="1"/>
  <c r="AG202" i="1" l="1"/>
  <c r="AH15" i="1"/>
  <c r="AH202" i="1" l="1"/>
  <c r="AI15" i="1"/>
  <c r="AI202" i="1" s="1"/>
</calcChain>
</file>

<file path=xl/comments1.xml><?xml version="1.0" encoding="utf-8"?>
<comments xmlns="http://schemas.openxmlformats.org/spreadsheetml/2006/main">
  <authors>
    <author>Valérie</author>
  </authors>
  <commentList>
    <comment ref="M10" authorId="0" shapeId="0">
      <text>
        <r>
          <rPr>
            <b/>
            <sz val="9"/>
            <color indexed="81"/>
            <rFont val="Tahoma"/>
            <family val="2"/>
          </rPr>
          <t>Valérie:</t>
        </r>
        <r>
          <rPr>
            <sz val="9"/>
            <color indexed="81"/>
            <rFont val="Tahoma"/>
            <family val="2"/>
          </rPr>
          <t xml:space="preserve">
masquer toutes les colonnes en bleues</t>
        </r>
      </text>
    </comment>
  </commentList>
</comments>
</file>

<file path=xl/sharedStrings.xml><?xml version="1.0" encoding="utf-8"?>
<sst xmlns="http://schemas.openxmlformats.org/spreadsheetml/2006/main" count="82" uniqueCount="47">
  <si>
    <t>Nom du groupe :</t>
  </si>
  <si>
    <t>À l'attention de :</t>
  </si>
  <si>
    <t>Division :</t>
  </si>
  <si>
    <t>Assureur :</t>
  </si>
  <si>
    <r>
      <t>N</t>
    </r>
    <r>
      <rPr>
        <b/>
        <i/>
        <vertAlign val="superscript"/>
        <sz val="8"/>
        <rFont val="CG Omega"/>
        <family val="2"/>
      </rPr>
      <t>o</t>
    </r>
    <r>
      <rPr>
        <b/>
        <i/>
        <sz val="8"/>
        <rFont val="CG Omega"/>
        <family val="2"/>
      </rPr>
      <t xml:space="preserve"> de contrat :</t>
    </r>
  </si>
  <si>
    <t>Date effective de la tarification :</t>
  </si>
  <si>
    <t>Date de la dernière mise à jour :</t>
  </si>
  <si>
    <t>50 %
65 ans</t>
  </si>
  <si>
    <t>DDN + 65 ans</t>
  </si>
  <si>
    <t>65 ans - 105 jours</t>
  </si>
  <si>
    <t>Volumes réels
formule originale</t>
  </si>
  <si>
    <t>NOM DE</t>
  </si>
  <si>
    <t>Âge</t>
  </si>
  <si>
    <t>No.</t>
  </si>
  <si>
    <t>SALAIRE</t>
  </si>
  <si>
    <t>CATÉGORIE</t>
  </si>
  <si>
    <t>VIE</t>
  </si>
  <si>
    <t>VIE FAC</t>
  </si>
  <si>
    <t>DMA</t>
  </si>
  <si>
    <t>Vie</t>
  </si>
  <si>
    <t>VIE PAC</t>
  </si>
  <si>
    <t>COURTE DURÉE</t>
  </si>
  <si>
    <t>LONGUE DURÉE</t>
  </si>
  <si>
    <t>MALADIE GRAVE</t>
  </si>
  <si>
    <t>PAE</t>
  </si>
  <si>
    <t>SANTÉ</t>
  </si>
  <si>
    <t>DENTAIRE</t>
  </si>
  <si>
    <t>OCULAIRE</t>
  </si>
  <si>
    <t>SOUS-TOTAL</t>
  </si>
  <si>
    <t>TAXE</t>
  </si>
  <si>
    <t>TOTAL</t>
  </si>
  <si>
    <t>L'EMPLOYÉ</t>
  </si>
  <si>
    <t>certificat</t>
  </si>
  <si>
    <t>ANNUEL</t>
  </si>
  <si>
    <t>(avant taxe)</t>
  </si>
  <si>
    <t>MENSUEL</t>
  </si>
  <si>
    <t>Volume</t>
  </si>
  <si>
    <t>Prime</t>
  </si>
  <si>
    <t>Protection</t>
  </si>
  <si>
    <t>(incluant taxe)</t>
  </si>
  <si>
    <t>Volumes / Primes:</t>
  </si>
  <si>
    <t>Ind</t>
  </si>
  <si>
    <t>Fam</t>
  </si>
  <si>
    <t>Mono</t>
  </si>
  <si>
    <t>Couple</t>
  </si>
  <si>
    <t>Aucune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</si>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</sst>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_);\(#,##0.00\)"/>
    <numFmt numFmtId="165" formatCode="#,##0_);\(#,##0\)"/>
    <numFmt numFmtId="166" formatCode="[$-F800]dddd\,\ mmmm\ dd\,\ yyyy"/>
  </numFmts>
  <fonts count="38">
    <font>
      <sz val="7"/>
      <name val="Helv"/>
    </font>
    <font>
      <sz val="6"/>
      <name val="CG Omega"/>
      <family val="2"/>
    </font>
    <font>
      <sz val="8.5"/>
      <name val="CG Omega"/>
      <family val="2"/>
    </font>
    <font>
      <b/>
      <i/>
      <sz val="8"/>
      <name val="CG Omega"/>
      <family val="2"/>
    </font>
    <font>
      <b/>
      <sz val="8.5"/>
      <color indexed="54"/>
      <name val="CG Omega"/>
      <family val="2"/>
    </font>
    <font>
      <sz val="8"/>
      <name val="CG Omega"/>
      <family val="2"/>
    </font>
    <font>
      <sz val="10"/>
      <name val="CG Omega (W1)"/>
    </font>
    <font>
      <sz val="8"/>
      <name val="Helv"/>
    </font>
    <font>
      <sz val="8.5"/>
      <name val="Arial"/>
      <family val="2"/>
    </font>
    <font>
      <b/>
      <sz val="7.5"/>
      <name val="CG Omega"/>
      <family val="2"/>
    </font>
    <font>
      <b/>
      <i/>
      <vertAlign val="superscript"/>
      <sz val="8"/>
      <name val="CG Omega"/>
      <family val="2"/>
    </font>
    <font>
      <sz val="8.5"/>
      <color theme="0"/>
      <name val="CG Omega"/>
      <family val="2"/>
    </font>
    <font>
      <sz val="8.5"/>
      <color indexed="54"/>
      <name val="CG Omega"/>
      <family val="2"/>
    </font>
    <font>
      <b/>
      <sz val="6"/>
      <name val="CG Omega"/>
      <family val="2"/>
    </font>
    <font>
      <b/>
      <sz val="8"/>
      <name val="CG Omega"/>
      <family val="2"/>
    </font>
    <font>
      <b/>
      <sz val="8"/>
      <color indexed="54"/>
      <name val="CG Omega"/>
      <family val="2"/>
    </font>
    <font>
      <b/>
      <sz val="8"/>
      <color theme="3" tint="0.59999389629810485"/>
      <name val="CG Omega"/>
      <family val="2"/>
    </font>
    <font>
      <b/>
      <i/>
      <sz val="6"/>
      <name val="CG Omega"/>
      <family val="2"/>
    </font>
    <font>
      <b/>
      <i/>
      <sz val="7"/>
      <name val="CG Omega"/>
      <family val="2"/>
    </font>
    <font>
      <b/>
      <i/>
      <sz val="7"/>
      <color indexed="54"/>
      <name val="CG Omega"/>
      <family val="2"/>
    </font>
    <font>
      <b/>
      <i/>
      <sz val="7"/>
      <color theme="3" tint="0.59999389629810485"/>
      <name val="CG Omega"/>
      <family val="2"/>
    </font>
    <font>
      <b/>
      <i/>
      <sz val="8"/>
      <color indexed="54"/>
      <name val="CG Omega"/>
      <family val="2"/>
    </font>
    <font>
      <b/>
      <i/>
      <sz val="6"/>
      <color indexed="54"/>
      <name val="CG Omega"/>
      <family val="2"/>
    </font>
    <font>
      <b/>
      <i/>
      <sz val="5.5"/>
      <name val="CG Omega"/>
      <family val="2"/>
    </font>
    <font>
      <sz val="6"/>
      <name val="Helv"/>
    </font>
    <font>
      <sz val="7"/>
      <name val="CG Omega"/>
      <family val="2"/>
    </font>
    <font>
      <sz val="7"/>
      <color indexed="54"/>
      <name val="CG Omega"/>
      <family val="2"/>
    </font>
    <font>
      <sz val="8"/>
      <color theme="3" tint="0.59999389629810485"/>
      <name val="CG Omega"/>
      <family val="2"/>
    </font>
    <font>
      <sz val="8.5"/>
      <color theme="3" tint="0.59999389629810485"/>
      <name val="CG Omega"/>
      <family val="2"/>
    </font>
    <font>
      <sz val="7"/>
      <color theme="3" tint="0.39997558519241921"/>
      <name val="CG Omega"/>
      <family val="2"/>
    </font>
    <font>
      <b/>
      <sz val="8.5"/>
      <name val="CG Omega"/>
      <family val="2"/>
    </font>
    <font>
      <b/>
      <i/>
      <sz val="8.5"/>
      <name val="CG Omega"/>
      <family val="2"/>
    </font>
    <font>
      <i/>
      <sz val="6"/>
      <name val="CG Omega"/>
      <family val="2"/>
    </font>
    <font>
      <sz val="8.5"/>
      <name val="Helv"/>
    </font>
    <font>
      <sz val="8.5"/>
      <color indexed="12"/>
      <name val="CG Omega"/>
      <family val="2"/>
    </font>
    <font>
      <sz val="7"/>
      <color indexed="54"/>
      <name val="Helv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65"/>
        <bgColor indexed="8"/>
      </patternFill>
    </fill>
  </fills>
  <borders count="29">
    <border>
      <left/>
      <right/>
      <top/>
      <bottom/>
      <diagonal/>
    </border>
    <border>
      <left/>
      <right style="thin">
        <color indexed="64"/>
      </right>
      <top/>
      <bottom style="hair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164" fontId="0" fillId="0" borderId="0"/>
    <xf numFmtId="9" fontId="6" fillId="0" borderId="0" applyFont="0" applyFill="0" applyBorder="0" applyAlignment="0" applyProtection="0"/>
  </cellStyleXfs>
  <cellXfs count="184">
    <xf numFmtId="164" fontId="0" fillId="0" borderId="0" xfId="0"/>
    <xf numFmtId="164" fontId="1" fillId="0" borderId="0" xfId="0" applyFont="1" applyProtection="1">
      <protection hidden="1"/>
    </xf>
    <xf numFmtId="164" fontId="2" fillId="0" borderId="0" xfId="0" applyFont="1" applyProtection="1">
      <protection hidden="1"/>
    </xf>
    <xf numFmtId="164" fontId="3" fillId="0" borderId="0" xfId="0" applyFont="1" applyAlignment="1" applyProtection="1">
      <alignment horizontal="right" vertical="center"/>
      <protection hidden="1"/>
    </xf>
    <xf numFmtId="165" fontId="2" fillId="0" borderId="0" xfId="0" applyNumberFormat="1" applyFont="1" applyProtection="1">
      <protection hidden="1"/>
    </xf>
    <xf numFmtId="164" fontId="4" fillId="0" borderId="0" xfId="0" applyFont="1" applyAlignment="1" applyProtection="1">
      <alignment horizontal="right"/>
      <protection hidden="1"/>
    </xf>
    <xf numFmtId="164" fontId="5" fillId="0" borderId="0" xfId="0" applyFont="1" applyProtection="1">
      <protection hidden="1"/>
    </xf>
    <xf numFmtId="164" fontId="2" fillId="0" borderId="0" xfId="0" applyFont="1" applyProtection="1"/>
    <xf numFmtId="10" fontId="7" fillId="0" borderId="0" xfId="1" applyNumberFormat="1" applyFont="1" applyBorder="1" applyProtection="1"/>
    <xf numFmtId="165" fontId="7" fillId="0" borderId="0" xfId="0" applyNumberFormat="1" applyFont="1" applyBorder="1" applyProtection="1"/>
    <xf numFmtId="164" fontId="0" fillId="0" borderId="0" xfId="0" applyProtection="1"/>
    <xf numFmtId="164" fontId="8" fillId="0" borderId="0" xfId="0" applyFont="1" applyProtection="1"/>
    <xf numFmtId="0" fontId="5" fillId="0" borderId="0" xfId="0" applyNumberFormat="1" applyFont="1" applyAlignment="1" applyProtection="1">
      <alignment horizontal="left"/>
      <protection hidden="1"/>
    </xf>
    <xf numFmtId="14" fontId="2" fillId="2" borderId="1" xfId="0" applyNumberFormat="1" applyFont="1" applyFill="1" applyBorder="1" applyAlignment="1" applyProtection="1">
      <alignment horizontal="right"/>
    </xf>
    <xf numFmtId="164" fontId="9" fillId="0" borderId="0" xfId="0" applyFont="1" applyAlignment="1" applyProtection="1"/>
    <xf numFmtId="166" fontId="5" fillId="0" borderId="0" xfId="0" applyNumberFormat="1" applyFont="1" applyAlignment="1" applyProtection="1">
      <alignment horizontal="left"/>
      <protection hidden="1"/>
    </xf>
    <xf numFmtId="2" fontId="2" fillId="0" borderId="0" xfId="0" applyNumberFormat="1" applyFont="1" applyProtection="1"/>
    <xf numFmtId="164" fontId="11" fillId="0" borderId="0" xfId="0" applyFont="1" applyProtection="1"/>
    <xf numFmtId="49" fontId="2" fillId="0" borderId="0" xfId="0" applyNumberFormat="1" applyFont="1" applyAlignment="1" applyProtection="1">
      <alignment horizontal="center"/>
      <protection hidden="1"/>
    </xf>
    <xf numFmtId="165" fontId="12" fillId="0" borderId="0" xfId="0" applyNumberFormat="1" applyFont="1" applyProtection="1">
      <protection hidden="1"/>
    </xf>
    <xf numFmtId="164" fontId="13" fillId="2" borderId="2" xfId="0" applyFont="1" applyFill="1" applyBorder="1" applyProtection="1"/>
    <xf numFmtId="164" fontId="14" fillId="2" borderId="3" xfId="0" applyFont="1" applyFill="1" applyBorder="1" applyProtection="1"/>
    <xf numFmtId="49" fontId="14" fillId="2" borderId="3" xfId="0" applyNumberFormat="1" applyFont="1" applyFill="1" applyBorder="1" applyAlignment="1" applyProtection="1">
      <alignment horizontal="center"/>
    </xf>
    <xf numFmtId="165" fontId="14" fillId="2" borderId="4" xfId="0" applyNumberFormat="1" applyFont="1" applyFill="1" applyBorder="1" applyProtection="1"/>
    <xf numFmtId="165" fontId="15" fillId="2" borderId="5" xfId="0" applyNumberFormat="1" applyFont="1" applyFill="1" applyBorder="1" applyProtection="1"/>
    <xf numFmtId="164" fontId="14" fillId="2" borderId="5" xfId="0" applyFont="1" applyFill="1" applyBorder="1" applyProtection="1"/>
    <xf numFmtId="164" fontId="14" fillId="2" borderId="4" xfId="0" applyFont="1" applyFill="1" applyBorder="1" applyProtection="1"/>
    <xf numFmtId="164" fontId="16" fillId="2" borderId="3" xfId="0" applyFont="1" applyFill="1" applyBorder="1" applyAlignment="1" applyProtection="1">
      <alignment horizontal="center" wrapText="1"/>
    </xf>
    <xf numFmtId="164" fontId="14" fillId="2" borderId="5" xfId="0" applyFont="1" applyFill="1" applyBorder="1" applyAlignment="1" applyProtection="1">
      <alignment horizontal="center"/>
    </xf>
    <xf numFmtId="164" fontId="14" fillId="2" borderId="4" xfId="0" applyFont="1" applyFill="1" applyBorder="1" applyAlignment="1" applyProtection="1">
      <alignment horizontal="center"/>
    </xf>
    <xf numFmtId="164" fontId="14" fillId="2" borderId="6" xfId="0" applyFont="1" applyFill="1" applyBorder="1" applyProtection="1"/>
    <xf numFmtId="164" fontId="3" fillId="2" borderId="4" xfId="0" applyFont="1" applyFill="1" applyBorder="1" applyAlignment="1" applyProtection="1">
      <alignment horizontal="center"/>
    </xf>
    <xf numFmtId="164" fontId="14" fillId="2" borderId="6" xfId="0" applyFont="1" applyFill="1" applyBorder="1" applyAlignment="1" applyProtection="1">
      <alignment horizontal="center"/>
    </xf>
    <xf numFmtId="164" fontId="17" fillId="2" borderId="7" xfId="0" applyFont="1" applyFill="1" applyBorder="1" applyProtection="1"/>
    <xf numFmtId="164" fontId="18" fillId="2" borderId="8" xfId="0" applyFont="1" applyFill="1" applyBorder="1" applyAlignment="1" applyProtection="1">
      <alignment horizontal="center"/>
    </xf>
    <xf numFmtId="49" fontId="3" fillId="2" borderId="8" xfId="0" applyNumberFormat="1" applyFont="1" applyFill="1" applyBorder="1" applyAlignment="1" applyProtection="1">
      <alignment horizontal="center"/>
    </xf>
    <xf numFmtId="165" fontId="18" fillId="2" borderId="9" xfId="0" applyNumberFormat="1" applyFont="1" applyFill="1" applyBorder="1" applyAlignment="1" applyProtection="1">
      <alignment horizontal="center"/>
    </xf>
    <xf numFmtId="165" fontId="19" fillId="2" borderId="0" xfId="0" applyNumberFormat="1" applyFont="1" applyFill="1" applyBorder="1" applyAlignment="1" applyProtection="1">
      <alignment horizontal="center"/>
    </xf>
    <xf numFmtId="164" fontId="20" fillId="2" borderId="8" xfId="0" applyFont="1" applyFill="1" applyBorder="1" applyAlignment="1" applyProtection="1">
      <alignment horizontal="center"/>
    </xf>
    <xf numFmtId="164" fontId="18" fillId="2" borderId="9" xfId="0" applyFont="1" applyFill="1" applyBorder="1" applyAlignment="1" applyProtection="1">
      <alignment horizontal="center"/>
    </xf>
    <xf numFmtId="164" fontId="18" fillId="0" borderId="9" xfId="0" applyFont="1" applyFill="1" applyBorder="1" applyAlignment="1" applyProtection="1">
      <alignment horizontal="center"/>
    </xf>
    <xf numFmtId="165" fontId="21" fillId="2" borderId="0" xfId="0" applyNumberFormat="1" applyFont="1" applyFill="1" applyBorder="1" applyAlignment="1" applyProtection="1">
      <alignment horizontal="center"/>
    </xf>
    <xf numFmtId="164" fontId="3" fillId="2" borderId="11" xfId="0" applyFont="1" applyFill="1" applyBorder="1" applyAlignment="1" applyProtection="1">
      <alignment horizontal="center"/>
    </xf>
    <xf numFmtId="164" fontId="3" fillId="2" borderId="9" xfId="0" applyFont="1" applyFill="1" applyBorder="1" applyAlignment="1" applyProtection="1">
      <alignment horizontal="center"/>
    </xf>
    <xf numFmtId="164" fontId="17" fillId="2" borderId="12" xfId="0" applyFont="1" applyFill="1" applyBorder="1" applyAlignment="1" applyProtection="1">
      <alignment horizontal="center"/>
    </xf>
    <xf numFmtId="164" fontId="17" fillId="2" borderId="13" xfId="0" applyFont="1" applyFill="1" applyBorder="1" applyAlignment="1" applyProtection="1">
      <alignment horizontal="center"/>
    </xf>
    <xf numFmtId="49" fontId="17" fillId="2" borderId="13" xfId="0" applyNumberFormat="1" applyFont="1" applyFill="1" applyBorder="1" applyAlignment="1" applyProtection="1">
      <alignment horizontal="center"/>
    </xf>
    <xf numFmtId="165" fontId="17" fillId="2" borderId="14" xfId="0" applyNumberFormat="1" applyFont="1" applyFill="1" applyBorder="1" applyAlignment="1" applyProtection="1">
      <alignment horizontal="center"/>
    </xf>
    <xf numFmtId="165" fontId="22" fillId="2" borderId="15" xfId="0" applyNumberFormat="1" applyFont="1" applyFill="1" applyBorder="1" applyAlignment="1" applyProtection="1">
      <alignment horizontal="center"/>
    </xf>
    <xf numFmtId="164" fontId="23" fillId="2" borderId="16" xfId="0" applyFont="1" applyFill="1" applyBorder="1" applyAlignment="1" applyProtection="1">
      <alignment horizontal="center" vertical="center"/>
    </xf>
    <xf numFmtId="164" fontId="17" fillId="2" borderId="14" xfId="0" applyFont="1" applyFill="1" applyBorder="1" applyAlignment="1" applyProtection="1">
      <alignment horizontal="center"/>
    </xf>
    <xf numFmtId="164" fontId="24" fillId="0" borderId="0" xfId="0" applyFont="1" applyAlignment="1" applyProtection="1">
      <alignment horizontal="center"/>
    </xf>
    <xf numFmtId="164" fontId="1" fillId="2" borderId="17" xfId="0" applyFont="1" applyFill="1" applyBorder="1" applyProtection="1"/>
    <xf numFmtId="164" fontId="2" fillId="2" borderId="18" xfId="0" applyFont="1" applyFill="1" applyBorder="1" applyProtection="1"/>
    <xf numFmtId="49" fontId="2" fillId="2" borderId="18" xfId="0" applyNumberFormat="1" applyFont="1" applyFill="1" applyBorder="1" applyAlignment="1" applyProtection="1">
      <alignment horizontal="center"/>
    </xf>
    <xf numFmtId="165" fontId="25" fillId="2" borderId="1" xfId="0" applyNumberFormat="1" applyFont="1" applyFill="1" applyBorder="1" applyProtection="1"/>
    <xf numFmtId="165" fontId="26" fillId="2" borderId="1" xfId="0" applyNumberFormat="1" applyFont="1" applyFill="1" applyBorder="1" applyProtection="1"/>
    <xf numFmtId="164" fontId="25" fillId="2" borderId="1" xfId="0" applyNumberFormat="1" applyFont="1" applyFill="1" applyBorder="1" applyAlignment="1" applyProtection="1">
      <alignment horizontal="right"/>
    </xf>
    <xf numFmtId="164" fontId="2" fillId="2" borderId="1" xfId="0" applyNumberFormat="1" applyFont="1" applyFill="1" applyBorder="1" applyAlignment="1" applyProtection="1"/>
    <xf numFmtId="164" fontId="2" fillId="2" borderId="18" xfId="0" applyFont="1" applyFill="1" applyBorder="1" applyAlignment="1" applyProtection="1">
      <alignment horizontal="center"/>
    </xf>
    <xf numFmtId="164" fontId="2" fillId="2" borderId="1" xfId="0" applyFont="1" applyFill="1" applyBorder="1" applyAlignment="1" applyProtection="1">
      <alignment horizontal="right"/>
    </xf>
    <xf numFmtId="165" fontId="25" fillId="2" borderId="18" xfId="0" applyNumberFormat="1" applyFont="1" applyFill="1" applyBorder="1" applyAlignment="1" applyProtection="1">
      <alignment horizontal="right"/>
    </xf>
    <xf numFmtId="164" fontId="2" fillId="2" borderId="1" xfId="0" applyNumberFormat="1" applyFont="1" applyFill="1" applyBorder="1" applyAlignment="1" applyProtection="1">
      <alignment horizontal="right"/>
    </xf>
    <xf numFmtId="164" fontId="25" fillId="2" borderId="18" xfId="0" applyFont="1" applyFill="1" applyBorder="1" applyAlignment="1" applyProtection="1">
      <alignment horizontal="right"/>
    </xf>
    <xf numFmtId="164" fontId="0" fillId="0" borderId="0" xfId="0" applyBorder="1" applyProtection="1"/>
    <xf numFmtId="164" fontId="2" fillId="2" borderId="1" xfId="0" applyFont="1" applyFill="1" applyBorder="1" applyAlignment="1" applyProtection="1">
      <alignment horizontal="center"/>
    </xf>
    <xf numFmtId="164" fontId="2" fillId="2" borderId="1" xfId="0" applyFont="1" applyFill="1" applyBorder="1" applyProtection="1"/>
    <xf numFmtId="165" fontId="1" fillId="2" borderId="19" xfId="0" applyNumberFormat="1" applyFont="1" applyFill="1" applyBorder="1" applyProtection="1"/>
    <xf numFmtId="164" fontId="5" fillId="2" borderId="20" xfId="0" applyFont="1" applyFill="1" applyBorder="1" applyAlignment="1" applyProtection="1">
      <alignment horizontal="left"/>
      <protection hidden="1"/>
    </xf>
    <xf numFmtId="1" fontId="5" fillId="2" borderId="20" xfId="0" applyNumberFormat="1" applyFont="1" applyFill="1" applyBorder="1" applyAlignment="1" applyProtection="1">
      <alignment horizontal="center"/>
      <protection hidden="1"/>
    </xf>
    <xf numFmtId="49" fontId="5" fillId="2" borderId="20" xfId="0" applyNumberFormat="1" applyFont="1" applyFill="1" applyBorder="1" applyAlignment="1" applyProtection="1">
      <alignment horizontal="center"/>
      <protection hidden="1"/>
    </xf>
    <xf numFmtId="165" fontId="25" fillId="2" borderId="21" xfId="0" applyNumberFormat="1" applyFont="1" applyFill="1" applyBorder="1" applyAlignment="1" applyProtection="1">
      <alignment horizontal="center"/>
      <protection hidden="1"/>
    </xf>
    <xf numFmtId="165" fontId="26" fillId="2" borderId="21" xfId="0" applyNumberFormat="1" applyFont="1" applyFill="1" applyBorder="1" applyAlignment="1" applyProtection="1">
      <alignment horizontal="center"/>
      <protection hidden="1"/>
    </xf>
    <xf numFmtId="165" fontId="25" fillId="0" borderId="21" xfId="0" applyNumberFormat="1" applyFont="1" applyBorder="1" applyAlignment="1" applyProtection="1">
      <alignment horizontal="right"/>
      <protection hidden="1"/>
    </xf>
    <xf numFmtId="164" fontId="5" fillId="0" borderId="21" xfId="0" applyNumberFormat="1" applyFont="1" applyBorder="1" applyAlignment="1" applyProtection="1">
      <protection hidden="1"/>
    </xf>
    <xf numFmtId="165" fontId="5" fillId="0" borderId="21" xfId="0" applyNumberFormat="1" applyFont="1" applyBorder="1" applyAlignment="1" applyProtection="1">
      <protection hidden="1"/>
    </xf>
    <xf numFmtId="164" fontId="27" fillId="0" borderId="21" xfId="0" applyNumberFormat="1" applyFont="1" applyFill="1" applyBorder="1" applyAlignment="1" applyProtection="1">
      <protection hidden="1"/>
    </xf>
    <xf numFmtId="164" fontId="1" fillId="2" borderId="20" xfId="0" applyNumberFormat="1" applyFont="1" applyFill="1" applyBorder="1" applyAlignment="1" applyProtection="1">
      <alignment horizontal="center"/>
      <protection hidden="1"/>
    </xf>
    <xf numFmtId="164" fontId="5" fillId="2" borderId="21" xfId="0" applyNumberFormat="1" applyFont="1" applyFill="1" applyBorder="1" applyAlignment="1" applyProtection="1">
      <alignment horizontal="right"/>
      <protection hidden="1"/>
    </xf>
    <xf numFmtId="165" fontId="25" fillId="2" borderId="20" xfId="0" applyNumberFormat="1" applyFont="1" applyFill="1" applyBorder="1" applyAlignment="1" applyProtection="1">
      <alignment horizontal="right"/>
      <protection hidden="1"/>
    </xf>
    <xf numFmtId="164" fontId="5" fillId="2" borderId="21" xfId="0" applyFont="1" applyFill="1" applyBorder="1" applyAlignment="1" applyProtection="1">
      <alignment horizontal="right"/>
      <protection hidden="1"/>
    </xf>
    <xf numFmtId="165" fontId="25" fillId="0" borderId="20" xfId="0" applyNumberFormat="1" applyFont="1" applyFill="1" applyBorder="1" applyAlignment="1" applyProtection="1">
      <alignment horizontal="right"/>
      <protection hidden="1"/>
    </xf>
    <xf numFmtId="164" fontId="5" fillId="0" borderId="21" xfId="0" applyNumberFormat="1" applyFont="1" applyBorder="1" applyAlignment="1" applyProtection="1">
      <alignment horizontal="right"/>
      <protection hidden="1"/>
    </xf>
    <xf numFmtId="14" fontId="28" fillId="2" borderId="1" xfId="0" applyNumberFormat="1" applyFont="1" applyFill="1" applyBorder="1" applyAlignment="1" applyProtection="1">
      <alignment horizontal="right"/>
    </xf>
    <xf numFmtId="165" fontId="29" fillId="0" borderId="20" xfId="0" applyNumberFormat="1" applyFont="1" applyFill="1" applyBorder="1" applyAlignment="1" applyProtection="1">
      <alignment horizontal="right"/>
      <protection hidden="1"/>
    </xf>
    <xf numFmtId="164" fontId="1" fillId="2" borderId="21" xfId="0" applyNumberFormat="1" applyFont="1" applyFill="1" applyBorder="1" applyAlignment="1" applyProtection="1">
      <alignment horizontal="center"/>
      <protection hidden="1"/>
    </xf>
    <xf numFmtId="164" fontId="1" fillId="0" borderId="21" xfId="0" applyNumberFormat="1" applyFont="1" applyFill="1" applyBorder="1" applyAlignment="1" applyProtection="1">
      <alignment horizontal="center"/>
      <protection hidden="1"/>
    </xf>
    <xf numFmtId="164" fontId="5" fillId="0" borderId="21" xfId="0" applyNumberFormat="1" applyFont="1" applyFill="1" applyBorder="1" applyAlignment="1" applyProtection="1">
      <alignment horizontal="right"/>
      <protection hidden="1"/>
    </xf>
    <xf numFmtId="164" fontId="5" fillId="2" borderId="21" xfId="0" applyNumberFormat="1" applyFont="1" applyFill="1" applyBorder="1" applyAlignment="1" applyProtection="1">
      <protection hidden="1"/>
    </xf>
    <xf numFmtId="165" fontId="1" fillId="2" borderId="22" xfId="0" applyNumberFormat="1" applyFont="1" applyFill="1" applyBorder="1" applyProtection="1"/>
    <xf numFmtId="164" fontId="1" fillId="2" borderId="2" xfId="0" applyFont="1" applyFill="1" applyBorder="1" applyProtection="1"/>
    <xf numFmtId="164" fontId="2" fillId="2" borderId="5" xfId="0" applyFont="1" applyFill="1" applyBorder="1" applyProtection="1">
      <protection hidden="1"/>
    </xf>
    <xf numFmtId="49" fontId="2" fillId="2" borderId="5" xfId="0" applyNumberFormat="1" applyFont="1" applyFill="1" applyBorder="1" applyAlignment="1" applyProtection="1">
      <alignment horizontal="center"/>
      <protection hidden="1"/>
    </xf>
    <xf numFmtId="165" fontId="2" fillId="2" borderId="23" xfId="0" applyNumberFormat="1" applyFont="1" applyFill="1" applyBorder="1" applyAlignment="1" applyProtection="1">
      <alignment horizontal="center"/>
      <protection hidden="1"/>
    </xf>
    <xf numFmtId="165" fontId="12" fillId="2" borderId="5" xfId="0" applyNumberFormat="1" applyFont="1" applyFill="1" applyBorder="1" applyAlignment="1" applyProtection="1">
      <alignment horizontal="center"/>
      <protection hidden="1"/>
    </xf>
    <xf numFmtId="164" fontId="2" fillId="2" borderId="2" xfId="0" applyFont="1" applyFill="1" applyBorder="1" applyProtection="1">
      <protection hidden="1"/>
    </xf>
    <xf numFmtId="164" fontId="2" fillId="2" borderId="4" xfId="0" applyFont="1" applyFill="1" applyBorder="1" applyAlignment="1" applyProtection="1">
      <alignment horizontal="center"/>
      <protection hidden="1"/>
    </xf>
    <xf numFmtId="164" fontId="2" fillId="2" borderId="5" xfId="0" applyFont="1" applyFill="1" applyBorder="1" applyAlignment="1" applyProtection="1">
      <alignment horizontal="center"/>
      <protection hidden="1"/>
    </xf>
    <xf numFmtId="164" fontId="2" fillId="2" borderId="6" xfId="0" applyFont="1" applyFill="1" applyBorder="1" applyProtection="1">
      <protection hidden="1"/>
    </xf>
    <xf numFmtId="164" fontId="2" fillId="2" borderId="5" xfId="0" applyNumberFormat="1" applyFont="1" applyFill="1" applyBorder="1" applyAlignment="1" applyProtection="1">
      <alignment horizontal="center"/>
      <protection hidden="1"/>
    </xf>
    <xf numFmtId="164" fontId="2" fillId="2" borderId="4" xfId="0" applyNumberFormat="1" applyFont="1" applyFill="1" applyBorder="1" applyAlignment="1" applyProtection="1">
      <alignment horizontal="center"/>
      <protection hidden="1"/>
    </xf>
    <xf numFmtId="165" fontId="2" fillId="2" borderId="5" xfId="0" applyNumberFormat="1" applyFont="1" applyFill="1" applyBorder="1" applyAlignment="1" applyProtection="1">
      <alignment horizontal="center"/>
      <protection hidden="1"/>
    </xf>
    <xf numFmtId="3" fontId="2" fillId="2" borderId="5" xfId="0" applyNumberFormat="1" applyFont="1" applyFill="1" applyBorder="1" applyAlignment="1" applyProtection="1">
      <alignment horizontal="center"/>
      <protection hidden="1"/>
    </xf>
    <xf numFmtId="164" fontId="2" fillId="2" borderId="4" xfId="0" applyFont="1" applyFill="1" applyBorder="1" applyProtection="1">
      <protection hidden="1"/>
    </xf>
    <xf numFmtId="164" fontId="13" fillId="2" borderId="7" xfId="0" applyFont="1" applyFill="1" applyBorder="1" applyProtection="1"/>
    <xf numFmtId="164" fontId="30" fillId="2" borderId="0" xfId="0" applyFont="1" applyFill="1" applyBorder="1" applyProtection="1">
      <protection hidden="1"/>
    </xf>
    <xf numFmtId="49" fontId="31" fillId="2" borderId="0" xfId="0" applyNumberFormat="1" applyFont="1" applyFill="1" applyBorder="1" applyAlignment="1" applyProtection="1">
      <alignment horizontal="center"/>
      <protection hidden="1"/>
    </xf>
    <xf numFmtId="165" fontId="30" fillId="2" borderId="24" xfId="0" applyNumberFormat="1" applyFont="1" applyFill="1" applyBorder="1" applyAlignment="1" applyProtection="1">
      <alignment horizontal="right"/>
      <protection hidden="1"/>
    </xf>
    <xf numFmtId="165" fontId="4" fillId="2" borderId="0" xfId="0" applyNumberFormat="1" applyFont="1" applyFill="1" applyBorder="1" applyAlignment="1" applyProtection="1">
      <alignment horizontal="right"/>
      <protection hidden="1"/>
    </xf>
    <xf numFmtId="165" fontId="13" fillId="2" borderId="7" xfId="0" applyNumberFormat="1" applyFont="1" applyFill="1" applyBorder="1" applyAlignment="1" applyProtection="1">
      <alignment horizontal="right"/>
      <protection hidden="1"/>
    </xf>
    <xf numFmtId="164" fontId="14" fillId="2" borderId="9" xfId="0" applyNumberFormat="1" applyFont="1" applyFill="1" applyBorder="1" applyAlignment="1" applyProtection="1">
      <alignment horizontal="center"/>
      <protection hidden="1"/>
    </xf>
    <xf numFmtId="164" fontId="14" fillId="2" borderId="0" xfId="0" applyNumberFormat="1" applyFont="1" applyFill="1" applyBorder="1" applyAlignment="1" applyProtection="1">
      <alignment horizontal="center"/>
      <protection hidden="1"/>
    </xf>
    <xf numFmtId="165" fontId="13" fillId="2" borderId="10" xfId="0" applyNumberFormat="1" applyFont="1" applyFill="1" applyBorder="1" applyAlignment="1" applyProtection="1">
      <alignment horizontal="right"/>
      <protection hidden="1"/>
    </xf>
    <xf numFmtId="164" fontId="13" fillId="2" borderId="10" xfId="0" applyNumberFormat="1" applyFont="1" applyFill="1" applyBorder="1" applyAlignment="1" applyProtection="1">
      <protection hidden="1"/>
    </xf>
    <xf numFmtId="164" fontId="14" fillId="2" borderId="10" xfId="0" applyNumberFormat="1" applyFont="1" applyFill="1" applyBorder="1" applyAlignment="1" applyProtection="1">
      <protection hidden="1"/>
    </xf>
    <xf numFmtId="165" fontId="30" fillId="2" borderId="7" xfId="0" applyNumberFormat="1" applyFont="1" applyFill="1" applyBorder="1" applyAlignment="1" applyProtection="1">
      <alignment horizontal="right"/>
      <protection hidden="1"/>
    </xf>
    <xf numFmtId="164" fontId="30" fillId="2" borderId="9" xfId="0" applyNumberFormat="1" applyFont="1" applyFill="1" applyBorder="1" applyAlignment="1" applyProtection="1">
      <alignment horizontal="center"/>
      <protection hidden="1"/>
    </xf>
    <xf numFmtId="164" fontId="30" fillId="2" borderId="0" xfId="0" applyNumberFormat="1" applyFont="1" applyFill="1" applyBorder="1" applyAlignment="1" applyProtection="1">
      <alignment horizontal="center"/>
      <protection hidden="1"/>
    </xf>
    <xf numFmtId="165" fontId="30" fillId="2" borderId="10" xfId="0" applyNumberFormat="1" applyFont="1" applyFill="1" applyBorder="1" applyAlignment="1" applyProtection="1">
      <alignment horizontal="right"/>
      <protection hidden="1"/>
    </xf>
    <xf numFmtId="164" fontId="32" fillId="2" borderId="0" xfId="0" applyNumberFormat="1" applyFont="1" applyFill="1" applyBorder="1" applyAlignment="1" applyProtection="1">
      <alignment horizontal="center"/>
      <protection hidden="1"/>
    </xf>
    <xf numFmtId="165" fontId="32" fillId="2" borderId="9" xfId="0" applyNumberFormat="1" applyFont="1" applyFill="1" applyBorder="1" applyAlignment="1" applyProtection="1">
      <alignment horizontal="center"/>
      <protection hidden="1"/>
    </xf>
    <xf numFmtId="165" fontId="30" fillId="2" borderId="0" xfId="0" applyNumberFormat="1" applyFont="1" applyFill="1" applyAlignment="1" applyProtection="1">
      <alignment horizontal="center"/>
      <protection hidden="1"/>
    </xf>
    <xf numFmtId="164" fontId="30" fillId="2" borderId="9" xfId="0" applyFont="1" applyFill="1" applyBorder="1" applyAlignment="1" applyProtection="1">
      <alignment horizontal="center"/>
      <protection hidden="1"/>
    </xf>
    <xf numFmtId="3" fontId="30" fillId="2" borderId="0" xfId="0" applyNumberFormat="1" applyFont="1" applyFill="1" applyAlignment="1" applyProtection="1">
      <alignment horizontal="center"/>
      <protection hidden="1"/>
    </xf>
    <xf numFmtId="164" fontId="30" fillId="2" borderId="9" xfId="0" applyNumberFormat="1" applyFont="1" applyFill="1" applyBorder="1" applyAlignment="1" applyProtection="1">
      <alignment horizontal="right"/>
      <protection hidden="1"/>
    </xf>
    <xf numFmtId="164" fontId="30" fillId="2" borderId="8" xfId="0" applyNumberFormat="1" applyFont="1" applyFill="1" applyBorder="1" applyAlignment="1" applyProtection="1">
      <alignment horizontal="right"/>
      <protection hidden="1"/>
    </xf>
    <xf numFmtId="164" fontId="30" fillId="2" borderId="0" xfId="0" applyNumberFormat="1" applyFont="1" applyFill="1" applyBorder="1" applyAlignment="1" applyProtection="1">
      <alignment horizontal="right"/>
      <protection hidden="1"/>
    </xf>
    <xf numFmtId="164" fontId="30" fillId="2" borderId="9" xfId="0" applyNumberFormat="1" applyFont="1" applyFill="1" applyBorder="1" applyProtection="1">
      <protection hidden="1"/>
    </xf>
    <xf numFmtId="165" fontId="32" fillId="2" borderId="7" xfId="0" applyNumberFormat="1" applyFont="1" applyFill="1" applyBorder="1" applyAlignment="1" applyProtection="1">
      <alignment horizontal="center"/>
      <protection hidden="1"/>
    </xf>
    <xf numFmtId="164" fontId="32" fillId="2" borderId="10" xfId="0" applyNumberFormat="1" applyFont="1" applyFill="1" applyBorder="1" applyAlignment="1" applyProtection="1">
      <alignment horizontal="center"/>
      <protection hidden="1"/>
    </xf>
    <xf numFmtId="165" fontId="32" fillId="2" borderId="8" xfId="0" applyNumberFormat="1" applyFont="1" applyFill="1" applyBorder="1" applyAlignment="1" applyProtection="1">
      <alignment horizontal="center"/>
      <protection hidden="1"/>
    </xf>
    <xf numFmtId="165" fontId="32" fillId="2" borderId="0" xfId="0" applyNumberFormat="1" applyFont="1" applyFill="1" applyBorder="1" applyAlignment="1" applyProtection="1">
      <alignment horizontal="center"/>
      <protection hidden="1"/>
    </xf>
    <xf numFmtId="164" fontId="32" fillId="2" borderId="10" xfId="0" applyFont="1" applyFill="1" applyBorder="1" applyAlignment="1" applyProtection="1">
      <alignment horizontal="center"/>
      <protection hidden="1"/>
    </xf>
    <xf numFmtId="164" fontId="1" fillId="2" borderId="12" xfId="0" applyFont="1" applyFill="1" applyBorder="1" applyProtection="1"/>
    <xf numFmtId="164" fontId="2" fillId="2" borderId="15" xfId="0" applyFont="1" applyFill="1" applyBorder="1" applyProtection="1">
      <protection hidden="1"/>
    </xf>
    <xf numFmtId="49" fontId="2" fillId="2" borderId="15" xfId="0" applyNumberFormat="1" applyFont="1" applyFill="1" applyBorder="1" applyAlignment="1" applyProtection="1">
      <alignment horizontal="center"/>
      <protection hidden="1"/>
    </xf>
    <xf numFmtId="165" fontId="2" fillId="2" borderId="25" xfId="0" applyNumberFormat="1" applyFont="1" applyFill="1" applyBorder="1" applyProtection="1">
      <protection hidden="1"/>
    </xf>
    <xf numFmtId="165" fontId="12" fillId="2" borderId="0" xfId="0" applyNumberFormat="1" applyFont="1" applyFill="1" applyBorder="1" applyProtection="1">
      <protection hidden="1"/>
    </xf>
    <xf numFmtId="164" fontId="2" fillId="2" borderId="26" xfId="0" applyFont="1" applyFill="1" applyBorder="1" applyProtection="1">
      <protection hidden="1"/>
    </xf>
    <xf numFmtId="164" fontId="2" fillId="2" borderId="14" xfId="0" applyFont="1" applyFill="1" applyBorder="1" applyAlignment="1" applyProtection="1">
      <alignment horizontal="center"/>
      <protection hidden="1"/>
    </xf>
    <xf numFmtId="164" fontId="2" fillId="2" borderId="0" xfId="0" applyFont="1" applyFill="1" applyBorder="1" applyAlignment="1" applyProtection="1">
      <alignment horizontal="center"/>
      <protection hidden="1"/>
    </xf>
    <xf numFmtId="164" fontId="2" fillId="2" borderId="27" xfId="0" applyFont="1" applyFill="1" applyBorder="1" applyProtection="1">
      <protection hidden="1"/>
    </xf>
    <xf numFmtId="164" fontId="32" fillId="2" borderId="27" xfId="0" applyNumberFormat="1" applyFont="1" applyFill="1" applyBorder="1" applyAlignment="1" applyProtection="1">
      <alignment horizontal="center"/>
      <protection hidden="1"/>
    </xf>
    <xf numFmtId="165" fontId="32" fillId="2" borderId="28" xfId="0" applyNumberFormat="1" applyFont="1" applyFill="1" applyBorder="1" applyAlignment="1" applyProtection="1">
      <alignment horizontal="center"/>
      <protection hidden="1"/>
    </xf>
    <xf numFmtId="164" fontId="2" fillId="2" borderId="15" xfId="0" applyFont="1" applyFill="1" applyBorder="1" applyAlignment="1" applyProtection="1">
      <alignment horizontal="center"/>
      <protection hidden="1"/>
    </xf>
    <xf numFmtId="3" fontId="2" fillId="2" borderId="15" xfId="0" applyNumberFormat="1" applyFont="1" applyFill="1" applyBorder="1" applyAlignment="1" applyProtection="1">
      <alignment horizontal="center"/>
      <protection hidden="1"/>
    </xf>
    <xf numFmtId="164" fontId="32" fillId="2" borderId="15" xfId="0" applyFont="1" applyFill="1" applyBorder="1" applyAlignment="1" applyProtection="1">
      <alignment horizontal="center"/>
      <protection hidden="1"/>
    </xf>
    <xf numFmtId="164" fontId="2" fillId="2" borderId="11" xfId="0" applyFont="1" applyFill="1" applyBorder="1" applyAlignment="1" applyProtection="1">
      <alignment horizontal="center"/>
      <protection hidden="1"/>
    </xf>
    <xf numFmtId="164" fontId="30" fillId="2" borderId="28" xfId="0" applyFont="1" applyFill="1" applyBorder="1" applyProtection="1">
      <protection hidden="1"/>
    </xf>
    <xf numFmtId="164" fontId="1" fillId="2" borderId="0" xfId="0" applyFont="1" applyFill="1" applyProtection="1"/>
    <xf numFmtId="164" fontId="2" fillId="2" borderId="0" xfId="0" applyFont="1" applyFill="1" applyProtection="1"/>
    <xf numFmtId="49" fontId="2" fillId="2" borderId="0" xfId="0" applyNumberFormat="1" applyFont="1" applyFill="1" applyAlignment="1" applyProtection="1">
      <alignment horizontal="center"/>
    </xf>
    <xf numFmtId="165" fontId="2" fillId="2" borderId="0" xfId="0" applyNumberFormat="1" applyFont="1" applyFill="1" applyProtection="1"/>
    <xf numFmtId="165" fontId="12" fillId="2" borderId="0" xfId="0" applyNumberFormat="1" applyFont="1" applyFill="1" applyProtection="1"/>
    <xf numFmtId="164" fontId="33" fillId="2" borderId="0" xfId="0" applyFont="1" applyFill="1" applyProtection="1"/>
    <xf numFmtId="164" fontId="1" fillId="0" borderId="0" xfId="0" applyFont="1" applyProtection="1"/>
    <xf numFmtId="49" fontId="2" fillId="0" borderId="0" xfId="0" applyNumberFormat="1" applyFont="1" applyAlignment="1" applyProtection="1">
      <alignment horizontal="center"/>
    </xf>
    <xf numFmtId="165" fontId="2" fillId="0" borderId="0" xfId="0" applyNumberFormat="1" applyFont="1" applyProtection="1"/>
    <xf numFmtId="165" fontId="12" fillId="0" borderId="0" xfId="0" applyNumberFormat="1" applyFont="1" applyProtection="1"/>
    <xf numFmtId="164" fontId="34" fillId="0" borderId="0" xfId="0" applyFont="1" applyProtection="1"/>
    <xf numFmtId="164" fontId="1" fillId="0" borderId="0" xfId="0" applyFont="1" applyAlignment="1" applyProtection="1">
      <alignment horizontal="left"/>
    </xf>
    <xf numFmtId="164" fontId="30" fillId="0" borderId="0" xfId="0" applyFont="1" applyProtection="1"/>
    <xf numFmtId="164" fontId="1" fillId="0" borderId="0" xfId="0" quotePrefix="1" applyFont="1" applyAlignment="1" applyProtection="1">
      <alignment horizontal="left"/>
    </xf>
    <xf numFmtId="165" fontId="0" fillId="0" borderId="0" xfId="0" applyNumberFormat="1" applyProtection="1"/>
    <xf numFmtId="165" fontId="35" fillId="0" borderId="0" xfId="0" applyNumberFormat="1" applyFont="1" applyProtection="1"/>
    <xf numFmtId="164" fontId="33" fillId="0" borderId="0" xfId="0" applyFont="1" applyProtection="1"/>
    <xf numFmtId="164" fontId="2" fillId="0" borderId="0" xfId="0" quotePrefix="1" applyFont="1" applyAlignment="1" applyProtection="1">
      <alignment horizontal="left"/>
    </xf>
    <xf numFmtId="164" fontId="3" fillId="0" borderId="0" xfId="0" applyFont="1" applyFill="1" applyBorder="1" applyAlignment="1" applyProtection="1">
      <alignment horizontal="center"/>
    </xf>
    <xf numFmtId="164" fontId="3" fillId="0" borderId="9" xfId="0" applyFont="1" applyFill="1" applyBorder="1" applyAlignment="1" applyProtection="1">
      <alignment horizontal="center"/>
    </xf>
    <xf numFmtId="164" fontId="3" fillId="2" borderId="11" xfId="0" applyFont="1" applyFill="1" applyBorder="1" applyAlignment="1" applyProtection="1">
      <alignment horizontal="center"/>
    </xf>
    <xf numFmtId="164" fontId="3" fillId="2" borderId="0" xfId="0" applyFont="1" applyFill="1" applyBorder="1" applyAlignment="1" applyProtection="1">
      <alignment horizontal="center"/>
    </xf>
    <xf numFmtId="164" fontId="3" fillId="2" borderId="9" xfId="0" applyFont="1" applyFill="1" applyBorder="1" applyAlignment="1" applyProtection="1">
      <alignment horizontal="center"/>
    </xf>
    <xf numFmtId="164" fontId="18" fillId="0" borderId="0" xfId="0" applyFont="1" applyFill="1" applyAlignment="1" applyProtection="1">
      <alignment horizontal="center"/>
    </xf>
    <xf numFmtId="164" fontId="18" fillId="0" borderId="9" xfId="0" applyFont="1" applyFill="1" applyBorder="1" applyAlignment="1" applyProtection="1">
      <alignment horizontal="center"/>
    </xf>
    <xf numFmtId="164" fontId="18" fillId="0" borderId="8" xfId="0" applyFont="1" applyFill="1" applyBorder="1" applyAlignment="1" applyProtection="1">
      <alignment horizontal="center"/>
    </xf>
    <xf numFmtId="164" fontId="18" fillId="0" borderId="0" xfId="0" applyFont="1" applyFill="1" applyBorder="1" applyAlignment="1" applyProtection="1">
      <alignment horizontal="center"/>
    </xf>
    <xf numFmtId="164" fontId="3" fillId="2" borderId="10" xfId="0" applyFont="1" applyFill="1" applyBorder="1" applyAlignment="1" applyProtection="1">
      <alignment horizontal="center"/>
    </xf>
    <xf numFmtId="166" fontId="5" fillId="0" borderId="0" xfId="0" applyNumberFormat="1" applyFont="1" applyAlignment="1" applyProtection="1">
      <alignment horizontal="left"/>
      <protection hidden="1"/>
    </xf>
    <xf numFmtId="164" fontId="3" fillId="0" borderId="5" xfId="0" applyFont="1" applyFill="1" applyBorder="1" applyAlignment="1" applyProtection="1">
      <alignment horizontal="center"/>
    </xf>
    <xf numFmtId="164" fontId="3" fillId="0" borderId="4" xfId="0" applyFont="1" applyFill="1" applyBorder="1" applyAlignment="1" applyProtection="1">
      <alignment horizontal="center"/>
    </xf>
    <xf numFmtId="164" fontId="18" fillId="2" borderId="0" xfId="0" applyFont="1" applyFill="1" applyAlignment="1" applyProtection="1">
      <alignment horizontal="center"/>
    </xf>
    <xf numFmtId="164" fontId="18" fillId="2" borderId="9" xfId="0" applyFont="1" applyFill="1" applyBorder="1" applyAlignment="1" applyProtection="1">
      <alignment horizontal="center"/>
    </xf>
    <xf numFmtId="164" fontId="18" fillId="2" borderId="0" xfId="0" applyFont="1" applyFill="1" applyBorder="1" applyAlignment="1" applyProtection="1">
      <alignment horizontal="center"/>
    </xf>
    <xf numFmtId="164" fontId="18" fillId="0" borderId="10" xfId="0" applyFont="1" applyFill="1" applyBorder="1" applyAlignment="1" applyProtection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de%20paies%20-%20modif%2065-7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ation"/>
      <sheetName val="Données"/>
      <sheetName val="Facture"/>
      <sheetName val="Paie"/>
      <sheetName val="Vie Fac"/>
    </sheetNames>
    <sheetDataSet>
      <sheetData sheetId="0">
        <row r="11">
          <cell r="A11" t="str">
            <v>01 yes</v>
          </cell>
          <cell r="B11">
            <v>1</v>
          </cell>
          <cell r="C11">
            <v>0.3</v>
          </cell>
          <cell r="D11">
            <v>1</v>
          </cell>
          <cell r="E11">
            <v>400000</v>
          </cell>
          <cell r="F11">
            <v>400000</v>
          </cell>
          <cell r="G11">
            <v>0.3</v>
          </cell>
          <cell r="H11">
            <v>1</v>
          </cell>
          <cell r="I11">
            <v>400000</v>
          </cell>
          <cell r="J11">
            <v>400000</v>
          </cell>
        </row>
        <row r="12">
          <cell r="A12" t="str">
            <v>02</v>
          </cell>
          <cell r="B12">
            <v>2</v>
          </cell>
        </row>
        <row r="13">
          <cell r="A13" t="str">
            <v xml:space="preserve">03 </v>
          </cell>
          <cell r="B13">
            <v>3</v>
          </cell>
        </row>
        <row r="14">
          <cell r="A14" t="str">
            <v>04</v>
          </cell>
          <cell r="B14">
            <v>4</v>
          </cell>
        </row>
        <row r="15">
          <cell r="A15" t="str">
            <v xml:space="preserve">05 </v>
          </cell>
          <cell r="B15">
            <v>5</v>
          </cell>
        </row>
        <row r="16">
          <cell r="A16" t="str">
            <v xml:space="preserve">06 </v>
          </cell>
          <cell r="B16">
            <v>6</v>
          </cell>
        </row>
        <row r="17">
          <cell r="A17" t="str">
            <v xml:space="preserve">07 </v>
          </cell>
          <cell r="B17">
            <v>7</v>
          </cell>
        </row>
        <row r="18">
          <cell r="A18" t="str">
            <v>08</v>
          </cell>
          <cell r="B18">
            <v>8</v>
          </cell>
          <cell r="D18">
            <v>0</v>
          </cell>
        </row>
        <row r="19">
          <cell r="A19" t="str">
            <v>09</v>
          </cell>
          <cell r="B19">
            <v>9</v>
          </cell>
          <cell r="D19">
            <v>0</v>
          </cell>
        </row>
        <row r="20">
          <cell r="A20" t="str">
            <v xml:space="preserve">10 </v>
          </cell>
          <cell r="B20">
            <v>10</v>
          </cell>
        </row>
        <row r="21">
          <cell r="A21" t="str">
            <v xml:space="preserve">11 </v>
          </cell>
          <cell r="B21">
            <v>11</v>
          </cell>
        </row>
        <row r="22">
          <cell r="A22" t="str">
            <v>12</v>
          </cell>
          <cell r="B22">
            <v>12</v>
          </cell>
        </row>
        <row r="23">
          <cell r="A23" t="str">
            <v>13</v>
          </cell>
          <cell r="B23">
            <v>13</v>
          </cell>
        </row>
        <row r="24">
          <cell r="A24" t="str">
            <v>14</v>
          </cell>
          <cell r="B24">
            <v>14</v>
          </cell>
        </row>
        <row r="25">
          <cell r="A25" t="str">
            <v>15</v>
          </cell>
          <cell r="B25">
            <v>15</v>
          </cell>
        </row>
        <row r="26">
          <cell r="A26" t="str">
            <v>16</v>
          </cell>
          <cell r="B26">
            <v>16</v>
          </cell>
        </row>
        <row r="27">
          <cell r="A27" t="str">
            <v>17</v>
          </cell>
          <cell r="B27">
            <v>17</v>
          </cell>
        </row>
        <row r="28">
          <cell r="A28" t="str">
            <v>18</v>
          </cell>
          <cell r="B28">
            <v>18</v>
          </cell>
        </row>
        <row r="29">
          <cell r="A29" t="str">
            <v>19</v>
          </cell>
          <cell r="B29">
            <v>19</v>
          </cell>
        </row>
        <row r="30">
          <cell r="A30" t="str">
            <v>20</v>
          </cell>
          <cell r="B30">
            <v>20</v>
          </cell>
        </row>
      </sheetData>
      <sheetData sheetId="1">
        <row r="56">
          <cell r="B56" t="str">
            <v>xxx</v>
          </cell>
          <cell r="E56">
            <v>17875</v>
          </cell>
          <cell r="I56">
            <v>50000</v>
          </cell>
          <cell r="J56" t="str">
            <v>Qc</v>
          </cell>
          <cell r="K56" t="str">
            <v>A</v>
          </cell>
          <cell r="L56" t="str">
            <v>NON</v>
          </cell>
          <cell r="N56" t="str">
            <v>A</v>
          </cell>
          <cell r="O56" t="str">
            <v>NON</v>
          </cell>
          <cell r="P56" t="str">
            <v>A</v>
          </cell>
          <cell r="R56" t="str">
            <v>A</v>
          </cell>
          <cell r="S56" t="str">
            <v>NON</v>
          </cell>
          <cell r="T56" t="str">
            <v>A</v>
          </cell>
          <cell r="U56" t="str">
            <v>NON</v>
          </cell>
          <cell r="V56" t="str">
            <v>A</v>
          </cell>
          <cell r="W56" t="str">
            <v>NON</v>
          </cell>
          <cell r="X56" t="str">
            <v>A</v>
          </cell>
          <cell r="Z56" t="str">
            <v>A</v>
          </cell>
          <cell r="AB56" t="str">
            <v>A</v>
          </cell>
          <cell r="AD56">
            <v>1</v>
          </cell>
        </row>
        <row r="57">
          <cell r="J57" t="str">
            <v>Qc</v>
          </cell>
          <cell r="K57" t="str">
            <v>A</v>
          </cell>
          <cell r="L57" t="str">
            <v>NON</v>
          </cell>
          <cell r="N57" t="str">
            <v>A</v>
          </cell>
          <cell r="O57" t="str">
            <v>NON</v>
          </cell>
          <cell r="P57" t="str">
            <v>A</v>
          </cell>
          <cell r="R57" t="str">
            <v>A</v>
          </cell>
          <cell r="S57" t="str">
            <v>NON</v>
          </cell>
          <cell r="T57" t="str">
            <v>A</v>
          </cell>
          <cell r="U57" t="str">
            <v>NON</v>
          </cell>
          <cell r="V57" t="str">
            <v>A</v>
          </cell>
          <cell r="W57" t="str">
            <v>NON</v>
          </cell>
          <cell r="X57" t="str">
            <v>A</v>
          </cell>
          <cell r="Z57" t="str">
            <v>A</v>
          </cell>
          <cell r="AB57" t="str">
            <v>A</v>
          </cell>
          <cell r="AD57" t="str">
            <v/>
          </cell>
        </row>
        <row r="58">
          <cell r="J58" t="str">
            <v>Qc</v>
          </cell>
          <cell r="K58" t="str">
            <v>A</v>
          </cell>
          <cell r="L58" t="str">
            <v>NON</v>
          </cell>
          <cell r="N58" t="str">
            <v>A</v>
          </cell>
          <cell r="O58" t="str">
            <v>NON</v>
          </cell>
          <cell r="P58" t="str">
            <v>A</v>
          </cell>
          <cell r="R58" t="str">
            <v>A</v>
          </cell>
          <cell r="S58" t="str">
            <v>NON</v>
          </cell>
          <cell r="T58" t="str">
            <v>A</v>
          </cell>
          <cell r="U58" t="str">
            <v>NON</v>
          </cell>
          <cell r="V58" t="str">
            <v>A</v>
          </cell>
          <cell r="W58" t="str">
            <v>NON</v>
          </cell>
          <cell r="X58" t="str">
            <v>A</v>
          </cell>
          <cell r="Z58" t="str">
            <v>A</v>
          </cell>
          <cell r="AB58" t="str">
            <v>A</v>
          </cell>
          <cell r="AD58" t="str">
            <v/>
          </cell>
        </row>
        <row r="59">
          <cell r="J59" t="str">
            <v>Qc</v>
          </cell>
          <cell r="K59" t="str">
            <v>A</v>
          </cell>
          <cell r="L59" t="str">
            <v>NON</v>
          </cell>
          <cell r="N59" t="str">
            <v>A</v>
          </cell>
          <cell r="O59" t="str">
            <v>NON</v>
          </cell>
          <cell r="P59" t="str">
            <v>A</v>
          </cell>
          <cell r="R59" t="str">
            <v>A</v>
          </cell>
          <cell r="S59" t="str">
            <v>NON</v>
          </cell>
          <cell r="T59" t="str">
            <v>A</v>
          </cell>
          <cell r="U59" t="str">
            <v>NON</v>
          </cell>
          <cell r="V59" t="str">
            <v>A</v>
          </cell>
          <cell r="W59" t="str">
            <v>NON</v>
          </cell>
          <cell r="X59" t="str">
            <v>A</v>
          </cell>
          <cell r="Z59" t="str">
            <v>A</v>
          </cell>
          <cell r="AB59" t="str">
            <v>A</v>
          </cell>
          <cell r="AD59" t="str">
            <v/>
          </cell>
        </row>
        <row r="60">
          <cell r="J60" t="str">
            <v>Qc</v>
          </cell>
          <cell r="K60" t="str">
            <v>A</v>
          </cell>
          <cell r="L60" t="str">
            <v>NON</v>
          </cell>
          <cell r="N60" t="str">
            <v>A</v>
          </cell>
          <cell r="O60" t="str">
            <v>NON</v>
          </cell>
          <cell r="P60" t="str">
            <v>A</v>
          </cell>
          <cell r="R60" t="str">
            <v>A</v>
          </cell>
          <cell r="S60" t="str">
            <v>NON</v>
          </cell>
          <cell r="T60" t="str">
            <v>A</v>
          </cell>
          <cell r="U60" t="str">
            <v>NON</v>
          </cell>
          <cell r="V60" t="str">
            <v>A</v>
          </cell>
          <cell r="W60" t="str">
            <v>NON</v>
          </cell>
          <cell r="X60" t="str">
            <v>A</v>
          </cell>
          <cell r="Z60" t="str">
            <v>A</v>
          </cell>
          <cell r="AB60" t="str">
            <v>A</v>
          </cell>
          <cell r="AD60" t="str">
            <v/>
          </cell>
        </row>
        <row r="61">
          <cell r="J61" t="str">
            <v>Qc</v>
          </cell>
          <cell r="K61" t="str">
            <v>A</v>
          </cell>
          <cell r="L61" t="str">
            <v>NON</v>
          </cell>
          <cell r="N61" t="str">
            <v>A</v>
          </cell>
          <cell r="O61" t="str">
            <v>NON</v>
          </cell>
          <cell r="P61" t="str">
            <v>A</v>
          </cell>
          <cell r="R61" t="str">
            <v>A</v>
          </cell>
          <cell r="S61" t="str">
            <v>NON</v>
          </cell>
          <cell r="T61" t="str">
            <v>A</v>
          </cell>
          <cell r="U61" t="str">
            <v>NON</v>
          </cell>
          <cell r="V61" t="str">
            <v>A</v>
          </cell>
          <cell r="W61" t="str">
            <v>NON</v>
          </cell>
          <cell r="X61" t="str">
            <v>A</v>
          </cell>
          <cell r="Z61" t="str">
            <v>A</v>
          </cell>
          <cell r="AB61" t="str">
            <v>A</v>
          </cell>
          <cell r="AD61" t="str">
            <v/>
          </cell>
        </row>
        <row r="62">
          <cell r="J62" t="str">
            <v>Qc</v>
          </cell>
          <cell r="K62" t="str">
            <v>A</v>
          </cell>
          <cell r="L62" t="str">
            <v>NON</v>
          </cell>
          <cell r="N62" t="str">
            <v>A</v>
          </cell>
          <cell r="O62" t="str">
            <v>NON</v>
          </cell>
          <cell r="P62" t="str">
            <v>A</v>
          </cell>
          <cell r="R62" t="str">
            <v>A</v>
          </cell>
          <cell r="S62" t="str">
            <v>NON</v>
          </cell>
          <cell r="T62" t="str">
            <v>A</v>
          </cell>
          <cell r="U62" t="str">
            <v>NON</v>
          </cell>
          <cell r="V62" t="str">
            <v>A</v>
          </cell>
          <cell r="W62" t="str">
            <v>NON</v>
          </cell>
          <cell r="X62" t="str">
            <v>A</v>
          </cell>
          <cell r="Z62" t="str">
            <v>A</v>
          </cell>
          <cell r="AB62" t="str">
            <v>A</v>
          </cell>
          <cell r="AD62" t="str">
            <v/>
          </cell>
        </row>
        <row r="63">
          <cell r="J63" t="str">
            <v>Qc</v>
          </cell>
          <cell r="K63" t="str">
            <v>A</v>
          </cell>
          <cell r="L63" t="str">
            <v>NON</v>
          </cell>
          <cell r="N63" t="str">
            <v>A</v>
          </cell>
          <cell r="O63" t="str">
            <v>NON</v>
          </cell>
          <cell r="P63" t="str">
            <v>A</v>
          </cell>
          <cell r="R63" t="str">
            <v>A</v>
          </cell>
          <cell r="S63" t="str">
            <v>NON</v>
          </cell>
          <cell r="T63" t="str">
            <v>A</v>
          </cell>
          <cell r="U63" t="str">
            <v>NON</v>
          </cell>
          <cell r="V63" t="str">
            <v>A</v>
          </cell>
          <cell r="W63" t="str">
            <v>NON</v>
          </cell>
          <cell r="X63" t="str">
            <v>A</v>
          </cell>
          <cell r="Z63" t="str">
            <v>A</v>
          </cell>
          <cell r="AB63" t="str">
            <v>A</v>
          </cell>
          <cell r="AD63" t="str">
            <v/>
          </cell>
        </row>
        <row r="64">
          <cell r="J64" t="str">
            <v>Qc</v>
          </cell>
          <cell r="K64" t="str">
            <v>A</v>
          </cell>
          <cell r="L64" t="str">
            <v>NON</v>
          </cell>
          <cell r="N64" t="str">
            <v>A</v>
          </cell>
          <cell r="O64" t="str">
            <v>NON</v>
          </cell>
          <cell r="P64" t="str">
            <v>A</v>
          </cell>
          <cell r="R64" t="str">
            <v>A</v>
          </cell>
          <cell r="S64" t="str">
            <v>NON</v>
          </cell>
          <cell r="T64" t="str">
            <v>A</v>
          </cell>
          <cell r="U64" t="str">
            <v>NON</v>
          </cell>
          <cell r="V64" t="str">
            <v>A</v>
          </cell>
          <cell r="W64" t="str">
            <v>NON</v>
          </cell>
          <cell r="X64" t="str">
            <v>A</v>
          </cell>
          <cell r="Z64" t="str">
            <v>A</v>
          </cell>
          <cell r="AB64" t="str">
            <v>A</v>
          </cell>
          <cell r="AD64" t="str">
            <v/>
          </cell>
        </row>
        <row r="65">
          <cell r="J65" t="str">
            <v>Qc</v>
          </cell>
          <cell r="K65" t="str">
            <v>A</v>
          </cell>
          <cell r="L65" t="str">
            <v>NON</v>
          </cell>
          <cell r="N65" t="str">
            <v>A</v>
          </cell>
          <cell r="O65" t="str">
            <v>NON</v>
          </cell>
          <cell r="P65" t="str">
            <v>A</v>
          </cell>
          <cell r="R65" t="str">
            <v>A</v>
          </cell>
          <cell r="S65" t="str">
            <v>NON</v>
          </cell>
          <cell r="T65" t="str">
            <v>A</v>
          </cell>
          <cell r="U65" t="str">
            <v>NON</v>
          </cell>
          <cell r="V65" t="str">
            <v>A</v>
          </cell>
          <cell r="W65" t="str">
            <v>NON</v>
          </cell>
          <cell r="X65" t="str">
            <v>A</v>
          </cell>
          <cell r="Z65" t="str">
            <v>A</v>
          </cell>
          <cell r="AB65" t="str">
            <v>A</v>
          </cell>
          <cell r="AD65" t="str">
            <v/>
          </cell>
        </row>
        <row r="66">
          <cell r="J66" t="str">
            <v>Qc</v>
          </cell>
          <cell r="K66" t="str">
            <v>A</v>
          </cell>
          <cell r="L66" t="str">
            <v>NON</v>
          </cell>
          <cell r="N66" t="str">
            <v>A</v>
          </cell>
          <cell r="O66" t="str">
            <v>NON</v>
          </cell>
          <cell r="P66" t="str">
            <v>A</v>
          </cell>
          <cell r="R66" t="str">
            <v>A</v>
          </cell>
          <cell r="S66" t="str">
            <v>NON</v>
          </cell>
          <cell r="T66" t="str">
            <v>A</v>
          </cell>
          <cell r="U66" t="str">
            <v>NON</v>
          </cell>
          <cell r="V66" t="str">
            <v>A</v>
          </cell>
          <cell r="W66" t="str">
            <v>NON</v>
          </cell>
          <cell r="X66" t="str">
            <v>A</v>
          </cell>
          <cell r="Z66" t="str">
            <v>A</v>
          </cell>
          <cell r="AB66" t="str">
            <v>A</v>
          </cell>
          <cell r="AD66" t="str">
            <v/>
          </cell>
        </row>
        <row r="67">
          <cell r="J67" t="str">
            <v>Qc</v>
          </cell>
          <cell r="K67" t="str">
            <v>A</v>
          </cell>
          <cell r="L67" t="str">
            <v>NON</v>
          </cell>
          <cell r="N67" t="str">
            <v>A</v>
          </cell>
          <cell r="O67" t="str">
            <v>NON</v>
          </cell>
          <cell r="P67" t="str">
            <v>A</v>
          </cell>
          <cell r="R67" t="str">
            <v>A</v>
          </cell>
          <cell r="S67" t="str">
            <v>NON</v>
          </cell>
          <cell r="T67" t="str">
            <v>A</v>
          </cell>
          <cell r="U67" t="str">
            <v>NON</v>
          </cell>
          <cell r="V67" t="str">
            <v>A</v>
          </cell>
          <cell r="W67" t="str">
            <v>NON</v>
          </cell>
          <cell r="X67" t="str">
            <v>A</v>
          </cell>
          <cell r="Z67" t="str">
            <v>A</v>
          </cell>
          <cell r="AB67" t="str">
            <v>A</v>
          </cell>
          <cell r="AD67" t="str">
            <v/>
          </cell>
        </row>
        <row r="68">
          <cell r="J68" t="str">
            <v>Qc</v>
          </cell>
          <cell r="K68" t="str">
            <v>A</v>
          </cell>
          <cell r="L68" t="str">
            <v>NON</v>
          </cell>
          <cell r="N68" t="str">
            <v>A</v>
          </cell>
          <cell r="O68" t="str">
            <v>NON</v>
          </cell>
          <cell r="P68" t="str">
            <v>A</v>
          </cell>
          <cell r="R68" t="str">
            <v>A</v>
          </cell>
          <cell r="S68" t="str">
            <v>NON</v>
          </cell>
          <cell r="T68" t="str">
            <v>A</v>
          </cell>
          <cell r="U68" t="str">
            <v>NON</v>
          </cell>
          <cell r="V68" t="str">
            <v>A</v>
          </cell>
          <cell r="W68" t="str">
            <v>NON</v>
          </cell>
          <cell r="X68" t="str">
            <v>A</v>
          </cell>
          <cell r="Z68" t="str">
            <v>A</v>
          </cell>
          <cell r="AB68" t="str">
            <v>A</v>
          </cell>
          <cell r="AD68" t="str">
            <v/>
          </cell>
        </row>
        <row r="69">
          <cell r="J69" t="str">
            <v>Qc</v>
          </cell>
          <cell r="K69" t="str">
            <v>A</v>
          </cell>
          <cell r="L69" t="str">
            <v>NON</v>
          </cell>
          <cell r="N69" t="str">
            <v>A</v>
          </cell>
          <cell r="O69" t="str">
            <v>NON</v>
          </cell>
          <cell r="P69" t="str">
            <v>A</v>
          </cell>
          <cell r="R69" t="str">
            <v>A</v>
          </cell>
          <cell r="S69" t="str">
            <v>NON</v>
          </cell>
          <cell r="T69" t="str">
            <v>A</v>
          </cell>
          <cell r="U69" t="str">
            <v>NON</v>
          </cell>
          <cell r="V69" t="str">
            <v>A</v>
          </cell>
          <cell r="W69" t="str">
            <v>NON</v>
          </cell>
          <cell r="X69" t="str">
            <v>A</v>
          </cell>
          <cell r="Z69" t="str">
            <v>A</v>
          </cell>
          <cell r="AB69" t="str">
            <v>A</v>
          </cell>
          <cell r="AD69" t="str">
            <v/>
          </cell>
        </row>
        <row r="70">
          <cell r="J70" t="str">
            <v>Qc</v>
          </cell>
          <cell r="K70" t="str">
            <v>A</v>
          </cell>
          <cell r="L70" t="str">
            <v>NON</v>
          </cell>
          <cell r="N70" t="str">
            <v>A</v>
          </cell>
          <cell r="O70" t="str">
            <v>NON</v>
          </cell>
          <cell r="P70" t="str">
            <v>A</v>
          </cell>
          <cell r="R70" t="str">
            <v>A</v>
          </cell>
          <cell r="S70" t="str">
            <v>NON</v>
          </cell>
          <cell r="T70" t="str">
            <v>A</v>
          </cell>
          <cell r="U70" t="str">
            <v>NON</v>
          </cell>
          <cell r="V70" t="str">
            <v>A</v>
          </cell>
          <cell r="W70" t="str">
            <v>NON</v>
          </cell>
          <cell r="X70" t="str">
            <v>A</v>
          </cell>
          <cell r="Z70" t="str">
            <v>A</v>
          </cell>
          <cell r="AB70" t="str">
            <v>A</v>
          </cell>
          <cell r="AD70" t="str">
            <v/>
          </cell>
        </row>
        <row r="71">
          <cell r="J71" t="str">
            <v>Qc</v>
          </cell>
          <cell r="K71" t="str">
            <v>A</v>
          </cell>
          <cell r="L71" t="str">
            <v>NON</v>
          </cell>
          <cell r="N71" t="str">
            <v>A</v>
          </cell>
          <cell r="O71" t="str">
            <v>NON</v>
          </cell>
          <cell r="P71" t="str">
            <v>A</v>
          </cell>
          <cell r="R71" t="str">
            <v>A</v>
          </cell>
          <cell r="S71" t="str">
            <v>NON</v>
          </cell>
          <cell r="T71" t="str">
            <v>A</v>
          </cell>
          <cell r="U71" t="str">
            <v>NON</v>
          </cell>
          <cell r="V71" t="str">
            <v>A</v>
          </cell>
          <cell r="W71" t="str">
            <v>NON</v>
          </cell>
          <cell r="X71" t="str">
            <v>A</v>
          </cell>
          <cell r="Z71" t="str">
            <v>A</v>
          </cell>
          <cell r="AB71" t="str">
            <v>A</v>
          </cell>
          <cell r="AD71" t="str">
            <v/>
          </cell>
        </row>
        <row r="72">
          <cell r="J72" t="str">
            <v>Qc</v>
          </cell>
          <cell r="K72" t="str">
            <v>A</v>
          </cell>
          <cell r="L72" t="str">
            <v>NON</v>
          </cell>
          <cell r="N72" t="str">
            <v>A</v>
          </cell>
          <cell r="O72" t="str">
            <v>NON</v>
          </cell>
          <cell r="P72" t="str">
            <v>A</v>
          </cell>
          <cell r="R72" t="str">
            <v>A</v>
          </cell>
          <cell r="S72" t="str">
            <v>NON</v>
          </cell>
          <cell r="T72" t="str">
            <v>A</v>
          </cell>
          <cell r="U72" t="str">
            <v>NON</v>
          </cell>
          <cell r="V72" t="str">
            <v>A</v>
          </cell>
          <cell r="W72" t="str">
            <v>NON</v>
          </cell>
          <cell r="X72" t="str">
            <v>A</v>
          </cell>
          <cell r="Z72" t="str">
            <v>A</v>
          </cell>
          <cell r="AB72" t="str">
            <v>A</v>
          </cell>
          <cell r="AD72" t="str">
            <v/>
          </cell>
        </row>
        <row r="73">
          <cell r="J73" t="str">
            <v>Qc</v>
          </cell>
          <cell r="K73" t="str">
            <v>A</v>
          </cell>
          <cell r="L73" t="str">
            <v>NON</v>
          </cell>
          <cell r="N73" t="str">
            <v>A</v>
          </cell>
          <cell r="O73" t="str">
            <v>NON</v>
          </cell>
          <cell r="P73" t="str">
            <v>A</v>
          </cell>
          <cell r="R73" t="str">
            <v>A</v>
          </cell>
          <cell r="S73" t="str">
            <v>NON</v>
          </cell>
          <cell r="T73" t="str">
            <v>A</v>
          </cell>
          <cell r="U73" t="str">
            <v>NON</v>
          </cell>
          <cell r="V73" t="str">
            <v>A</v>
          </cell>
          <cell r="W73" t="str">
            <v>NON</v>
          </cell>
          <cell r="X73" t="str">
            <v>A</v>
          </cell>
          <cell r="Z73" t="str">
            <v>A</v>
          </cell>
          <cell r="AB73" t="str">
            <v>A</v>
          </cell>
          <cell r="AD73" t="str">
            <v/>
          </cell>
        </row>
        <row r="74">
          <cell r="J74" t="str">
            <v>Qc</v>
          </cell>
          <cell r="K74" t="str">
            <v>A</v>
          </cell>
          <cell r="L74" t="str">
            <v>NON</v>
          </cell>
          <cell r="N74" t="str">
            <v>A</v>
          </cell>
          <cell r="O74" t="str">
            <v>NON</v>
          </cell>
          <cell r="P74" t="str">
            <v>A</v>
          </cell>
          <cell r="R74" t="str">
            <v>A</v>
          </cell>
          <cell r="S74" t="str">
            <v>NON</v>
          </cell>
          <cell r="T74" t="str">
            <v>A</v>
          </cell>
          <cell r="U74" t="str">
            <v>NON</v>
          </cell>
          <cell r="V74" t="str">
            <v>A</v>
          </cell>
          <cell r="W74" t="str">
            <v>NON</v>
          </cell>
          <cell r="X74" t="str">
            <v>A</v>
          </cell>
          <cell r="Z74" t="str">
            <v>A</v>
          </cell>
          <cell r="AB74" t="str">
            <v>A</v>
          </cell>
          <cell r="AD74" t="str">
            <v/>
          </cell>
        </row>
        <row r="75">
          <cell r="J75" t="str">
            <v>Qc</v>
          </cell>
          <cell r="K75" t="str">
            <v>A</v>
          </cell>
          <cell r="L75" t="str">
            <v>NON</v>
          </cell>
          <cell r="N75" t="str">
            <v>A</v>
          </cell>
          <cell r="O75" t="str">
            <v>NON</v>
          </cell>
          <cell r="P75" t="str">
            <v>A</v>
          </cell>
          <cell r="R75" t="str">
            <v>A</v>
          </cell>
          <cell r="S75" t="str">
            <v>NON</v>
          </cell>
          <cell r="T75" t="str">
            <v>A</v>
          </cell>
          <cell r="U75" t="str">
            <v>NON</v>
          </cell>
          <cell r="V75" t="str">
            <v>A</v>
          </cell>
          <cell r="W75" t="str">
            <v>NON</v>
          </cell>
          <cell r="X75" t="str">
            <v>A</v>
          </cell>
          <cell r="Z75" t="str">
            <v>A</v>
          </cell>
          <cell r="AB75" t="str">
            <v>A</v>
          </cell>
          <cell r="AD75" t="str">
            <v/>
          </cell>
        </row>
        <row r="76">
          <cell r="J76" t="str">
            <v>Qc</v>
          </cell>
          <cell r="K76" t="str">
            <v>A</v>
          </cell>
          <cell r="L76" t="str">
            <v>NON</v>
          </cell>
          <cell r="N76" t="str">
            <v>A</v>
          </cell>
          <cell r="O76" t="str">
            <v>NON</v>
          </cell>
          <cell r="P76" t="str">
            <v>A</v>
          </cell>
          <cell r="R76" t="str">
            <v>A</v>
          </cell>
          <cell r="S76" t="str">
            <v>NON</v>
          </cell>
          <cell r="T76" t="str">
            <v>A</v>
          </cell>
          <cell r="U76" t="str">
            <v>NON</v>
          </cell>
          <cell r="V76" t="str">
            <v>A</v>
          </cell>
          <cell r="W76" t="str">
            <v>NON</v>
          </cell>
          <cell r="X76" t="str">
            <v>A</v>
          </cell>
          <cell r="Z76" t="str">
            <v>A</v>
          </cell>
          <cell r="AB76" t="str">
            <v>A</v>
          </cell>
          <cell r="AD76" t="str">
            <v/>
          </cell>
        </row>
        <row r="77">
          <cell r="J77" t="str">
            <v>Qc</v>
          </cell>
          <cell r="K77" t="str">
            <v>A</v>
          </cell>
          <cell r="L77" t="str">
            <v>NON</v>
          </cell>
          <cell r="N77" t="str">
            <v>A</v>
          </cell>
          <cell r="O77" t="str">
            <v>NON</v>
          </cell>
          <cell r="P77" t="str">
            <v>A</v>
          </cell>
          <cell r="R77" t="str">
            <v>A</v>
          </cell>
          <cell r="S77" t="str">
            <v>NON</v>
          </cell>
          <cell r="T77" t="str">
            <v>A</v>
          </cell>
          <cell r="U77" t="str">
            <v>NON</v>
          </cell>
          <cell r="V77" t="str">
            <v>A</v>
          </cell>
          <cell r="W77" t="str">
            <v>NON</v>
          </cell>
          <cell r="X77" t="str">
            <v>A</v>
          </cell>
          <cell r="Z77" t="str">
            <v>A</v>
          </cell>
          <cell r="AB77" t="str">
            <v>A</v>
          </cell>
          <cell r="AD77" t="str">
            <v/>
          </cell>
        </row>
        <row r="78">
          <cell r="J78" t="str">
            <v>Qc</v>
          </cell>
          <cell r="K78" t="str">
            <v>A</v>
          </cell>
          <cell r="L78" t="str">
            <v>NON</v>
          </cell>
          <cell r="N78" t="str">
            <v>A</v>
          </cell>
          <cell r="O78" t="str">
            <v>NON</v>
          </cell>
          <cell r="P78" t="str">
            <v>A</v>
          </cell>
          <cell r="R78" t="str">
            <v>A</v>
          </cell>
          <cell r="S78" t="str">
            <v>NON</v>
          </cell>
          <cell r="T78" t="str">
            <v>A</v>
          </cell>
          <cell r="U78" t="str">
            <v>NON</v>
          </cell>
          <cell r="V78" t="str">
            <v>A</v>
          </cell>
          <cell r="W78" t="str">
            <v>NON</v>
          </cell>
          <cell r="X78" t="str">
            <v>A</v>
          </cell>
          <cell r="Z78" t="str">
            <v>A</v>
          </cell>
          <cell r="AB78" t="str">
            <v>A</v>
          </cell>
          <cell r="AD78" t="str">
            <v/>
          </cell>
        </row>
        <row r="79">
          <cell r="J79" t="str">
            <v>Qc</v>
          </cell>
          <cell r="K79" t="str">
            <v>A</v>
          </cell>
          <cell r="L79" t="str">
            <v>NON</v>
          </cell>
          <cell r="N79" t="str">
            <v>A</v>
          </cell>
          <cell r="O79" t="str">
            <v>NON</v>
          </cell>
          <cell r="P79" t="str">
            <v>A</v>
          </cell>
          <cell r="R79" t="str">
            <v>A</v>
          </cell>
          <cell r="S79" t="str">
            <v>NON</v>
          </cell>
          <cell r="T79" t="str">
            <v>A</v>
          </cell>
          <cell r="U79" t="str">
            <v>NON</v>
          </cell>
          <cell r="V79" t="str">
            <v>A</v>
          </cell>
          <cell r="W79" t="str">
            <v>NON</v>
          </cell>
          <cell r="X79" t="str">
            <v>A</v>
          </cell>
          <cell r="Z79" t="str">
            <v>A</v>
          </cell>
          <cell r="AB79" t="str">
            <v>A</v>
          </cell>
          <cell r="AD79" t="str">
            <v/>
          </cell>
        </row>
        <row r="80">
          <cell r="J80" t="str">
            <v>Qc</v>
          </cell>
          <cell r="K80" t="str">
            <v>A</v>
          </cell>
          <cell r="L80" t="str">
            <v>NON</v>
          </cell>
          <cell r="N80" t="str">
            <v>A</v>
          </cell>
          <cell r="O80" t="str">
            <v>NON</v>
          </cell>
          <cell r="P80" t="str">
            <v>A</v>
          </cell>
          <cell r="R80" t="str">
            <v>A</v>
          </cell>
          <cell r="S80" t="str">
            <v>NON</v>
          </cell>
          <cell r="T80" t="str">
            <v>A</v>
          </cell>
          <cell r="U80" t="str">
            <v>NON</v>
          </cell>
          <cell r="V80" t="str">
            <v>A</v>
          </cell>
          <cell r="W80" t="str">
            <v>NON</v>
          </cell>
          <cell r="X80" t="str">
            <v>A</v>
          </cell>
          <cell r="Z80" t="str">
            <v>A</v>
          </cell>
          <cell r="AB80" t="str">
            <v>A</v>
          </cell>
          <cell r="AD80" t="str">
            <v/>
          </cell>
        </row>
        <row r="81">
          <cell r="J81" t="str">
            <v>Qc</v>
          </cell>
          <cell r="K81" t="str">
            <v>A</v>
          </cell>
          <cell r="L81" t="str">
            <v>NON</v>
          </cell>
          <cell r="N81" t="str">
            <v>A</v>
          </cell>
          <cell r="O81" t="str">
            <v>NON</v>
          </cell>
          <cell r="P81" t="str">
            <v>A</v>
          </cell>
          <cell r="R81" t="str">
            <v>A</v>
          </cell>
          <cell r="S81" t="str">
            <v>NON</v>
          </cell>
          <cell r="T81" t="str">
            <v>A</v>
          </cell>
          <cell r="U81" t="str">
            <v>NON</v>
          </cell>
          <cell r="V81" t="str">
            <v>A</v>
          </cell>
          <cell r="W81" t="str">
            <v>NON</v>
          </cell>
          <cell r="X81" t="str">
            <v>A</v>
          </cell>
          <cell r="Z81" t="str">
            <v>A</v>
          </cell>
          <cell r="AB81" t="str">
            <v>A</v>
          </cell>
          <cell r="AD81" t="str">
            <v/>
          </cell>
        </row>
        <row r="82">
          <cell r="J82" t="str">
            <v>Qc</v>
          </cell>
          <cell r="K82" t="str">
            <v>A</v>
          </cell>
          <cell r="L82" t="str">
            <v>NON</v>
          </cell>
          <cell r="N82" t="str">
            <v>A</v>
          </cell>
          <cell r="O82" t="str">
            <v>NON</v>
          </cell>
          <cell r="P82" t="str">
            <v>A</v>
          </cell>
          <cell r="R82" t="str">
            <v>A</v>
          </cell>
          <cell r="S82" t="str">
            <v>NON</v>
          </cell>
          <cell r="T82" t="str">
            <v>A</v>
          </cell>
          <cell r="U82" t="str">
            <v>NON</v>
          </cell>
          <cell r="V82" t="str">
            <v>A</v>
          </cell>
          <cell r="W82" t="str">
            <v>NON</v>
          </cell>
          <cell r="X82" t="str">
            <v>A</v>
          </cell>
          <cell r="Z82" t="str">
            <v>A</v>
          </cell>
          <cell r="AB82" t="str">
            <v>A</v>
          </cell>
          <cell r="AD82" t="str">
            <v/>
          </cell>
        </row>
        <row r="83">
          <cell r="J83" t="str">
            <v>Qc</v>
          </cell>
          <cell r="K83" t="str">
            <v>A</v>
          </cell>
          <cell r="L83" t="str">
            <v>NON</v>
          </cell>
          <cell r="N83" t="str">
            <v>A</v>
          </cell>
          <cell r="O83" t="str">
            <v>NON</v>
          </cell>
          <cell r="P83" t="str">
            <v>A</v>
          </cell>
          <cell r="R83" t="str">
            <v>A</v>
          </cell>
          <cell r="S83" t="str">
            <v>NON</v>
          </cell>
          <cell r="T83" t="str">
            <v>A</v>
          </cell>
          <cell r="U83" t="str">
            <v>NON</v>
          </cell>
          <cell r="V83" t="str">
            <v>A</v>
          </cell>
          <cell r="W83" t="str">
            <v>NON</v>
          </cell>
          <cell r="X83" t="str">
            <v>A</v>
          </cell>
          <cell r="Z83" t="str">
            <v>A</v>
          </cell>
          <cell r="AB83" t="str">
            <v>A</v>
          </cell>
          <cell r="AD83" t="str">
            <v/>
          </cell>
        </row>
        <row r="84">
          <cell r="J84" t="str">
            <v>Qc</v>
          </cell>
          <cell r="K84" t="str">
            <v>A</v>
          </cell>
          <cell r="L84" t="str">
            <v>NON</v>
          </cell>
          <cell r="N84" t="str">
            <v>A</v>
          </cell>
          <cell r="O84" t="str">
            <v>NON</v>
          </cell>
          <cell r="P84" t="str">
            <v>A</v>
          </cell>
          <cell r="R84" t="str">
            <v>A</v>
          </cell>
          <cell r="S84" t="str">
            <v>NON</v>
          </cell>
          <cell r="T84" t="str">
            <v>A</v>
          </cell>
          <cell r="U84" t="str">
            <v>NON</v>
          </cell>
          <cell r="V84" t="str">
            <v>A</v>
          </cell>
          <cell r="W84" t="str">
            <v>NON</v>
          </cell>
          <cell r="X84" t="str">
            <v>A</v>
          </cell>
          <cell r="Z84" t="str">
            <v>A</v>
          </cell>
          <cell r="AB84" t="str">
            <v>A</v>
          </cell>
          <cell r="AD84" t="str">
            <v/>
          </cell>
        </row>
        <row r="85">
          <cell r="J85" t="str">
            <v>Qc</v>
          </cell>
          <cell r="K85" t="str">
            <v>A</v>
          </cell>
          <cell r="L85" t="str">
            <v>NON</v>
          </cell>
          <cell r="N85" t="str">
            <v>A</v>
          </cell>
          <cell r="O85" t="str">
            <v>NON</v>
          </cell>
          <cell r="P85" t="str">
            <v>A</v>
          </cell>
          <cell r="R85" t="str">
            <v>A</v>
          </cell>
          <cell r="S85" t="str">
            <v>NON</v>
          </cell>
          <cell r="T85" t="str">
            <v>A</v>
          </cell>
          <cell r="U85" t="str">
            <v>NON</v>
          </cell>
          <cell r="V85" t="str">
            <v>A</v>
          </cell>
          <cell r="W85" t="str">
            <v>NON</v>
          </cell>
          <cell r="X85" t="str">
            <v>A</v>
          </cell>
          <cell r="Z85" t="str">
            <v>A</v>
          </cell>
          <cell r="AB85" t="str">
            <v>A</v>
          </cell>
          <cell r="AD85" t="str">
            <v/>
          </cell>
        </row>
        <row r="86">
          <cell r="J86" t="str">
            <v>Qc</v>
          </cell>
          <cell r="K86" t="str">
            <v>A</v>
          </cell>
          <cell r="L86" t="str">
            <v>NON</v>
          </cell>
          <cell r="N86" t="str">
            <v>A</v>
          </cell>
          <cell r="O86" t="str">
            <v>NON</v>
          </cell>
          <cell r="P86" t="str">
            <v>A</v>
          </cell>
          <cell r="R86" t="str">
            <v>A</v>
          </cell>
          <cell r="S86" t="str">
            <v>NON</v>
          </cell>
          <cell r="T86" t="str">
            <v>A</v>
          </cell>
          <cell r="U86" t="str">
            <v>NON</v>
          </cell>
          <cell r="V86" t="str">
            <v>A</v>
          </cell>
          <cell r="W86" t="str">
            <v>NON</v>
          </cell>
          <cell r="X86" t="str">
            <v>A</v>
          </cell>
          <cell r="Z86" t="str">
            <v>A</v>
          </cell>
          <cell r="AB86" t="str">
            <v>A</v>
          </cell>
          <cell r="AD86" t="str">
            <v/>
          </cell>
        </row>
        <row r="87">
          <cell r="J87" t="str">
            <v>Qc</v>
          </cell>
          <cell r="K87" t="str">
            <v>A</v>
          </cell>
          <cell r="L87" t="str">
            <v>NON</v>
          </cell>
          <cell r="N87" t="str">
            <v>A</v>
          </cell>
          <cell r="O87" t="str">
            <v>NON</v>
          </cell>
          <cell r="P87" t="str">
            <v>A</v>
          </cell>
          <cell r="R87" t="str">
            <v>A</v>
          </cell>
          <cell r="S87" t="str">
            <v>NON</v>
          </cell>
          <cell r="T87" t="str">
            <v>A</v>
          </cell>
          <cell r="U87" t="str">
            <v>NON</v>
          </cell>
          <cell r="V87" t="str">
            <v>A</v>
          </cell>
          <cell r="W87" t="str">
            <v>NON</v>
          </cell>
          <cell r="X87" t="str">
            <v>A</v>
          </cell>
          <cell r="Z87" t="str">
            <v>A</v>
          </cell>
          <cell r="AB87" t="str">
            <v>A</v>
          </cell>
          <cell r="AD87" t="str">
            <v/>
          </cell>
        </row>
        <row r="88">
          <cell r="J88" t="str">
            <v>Qc</v>
          </cell>
          <cell r="K88" t="str">
            <v>A</v>
          </cell>
          <cell r="L88" t="str">
            <v>NON</v>
          </cell>
          <cell r="N88" t="str">
            <v>A</v>
          </cell>
          <cell r="O88" t="str">
            <v>NON</v>
          </cell>
          <cell r="P88" t="str">
            <v>A</v>
          </cell>
          <cell r="R88" t="str">
            <v>A</v>
          </cell>
          <cell r="S88" t="str">
            <v>NON</v>
          </cell>
          <cell r="T88" t="str">
            <v>A</v>
          </cell>
          <cell r="U88" t="str">
            <v>NON</v>
          </cell>
          <cell r="V88" t="str">
            <v>A</v>
          </cell>
          <cell r="W88" t="str">
            <v>NON</v>
          </cell>
          <cell r="X88" t="str">
            <v>A</v>
          </cell>
          <cell r="Z88" t="str">
            <v>A</v>
          </cell>
          <cell r="AB88" t="str">
            <v>A</v>
          </cell>
          <cell r="AD88" t="str">
            <v/>
          </cell>
        </row>
        <row r="89">
          <cell r="J89" t="str">
            <v>Qc</v>
          </cell>
          <cell r="K89" t="str">
            <v>A</v>
          </cell>
          <cell r="L89" t="str">
            <v>NON</v>
          </cell>
          <cell r="N89" t="str">
            <v>A</v>
          </cell>
          <cell r="O89" t="str">
            <v>NON</v>
          </cell>
          <cell r="P89" t="str">
            <v>A</v>
          </cell>
          <cell r="R89" t="str">
            <v>A</v>
          </cell>
          <cell r="S89" t="str">
            <v>NON</v>
          </cell>
          <cell r="T89" t="str">
            <v>A</v>
          </cell>
          <cell r="U89" t="str">
            <v>NON</v>
          </cell>
          <cell r="V89" t="str">
            <v>A</v>
          </cell>
          <cell r="W89" t="str">
            <v>NON</v>
          </cell>
          <cell r="X89" t="str">
            <v>A</v>
          </cell>
          <cell r="Z89" t="str">
            <v>A</v>
          </cell>
          <cell r="AB89" t="str">
            <v>A</v>
          </cell>
          <cell r="AD89" t="str">
            <v/>
          </cell>
        </row>
        <row r="90">
          <cell r="J90" t="str">
            <v>Qc</v>
          </cell>
          <cell r="K90" t="str">
            <v>A</v>
          </cell>
          <cell r="L90" t="str">
            <v>NON</v>
          </cell>
          <cell r="N90" t="str">
            <v>A</v>
          </cell>
          <cell r="O90" t="str">
            <v>NON</v>
          </cell>
          <cell r="P90" t="str">
            <v>A</v>
          </cell>
          <cell r="R90" t="str">
            <v>A</v>
          </cell>
          <cell r="S90" t="str">
            <v>NON</v>
          </cell>
          <cell r="T90" t="str">
            <v>A</v>
          </cell>
          <cell r="U90" t="str">
            <v>NON</v>
          </cell>
          <cell r="V90" t="str">
            <v>A</v>
          </cell>
          <cell r="W90" t="str">
            <v>NON</v>
          </cell>
          <cell r="X90" t="str">
            <v>A</v>
          </cell>
          <cell r="Z90" t="str">
            <v>A</v>
          </cell>
          <cell r="AB90" t="str">
            <v>A</v>
          </cell>
          <cell r="AD90" t="str">
            <v/>
          </cell>
        </row>
        <row r="91">
          <cell r="J91" t="str">
            <v>Qc</v>
          </cell>
          <cell r="K91" t="str">
            <v>A</v>
          </cell>
          <cell r="L91" t="str">
            <v>NON</v>
          </cell>
          <cell r="N91" t="str">
            <v>A</v>
          </cell>
          <cell r="O91" t="str">
            <v>NON</v>
          </cell>
          <cell r="P91" t="str">
            <v>A</v>
          </cell>
          <cell r="R91" t="str">
            <v>A</v>
          </cell>
          <cell r="S91" t="str">
            <v>NON</v>
          </cell>
          <cell r="T91" t="str">
            <v>A</v>
          </cell>
          <cell r="U91" t="str">
            <v>NON</v>
          </cell>
          <cell r="V91" t="str">
            <v>A</v>
          </cell>
          <cell r="W91" t="str">
            <v>NON</v>
          </cell>
          <cell r="X91" t="str">
            <v>A</v>
          </cell>
          <cell r="Z91" t="str">
            <v>A</v>
          </cell>
          <cell r="AB91" t="str">
            <v>A</v>
          </cell>
          <cell r="AD91" t="str">
            <v/>
          </cell>
        </row>
        <row r="92">
          <cell r="J92" t="str">
            <v>Qc</v>
          </cell>
          <cell r="K92" t="str">
            <v>A</v>
          </cell>
          <cell r="L92" t="str">
            <v>NON</v>
          </cell>
          <cell r="N92" t="str">
            <v>A</v>
          </cell>
          <cell r="O92" t="str">
            <v>NON</v>
          </cell>
          <cell r="P92" t="str">
            <v>A</v>
          </cell>
          <cell r="R92" t="str">
            <v>A</v>
          </cell>
          <cell r="S92" t="str">
            <v>NON</v>
          </cell>
          <cell r="T92" t="str">
            <v>A</v>
          </cell>
          <cell r="U92" t="str">
            <v>NON</v>
          </cell>
          <cell r="V92" t="str">
            <v>A</v>
          </cell>
          <cell r="W92" t="str">
            <v>NON</v>
          </cell>
          <cell r="X92" t="str">
            <v>A</v>
          </cell>
          <cell r="Z92" t="str">
            <v>A</v>
          </cell>
          <cell r="AB92" t="str">
            <v>A</v>
          </cell>
          <cell r="AD92" t="str">
            <v/>
          </cell>
        </row>
        <row r="93">
          <cell r="J93" t="str">
            <v>Qc</v>
          </cell>
          <cell r="K93" t="str">
            <v>A</v>
          </cell>
          <cell r="L93" t="str">
            <v>NON</v>
          </cell>
          <cell r="N93" t="str">
            <v>A</v>
          </cell>
          <cell r="O93" t="str">
            <v>NON</v>
          </cell>
          <cell r="P93" t="str">
            <v>A</v>
          </cell>
          <cell r="R93" t="str">
            <v>A</v>
          </cell>
          <cell r="S93" t="str">
            <v>NON</v>
          </cell>
          <cell r="T93" t="str">
            <v>A</v>
          </cell>
          <cell r="U93" t="str">
            <v>NON</v>
          </cell>
          <cell r="V93" t="str">
            <v>A</v>
          </cell>
          <cell r="W93" t="str">
            <v>NON</v>
          </cell>
          <cell r="X93" t="str">
            <v>A</v>
          </cell>
          <cell r="Z93" t="str">
            <v>A</v>
          </cell>
          <cell r="AB93" t="str">
            <v>A</v>
          </cell>
          <cell r="AD93" t="str">
            <v/>
          </cell>
        </row>
        <row r="94">
          <cell r="J94" t="str">
            <v>Qc</v>
          </cell>
          <cell r="K94" t="str">
            <v>A</v>
          </cell>
          <cell r="L94" t="str">
            <v>NON</v>
          </cell>
          <cell r="N94" t="str">
            <v>A</v>
          </cell>
          <cell r="O94" t="str">
            <v>NON</v>
          </cell>
          <cell r="P94" t="str">
            <v>A</v>
          </cell>
          <cell r="R94" t="str">
            <v>A</v>
          </cell>
          <cell r="S94" t="str">
            <v>NON</v>
          </cell>
          <cell r="T94" t="str">
            <v>A</v>
          </cell>
          <cell r="U94" t="str">
            <v>NON</v>
          </cell>
          <cell r="V94" t="str">
            <v>A</v>
          </cell>
          <cell r="W94" t="str">
            <v>NON</v>
          </cell>
          <cell r="X94" t="str">
            <v>A</v>
          </cell>
          <cell r="Z94" t="str">
            <v>A</v>
          </cell>
          <cell r="AB94" t="str">
            <v>A</v>
          </cell>
          <cell r="AD94" t="str">
            <v/>
          </cell>
        </row>
        <row r="95">
          <cell r="J95" t="str">
            <v>Qc</v>
          </cell>
          <cell r="K95" t="str">
            <v>A</v>
          </cell>
          <cell r="L95" t="str">
            <v>NON</v>
          </cell>
          <cell r="N95" t="str">
            <v>A</v>
          </cell>
          <cell r="O95" t="str">
            <v>NON</v>
          </cell>
          <cell r="P95" t="str">
            <v>A</v>
          </cell>
          <cell r="R95" t="str">
            <v>A</v>
          </cell>
          <cell r="S95" t="str">
            <v>NON</v>
          </cell>
          <cell r="T95" t="str">
            <v>A</v>
          </cell>
          <cell r="U95" t="str">
            <v>NON</v>
          </cell>
          <cell r="V95" t="str">
            <v>A</v>
          </cell>
          <cell r="W95" t="str">
            <v>NON</v>
          </cell>
          <cell r="X95" t="str">
            <v>A</v>
          </cell>
          <cell r="Z95" t="str">
            <v>A</v>
          </cell>
          <cell r="AB95" t="str">
            <v>A</v>
          </cell>
          <cell r="AD95" t="str">
            <v/>
          </cell>
        </row>
        <row r="96">
          <cell r="J96" t="str">
            <v>Qc</v>
          </cell>
          <cell r="K96" t="str">
            <v>A</v>
          </cell>
          <cell r="L96" t="str">
            <v>NON</v>
          </cell>
          <cell r="N96" t="str">
            <v>A</v>
          </cell>
          <cell r="O96" t="str">
            <v>NON</v>
          </cell>
          <cell r="P96" t="str">
            <v>A</v>
          </cell>
          <cell r="R96" t="str">
            <v>A</v>
          </cell>
          <cell r="S96" t="str">
            <v>NON</v>
          </cell>
          <cell r="T96" t="str">
            <v>A</v>
          </cell>
          <cell r="U96" t="str">
            <v>NON</v>
          </cell>
          <cell r="V96" t="str">
            <v>A</v>
          </cell>
          <cell r="W96" t="str">
            <v>NON</v>
          </cell>
          <cell r="X96" t="str">
            <v>A</v>
          </cell>
          <cell r="Z96" t="str">
            <v>A</v>
          </cell>
          <cell r="AB96" t="str">
            <v>A</v>
          </cell>
          <cell r="AD96" t="str">
            <v/>
          </cell>
        </row>
        <row r="97">
          <cell r="J97" t="str">
            <v>Qc</v>
          </cell>
          <cell r="K97" t="str">
            <v>A</v>
          </cell>
          <cell r="L97" t="str">
            <v>NON</v>
          </cell>
          <cell r="N97" t="str">
            <v>A</v>
          </cell>
          <cell r="O97" t="str">
            <v>NON</v>
          </cell>
          <cell r="P97" t="str">
            <v>A</v>
          </cell>
          <cell r="R97" t="str">
            <v>A</v>
          </cell>
          <cell r="S97" t="str">
            <v>NON</v>
          </cell>
          <cell r="T97" t="str">
            <v>A</v>
          </cell>
          <cell r="U97" t="str">
            <v>NON</v>
          </cell>
          <cell r="V97" t="str">
            <v>A</v>
          </cell>
          <cell r="W97" t="str">
            <v>NON</v>
          </cell>
          <cell r="X97" t="str">
            <v>A</v>
          </cell>
          <cell r="Z97" t="str">
            <v>A</v>
          </cell>
          <cell r="AB97" t="str">
            <v>A</v>
          </cell>
          <cell r="AD97" t="str">
            <v/>
          </cell>
        </row>
        <row r="98">
          <cell r="J98" t="str">
            <v>Qc</v>
          </cell>
          <cell r="K98" t="str">
            <v>A</v>
          </cell>
          <cell r="L98" t="str">
            <v>NON</v>
          </cell>
          <cell r="N98" t="str">
            <v>A</v>
          </cell>
          <cell r="O98" t="str">
            <v>NON</v>
          </cell>
          <cell r="P98" t="str">
            <v>A</v>
          </cell>
          <cell r="R98" t="str">
            <v>A</v>
          </cell>
          <cell r="S98" t="str">
            <v>NON</v>
          </cell>
          <cell r="T98" t="str">
            <v>A</v>
          </cell>
          <cell r="U98" t="str">
            <v>NON</v>
          </cell>
          <cell r="V98" t="str">
            <v>A</v>
          </cell>
          <cell r="W98" t="str">
            <v>NON</v>
          </cell>
          <cell r="X98" t="str">
            <v>A</v>
          </cell>
          <cell r="Z98" t="str">
            <v>A</v>
          </cell>
          <cell r="AB98" t="str">
            <v>A</v>
          </cell>
          <cell r="AD98" t="str">
            <v/>
          </cell>
        </row>
        <row r="99">
          <cell r="J99" t="str">
            <v>Qc</v>
          </cell>
          <cell r="K99" t="str">
            <v>A</v>
          </cell>
          <cell r="L99" t="str">
            <v>NON</v>
          </cell>
          <cell r="N99" t="str">
            <v>A</v>
          </cell>
          <cell r="O99" t="str">
            <v>NON</v>
          </cell>
          <cell r="P99" t="str">
            <v>A</v>
          </cell>
          <cell r="R99" t="str">
            <v>A</v>
          </cell>
          <cell r="S99" t="str">
            <v>NON</v>
          </cell>
          <cell r="T99" t="str">
            <v>A</v>
          </cell>
          <cell r="U99" t="str">
            <v>NON</v>
          </cell>
          <cell r="V99" t="str">
            <v>A</v>
          </cell>
          <cell r="W99" t="str">
            <v>NON</v>
          </cell>
          <cell r="X99" t="str">
            <v>A</v>
          </cell>
          <cell r="Z99" t="str">
            <v>A</v>
          </cell>
          <cell r="AB99" t="str">
            <v>A</v>
          </cell>
          <cell r="AD99" t="str">
            <v/>
          </cell>
        </row>
        <row r="100">
          <cell r="J100" t="str">
            <v>Qc</v>
          </cell>
          <cell r="K100" t="str">
            <v>A</v>
          </cell>
          <cell r="L100" t="str">
            <v>NON</v>
          </cell>
          <cell r="N100" t="str">
            <v>A</v>
          </cell>
          <cell r="O100" t="str">
            <v>NON</v>
          </cell>
          <cell r="P100" t="str">
            <v>A</v>
          </cell>
          <cell r="R100" t="str">
            <v>A</v>
          </cell>
          <cell r="S100" t="str">
            <v>NON</v>
          </cell>
          <cell r="T100" t="str">
            <v>A</v>
          </cell>
          <cell r="U100" t="str">
            <v>NON</v>
          </cell>
          <cell r="V100" t="str">
            <v>A</v>
          </cell>
          <cell r="W100" t="str">
            <v>NON</v>
          </cell>
          <cell r="X100" t="str">
            <v>A</v>
          </cell>
          <cell r="Z100" t="str">
            <v>A</v>
          </cell>
          <cell r="AB100" t="str">
            <v>A</v>
          </cell>
          <cell r="AD100" t="str">
            <v/>
          </cell>
        </row>
        <row r="101">
          <cell r="J101" t="str">
            <v>Qc</v>
          </cell>
          <cell r="K101" t="str">
            <v>A</v>
          </cell>
          <cell r="L101" t="str">
            <v>NON</v>
          </cell>
          <cell r="N101" t="str">
            <v>A</v>
          </cell>
          <cell r="O101" t="str">
            <v>NON</v>
          </cell>
          <cell r="P101" t="str">
            <v>A</v>
          </cell>
          <cell r="R101" t="str">
            <v>A</v>
          </cell>
          <cell r="S101" t="str">
            <v>NON</v>
          </cell>
          <cell r="T101" t="str">
            <v>A</v>
          </cell>
          <cell r="U101" t="str">
            <v>NON</v>
          </cell>
          <cell r="V101" t="str">
            <v>A</v>
          </cell>
          <cell r="W101" t="str">
            <v>NON</v>
          </cell>
          <cell r="X101" t="str">
            <v>A</v>
          </cell>
          <cell r="Z101" t="str">
            <v>A</v>
          </cell>
          <cell r="AB101" t="str">
            <v>A</v>
          </cell>
          <cell r="AD101" t="str">
            <v/>
          </cell>
        </row>
        <row r="102">
          <cell r="J102" t="str">
            <v>Qc</v>
          </cell>
          <cell r="K102" t="str">
            <v>A</v>
          </cell>
          <cell r="L102" t="str">
            <v>NON</v>
          </cell>
          <cell r="N102" t="str">
            <v>A</v>
          </cell>
          <cell r="O102" t="str">
            <v>NON</v>
          </cell>
          <cell r="P102" t="str">
            <v>A</v>
          </cell>
          <cell r="R102" t="str">
            <v>A</v>
          </cell>
          <cell r="S102" t="str">
            <v>NON</v>
          </cell>
          <cell r="T102" t="str">
            <v>A</v>
          </cell>
          <cell r="U102" t="str">
            <v>NON</v>
          </cell>
          <cell r="V102" t="str">
            <v>A</v>
          </cell>
          <cell r="W102" t="str">
            <v>NON</v>
          </cell>
          <cell r="X102" t="str">
            <v>A</v>
          </cell>
          <cell r="Z102" t="str">
            <v>A</v>
          </cell>
          <cell r="AB102" t="str">
            <v>A</v>
          </cell>
          <cell r="AD102" t="str">
            <v/>
          </cell>
        </row>
        <row r="103">
          <cell r="J103" t="str">
            <v>Qc</v>
          </cell>
          <cell r="K103" t="str">
            <v>A</v>
          </cell>
          <cell r="L103" t="str">
            <v>NON</v>
          </cell>
          <cell r="N103" t="str">
            <v>A</v>
          </cell>
          <cell r="O103" t="str">
            <v>NON</v>
          </cell>
          <cell r="P103" t="str">
            <v>A</v>
          </cell>
          <cell r="R103" t="str">
            <v>A</v>
          </cell>
          <cell r="S103" t="str">
            <v>NON</v>
          </cell>
          <cell r="T103" t="str">
            <v>A</v>
          </cell>
          <cell r="U103" t="str">
            <v>NON</v>
          </cell>
          <cell r="V103" t="str">
            <v>A</v>
          </cell>
          <cell r="W103" t="str">
            <v>NON</v>
          </cell>
          <cell r="X103" t="str">
            <v>A</v>
          </cell>
          <cell r="Z103" t="str">
            <v>A</v>
          </cell>
          <cell r="AB103" t="str">
            <v>A</v>
          </cell>
          <cell r="AD103" t="str">
            <v/>
          </cell>
        </row>
        <row r="104">
          <cell r="J104" t="str">
            <v>Qc</v>
          </cell>
          <cell r="K104" t="str">
            <v>A</v>
          </cell>
          <cell r="L104" t="str">
            <v>NON</v>
          </cell>
          <cell r="N104" t="str">
            <v>A</v>
          </cell>
          <cell r="O104" t="str">
            <v>NON</v>
          </cell>
          <cell r="P104" t="str">
            <v>A</v>
          </cell>
          <cell r="R104" t="str">
            <v>A</v>
          </cell>
          <cell r="S104" t="str">
            <v>NON</v>
          </cell>
          <cell r="T104" t="str">
            <v>A</v>
          </cell>
          <cell r="U104" t="str">
            <v>NON</v>
          </cell>
          <cell r="V104" t="str">
            <v>A</v>
          </cell>
          <cell r="W104" t="str">
            <v>NON</v>
          </cell>
          <cell r="X104" t="str">
            <v>A</v>
          </cell>
          <cell r="Z104" t="str">
            <v>A</v>
          </cell>
          <cell r="AB104" t="str">
            <v>A</v>
          </cell>
          <cell r="AD104" t="str">
            <v/>
          </cell>
        </row>
        <row r="105">
          <cell r="J105" t="str">
            <v>Qc</v>
          </cell>
          <cell r="K105" t="str">
            <v>A</v>
          </cell>
          <cell r="L105" t="str">
            <v>NON</v>
          </cell>
          <cell r="N105" t="str">
            <v>A</v>
          </cell>
          <cell r="O105" t="str">
            <v>NON</v>
          </cell>
          <cell r="P105" t="str">
            <v>A</v>
          </cell>
          <cell r="R105" t="str">
            <v>A</v>
          </cell>
          <cell r="S105" t="str">
            <v>NON</v>
          </cell>
          <cell r="T105" t="str">
            <v>A</v>
          </cell>
          <cell r="U105" t="str">
            <v>NON</v>
          </cell>
          <cell r="V105" t="str">
            <v>A</v>
          </cell>
          <cell r="W105" t="str">
            <v>NON</v>
          </cell>
          <cell r="X105" t="str">
            <v>A</v>
          </cell>
          <cell r="Z105" t="str">
            <v>A</v>
          </cell>
          <cell r="AB105" t="str">
            <v>A</v>
          </cell>
          <cell r="AD105" t="str">
            <v/>
          </cell>
        </row>
        <row r="106">
          <cell r="J106" t="str">
            <v>Qc</v>
          </cell>
          <cell r="K106" t="str">
            <v>A</v>
          </cell>
          <cell r="L106" t="str">
            <v>NON</v>
          </cell>
          <cell r="N106" t="str">
            <v>A</v>
          </cell>
          <cell r="O106" t="str">
            <v>NON</v>
          </cell>
          <cell r="P106" t="str">
            <v>A</v>
          </cell>
          <cell r="R106" t="str">
            <v>A</v>
          </cell>
          <cell r="S106" t="str">
            <v>NON</v>
          </cell>
          <cell r="T106" t="str">
            <v>A</v>
          </cell>
          <cell r="U106" t="str">
            <v>NON</v>
          </cell>
          <cell r="V106" t="str">
            <v>A</v>
          </cell>
          <cell r="W106" t="str">
            <v>NON</v>
          </cell>
          <cell r="X106" t="str">
            <v>A</v>
          </cell>
          <cell r="Z106" t="str">
            <v>A</v>
          </cell>
          <cell r="AB106" t="str">
            <v>A</v>
          </cell>
          <cell r="AD106" t="str">
            <v/>
          </cell>
        </row>
        <row r="107">
          <cell r="J107" t="str">
            <v>Qc</v>
          </cell>
          <cell r="K107" t="str">
            <v>A</v>
          </cell>
          <cell r="L107" t="str">
            <v>NON</v>
          </cell>
          <cell r="N107" t="str">
            <v>A</v>
          </cell>
          <cell r="O107" t="str">
            <v>NON</v>
          </cell>
          <cell r="P107" t="str">
            <v>A</v>
          </cell>
          <cell r="R107" t="str">
            <v>A</v>
          </cell>
          <cell r="S107" t="str">
            <v>NON</v>
          </cell>
          <cell r="T107" t="str">
            <v>A</v>
          </cell>
          <cell r="U107" t="str">
            <v>NON</v>
          </cell>
          <cell r="V107" t="str">
            <v>A</v>
          </cell>
          <cell r="W107" t="str">
            <v>NON</v>
          </cell>
          <cell r="X107" t="str">
            <v>A</v>
          </cell>
          <cell r="Z107" t="str">
            <v>A</v>
          </cell>
          <cell r="AB107" t="str">
            <v>A</v>
          </cell>
          <cell r="AD107" t="str">
            <v/>
          </cell>
        </row>
        <row r="108">
          <cell r="J108" t="str">
            <v>Qc</v>
          </cell>
          <cell r="K108" t="str">
            <v>A</v>
          </cell>
          <cell r="L108" t="str">
            <v>NON</v>
          </cell>
          <cell r="N108" t="str">
            <v>A</v>
          </cell>
          <cell r="O108" t="str">
            <v>NON</v>
          </cell>
          <cell r="P108" t="str">
            <v>A</v>
          </cell>
          <cell r="R108" t="str">
            <v>A</v>
          </cell>
          <cell r="S108" t="str">
            <v>NON</v>
          </cell>
          <cell r="T108" t="str">
            <v>A</v>
          </cell>
          <cell r="U108" t="str">
            <v>NON</v>
          </cell>
          <cell r="V108" t="str">
            <v>A</v>
          </cell>
          <cell r="W108" t="str">
            <v>NON</v>
          </cell>
          <cell r="X108" t="str">
            <v>A</v>
          </cell>
          <cell r="Z108" t="str">
            <v>A</v>
          </cell>
          <cell r="AB108" t="str">
            <v>A</v>
          </cell>
          <cell r="AD108" t="str">
            <v/>
          </cell>
        </row>
        <row r="109">
          <cell r="J109" t="str">
            <v>Qc</v>
          </cell>
          <cell r="K109" t="str">
            <v>A</v>
          </cell>
          <cell r="L109" t="str">
            <v>NON</v>
          </cell>
          <cell r="N109" t="str">
            <v>A</v>
          </cell>
          <cell r="O109" t="str">
            <v>NON</v>
          </cell>
          <cell r="P109" t="str">
            <v>A</v>
          </cell>
          <cell r="R109" t="str">
            <v>A</v>
          </cell>
          <cell r="S109" t="str">
            <v>NON</v>
          </cell>
          <cell r="T109" t="str">
            <v>A</v>
          </cell>
          <cell r="U109" t="str">
            <v>NON</v>
          </cell>
          <cell r="V109" t="str">
            <v>A</v>
          </cell>
          <cell r="W109" t="str">
            <v>NON</v>
          </cell>
          <cell r="X109" t="str">
            <v>A</v>
          </cell>
          <cell r="Z109" t="str">
            <v>A</v>
          </cell>
          <cell r="AB109" t="str">
            <v>A</v>
          </cell>
          <cell r="AD109" t="str">
            <v/>
          </cell>
        </row>
        <row r="110">
          <cell r="J110" t="str">
            <v>Qc</v>
          </cell>
          <cell r="K110" t="str">
            <v>A</v>
          </cell>
          <cell r="L110" t="str">
            <v>NON</v>
          </cell>
          <cell r="N110" t="str">
            <v>A</v>
          </cell>
          <cell r="O110" t="str">
            <v>NON</v>
          </cell>
          <cell r="P110" t="str">
            <v>A</v>
          </cell>
          <cell r="R110" t="str">
            <v>A</v>
          </cell>
          <cell r="S110" t="str">
            <v>NON</v>
          </cell>
          <cell r="T110" t="str">
            <v>A</v>
          </cell>
          <cell r="U110" t="str">
            <v>NON</v>
          </cell>
          <cell r="V110" t="str">
            <v>A</v>
          </cell>
          <cell r="W110" t="str">
            <v>NON</v>
          </cell>
          <cell r="X110" t="str">
            <v>A</v>
          </cell>
          <cell r="Z110" t="str">
            <v>A</v>
          </cell>
          <cell r="AB110" t="str">
            <v>A</v>
          </cell>
          <cell r="AD110" t="str">
            <v/>
          </cell>
        </row>
        <row r="111">
          <cell r="J111" t="str">
            <v>Qc</v>
          </cell>
          <cell r="K111" t="str">
            <v>A</v>
          </cell>
          <cell r="L111" t="str">
            <v>NON</v>
          </cell>
          <cell r="N111" t="str">
            <v>A</v>
          </cell>
          <cell r="O111" t="str">
            <v>NON</v>
          </cell>
          <cell r="P111" t="str">
            <v>A</v>
          </cell>
          <cell r="R111" t="str">
            <v>A</v>
          </cell>
          <cell r="S111" t="str">
            <v>NON</v>
          </cell>
          <cell r="T111" t="str">
            <v>A</v>
          </cell>
          <cell r="U111" t="str">
            <v>NON</v>
          </cell>
          <cell r="V111" t="str">
            <v>A</v>
          </cell>
          <cell r="W111" t="str">
            <v>NON</v>
          </cell>
          <cell r="X111" t="str">
            <v>A</v>
          </cell>
          <cell r="Z111" t="str">
            <v>A</v>
          </cell>
          <cell r="AB111" t="str">
            <v>A</v>
          </cell>
          <cell r="AD111" t="str">
            <v/>
          </cell>
        </row>
        <row r="112">
          <cell r="J112" t="str">
            <v>Qc</v>
          </cell>
          <cell r="K112" t="str">
            <v>A</v>
          </cell>
          <cell r="L112" t="str">
            <v>NON</v>
          </cell>
          <cell r="N112" t="str">
            <v>A</v>
          </cell>
          <cell r="O112" t="str">
            <v>NON</v>
          </cell>
          <cell r="P112" t="str">
            <v>A</v>
          </cell>
          <cell r="R112" t="str">
            <v>A</v>
          </cell>
          <cell r="S112" t="str">
            <v>NON</v>
          </cell>
          <cell r="T112" t="str">
            <v>A</v>
          </cell>
          <cell r="U112" t="str">
            <v>NON</v>
          </cell>
          <cell r="V112" t="str">
            <v>A</v>
          </cell>
          <cell r="W112" t="str">
            <v>NON</v>
          </cell>
          <cell r="X112" t="str">
            <v>A</v>
          </cell>
          <cell r="Z112" t="str">
            <v>A</v>
          </cell>
          <cell r="AB112" t="str">
            <v>A</v>
          </cell>
          <cell r="AD112" t="str">
            <v/>
          </cell>
        </row>
        <row r="113">
          <cell r="J113" t="str">
            <v>Qc</v>
          </cell>
          <cell r="K113" t="str">
            <v>A</v>
          </cell>
          <cell r="L113" t="str">
            <v>NON</v>
          </cell>
          <cell r="N113" t="str">
            <v>A</v>
          </cell>
          <cell r="O113" t="str">
            <v>NON</v>
          </cell>
          <cell r="P113" t="str">
            <v>A</v>
          </cell>
          <cell r="R113" t="str">
            <v>A</v>
          </cell>
          <cell r="S113" t="str">
            <v>NON</v>
          </cell>
          <cell r="T113" t="str">
            <v>A</v>
          </cell>
          <cell r="U113" t="str">
            <v>NON</v>
          </cell>
          <cell r="V113" t="str">
            <v>A</v>
          </cell>
          <cell r="W113" t="str">
            <v>NON</v>
          </cell>
          <cell r="X113" t="str">
            <v>A</v>
          </cell>
          <cell r="Z113" t="str">
            <v>A</v>
          </cell>
          <cell r="AB113" t="str">
            <v>A</v>
          </cell>
          <cell r="AD113" t="str">
            <v/>
          </cell>
        </row>
        <row r="114">
          <cell r="J114" t="str">
            <v>Qc</v>
          </cell>
          <cell r="K114" t="str">
            <v>A</v>
          </cell>
          <cell r="L114" t="str">
            <v>NON</v>
          </cell>
          <cell r="N114" t="str">
            <v>A</v>
          </cell>
          <cell r="O114" t="str">
            <v>NON</v>
          </cell>
          <cell r="P114" t="str">
            <v>A</v>
          </cell>
          <cell r="R114" t="str">
            <v>A</v>
          </cell>
          <cell r="S114" t="str">
            <v>NON</v>
          </cell>
          <cell r="T114" t="str">
            <v>A</v>
          </cell>
          <cell r="U114" t="str">
            <v>NON</v>
          </cell>
          <cell r="V114" t="str">
            <v>A</v>
          </cell>
          <cell r="W114" t="str">
            <v>NON</v>
          </cell>
          <cell r="X114" t="str">
            <v>A</v>
          </cell>
          <cell r="Z114" t="str">
            <v>A</v>
          </cell>
          <cell r="AB114" t="str">
            <v>A</v>
          </cell>
          <cell r="AD114" t="str">
            <v/>
          </cell>
        </row>
        <row r="115">
          <cell r="J115" t="str">
            <v>Qc</v>
          </cell>
          <cell r="K115" t="str">
            <v>A</v>
          </cell>
          <cell r="L115" t="str">
            <v>NON</v>
          </cell>
          <cell r="N115" t="str">
            <v>A</v>
          </cell>
          <cell r="O115" t="str">
            <v>NON</v>
          </cell>
          <cell r="P115" t="str">
            <v>A</v>
          </cell>
          <cell r="R115" t="str">
            <v>A</v>
          </cell>
          <cell r="S115" t="str">
            <v>NON</v>
          </cell>
          <cell r="T115" t="str">
            <v>A</v>
          </cell>
          <cell r="U115" t="str">
            <v>NON</v>
          </cell>
          <cell r="V115" t="str">
            <v>A</v>
          </cell>
          <cell r="W115" t="str">
            <v>NON</v>
          </cell>
          <cell r="X115" t="str">
            <v>A</v>
          </cell>
          <cell r="Z115" t="str">
            <v>A</v>
          </cell>
          <cell r="AB115" t="str">
            <v>A</v>
          </cell>
          <cell r="AD115" t="str">
            <v/>
          </cell>
        </row>
        <row r="116">
          <cell r="J116" t="str">
            <v>Qc</v>
          </cell>
          <cell r="K116" t="str">
            <v>A</v>
          </cell>
          <cell r="L116" t="str">
            <v>NON</v>
          </cell>
          <cell r="N116" t="str">
            <v>A</v>
          </cell>
          <cell r="O116" t="str">
            <v>NON</v>
          </cell>
          <cell r="P116" t="str">
            <v>A</v>
          </cell>
          <cell r="R116" t="str">
            <v>A</v>
          </cell>
          <cell r="S116" t="str">
            <v>NON</v>
          </cell>
          <cell r="T116" t="str">
            <v>A</v>
          </cell>
          <cell r="U116" t="str">
            <v>NON</v>
          </cell>
          <cell r="V116" t="str">
            <v>A</v>
          </cell>
          <cell r="W116" t="str">
            <v>NON</v>
          </cell>
          <cell r="X116" t="str">
            <v>A</v>
          </cell>
          <cell r="Z116" t="str">
            <v>A</v>
          </cell>
          <cell r="AB116" t="str">
            <v>A</v>
          </cell>
          <cell r="AD116" t="str">
            <v/>
          </cell>
        </row>
        <row r="117">
          <cell r="J117" t="str">
            <v>Qc</v>
          </cell>
          <cell r="K117" t="str">
            <v>A</v>
          </cell>
          <cell r="L117" t="str">
            <v>NON</v>
          </cell>
          <cell r="N117" t="str">
            <v>A</v>
          </cell>
          <cell r="O117" t="str">
            <v>NON</v>
          </cell>
          <cell r="P117" t="str">
            <v>A</v>
          </cell>
          <cell r="R117" t="str">
            <v>A</v>
          </cell>
          <cell r="S117" t="str">
            <v>NON</v>
          </cell>
          <cell r="T117" t="str">
            <v>A</v>
          </cell>
          <cell r="U117" t="str">
            <v>NON</v>
          </cell>
          <cell r="V117" t="str">
            <v>A</v>
          </cell>
          <cell r="W117" t="str">
            <v>NON</v>
          </cell>
          <cell r="X117" t="str">
            <v>A</v>
          </cell>
          <cell r="Z117" t="str">
            <v>A</v>
          </cell>
          <cell r="AB117" t="str">
            <v>A</v>
          </cell>
          <cell r="AD117" t="str">
            <v/>
          </cell>
        </row>
        <row r="118">
          <cell r="J118" t="str">
            <v>Qc</v>
          </cell>
          <cell r="K118" t="str">
            <v>A</v>
          </cell>
          <cell r="L118" t="str">
            <v>NON</v>
          </cell>
          <cell r="N118" t="str">
            <v>A</v>
          </cell>
          <cell r="O118" t="str">
            <v>NON</v>
          </cell>
          <cell r="P118" t="str">
            <v>A</v>
          </cell>
          <cell r="R118" t="str">
            <v>A</v>
          </cell>
          <cell r="S118" t="str">
            <v>NON</v>
          </cell>
          <cell r="T118" t="str">
            <v>A</v>
          </cell>
          <cell r="U118" t="str">
            <v>NON</v>
          </cell>
          <cell r="V118" t="str">
            <v>A</v>
          </cell>
          <cell r="W118" t="str">
            <v>NON</v>
          </cell>
          <cell r="X118" t="str">
            <v>A</v>
          </cell>
          <cell r="Z118" t="str">
            <v>A</v>
          </cell>
          <cell r="AB118" t="str">
            <v>A</v>
          </cell>
          <cell r="AD118" t="str">
            <v/>
          </cell>
        </row>
        <row r="119">
          <cell r="J119" t="str">
            <v>Qc</v>
          </cell>
          <cell r="K119" t="str">
            <v>A</v>
          </cell>
          <cell r="L119" t="str">
            <v>NON</v>
          </cell>
          <cell r="N119" t="str">
            <v>A</v>
          </cell>
          <cell r="O119" t="str">
            <v>NON</v>
          </cell>
          <cell r="P119" t="str">
            <v>A</v>
          </cell>
          <cell r="R119" t="str">
            <v>A</v>
          </cell>
          <cell r="S119" t="str">
            <v>NON</v>
          </cell>
          <cell r="T119" t="str">
            <v>A</v>
          </cell>
          <cell r="U119" t="str">
            <v>NON</v>
          </cell>
          <cell r="V119" t="str">
            <v>A</v>
          </cell>
          <cell r="W119" t="str">
            <v>NON</v>
          </cell>
          <cell r="X119" t="str">
            <v>A</v>
          </cell>
          <cell r="Z119" t="str">
            <v>A</v>
          </cell>
          <cell r="AB119" t="str">
            <v>A</v>
          </cell>
          <cell r="AD119" t="str">
            <v/>
          </cell>
        </row>
        <row r="120">
          <cell r="J120" t="str">
            <v>Qc</v>
          </cell>
          <cell r="K120" t="str">
            <v>A</v>
          </cell>
          <cell r="L120" t="str">
            <v>NON</v>
          </cell>
          <cell r="N120" t="str">
            <v>A</v>
          </cell>
          <cell r="O120" t="str">
            <v>NON</v>
          </cell>
          <cell r="P120" t="str">
            <v>A</v>
          </cell>
          <cell r="R120" t="str">
            <v>A</v>
          </cell>
          <cell r="S120" t="str">
            <v>NON</v>
          </cell>
          <cell r="T120" t="str">
            <v>A</v>
          </cell>
          <cell r="U120" t="str">
            <v>NON</v>
          </cell>
          <cell r="V120" t="str">
            <v>A</v>
          </cell>
          <cell r="W120" t="str">
            <v>NON</v>
          </cell>
          <cell r="X120" t="str">
            <v>A</v>
          </cell>
          <cell r="Z120" t="str">
            <v>A</v>
          </cell>
          <cell r="AB120" t="str">
            <v>A</v>
          </cell>
          <cell r="AD120" t="str">
            <v/>
          </cell>
        </row>
        <row r="121">
          <cell r="J121" t="str">
            <v>Qc</v>
          </cell>
          <cell r="K121" t="str">
            <v>A</v>
          </cell>
          <cell r="L121" t="str">
            <v>NON</v>
          </cell>
          <cell r="N121" t="str">
            <v>A</v>
          </cell>
          <cell r="O121" t="str">
            <v>NON</v>
          </cell>
          <cell r="P121" t="str">
            <v>A</v>
          </cell>
          <cell r="R121" t="str">
            <v>A</v>
          </cell>
          <cell r="S121" t="str">
            <v>NON</v>
          </cell>
          <cell r="T121" t="str">
            <v>A</v>
          </cell>
          <cell r="U121" t="str">
            <v>NON</v>
          </cell>
          <cell r="V121" t="str">
            <v>A</v>
          </cell>
          <cell r="W121" t="str">
            <v>NON</v>
          </cell>
          <cell r="X121" t="str">
            <v>A</v>
          </cell>
          <cell r="Z121" t="str">
            <v>A</v>
          </cell>
          <cell r="AB121" t="str">
            <v>A</v>
          </cell>
          <cell r="AD121" t="str">
            <v/>
          </cell>
        </row>
        <row r="122">
          <cell r="J122" t="str">
            <v>Qc</v>
          </cell>
          <cell r="K122" t="str">
            <v>A</v>
          </cell>
          <cell r="L122" t="str">
            <v>NON</v>
          </cell>
          <cell r="N122" t="str">
            <v>A</v>
          </cell>
          <cell r="O122" t="str">
            <v>NON</v>
          </cell>
          <cell r="P122" t="str">
            <v>A</v>
          </cell>
          <cell r="R122" t="str">
            <v>A</v>
          </cell>
          <cell r="S122" t="str">
            <v>NON</v>
          </cell>
          <cell r="T122" t="str">
            <v>A</v>
          </cell>
          <cell r="U122" t="str">
            <v>NON</v>
          </cell>
          <cell r="V122" t="str">
            <v>A</v>
          </cell>
          <cell r="W122" t="str">
            <v>NON</v>
          </cell>
          <cell r="X122" t="str">
            <v>A</v>
          </cell>
          <cell r="Z122" t="str">
            <v>A</v>
          </cell>
          <cell r="AB122" t="str">
            <v>A</v>
          </cell>
          <cell r="AD122" t="str">
            <v/>
          </cell>
        </row>
        <row r="123">
          <cell r="J123" t="str">
            <v>Qc</v>
          </cell>
          <cell r="K123" t="str">
            <v>A</v>
          </cell>
          <cell r="L123" t="str">
            <v>NON</v>
          </cell>
          <cell r="N123" t="str">
            <v>A</v>
          </cell>
          <cell r="O123" t="str">
            <v>NON</v>
          </cell>
          <cell r="P123" t="str">
            <v>A</v>
          </cell>
          <cell r="R123" t="str">
            <v>A</v>
          </cell>
          <cell r="S123" t="str">
            <v>NON</v>
          </cell>
          <cell r="T123" t="str">
            <v>A</v>
          </cell>
          <cell r="U123" t="str">
            <v>NON</v>
          </cell>
          <cell r="V123" t="str">
            <v>A</v>
          </cell>
          <cell r="W123" t="str">
            <v>NON</v>
          </cell>
          <cell r="X123" t="str">
            <v>A</v>
          </cell>
          <cell r="Z123" t="str">
            <v>A</v>
          </cell>
          <cell r="AB123" t="str">
            <v>A</v>
          </cell>
          <cell r="AD123" t="str">
            <v/>
          </cell>
        </row>
        <row r="124">
          <cell r="J124" t="str">
            <v>Qc</v>
          </cell>
          <cell r="K124" t="str">
            <v>A</v>
          </cell>
          <cell r="L124" t="str">
            <v>NON</v>
          </cell>
          <cell r="N124" t="str">
            <v>A</v>
          </cell>
          <cell r="O124" t="str">
            <v>NON</v>
          </cell>
          <cell r="P124" t="str">
            <v>A</v>
          </cell>
          <cell r="R124" t="str">
            <v>A</v>
          </cell>
          <cell r="S124" t="str">
            <v>NON</v>
          </cell>
          <cell r="T124" t="str">
            <v>A</v>
          </cell>
          <cell r="U124" t="str">
            <v>NON</v>
          </cell>
          <cell r="V124" t="str">
            <v>A</v>
          </cell>
          <cell r="W124" t="str">
            <v>NON</v>
          </cell>
          <cell r="X124" t="str">
            <v>A</v>
          </cell>
          <cell r="Z124" t="str">
            <v>A</v>
          </cell>
          <cell r="AB124" t="str">
            <v>A</v>
          </cell>
          <cell r="AD124" t="str">
            <v/>
          </cell>
        </row>
        <row r="125">
          <cell r="J125" t="str">
            <v>Qc</v>
          </cell>
          <cell r="K125" t="str">
            <v>A</v>
          </cell>
          <cell r="L125" t="str">
            <v>NON</v>
          </cell>
          <cell r="N125" t="str">
            <v>A</v>
          </cell>
          <cell r="O125" t="str">
            <v>NON</v>
          </cell>
          <cell r="P125" t="str">
            <v>A</v>
          </cell>
          <cell r="R125" t="str">
            <v>A</v>
          </cell>
          <cell r="S125" t="str">
            <v>NON</v>
          </cell>
          <cell r="T125" t="str">
            <v>A</v>
          </cell>
          <cell r="U125" t="str">
            <v>NON</v>
          </cell>
          <cell r="V125" t="str">
            <v>A</v>
          </cell>
          <cell r="W125" t="str">
            <v>NON</v>
          </cell>
          <cell r="X125" t="str">
            <v>A</v>
          </cell>
          <cell r="Z125" t="str">
            <v>A</v>
          </cell>
          <cell r="AB125" t="str">
            <v>A</v>
          </cell>
          <cell r="AD125" t="str">
            <v/>
          </cell>
        </row>
        <row r="126">
          <cell r="J126" t="str">
            <v>Qc</v>
          </cell>
          <cell r="K126" t="str">
            <v>A</v>
          </cell>
          <cell r="L126" t="str">
            <v>NON</v>
          </cell>
          <cell r="N126" t="str">
            <v>A</v>
          </cell>
          <cell r="O126" t="str">
            <v>NON</v>
          </cell>
          <cell r="P126" t="str">
            <v>A</v>
          </cell>
          <cell r="R126" t="str">
            <v>A</v>
          </cell>
          <cell r="S126" t="str">
            <v>NON</v>
          </cell>
          <cell r="T126" t="str">
            <v>A</v>
          </cell>
          <cell r="U126" t="str">
            <v>NON</v>
          </cell>
          <cell r="V126" t="str">
            <v>A</v>
          </cell>
          <cell r="W126" t="str">
            <v>NON</v>
          </cell>
          <cell r="X126" t="str">
            <v>A</v>
          </cell>
          <cell r="Z126" t="str">
            <v>A</v>
          </cell>
          <cell r="AB126" t="str">
            <v>A</v>
          </cell>
          <cell r="AD126" t="str">
            <v/>
          </cell>
        </row>
        <row r="127">
          <cell r="J127" t="str">
            <v>Qc</v>
          </cell>
          <cell r="K127" t="str">
            <v>A</v>
          </cell>
          <cell r="L127" t="str">
            <v>NON</v>
          </cell>
          <cell r="N127" t="str">
            <v>A</v>
          </cell>
          <cell r="O127" t="str">
            <v>NON</v>
          </cell>
          <cell r="P127" t="str">
            <v>A</v>
          </cell>
          <cell r="R127" t="str">
            <v>A</v>
          </cell>
          <cell r="S127" t="str">
            <v>NON</v>
          </cell>
          <cell r="T127" t="str">
            <v>A</v>
          </cell>
          <cell r="U127" t="str">
            <v>NON</v>
          </cell>
          <cell r="V127" t="str">
            <v>A</v>
          </cell>
          <cell r="W127" t="str">
            <v>NON</v>
          </cell>
          <cell r="X127" t="str">
            <v>A</v>
          </cell>
          <cell r="Z127" t="str">
            <v>A</v>
          </cell>
          <cell r="AB127" t="str">
            <v>A</v>
          </cell>
          <cell r="AD127" t="str">
            <v/>
          </cell>
        </row>
        <row r="128">
          <cell r="J128" t="str">
            <v>Qc</v>
          </cell>
          <cell r="K128" t="str">
            <v>A</v>
          </cell>
          <cell r="L128" t="str">
            <v>NON</v>
          </cell>
          <cell r="N128" t="str">
            <v>A</v>
          </cell>
          <cell r="O128" t="str">
            <v>NON</v>
          </cell>
          <cell r="P128" t="str">
            <v>A</v>
          </cell>
          <cell r="R128" t="str">
            <v>A</v>
          </cell>
          <cell r="S128" t="str">
            <v>NON</v>
          </cell>
          <cell r="T128" t="str">
            <v>A</v>
          </cell>
          <cell r="U128" t="str">
            <v>NON</v>
          </cell>
          <cell r="V128" t="str">
            <v>A</v>
          </cell>
          <cell r="W128" t="str">
            <v>NON</v>
          </cell>
          <cell r="X128" t="str">
            <v>A</v>
          </cell>
          <cell r="Z128" t="str">
            <v>A</v>
          </cell>
          <cell r="AB128" t="str">
            <v>A</v>
          </cell>
          <cell r="AD128" t="str">
            <v/>
          </cell>
        </row>
        <row r="129">
          <cell r="J129" t="str">
            <v>Qc</v>
          </cell>
          <cell r="K129" t="str">
            <v>A</v>
          </cell>
          <cell r="L129" t="str">
            <v>NON</v>
          </cell>
          <cell r="N129" t="str">
            <v>A</v>
          </cell>
          <cell r="O129" t="str">
            <v>NON</v>
          </cell>
          <cell r="P129" t="str">
            <v>A</v>
          </cell>
          <cell r="R129" t="str">
            <v>A</v>
          </cell>
          <cell r="S129" t="str">
            <v>NON</v>
          </cell>
          <cell r="T129" t="str">
            <v>A</v>
          </cell>
          <cell r="U129" t="str">
            <v>NON</v>
          </cell>
          <cell r="V129" t="str">
            <v>A</v>
          </cell>
          <cell r="W129" t="str">
            <v>NON</v>
          </cell>
          <cell r="X129" t="str">
            <v>A</v>
          </cell>
          <cell r="Z129" t="str">
            <v>A</v>
          </cell>
          <cell r="AB129" t="str">
            <v>A</v>
          </cell>
          <cell r="AD129" t="str">
            <v/>
          </cell>
        </row>
        <row r="130">
          <cell r="J130" t="str">
            <v>Qc</v>
          </cell>
          <cell r="K130" t="str">
            <v>A</v>
          </cell>
          <cell r="L130" t="str">
            <v>NON</v>
          </cell>
          <cell r="N130" t="str">
            <v>A</v>
          </cell>
          <cell r="O130" t="str">
            <v>NON</v>
          </cell>
          <cell r="P130" t="str">
            <v>A</v>
          </cell>
          <cell r="R130" t="str">
            <v>A</v>
          </cell>
          <cell r="S130" t="str">
            <v>NON</v>
          </cell>
          <cell r="T130" t="str">
            <v>A</v>
          </cell>
          <cell r="U130" t="str">
            <v>NON</v>
          </cell>
          <cell r="V130" t="str">
            <v>A</v>
          </cell>
          <cell r="W130" t="str">
            <v>NON</v>
          </cell>
          <cell r="X130" t="str">
            <v>A</v>
          </cell>
          <cell r="Z130" t="str">
            <v>A</v>
          </cell>
          <cell r="AB130" t="str">
            <v>A</v>
          </cell>
          <cell r="AD130" t="str">
            <v/>
          </cell>
        </row>
        <row r="131">
          <cell r="J131" t="str">
            <v>Qc</v>
          </cell>
          <cell r="K131" t="str">
            <v>A</v>
          </cell>
          <cell r="L131" t="str">
            <v>NON</v>
          </cell>
          <cell r="N131" t="str">
            <v>A</v>
          </cell>
          <cell r="O131" t="str">
            <v>NON</v>
          </cell>
          <cell r="P131" t="str">
            <v>A</v>
          </cell>
          <cell r="R131" t="str">
            <v>A</v>
          </cell>
          <cell r="S131" t="str">
            <v>NON</v>
          </cell>
          <cell r="T131" t="str">
            <v>A</v>
          </cell>
          <cell r="U131" t="str">
            <v>NON</v>
          </cell>
          <cell r="V131" t="str">
            <v>A</v>
          </cell>
          <cell r="W131" t="str">
            <v>NON</v>
          </cell>
          <cell r="X131" t="str">
            <v>A</v>
          </cell>
          <cell r="Z131" t="str">
            <v>A</v>
          </cell>
          <cell r="AB131" t="str">
            <v>A</v>
          </cell>
          <cell r="AD131" t="str">
            <v/>
          </cell>
        </row>
        <row r="132">
          <cell r="J132" t="str">
            <v>Qc</v>
          </cell>
          <cell r="K132" t="str">
            <v>A</v>
          </cell>
          <cell r="L132" t="str">
            <v>NON</v>
          </cell>
          <cell r="N132" t="str">
            <v>A</v>
          </cell>
          <cell r="O132" t="str">
            <v>NON</v>
          </cell>
          <cell r="P132" t="str">
            <v>A</v>
          </cell>
          <cell r="R132" t="str">
            <v>A</v>
          </cell>
          <cell r="S132" t="str">
            <v>NON</v>
          </cell>
          <cell r="T132" t="str">
            <v>A</v>
          </cell>
          <cell r="U132" t="str">
            <v>NON</v>
          </cell>
          <cell r="V132" t="str">
            <v>A</v>
          </cell>
          <cell r="W132" t="str">
            <v>NON</v>
          </cell>
          <cell r="X132" t="str">
            <v>A</v>
          </cell>
          <cell r="Z132" t="str">
            <v>A</v>
          </cell>
          <cell r="AB132" t="str">
            <v>A</v>
          </cell>
          <cell r="AD132" t="str">
            <v/>
          </cell>
        </row>
        <row r="133">
          <cell r="J133" t="str">
            <v>Qc</v>
          </cell>
          <cell r="K133" t="str">
            <v>A</v>
          </cell>
          <cell r="L133" t="str">
            <v>NON</v>
          </cell>
          <cell r="N133" t="str">
            <v>A</v>
          </cell>
          <cell r="O133" t="str">
            <v>NON</v>
          </cell>
          <cell r="P133" t="str">
            <v>A</v>
          </cell>
          <cell r="R133" t="str">
            <v>A</v>
          </cell>
          <cell r="S133" t="str">
            <v>NON</v>
          </cell>
          <cell r="T133" t="str">
            <v>A</v>
          </cell>
          <cell r="U133" t="str">
            <v>NON</v>
          </cell>
          <cell r="V133" t="str">
            <v>A</v>
          </cell>
          <cell r="W133" t="str">
            <v>NON</v>
          </cell>
          <cell r="X133" t="str">
            <v>A</v>
          </cell>
          <cell r="Z133" t="str">
            <v>A</v>
          </cell>
          <cell r="AB133" t="str">
            <v>A</v>
          </cell>
          <cell r="AD133" t="str">
            <v/>
          </cell>
        </row>
        <row r="134">
          <cell r="J134" t="str">
            <v>Qc</v>
          </cell>
          <cell r="K134" t="str">
            <v>A</v>
          </cell>
          <cell r="L134" t="str">
            <v>NON</v>
          </cell>
          <cell r="N134" t="str">
            <v>A</v>
          </cell>
          <cell r="O134" t="str">
            <v>NON</v>
          </cell>
          <cell r="P134" t="str">
            <v>A</v>
          </cell>
          <cell r="R134" t="str">
            <v>A</v>
          </cell>
          <cell r="S134" t="str">
            <v>NON</v>
          </cell>
          <cell r="T134" t="str">
            <v>A</v>
          </cell>
          <cell r="U134" t="str">
            <v>NON</v>
          </cell>
          <cell r="V134" t="str">
            <v>A</v>
          </cell>
          <cell r="W134" t="str">
            <v>NON</v>
          </cell>
          <cell r="X134" t="str">
            <v>A</v>
          </cell>
          <cell r="Z134" t="str">
            <v>A</v>
          </cell>
          <cell r="AB134" t="str">
            <v>A</v>
          </cell>
          <cell r="AD134" t="str">
            <v/>
          </cell>
        </row>
        <row r="135">
          <cell r="J135" t="str">
            <v>Qc</v>
          </cell>
          <cell r="K135" t="str">
            <v>A</v>
          </cell>
          <cell r="L135" t="str">
            <v>NON</v>
          </cell>
          <cell r="N135" t="str">
            <v>A</v>
          </cell>
          <cell r="O135" t="str">
            <v>NON</v>
          </cell>
          <cell r="P135" t="str">
            <v>A</v>
          </cell>
          <cell r="R135" t="str">
            <v>A</v>
          </cell>
          <cell r="S135" t="str">
            <v>NON</v>
          </cell>
          <cell r="T135" t="str">
            <v>A</v>
          </cell>
          <cell r="U135" t="str">
            <v>NON</v>
          </cell>
          <cell r="V135" t="str">
            <v>A</v>
          </cell>
          <cell r="W135" t="str">
            <v>NON</v>
          </cell>
          <cell r="X135" t="str">
            <v>A</v>
          </cell>
          <cell r="Z135" t="str">
            <v>A</v>
          </cell>
          <cell r="AB135" t="str">
            <v>A</v>
          </cell>
          <cell r="AD135" t="str">
            <v/>
          </cell>
        </row>
        <row r="136">
          <cell r="J136" t="str">
            <v>Qc</v>
          </cell>
          <cell r="K136" t="str">
            <v>A</v>
          </cell>
          <cell r="L136" t="str">
            <v>NON</v>
          </cell>
          <cell r="N136" t="str">
            <v>A</v>
          </cell>
          <cell r="O136" t="str">
            <v>NON</v>
          </cell>
          <cell r="P136" t="str">
            <v>A</v>
          </cell>
          <cell r="R136" t="str">
            <v>A</v>
          </cell>
          <cell r="S136" t="str">
            <v>NON</v>
          </cell>
          <cell r="T136" t="str">
            <v>A</v>
          </cell>
          <cell r="U136" t="str">
            <v>NON</v>
          </cell>
          <cell r="V136" t="str">
            <v>A</v>
          </cell>
          <cell r="W136" t="str">
            <v>NON</v>
          </cell>
          <cell r="X136" t="str">
            <v>A</v>
          </cell>
          <cell r="Z136" t="str">
            <v>A</v>
          </cell>
          <cell r="AB136" t="str">
            <v>A</v>
          </cell>
          <cell r="AD136" t="str">
            <v/>
          </cell>
        </row>
        <row r="137">
          <cell r="J137" t="str">
            <v>Qc</v>
          </cell>
          <cell r="K137" t="str">
            <v>A</v>
          </cell>
          <cell r="L137" t="str">
            <v>NON</v>
          </cell>
          <cell r="N137" t="str">
            <v>A</v>
          </cell>
          <cell r="O137" t="str">
            <v>NON</v>
          </cell>
          <cell r="P137" t="str">
            <v>A</v>
          </cell>
          <cell r="R137" t="str">
            <v>A</v>
          </cell>
          <cell r="S137" t="str">
            <v>NON</v>
          </cell>
          <cell r="T137" t="str">
            <v>A</v>
          </cell>
          <cell r="U137" t="str">
            <v>NON</v>
          </cell>
          <cell r="V137" t="str">
            <v>A</v>
          </cell>
          <cell r="W137" t="str">
            <v>NON</v>
          </cell>
          <cell r="X137" t="str">
            <v>A</v>
          </cell>
          <cell r="Z137" t="str">
            <v>A</v>
          </cell>
          <cell r="AB137" t="str">
            <v>A</v>
          </cell>
          <cell r="AD137" t="str">
            <v/>
          </cell>
        </row>
        <row r="138">
          <cell r="J138" t="str">
            <v>Qc</v>
          </cell>
          <cell r="K138" t="str">
            <v>A</v>
          </cell>
          <cell r="L138" t="str">
            <v>NON</v>
          </cell>
          <cell r="N138" t="str">
            <v>A</v>
          </cell>
          <cell r="O138" t="str">
            <v>NON</v>
          </cell>
          <cell r="P138" t="str">
            <v>A</v>
          </cell>
          <cell r="R138" t="str">
            <v>A</v>
          </cell>
          <cell r="S138" t="str">
            <v>NON</v>
          </cell>
          <cell r="T138" t="str">
            <v>A</v>
          </cell>
          <cell r="U138" t="str">
            <v>NON</v>
          </cell>
          <cell r="V138" t="str">
            <v>A</v>
          </cell>
          <cell r="W138" t="str">
            <v>NON</v>
          </cell>
          <cell r="X138" t="str">
            <v>A</v>
          </cell>
          <cell r="Z138" t="str">
            <v>A</v>
          </cell>
          <cell r="AB138" t="str">
            <v>A</v>
          </cell>
          <cell r="AD138" t="str">
            <v/>
          </cell>
        </row>
        <row r="139">
          <cell r="J139" t="str">
            <v>Qc</v>
          </cell>
          <cell r="K139" t="str">
            <v>A</v>
          </cell>
          <cell r="L139" t="str">
            <v>NON</v>
          </cell>
          <cell r="N139" t="str">
            <v>A</v>
          </cell>
          <cell r="O139" t="str">
            <v>NON</v>
          </cell>
          <cell r="P139" t="str">
            <v>A</v>
          </cell>
          <cell r="R139" t="str">
            <v>A</v>
          </cell>
          <cell r="S139" t="str">
            <v>NON</v>
          </cell>
          <cell r="T139" t="str">
            <v>A</v>
          </cell>
          <cell r="U139" t="str">
            <v>NON</v>
          </cell>
          <cell r="V139" t="str">
            <v>A</v>
          </cell>
          <cell r="W139" t="str">
            <v>NON</v>
          </cell>
          <cell r="X139" t="str">
            <v>A</v>
          </cell>
          <cell r="Z139" t="str">
            <v>A</v>
          </cell>
          <cell r="AB139" t="str">
            <v>A</v>
          </cell>
          <cell r="AD139" t="str">
            <v/>
          </cell>
        </row>
        <row r="140">
          <cell r="J140" t="str">
            <v>Qc</v>
          </cell>
          <cell r="K140" t="str">
            <v>A</v>
          </cell>
          <cell r="L140" t="str">
            <v>NON</v>
          </cell>
          <cell r="N140" t="str">
            <v>A</v>
          </cell>
          <cell r="O140" t="str">
            <v>NON</v>
          </cell>
          <cell r="P140" t="str">
            <v>A</v>
          </cell>
          <cell r="R140" t="str">
            <v>A</v>
          </cell>
          <cell r="S140" t="str">
            <v>NON</v>
          </cell>
          <cell r="T140" t="str">
            <v>A</v>
          </cell>
          <cell r="U140" t="str">
            <v>NON</v>
          </cell>
          <cell r="V140" t="str">
            <v>A</v>
          </cell>
          <cell r="W140" t="str">
            <v>NON</v>
          </cell>
          <cell r="X140" t="str">
            <v>A</v>
          </cell>
          <cell r="Z140" t="str">
            <v>A</v>
          </cell>
          <cell r="AB140" t="str">
            <v>A</v>
          </cell>
          <cell r="AD140" t="str">
            <v/>
          </cell>
        </row>
        <row r="141">
          <cell r="J141" t="str">
            <v>Qc</v>
          </cell>
          <cell r="K141" t="str">
            <v>A</v>
          </cell>
          <cell r="L141" t="str">
            <v>NON</v>
          </cell>
          <cell r="N141" t="str">
            <v>A</v>
          </cell>
          <cell r="O141" t="str">
            <v>NON</v>
          </cell>
          <cell r="P141" t="str">
            <v>A</v>
          </cell>
          <cell r="R141" t="str">
            <v>A</v>
          </cell>
          <cell r="S141" t="str">
            <v>NON</v>
          </cell>
          <cell r="T141" t="str">
            <v>A</v>
          </cell>
          <cell r="U141" t="str">
            <v>NON</v>
          </cell>
          <cell r="V141" t="str">
            <v>A</v>
          </cell>
          <cell r="W141" t="str">
            <v>NON</v>
          </cell>
          <cell r="X141" t="str">
            <v>A</v>
          </cell>
          <cell r="Z141" t="str">
            <v>A</v>
          </cell>
          <cell r="AB141" t="str">
            <v>A</v>
          </cell>
          <cell r="AD141" t="str">
            <v/>
          </cell>
        </row>
        <row r="142">
          <cell r="J142" t="str">
            <v>Qc</v>
          </cell>
          <cell r="K142" t="str">
            <v>A</v>
          </cell>
          <cell r="L142" t="str">
            <v>NON</v>
          </cell>
          <cell r="N142" t="str">
            <v>A</v>
          </cell>
          <cell r="O142" t="str">
            <v>NON</v>
          </cell>
          <cell r="P142" t="str">
            <v>A</v>
          </cell>
          <cell r="R142" t="str">
            <v>A</v>
          </cell>
          <cell r="S142" t="str">
            <v>NON</v>
          </cell>
          <cell r="T142" t="str">
            <v>A</v>
          </cell>
          <cell r="U142" t="str">
            <v>NON</v>
          </cell>
          <cell r="V142" t="str">
            <v>A</v>
          </cell>
          <cell r="W142" t="str">
            <v>NON</v>
          </cell>
          <cell r="X142" t="str">
            <v>A</v>
          </cell>
          <cell r="Z142" t="str">
            <v>A</v>
          </cell>
          <cell r="AB142" t="str">
            <v>A</v>
          </cell>
          <cell r="AD142" t="str">
            <v/>
          </cell>
        </row>
        <row r="143">
          <cell r="J143" t="str">
            <v>Qc</v>
          </cell>
          <cell r="K143" t="str">
            <v>A</v>
          </cell>
          <cell r="L143" t="str">
            <v>NON</v>
          </cell>
          <cell r="N143" t="str">
            <v>A</v>
          </cell>
          <cell r="O143" t="str">
            <v>NON</v>
          </cell>
          <cell r="P143" t="str">
            <v>A</v>
          </cell>
          <cell r="R143" t="str">
            <v>A</v>
          </cell>
          <cell r="S143" t="str">
            <v>NON</v>
          </cell>
          <cell r="T143" t="str">
            <v>A</v>
          </cell>
          <cell r="U143" t="str">
            <v>NON</v>
          </cell>
          <cell r="V143" t="str">
            <v>A</v>
          </cell>
          <cell r="W143" t="str">
            <v>NON</v>
          </cell>
          <cell r="X143" t="str">
            <v>A</v>
          </cell>
          <cell r="Z143" t="str">
            <v>A</v>
          </cell>
          <cell r="AB143" t="str">
            <v>A</v>
          </cell>
          <cell r="AD143" t="str">
            <v/>
          </cell>
        </row>
        <row r="144">
          <cell r="J144" t="str">
            <v>Qc</v>
          </cell>
          <cell r="K144" t="str">
            <v>A</v>
          </cell>
          <cell r="L144" t="str">
            <v>NON</v>
          </cell>
          <cell r="N144" t="str">
            <v>A</v>
          </cell>
          <cell r="O144" t="str">
            <v>NON</v>
          </cell>
          <cell r="P144" t="str">
            <v>A</v>
          </cell>
          <cell r="R144" t="str">
            <v>A</v>
          </cell>
          <cell r="S144" t="str">
            <v>NON</v>
          </cell>
          <cell r="T144" t="str">
            <v>A</v>
          </cell>
          <cell r="U144" t="str">
            <v>NON</v>
          </cell>
          <cell r="V144" t="str">
            <v>A</v>
          </cell>
          <cell r="W144" t="str">
            <v>NON</v>
          </cell>
          <cell r="X144" t="str">
            <v>A</v>
          </cell>
          <cell r="Z144" t="str">
            <v>A</v>
          </cell>
          <cell r="AB144" t="str">
            <v>A</v>
          </cell>
          <cell r="AD144" t="str">
            <v/>
          </cell>
        </row>
        <row r="145">
          <cell r="J145" t="str">
            <v>Qc</v>
          </cell>
          <cell r="K145" t="str">
            <v>A</v>
          </cell>
          <cell r="L145" t="str">
            <v>NON</v>
          </cell>
          <cell r="N145" t="str">
            <v>A</v>
          </cell>
          <cell r="O145" t="str">
            <v>NON</v>
          </cell>
          <cell r="P145" t="str">
            <v>A</v>
          </cell>
          <cell r="R145" t="str">
            <v>A</v>
          </cell>
          <cell r="S145" t="str">
            <v>NON</v>
          </cell>
          <cell r="T145" t="str">
            <v>A</v>
          </cell>
          <cell r="U145" t="str">
            <v>NON</v>
          </cell>
          <cell r="V145" t="str">
            <v>A</v>
          </cell>
          <cell r="W145" t="str">
            <v>NON</v>
          </cell>
          <cell r="X145" t="str">
            <v>A</v>
          </cell>
          <cell r="Z145" t="str">
            <v>A</v>
          </cell>
          <cell r="AB145" t="str">
            <v>A</v>
          </cell>
          <cell r="AD145" t="str">
            <v/>
          </cell>
        </row>
        <row r="146">
          <cell r="J146" t="str">
            <v>Qc</v>
          </cell>
          <cell r="K146" t="str">
            <v>A</v>
          </cell>
          <cell r="L146" t="str">
            <v>NON</v>
          </cell>
          <cell r="N146" t="str">
            <v>A</v>
          </cell>
          <cell r="O146" t="str">
            <v>NON</v>
          </cell>
          <cell r="P146" t="str">
            <v>A</v>
          </cell>
          <cell r="R146" t="str">
            <v>A</v>
          </cell>
          <cell r="S146" t="str">
            <v>NON</v>
          </cell>
          <cell r="T146" t="str">
            <v>A</v>
          </cell>
          <cell r="U146" t="str">
            <v>NON</v>
          </cell>
          <cell r="V146" t="str">
            <v>A</v>
          </cell>
          <cell r="W146" t="str">
            <v>NON</v>
          </cell>
          <cell r="X146" t="str">
            <v>A</v>
          </cell>
          <cell r="Z146" t="str">
            <v>A</v>
          </cell>
          <cell r="AB146" t="str">
            <v>A</v>
          </cell>
          <cell r="AD146" t="str">
            <v/>
          </cell>
        </row>
        <row r="147">
          <cell r="J147" t="str">
            <v>Qc</v>
          </cell>
          <cell r="K147" t="str">
            <v>A</v>
          </cell>
          <cell r="L147" t="str">
            <v>NON</v>
          </cell>
          <cell r="N147" t="str">
            <v>A</v>
          </cell>
          <cell r="O147" t="str">
            <v>NON</v>
          </cell>
          <cell r="P147" t="str">
            <v>A</v>
          </cell>
          <cell r="R147" t="str">
            <v>A</v>
          </cell>
          <cell r="S147" t="str">
            <v>NON</v>
          </cell>
          <cell r="T147" t="str">
            <v>A</v>
          </cell>
          <cell r="U147" t="str">
            <v>NON</v>
          </cell>
          <cell r="V147" t="str">
            <v>A</v>
          </cell>
          <cell r="W147" t="str">
            <v>NON</v>
          </cell>
          <cell r="X147" t="str">
            <v>A</v>
          </cell>
          <cell r="Z147" t="str">
            <v>A</v>
          </cell>
          <cell r="AB147" t="str">
            <v>A</v>
          </cell>
          <cell r="AD147" t="str">
            <v/>
          </cell>
        </row>
        <row r="148">
          <cell r="J148" t="str">
            <v>Qc</v>
          </cell>
          <cell r="K148" t="str">
            <v>A</v>
          </cell>
          <cell r="L148" t="str">
            <v>NON</v>
          </cell>
          <cell r="N148" t="str">
            <v>A</v>
          </cell>
          <cell r="O148" t="str">
            <v>NON</v>
          </cell>
          <cell r="P148" t="str">
            <v>A</v>
          </cell>
          <cell r="R148" t="str">
            <v>A</v>
          </cell>
          <cell r="S148" t="str">
            <v>NON</v>
          </cell>
          <cell r="T148" t="str">
            <v>A</v>
          </cell>
          <cell r="U148" t="str">
            <v>NON</v>
          </cell>
          <cell r="V148" t="str">
            <v>A</v>
          </cell>
          <cell r="W148" t="str">
            <v>NON</v>
          </cell>
          <cell r="X148" t="str">
            <v>A</v>
          </cell>
          <cell r="Z148" t="str">
            <v>A</v>
          </cell>
          <cell r="AB148" t="str">
            <v>A</v>
          </cell>
          <cell r="AD148" t="str">
            <v/>
          </cell>
        </row>
        <row r="149">
          <cell r="J149" t="str">
            <v>Qc</v>
          </cell>
          <cell r="K149" t="str">
            <v>A</v>
          </cell>
          <cell r="L149" t="str">
            <v>NON</v>
          </cell>
          <cell r="N149" t="str">
            <v>A</v>
          </cell>
          <cell r="O149" t="str">
            <v>NON</v>
          </cell>
          <cell r="P149" t="str">
            <v>A</v>
          </cell>
          <cell r="R149" t="str">
            <v>A</v>
          </cell>
          <cell r="S149" t="str">
            <v>NON</v>
          </cell>
          <cell r="T149" t="str">
            <v>A</v>
          </cell>
          <cell r="U149" t="str">
            <v>NON</v>
          </cell>
          <cell r="V149" t="str">
            <v>A</v>
          </cell>
          <cell r="W149" t="str">
            <v>NON</v>
          </cell>
          <cell r="X149" t="str">
            <v>A</v>
          </cell>
          <cell r="Z149" t="str">
            <v>A</v>
          </cell>
          <cell r="AB149" t="str">
            <v>A</v>
          </cell>
          <cell r="AD149" t="str">
            <v/>
          </cell>
        </row>
        <row r="150">
          <cell r="J150" t="str">
            <v>Qc</v>
          </cell>
          <cell r="K150" t="str">
            <v>A</v>
          </cell>
          <cell r="L150" t="str">
            <v>NON</v>
          </cell>
          <cell r="N150" t="str">
            <v>A</v>
          </cell>
          <cell r="O150" t="str">
            <v>NON</v>
          </cell>
          <cell r="P150" t="str">
            <v>A</v>
          </cell>
          <cell r="R150" t="str">
            <v>A</v>
          </cell>
          <cell r="S150" t="str">
            <v>NON</v>
          </cell>
          <cell r="T150" t="str">
            <v>A</v>
          </cell>
          <cell r="U150" t="str">
            <v>NON</v>
          </cell>
          <cell r="V150" t="str">
            <v>A</v>
          </cell>
          <cell r="W150" t="str">
            <v>NON</v>
          </cell>
          <cell r="X150" t="str">
            <v>A</v>
          </cell>
          <cell r="Z150" t="str">
            <v>A</v>
          </cell>
          <cell r="AB150" t="str">
            <v>A</v>
          </cell>
          <cell r="AD150" t="str">
            <v/>
          </cell>
        </row>
        <row r="151">
          <cell r="J151" t="str">
            <v>Qc</v>
          </cell>
          <cell r="K151" t="str">
            <v>A</v>
          </cell>
          <cell r="L151" t="str">
            <v>NON</v>
          </cell>
          <cell r="N151" t="str">
            <v>A</v>
          </cell>
          <cell r="O151" t="str">
            <v>NON</v>
          </cell>
          <cell r="P151" t="str">
            <v>A</v>
          </cell>
          <cell r="R151" t="str">
            <v>A</v>
          </cell>
          <cell r="S151" t="str">
            <v>NON</v>
          </cell>
          <cell r="T151" t="str">
            <v>A</v>
          </cell>
          <cell r="U151" t="str">
            <v>NON</v>
          </cell>
          <cell r="V151" t="str">
            <v>A</v>
          </cell>
          <cell r="W151" t="str">
            <v>NON</v>
          </cell>
          <cell r="X151" t="str">
            <v>A</v>
          </cell>
          <cell r="Z151" t="str">
            <v>A</v>
          </cell>
          <cell r="AB151" t="str">
            <v>A</v>
          </cell>
          <cell r="AD151" t="str">
            <v/>
          </cell>
        </row>
        <row r="152">
          <cell r="J152" t="str">
            <v>Qc</v>
          </cell>
          <cell r="K152" t="str">
            <v>A</v>
          </cell>
          <cell r="L152" t="str">
            <v>NON</v>
          </cell>
          <cell r="N152" t="str">
            <v>A</v>
          </cell>
          <cell r="O152" t="str">
            <v>NON</v>
          </cell>
          <cell r="P152" t="str">
            <v>A</v>
          </cell>
          <cell r="R152" t="str">
            <v>A</v>
          </cell>
          <cell r="S152" t="str">
            <v>NON</v>
          </cell>
          <cell r="T152" t="str">
            <v>A</v>
          </cell>
          <cell r="U152" t="str">
            <v>NON</v>
          </cell>
          <cell r="V152" t="str">
            <v>A</v>
          </cell>
          <cell r="W152" t="str">
            <v>NON</v>
          </cell>
          <cell r="X152" t="str">
            <v>A</v>
          </cell>
          <cell r="Z152" t="str">
            <v>A</v>
          </cell>
          <cell r="AB152" t="str">
            <v>A</v>
          </cell>
          <cell r="AD152" t="str">
            <v/>
          </cell>
        </row>
        <row r="153">
          <cell r="J153" t="str">
            <v>Qc</v>
          </cell>
          <cell r="K153" t="str">
            <v>A</v>
          </cell>
          <cell r="L153" t="str">
            <v>NON</v>
          </cell>
          <cell r="N153" t="str">
            <v>A</v>
          </cell>
          <cell r="O153" t="str">
            <v>NON</v>
          </cell>
          <cell r="P153" t="str">
            <v>A</v>
          </cell>
          <cell r="R153" t="str">
            <v>A</v>
          </cell>
          <cell r="S153" t="str">
            <v>NON</v>
          </cell>
          <cell r="T153" t="str">
            <v>A</v>
          </cell>
          <cell r="U153" t="str">
            <v>NON</v>
          </cell>
          <cell r="V153" t="str">
            <v>A</v>
          </cell>
          <cell r="W153" t="str">
            <v>NON</v>
          </cell>
          <cell r="X153" t="str">
            <v>A</v>
          </cell>
          <cell r="Z153" t="str">
            <v>A</v>
          </cell>
          <cell r="AB153" t="str">
            <v>A</v>
          </cell>
          <cell r="AD153" t="str">
            <v/>
          </cell>
        </row>
        <row r="154">
          <cell r="J154" t="str">
            <v>Qc</v>
          </cell>
          <cell r="K154" t="str">
            <v>A</v>
          </cell>
          <cell r="L154" t="str">
            <v>NON</v>
          </cell>
          <cell r="N154" t="str">
            <v>A</v>
          </cell>
          <cell r="O154" t="str">
            <v>NON</v>
          </cell>
          <cell r="P154" t="str">
            <v>A</v>
          </cell>
          <cell r="R154" t="str">
            <v>A</v>
          </cell>
          <cell r="S154" t="str">
            <v>NON</v>
          </cell>
          <cell r="T154" t="str">
            <v>A</v>
          </cell>
          <cell r="U154" t="str">
            <v>NON</v>
          </cell>
          <cell r="V154" t="str">
            <v>A</v>
          </cell>
          <cell r="W154" t="str">
            <v>NON</v>
          </cell>
          <cell r="X154" t="str">
            <v>A</v>
          </cell>
          <cell r="Z154" t="str">
            <v>A</v>
          </cell>
          <cell r="AB154" t="str">
            <v>A</v>
          </cell>
          <cell r="AD154" t="str">
            <v/>
          </cell>
        </row>
        <row r="155">
          <cell r="J155" t="str">
            <v>Qc</v>
          </cell>
          <cell r="K155" t="str">
            <v>A</v>
          </cell>
          <cell r="L155" t="str">
            <v>NON</v>
          </cell>
          <cell r="N155" t="str">
            <v>A</v>
          </cell>
          <cell r="O155" t="str">
            <v>NON</v>
          </cell>
          <cell r="P155" t="str">
            <v>A</v>
          </cell>
          <cell r="R155" t="str">
            <v>A</v>
          </cell>
          <cell r="S155" t="str">
            <v>NON</v>
          </cell>
          <cell r="T155" t="str">
            <v>A</v>
          </cell>
          <cell r="U155" t="str">
            <v>NON</v>
          </cell>
          <cell r="V155" t="str">
            <v>A</v>
          </cell>
          <cell r="W155" t="str">
            <v>NON</v>
          </cell>
          <cell r="X155" t="str">
            <v>A</v>
          </cell>
          <cell r="Z155" t="str">
            <v>A</v>
          </cell>
          <cell r="AB155" t="str">
            <v>A</v>
          </cell>
          <cell r="AD155" t="str">
            <v/>
          </cell>
        </row>
        <row r="156">
          <cell r="J156" t="str">
            <v>Qc</v>
          </cell>
          <cell r="K156" t="str">
            <v>A</v>
          </cell>
          <cell r="L156" t="str">
            <v>NON</v>
          </cell>
          <cell r="N156" t="str">
            <v>A</v>
          </cell>
          <cell r="O156" t="str">
            <v>NON</v>
          </cell>
          <cell r="P156" t="str">
            <v>A</v>
          </cell>
          <cell r="R156" t="str">
            <v>A</v>
          </cell>
          <cell r="S156" t="str">
            <v>NON</v>
          </cell>
          <cell r="T156" t="str">
            <v>A</v>
          </cell>
          <cell r="U156" t="str">
            <v>NON</v>
          </cell>
          <cell r="V156" t="str">
            <v>A</v>
          </cell>
          <cell r="W156" t="str">
            <v>NON</v>
          </cell>
          <cell r="X156" t="str">
            <v>A</v>
          </cell>
          <cell r="Z156" t="str">
            <v>A</v>
          </cell>
          <cell r="AB156" t="str">
            <v>A</v>
          </cell>
          <cell r="AD156" t="str">
            <v/>
          </cell>
        </row>
        <row r="157">
          <cell r="J157" t="str">
            <v>Qc</v>
          </cell>
          <cell r="K157" t="str">
            <v>A</v>
          </cell>
          <cell r="L157" t="str">
            <v>NON</v>
          </cell>
          <cell r="N157" t="str">
            <v>A</v>
          </cell>
          <cell r="O157" t="str">
            <v>NON</v>
          </cell>
          <cell r="P157" t="str">
            <v>A</v>
          </cell>
          <cell r="R157" t="str">
            <v>A</v>
          </cell>
          <cell r="S157" t="str">
            <v>NON</v>
          </cell>
          <cell r="T157" t="str">
            <v>A</v>
          </cell>
          <cell r="U157" t="str">
            <v>NON</v>
          </cell>
          <cell r="V157" t="str">
            <v>A</v>
          </cell>
          <cell r="W157" t="str">
            <v>NON</v>
          </cell>
          <cell r="X157" t="str">
            <v>A</v>
          </cell>
          <cell r="Z157" t="str">
            <v>A</v>
          </cell>
          <cell r="AB157" t="str">
            <v>A</v>
          </cell>
          <cell r="AD157" t="str">
            <v/>
          </cell>
        </row>
        <row r="158">
          <cell r="J158" t="str">
            <v>Qc</v>
          </cell>
          <cell r="K158" t="str">
            <v>A</v>
          </cell>
          <cell r="L158" t="str">
            <v>NON</v>
          </cell>
          <cell r="N158" t="str">
            <v>A</v>
          </cell>
          <cell r="O158" t="str">
            <v>NON</v>
          </cell>
          <cell r="P158" t="str">
            <v>A</v>
          </cell>
          <cell r="R158" t="str">
            <v>A</v>
          </cell>
          <cell r="S158" t="str">
            <v>NON</v>
          </cell>
          <cell r="T158" t="str">
            <v>A</v>
          </cell>
          <cell r="U158" t="str">
            <v>NON</v>
          </cell>
          <cell r="V158" t="str">
            <v>A</v>
          </cell>
          <cell r="W158" t="str">
            <v>NON</v>
          </cell>
          <cell r="X158" t="str">
            <v>A</v>
          </cell>
          <cell r="Z158" t="str">
            <v>A</v>
          </cell>
          <cell r="AB158" t="str">
            <v>A</v>
          </cell>
          <cell r="AD158" t="str">
            <v/>
          </cell>
        </row>
        <row r="159">
          <cell r="J159" t="str">
            <v>Qc</v>
          </cell>
          <cell r="K159" t="str">
            <v>A</v>
          </cell>
          <cell r="L159" t="str">
            <v>NON</v>
          </cell>
          <cell r="N159" t="str">
            <v>A</v>
          </cell>
          <cell r="O159" t="str">
            <v>NON</v>
          </cell>
          <cell r="P159" t="str">
            <v>A</v>
          </cell>
          <cell r="R159" t="str">
            <v>A</v>
          </cell>
          <cell r="S159" t="str">
            <v>NON</v>
          </cell>
          <cell r="T159" t="str">
            <v>A</v>
          </cell>
          <cell r="U159" t="str">
            <v>NON</v>
          </cell>
          <cell r="V159" t="str">
            <v>A</v>
          </cell>
          <cell r="W159" t="str">
            <v>NON</v>
          </cell>
          <cell r="X159" t="str">
            <v>A</v>
          </cell>
          <cell r="Z159" t="str">
            <v>A</v>
          </cell>
          <cell r="AB159" t="str">
            <v>A</v>
          </cell>
          <cell r="AD159" t="str">
            <v/>
          </cell>
        </row>
        <row r="160">
          <cell r="J160" t="str">
            <v>Qc</v>
          </cell>
          <cell r="K160" t="str">
            <v>A</v>
          </cell>
          <cell r="L160" t="str">
            <v>NON</v>
          </cell>
          <cell r="N160" t="str">
            <v>A</v>
          </cell>
          <cell r="O160" t="str">
            <v>NON</v>
          </cell>
          <cell r="P160" t="str">
            <v>A</v>
          </cell>
          <cell r="R160" t="str">
            <v>A</v>
          </cell>
          <cell r="S160" t="str">
            <v>NON</v>
          </cell>
          <cell r="T160" t="str">
            <v>A</v>
          </cell>
          <cell r="U160" t="str">
            <v>NON</v>
          </cell>
          <cell r="V160" t="str">
            <v>A</v>
          </cell>
          <cell r="W160" t="str">
            <v>NON</v>
          </cell>
          <cell r="X160" t="str">
            <v>A</v>
          </cell>
          <cell r="Z160" t="str">
            <v>A</v>
          </cell>
          <cell r="AB160" t="str">
            <v>A</v>
          </cell>
          <cell r="AD160" t="str">
            <v/>
          </cell>
        </row>
        <row r="161">
          <cell r="J161" t="str">
            <v>Qc</v>
          </cell>
          <cell r="K161" t="str">
            <v>A</v>
          </cell>
          <cell r="L161" t="str">
            <v>NON</v>
          </cell>
          <cell r="N161" t="str">
            <v>A</v>
          </cell>
          <cell r="O161" t="str">
            <v>NON</v>
          </cell>
          <cell r="P161" t="str">
            <v>A</v>
          </cell>
          <cell r="R161" t="str">
            <v>A</v>
          </cell>
          <cell r="S161" t="str">
            <v>NON</v>
          </cell>
          <cell r="T161" t="str">
            <v>A</v>
          </cell>
          <cell r="U161" t="str">
            <v>NON</v>
          </cell>
          <cell r="V161" t="str">
            <v>A</v>
          </cell>
          <cell r="W161" t="str">
            <v>NON</v>
          </cell>
          <cell r="X161" t="str">
            <v>A</v>
          </cell>
          <cell r="Z161" t="str">
            <v>A</v>
          </cell>
          <cell r="AB161" t="str">
            <v>A</v>
          </cell>
          <cell r="AD161" t="str">
            <v/>
          </cell>
        </row>
        <row r="162">
          <cell r="J162" t="str">
            <v>Qc</v>
          </cell>
          <cell r="K162" t="str">
            <v>A</v>
          </cell>
          <cell r="L162" t="str">
            <v>NON</v>
          </cell>
          <cell r="N162" t="str">
            <v>A</v>
          </cell>
          <cell r="O162" t="str">
            <v>NON</v>
          </cell>
          <cell r="P162" t="str">
            <v>A</v>
          </cell>
          <cell r="R162" t="str">
            <v>A</v>
          </cell>
          <cell r="S162" t="str">
            <v>NON</v>
          </cell>
          <cell r="T162" t="str">
            <v>A</v>
          </cell>
          <cell r="U162" t="str">
            <v>NON</v>
          </cell>
          <cell r="V162" t="str">
            <v>A</v>
          </cell>
          <cell r="W162" t="str">
            <v>NON</v>
          </cell>
          <cell r="X162" t="str">
            <v>A</v>
          </cell>
          <cell r="Z162" t="str">
            <v>A</v>
          </cell>
          <cell r="AB162" t="str">
            <v>A</v>
          </cell>
          <cell r="AD162" t="str">
            <v/>
          </cell>
        </row>
        <row r="163">
          <cell r="J163" t="str">
            <v>Qc</v>
          </cell>
          <cell r="K163" t="str">
            <v>A</v>
          </cell>
          <cell r="L163" t="str">
            <v>NON</v>
          </cell>
          <cell r="N163" t="str">
            <v>A</v>
          </cell>
          <cell r="O163" t="str">
            <v>NON</v>
          </cell>
          <cell r="P163" t="str">
            <v>A</v>
          </cell>
          <cell r="R163" t="str">
            <v>A</v>
          </cell>
          <cell r="S163" t="str">
            <v>NON</v>
          </cell>
          <cell r="T163" t="str">
            <v>A</v>
          </cell>
          <cell r="U163" t="str">
            <v>NON</v>
          </cell>
          <cell r="V163" t="str">
            <v>A</v>
          </cell>
          <cell r="W163" t="str">
            <v>NON</v>
          </cell>
          <cell r="X163" t="str">
            <v>A</v>
          </cell>
          <cell r="Z163" t="str">
            <v>A</v>
          </cell>
          <cell r="AB163" t="str">
            <v>A</v>
          </cell>
          <cell r="AD163" t="str">
            <v/>
          </cell>
        </row>
        <row r="164">
          <cell r="J164" t="str">
            <v>Qc</v>
          </cell>
          <cell r="K164" t="str">
            <v>A</v>
          </cell>
          <cell r="L164" t="str">
            <v>NON</v>
          </cell>
          <cell r="N164" t="str">
            <v>A</v>
          </cell>
          <cell r="O164" t="str">
            <v>NON</v>
          </cell>
          <cell r="P164" t="str">
            <v>A</v>
          </cell>
          <cell r="R164" t="str">
            <v>A</v>
          </cell>
          <cell r="S164" t="str">
            <v>NON</v>
          </cell>
          <cell r="T164" t="str">
            <v>A</v>
          </cell>
          <cell r="U164" t="str">
            <v>NON</v>
          </cell>
          <cell r="V164" t="str">
            <v>A</v>
          </cell>
          <cell r="W164" t="str">
            <v>NON</v>
          </cell>
          <cell r="X164" t="str">
            <v>A</v>
          </cell>
          <cell r="Z164" t="str">
            <v>A</v>
          </cell>
          <cell r="AB164" t="str">
            <v>A</v>
          </cell>
          <cell r="AD164" t="str">
            <v/>
          </cell>
        </row>
        <row r="165">
          <cell r="J165" t="str">
            <v>Qc</v>
          </cell>
          <cell r="K165" t="str">
            <v>A</v>
          </cell>
          <cell r="L165" t="str">
            <v>NON</v>
          </cell>
          <cell r="N165" t="str">
            <v>A</v>
          </cell>
          <cell r="O165" t="str">
            <v>NON</v>
          </cell>
          <cell r="P165" t="str">
            <v>A</v>
          </cell>
          <cell r="R165" t="str">
            <v>A</v>
          </cell>
          <cell r="S165" t="str">
            <v>NON</v>
          </cell>
          <cell r="T165" t="str">
            <v>A</v>
          </cell>
          <cell r="U165" t="str">
            <v>NON</v>
          </cell>
          <cell r="V165" t="str">
            <v>A</v>
          </cell>
          <cell r="W165" t="str">
            <v>NON</v>
          </cell>
          <cell r="X165" t="str">
            <v>A</v>
          </cell>
          <cell r="Z165" t="str">
            <v>A</v>
          </cell>
          <cell r="AB165" t="str">
            <v>A</v>
          </cell>
          <cell r="AD165" t="str">
            <v/>
          </cell>
        </row>
        <row r="166">
          <cell r="J166" t="str">
            <v>Qc</v>
          </cell>
          <cell r="K166" t="str">
            <v>A</v>
          </cell>
          <cell r="L166" t="str">
            <v>NON</v>
          </cell>
          <cell r="N166" t="str">
            <v>A</v>
          </cell>
          <cell r="O166" t="str">
            <v>NON</v>
          </cell>
          <cell r="P166" t="str">
            <v>A</v>
          </cell>
          <cell r="R166" t="str">
            <v>A</v>
          </cell>
          <cell r="S166" t="str">
            <v>NON</v>
          </cell>
          <cell r="T166" t="str">
            <v>A</v>
          </cell>
          <cell r="U166" t="str">
            <v>NON</v>
          </cell>
          <cell r="V166" t="str">
            <v>A</v>
          </cell>
          <cell r="W166" t="str">
            <v>NON</v>
          </cell>
          <cell r="X166" t="str">
            <v>A</v>
          </cell>
          <cell r="Z166" t="str">
            <v>A</v>
          </cell>
          <cell r="AB166" t="str">
            <v>A</v>
          </cell>
          <cell r="AD166" t="str">
            <v/>
          </cell>
        </row>
        <row r="167">
          <cell r="J167" t="str">
            <v>Qc</v>
          </cell>
          <cell r="K167" t="str">
            <v>A</v>
          </cell>
          <cell r="L167" t="str">
            <v>NON</v>
          </cell>
          <cell r="N167" t="str">
            <v>A</v>
          </cell>
          <cell r="O167" t="str">
            <v>NON</v>
          </cell>
          <cell r="P167" t="str">
            <v>A</v>
          </cell>
          <cell r="R167" t="str">
            <v>A</v>
          </cell>
          <cell r="S167" t="str">
            <v>NON</v>
          </cell>
          <cell r="T167" t="str">
            <v>A</v>
          </cell>
          <cell r="U167" t="str">
            <v>NON</v>
          </cell>
          <cell r="V167" t="str">
            <v>A</v>
          </cell>
          <cell r="W167" t="str">
            <v>NON</v>
          </cell>
          <cell r="X167" t="str">
            <v>A</v>
          </cell>
          <cell r="Z167" t="str">
            <v>A</v>
          </cell>
          <cell r="AB167" t="str">
            <v>A</v>
          </cell>
          <cell r="AD167" t="str">
            <v/>
          </cell>
        </row>
        <row r="168">
          <cell r="J168" t="str">
            <v>Qc</v>
          </cell>
          <cell r="K168" t="str">
            <v>A</v>
          </cell>
          <cell r="L168" t="str">
            <v>NON</v>
          </cell>
          <cell r="N168" t="str">
            <v>A</v>
          </cell>
          <cell r="O168" t="str">
            <v>NON</v>
          </cell>
          <cell r="P168" t="str">
            <v>A</v>
          </cell>
          <cell r="R168" t="str">
            <v>A</v>
          </cell>
          <cell r="S168" t="str">
            <v>NON</v>
          </cell>
          <cell r="T168" t="str">
            <v>A</v>
          </cell>
          <cell r="U168" t="str">
            <v>NON</v>
          </cell>
          <cell r="V168" t="str">
            <v>A</v>
          </cell>
          <cell r="W168" t="str">
            <v>NON</v>
          </cell>
          <cell r="X168" t="str">
            <v>A</v>
          </cell>
          <cell r="Z168" t="str">
            <v>A</v>
          </cell>
          <cell r="AB168" t="str">
            <v>A</v>
          </cell>
          <cell r="AD168" t="str">
            <v/>
          </cell>
        </row>
        <row r="169">
          <cell r="J169" t="str">
            <v>Qc</v>
          </cell>
          <cell r="K169" t="str">
            <v>A</v>
          </cell>
          <cell r="L169" t="str">
            <v>NON</v>
          </cell>
          <cell r="N169" t="str">
            <v>A</v>
          </cell>
          <cell r="O169" t="str">
            <v>NON</v>
          </cell>
          <cell r="P169" t="str">
            <v>A</v>
          </cell>
          <cell r="R169" t="str">
            <v>A</v>
          </cell>
          <cell r="S169" t="str">
            <v>NON</v>
          </cell>
          <cell r="T169" t="str">
            <v>A</v>
          </cell>
          <cell r="U169" t="str">
            <v>NON</v>
          </cell>
          <cell r="V169" t="str">
            <v>A</v>
          </cell>
          <cell r="W169" t="str">
            <v>NON</v>
          </cell>
          <cell r="X169" t="str">
            <v>A</v>
          </cell>
          <cell r="Z169" t="str">
            <v>A</v>
          </cell>
          <cell r="AB169" t="str">
            <v>A</v>
          </cell>
          <cell r="AD169" t="str">
            <v/>
          </cell>
        </row>
        <row r="170">
          <cell r="J170" t="str">
            <v>Qc</v>
          </cell>
          <cell r="K170" t="str">
            <v>A</v>
          </cell>
          <cell r="L170" t="str">
            <v>NON</v>
          </cell>
          <cell r="N170" t="str">
            <v>A</v>
          </cell>
          <cell r="O170" t="str">
            <v>NON</v>
          </cell>
          <cell r="P170" t="str">
            <v>A</v>
          </cell>
          <cell r="R170" t="str">
            <v>A</v>
          </cell>
          <cell r="S170" t="str">
            <v>NON</v>
          </cell>
          <cell r="T170" t="str">
            <v>A</v>
          </cell>
          <cell r="U170" t="str">
            <v>NON</v>
          </cell>
          <cell r="V170" t="str">
            <v>A</v>
          </cell>
          <cell r="W170" t="str">
            <v>NON</v>
          </cell>
          <cell r="X170" t="str">
            <v>A</v>
          </cell>
          <cell r="Z170" t="str">
            <v>A</v>
          </cell>
          <cell r="AB170" t="str">
            <v>A</v>
          </cell>
          <cell r="AD170" t="str">
            <v/>
          </cell>
        </row>
        <row r="171">
          <cell r="J171" t="str">
            <v>Qc</v>
          </cell>
          <cell r="K171" t="str">
            <v>A</v>
          </cell>
          <cell r="L171" t="str">
            <v>NON</v>
          </cell>
          <cell r="N171" t="str">
            <v>A</v>
          </cell>
          <cell r="O171" t="str">
            <v>NON</v>
          </cell>
          <cell r="P171" t="str">
            <v>A</v>
          </cell>
          <cell r="R171" t="str">
            <v>A</v>
          </cell>
          <cell r="S171" t="str">
            <v>NON</v>
          </cell>
          <cell r="T171" t="str">
            <v>A</v>
          </cell>
          <cell r="U171" t="str">
            <v>NON</v>
          </cell>
          <cell r="V171" t="str">
            <v>A</v>
          </cell>
          <cell r="W171" t="str">
            <v>NON</v>
          </cell>
          <cell r="X171" t="str">
            <v>A</v>
          </cell>
          <cell r="Z171" t="str">
            <v>A</v>
          </cell>
          <cell r="AB171" t="str">
            <v>A</v>
          </cell>
          <cell r="AD171" t="str">
            <v/>
          </cell>
        </row>
        <row r="172">
          <cell r="J172" t="str">
            <v>Qc</v>
          </cell>
          <cell r="K172" t="str">
            <v>A</v>
          </cell>
          <cell r="L172" t="str">
            <v>NON</v>
          </cell>
          <cell r="N172" t="str">
            <v>A</v>
          </cell>
          <cell r="O172" t="str">
            <v>NON</v>
          </cell>
          <cell r="P172" t="str">
            <v>A</v>
          </cell>
          <cell r="R172" t="str">
            <v>A</v>
          </cell>
          <cell r="S172" t="str">
            <v>NON</v>
          </cell>
          <cell r="T172" t="str">
            <v>A</v>
          </cell>
          <cell r="U172" t="str">
            <v>NON</v>
          </cell>
          <cell r="V172" t="str">
            <v>A</v>
          </cell>
          <cell r="W172" t="str">
            <v>NON</v>
          </cell>
          <cell r="X172" t="str">
            <v>A</v>
          </cell>
          <cell r="Z172" t="str">
            <v>A</v>
          </cell>
          <cell r="AB172" t="str">
            <v>A</v>
          </cell>
          <cell r="AD172" t="str">
            <v/>
          </cell>
        </row>
        <row r="173">
          <cell r="J173" t="str">
            <v>Qc</v>
          </cell>
          <cell r="K173" t="str">
            <v>A</v>
          </cell>
          <cell r="L173" t="str">
            <v>NON</v>
          </cell>
          <cell r="N173" t="str">
            <v>A</v>
          </cell>
          <cell r="O173" t="str">
            <v>NON</v>
          </cell>
          <cell r="P173" t="str">
            <v>A</v>
          </cell>
          <cell r="R173" t="str">
            <v>A</v>
          </cell>
          <cell r="S173" t="str">
            <v>NON</v>
          </cell>
          <cell r="T173" t="str">
            <v>A</v>
          </cell>
          <cell r="U173" t="str">
            <v>NON</v>
          </cell>
          <cell r="V173" t="str">
            <v>A</v>
          </cell>
          <cell r="W173" t="str">
            <v>NON</v>
          </cell>
          <cell r="X173" t="str">
            <v>A</v>
          </cell>
          <cell r="Z173" t="str">
            <v>A</v>
          </cell>
          <cell r="AB173" t="str">
            <v>A</v>
          </cell>
          <cell r="AD173" t="str">
            <v/>
          </cell>
        </row>
        <row r="174">
          <cell r="J174" t="str">
            <v>Qc</v>
          </cell>
          <cell r="K174" t="str">
            <v>A</v>
          </cell>
          <cell r="L174" t="str">
            <v>NON</v>
          </cell>
          <cell r="N174" t="str">
            <v>A</v>
          </cell>
          <cell r="O174" t="str">
            <v>NON</v>
          </cell>
          <cell r="P174" t="str">
            <v>A</v>
          </cell>
          <cell r="R174" t="str">
            <v>A</v>
          </cell>
          <cell r="S174" t="str">
            <v>NON</v>
          </cell>
          <cell r="T174" t="str">
            <v>A</v>
          </cell>
          <cell r="U174" t="str">
            <v>NON</v>
          </cell>
          <cell r="V174" t="str">
            <v>A</v>
          </cell>
          <cell r="W174" t="str">
            <v>NON</v>
          </cell>
          <cell r="X174" t="str">
            <v>A</v>
          </cell>
          <cell r="Z174" t="str">
            <v>A</v>
          </cell>
          <cell r="AB174" t="str">
            <v>A</v>
          </cell>
          <cell r="AD174" t="str">
            <v/>
          </cell>
        </row>
        <row r="175">
          <cell r="J175" t="str">
            <v>Qc</v>
          </cell>
          <cell r="K175" t="str">
            <v>A</v>
          </cell>
          <cell r="L175" t="str">
            <v>NON</v>
          </cell>
          <cell r="N175" t="str">
            <v>A</v>
          </cell>
          <cell r="O175" t="str">
            <v>NON</v>
          </cell>
          <cell r="P175" t="str">
            <v>A</v>
          </cell>
          <cell r="R175" t="str">
            <v>A</v>
          </cell>
          <cell r="S175" t="str">
            <v>NON</v>
          </cell>
          <cell r="T175" t="str">
            <v>A</v>
          </cell>
          <cell r="U175" t="str">
            <v>NON</v>
          </cell>
          <cell r="V175" t="str">
            <v>A</v>
          </cell>
          <cell r="W175" t="str">
            <v>NON</v>
          </cell>
          <cell r="X175" t="str">
            <v>A</v>
          </cell>
          <cell r="Z175" t="str">
            <v>A</v>
          </cell>
          <cell r="AB175" t="str">
            <v>A</v>
          </cell>
          <cell r="AD175" t="str">
            <v/>
          </cell>
        </row>
        <row r="176">
          <cell r="J176" t="str">
            <v>Qc</v>
          </cell>
          <cell r="K176" t="str">
            <v>A</v>
          </cell>
          <cell r="L176" t="str">
            <v>NON</v>
          </cell>
          <cell r="N176" t="str">
            <v>A</v>
          </cell>
          <cell r="O176" t="str">
            <v>NON</v>
          </cell>
          <cell r="P176" t="str">
            <v>A</v>
          </cell>
          <cell r="R176" t="str">
            <v>A</v>
          </cell>
          <cell r="S176" t="str">
            <v>NON</v>
          </cell>
          <cell r="T176" t="str">
            <v>A</v>
          </cell>
          <cell r="U176" t="str">
            <v>NON</v>
          </cell>
          <cell r="V176" t="str">
            <v>A</v>
          </cell>
          <cell r="W176" t="str">
            <v>NON</v>
          </cell>
          <cell r="X176" t="str">
            <v>A</v>
          </cell>
          <cell r="Z176" t="str">
            <v>A</v>
          </cell>
          <cell r="AB176" t="str">
            <v>A</v>
          </cell>
          <cell r="AD176" t="str">
            <v/>
          </cell>
        </row>
        <row r="177">
          <cell r="J177" t="str">
            <v>Qc</v>
          </cell>
          <cell r="K177" t="str">
            <v>A</v>
          </cell>
          <cell r="L177" t="str">
            <v>NON</v>
          </cell>
          <cell r="N177" t="str">
            <v>A</v>
          </cell>
          <cell r="O177" t="str">
            <v>NON</v>
          </cell>
          <cell r="P177" t="str">
            <v>A</v>
          </cell>
          <cell r="R177" t="str">
            <v>A</v>
          </cell>
          <cell r="S177" t="str">
            <v>NON</v>
          </cell>
          <cell r="T177" t="str">
            <v>A</v>
          </cell>
          <cell r="U177" t="str">
            <v>NON</v>
          </cell>
          <cell r="V177" t="str">
            <v>A</v>
          </cell>
          <cell r="W177" t="str">
            <v>NON</v>
          </cell>
          <cell r="X177" t="str">
            <v>A</v>
          </cell>
          <cell r="Z177" t="str">
            <v>A</v>
          </cell>
          <cell r="AB177" t="str">
            <v>A</v>
          </cell>
          <cell r="AD177" t="str">
            <v/>
          </cell>
        </row>
        <row r="178">
          <cell r="J178" t="str">
            <v>Qc</v>
          </cell>
          <cell r="K178" t="str">
            <v>A</v>
          </cell>
          <cell r="L178" t="str">
            <v>NON</v>
          </cell>
          <cell r="N178" t="str">
            <v>A</v>
          </cell>
          <cell r="O178" t="str">
            <v>NON</v>
          </cell>
          <cell r="P178" t="str">
            <v>A</v>
          </cell>
          <cell r="R178" t="str">
            <v>A</v>
          </cell>
          <cell r="S178" t="str">
            <v>NON</v>
          </cell>
          <cell r="T178" t="str">
            <v>A</v>
          </cell>
          <cell r="U178" t="str">
            <v>NON</v>
          </cell>
          <cell r="V178" t="str">
            <v>A</v>
          </cell>
          <cell r="W178" t="str">
            <v>NON</v>
          </cell>
          <cell r="X178" t="str">
            <v>A</v>
          </cell>
          <cell r="Z178" t="str">
            <v>A</v>
          </cell>
          <cell r="AB178" t="str">
            <v>A</v>
          </cell>
          <cell r="AD178" t="str">
            <v/>
          </cell>
        </row>
        <row r="179">
          <cell r="J179" t="str">
            <v>Qc</v>
          </cell>
          <cell r="K179" t="str">
            <v>A</v>
          </cell>
          <cell r="L179" t="str">
            <v>NON</v>
          </cell>
          <cell r="N179" t="str">
            <v>A</v>
          </cell>
          <cell r="O179" t="str">
            <v>NON</v>
          </cell>
          <cell r="P179" t="str">
            <v>A</v>
          </cell>
          <cell r="R179" t="str">
            <v>A</v>
          </cell>
          <cell r="S179" t="str">
            <v>NON</v>
          </cell>
          <cell r="T179" t="str">
            <v>A</v>
          </cell>
          <cell r="U179" t="str">
            <v>NON</v>
          </cell>
          <cell r="V179" t="str">
            <v>A</v>
          </cell>
          <cell r="W179" t="str">
            <v>NON</v>
          </cell>
          <cell r="X179" t="str">
            <v>A</v>
          </cell>
          <cell r="Z179" t="str">
            <v>A</v>
          </cell>
          <cell r="AB179" t="str">
            <v>A</v>
          </cell>
          <cell r="AD179" t="str">
            <v/>
          </cell>
        </row>
        <row r="180">
          <cell r="J180" t="str">
            <v>Qc</v>
          </cell>
          <cell r="K180" t="str">
            <v>A</v>
          </cell>
          <cell r="L180" t="str">
            <v>NON</v>
          </cell>
          <cell r="N180" t="str">
            <v>A</v>
          </cell>
          <cell r="O180" t="str">
            <v>NON</v>
          </cell>
          <cell r="P180" t="str">
            <v>A</v>
          </cell>
          <cell r="R180" t="str">
            <v>A</v>
          </cell>
          <cell r="S180" t="str">
            <v>NON</v>
          </cell>
          <cell r="T180" t="str">
            <v>A</v>
          </cell>
          <cell r="U180" t="str">
            <v>NON</v>
          </cell>
          <cell r="V180" t="str">
            <v>A</v>
          </cell>
          <cell r="W180" t="str">
            <v>NON</v>
          </cell>
          <cell r="X180" t="str">
            <v>A</v>
          </cell>
          <cell r="Z180" t="str">
            <v>A</v>
          </cell>
          <cell r="AB180" t="str">
            <v>A</v>
          </cell>
          <cell r="AD180" t="str">
            <v/>
          </cell>
        </row>
        <row r="181">
          <cell r="J181" t="str">
            <v>Qc</v>
          </cell>
          <cell r="K181" t="str">
            <v>A</v>
          </cell>
          <cell r="L181" t="str">
            <v>NON</v>
          </cell>
          <cell r="N181" t="str">
            <v>A</v>
          </cell>
          <cell r="O181" t="str">
            <v>NON</v>
          </cell>
          <cell r="P181" t="str">
            <v>A</v>
          </cell>
          <cell r="R181" t="str">
            <v>A</v>
          </cell>
          <cell r="S181" t="str">
            <v>NON</v>
          </cell>
          <cell r="T181" t="str">
            <v>A</v>
          </cell>
          <cell r="U181" t="str">
            <v>NON</v>
          </cell>
          <cell r="V181" t="str">
            <v>A</v>
          </cell>
          <cell r="W181" t="str">
            <v>NON</v>
          </cell>
          <cell r="X181" t="str">
            <v>A</v>
          </cell>
          <cell r="Z181" t="str">
            <v>A</v>
          </cell>
          <cell r="AB181" t="str">
            <v>A</v>
          </cell>
          <cell r="AD181" t="str">
            <v/>
          </cell>
        </row>
        <row r="182">
          <cell r="J182" t="str">
            <v>Qc</v>
          </cell>
          <cell r="K182" t="str">
            <v>A</v>
          </cell>
          <cell r="L182" t="str">
            <v>NON</v>
          </cell>
          <cell r="N182" t="str">
            <v>A</v>
          </cell>
          <cell r="O182" t="str">
            <v>NON</v>
          </cell>
          <cell r="P182" t="str">
            <v>A</v>
          </cell>
          <cell r="R182" t="str">
            <v>A</v>
          </cell>
          <cell r="S182" t="str">
            <v>NON</v>
          </cell>
          <cell r="T182" t="str">
            <v>A</v>
          </cell>
          <cell r="U182" t="str">
            <v>NON</v>
          </cell>
          <cell r="V182" t="str">
            <v>A</v>
          </cell>
          <cell r="W182" t="str">
            <v>NON</v>
          </cell>
          <cell r="X182" t="str">
            <v>A</v>
          </cell>
          <cell r="Z182" t="str">
            <v>A</v>
          </cell>
          <cell r="AB182" t="str">
            <v>A</v>
          </cell>
          <cell r="AD182" t="str">
            <v/>
          </cell>
        </row>
        <row r="183">
          <cell r="J183" t="str">
            <v>Qc</v>
          </cell>
          <cell r="K183" t="str">
            <v>A</v>
          </cell>
          <cell r="L183" t="str">
            <v>NON</v>
          </cell>
          <cell r="N183" t="str">
            <v>A</v>
          </cell>
          <cell r="O183" t="str">
            <v>NON</v>
          </cell>
          <cell r="P183" t="str">
            <v>A</v>
          </cell>
          <cell r="R183" t="str">
            <v>A</v>
          </cell>
          <cell r="S183" t="str">
            <v>NON</v>
          </cell>
          <cell r="T183" t="str">
            <v>A</v>
          </cell>
          <cell r="U183" t="str">
            <v>NON</v>
          </cell>
          <cell r="V183" t="str">
            <v>A</v>
          </cell>
          <cell r="W183" t="str">
            <v>NON</v>
          </cell>
          <cell r="X183" t="str">
            <v>A</v>
          </cell>
          <cell r="Z183" t="str">
            <v>A</v>
          </cell>
          <cell r="AB183" t="str">
            <v>A</v>
          </cell>
          <cell r="AD183" t="str">
            <v/>
          </cell>
        </row>
        <row r="184">
          <cell r="J184" t="str">
            <v>Qc</v>
          </cell>
          <cell r="K184" t="str">
            <v>A</v>
          </cell>
          <cell r="L184" t="str">
            <v>NON</v>
          </cell>
          <cell r="N184" t="str">
            <v>A</v>
          </cell>
          <cell r="O184" t="str">
            <v>NON</v>
          </cell>
          <cell r="P184" t="str">
            <v>A</v>
          </cell>
          <cell r="R184" t="str">
            <v>A</v>
          </cell>
          <cell r="S184" t="str">
            <v>NON</v>
          </cell>
          <cell r="T184" t="str">
            <v>A</v>
          </cell>
          <cell r="U184" t="str">
            <v>NON</v>
          </cell>
          <cell r="V184" t="str">
            <v>A</v>
          </cell>
          <cell r="W184" t="str">
            <v>NON</v>
          </cell>
          <cell r="X184" t="str">
            <v>A</v>
          </cell>
          <cell r="Z184" t="str">
            <v>A</v>
          </cell>
          <cell r="AB184" t="str">
            <v>A</v>
          </cell>
          <cell r="AD184" t="str">
            <v/>
          </cell>
        </row>
        <row r="185">
          <cell r="J185" t="str">
            <v>Qc</v>
          </cell>
          <cell r="K185" t="str">
            <v>A</v>
          </cell>
          <cell r="L185" t="str">
            <v>NON</v>
          </cell>
          <cell r="N185" t="str">
            <v>A</v>
          </cell>
          <cell r="O185" t="str">
            <v>NON</v>
          </cell>
          <cell r="P185" t="str">
            <v>A</v>
          </cell>
          <cell r="R185" t="str">
            <v>A</v>
          </cell>
          <cell r="S185" t="str">
            <v>NON</v>
          </cell>
          <cell r="T185" t="str">
            <v>A</v>
          </cell>
          <cell r="U185" t="str">
            <v>NON</v>
          </cell>
          <cell r="V185" t="str">
            <v>A</v>
          </cell>
          <cell r="W185" t="str">
            <v>NON</v>
          </cell>
          <cell r="X185" t="str">
            <v>A</v>
          </cell>
          <cell r="Z185" t="str">
            <v>A</v>
          </cell>
          <cell r="AB185" t="str">
            <v>A</v>
          </cell>
          <cell r="AD185" t="str">
            <v/>
          </cell>
        </row>
        <row r="186">
          <cell r="J186" t="str">
            <v>Qc</v>
          </cell>
          <cell r="K186" t="str">
            <v>A</v>
          </cell>
          <cell r="L186" t="str">
            <v>NON</v>
          </cell>
          <cell r="N186" t="str">
            <v>A</v>
          </cell>
          <cell r="O186" t="str">
            <v>NON</v>
          </cell>
          <cell r="P186" t="str">
            <v>A</v>
          </cell>
          <cell r="R186" t="str">
            <v>A</v>
          </cell>
          <cell r="S186" t="str">
            <v>NON</v>
          </cell>
          <cell r="T186" t="str">
            <v>A</v>
          </cell>
          <cell r="U186" t="str">
            <v>NON</v>
          </cell>
          <cell r="V186" t="str">
            <v>A</v>
          </cell>
          <cell r="W186" t="str">
            <v>NON</v>
          </cell>
          <cell r="X186" t="str">
            <v>A</v>
          </cell>
          <cell r="Z186" t="str">
            <v>A</v>
          </cell>
          <cell r="AB186" t="str">
            <v>A</v>
          </cell>
          <cell r="AD186" t="str">
            <v/>
          </cell>
        </row>
        <row r="187">
          <cell r="J187" t="str">
            <v>Qc</v>
          </cell>
          <cell r="K187" t="str">
            <v>A</v>
          </cell>
          <cell r="L187" t="str">
            <v>NON</v>
          </cell>
          <cell r="N187" t="str">
            <v>A</v>
          </cell>
          <cell r="O187" t="str">
            <v>NON</v>
          </cell>
          <cell r="P187" t="str">
            <v>A</v>
          </cell>
          <cell r="R187" t="str">
            <v>A</v>
          </cell>
          <cell r="S187" t="str">
            <v>NON</v>
          </cell>
          <cell r="T187" t="str">
            <v>A</v>
          </cell>
          <cell r="U187" t="str">
            <v>NON</v>
          </cell>
          <cell r="V187" t="str">
            <v>A</v>
          </cell>
          <cell r="W187" t="str">
            <v>NON</v>
          </cell>
          <cell r="X187" t="str">
            <v>A</v>
          </cell>
          <cell r="Z187" t="str">
            <v>A</v>
          </cell>
          <cell r="AB187" t="str">
            <v>A</v>
          </cell>
          <cell r="AD187" t="str">
            <v/>
          </cell>
        </row>
        <row r="188">
          <cell r="J188" t="str">
            <v>Qc</v>
          </cell>
          <cell r="K188" t="str">
            <v>A</v>
          </cell>
          <cell r="L188" t="str">
            <v>NON</v>
          </cell>
          <cell r="N188" t="str">
            <v>A</v>
          </cell>
          <cell r="O188" t="str">
            <v>NON</v>
          </cell>
          <cell r="P188" t="str">
            <v>A</v>
          </cell>
          <cell r="R188" t="str">
            <v>A</v>
          </cell>
          <cell r="S188" t="str">
            <v>NON</v>
          </cell>
          <cell r="T188" t="str">
            <v>A</v>
          </cell>
          <cell r="U188" t="str">
            <v>NON</v>
          </cell>
          <cell r="V188" t="str">
            <v>A</v>
          </cell>
          <cell r="W188" t="str">
            <v>NON</v>
          </cell>
          <cell r="X188" t="str">
            <v>A</v>
          </cell>
          <cell r="Z188" t="str">
            <v>A</v>
          </cell>
          <cell r="AB188" t="str">
            <v>A</v>
          </cell>
          <cell r="AD188" t="str">
            <v/>
          </cell>
        </row>
        <row r="189">
          <cell r="J189" t="str">
            <v>Qc</v>
          </cell>
          <cell r="K189" t="str">
            <v>A</v>
          </cell>
          <cell r="L189" t="str">
            <v>NON</v>
          </cell>
          <cell r="N189" t="str">
            <v>A</v>
          </cell>
          <cell r="O189" t="str">
            <v>NON</v>
          </cell>
          <cell r="P189" t="str">
            <v>A</v>
          </cell>
          <cell r="R189" t="str">
            <v>A</v>
          </cell>
          <cell r="S189" t="str">
            <v>NON</v>
          </cell>
          <cell r="T189" t="str">
            <v>A</v>
          </cell>
          <cell r="U189" t="str">
            <v>NON</v>
          </cell>
          <cell r="V189" t="str">
            <v>A</v>
          </cell>
          <cell r="W189" t="str">
            <v>NON</v>
          </cell>
          <cell r="X189" t="str">
            <v>A</v>
          </cell>
          <cell r="Z189" t="str">
            <v>A</v>
          </cell>
          <cell r="AB189" t="str">
            <v>A</v>
          </cell>
          <cell r="AD189" t="str">
            <v/>
          </cell>
        </row>
        <row r="190">
          <cell r="J190" t="str">
            <v>Qc</v>
          </cell>
          <cell r="K190" t="str">
            <v>A</v>
          </cell>
          <cell r="L190" t="str">
            <v>NON</v>
          </cell>
          <cell r="N190" t="str">
            <v>A</v>
          </cell>
          <cell r="O190" t="str">
            <v>NON</v>
          </cell>
          <cell r="P190" t="str">
            <v>A</v>
          </cell>
          <cell r="R190" t="str">
            <v>A</v>
          </cell>
          <cell r="S190" t="str">
            <v>NON</v>
          </cell>
          <cell r="T190" t="str">
            <v>A</v>
          </cell>
          <cell r="U190" t="str">
            <v>NON</v>
          </cell>
          <cell r="V190" t="str">
            <v>A</v>
          </cell>
          <cell r="W190" t="str">
            <v>NON</v>
          </cell>
          <cell r="X190" t="str">
            <v>A</v>
          </cell>
          <cell r="Z190" t="str">
            <v>A</v>
          </cell>
          <cell r="AB190" t="str">
            <v>A</v>
          </cell>
          <cell r="AD190" t="str">
            <v/>
          </cell>
        </row>
        <row r="191">
          <cell r="J191" t="str">
            <v>Qc</v>
          </cell>
          <cell r="K191" t="str">
            <v>A</v>
          </cell>
          <cell r="L191" t="str">
            <v>NON</v>
          </cell>
          <cell r="N191" t="str">
            <v>A</v>
          </cell>
          <cell r="O191" t="str">
            <v>NON</v>
          </cell>
          <cell r="P191" t="str">
            <v>A</v>
          </cell>
          <cell r="R191" t="str">
            <v>A</v>
          </cell>
          <cell r="S191" t="str">
            <v>NON</v>
          </cell>
          <cell r="T191" t="str">
            <v>A</v>
          </cell>
          <cell r="U191" t="str">
            <v>NON</v>
          </cell>
          <cell r="V191" t="str">
            <v>A</v>
          </cell>
          <cell r="W191" t="str">
            <v>NON</v>
          </cell>
          <cell r="X191" t="str">
            <v>A</v>
          </cell>
          <cell r="Z191" t="str">
            <v>A</v>
          </cell>
          <cell r="AB191" t="str">
            <v>A</v>
          </cell>
          <cell r="AD191" t="str">
            <v/>
          </cell>
        </row>
        <row r="192">
          <cell r="J192" t="str">
            <v>Qc</v>
          </cell>
          <cell r="K192" t="str">
            <v>A</v>
          </cell>
          <cell r="L192" t="str">
            <v>NON</v>
          </cell>
          <cell r="N192" t="str">
            <v>A</v>
          </cell>
          <cell r="O192" t="str">
            <v>NON</v>
          </cell>
          <cell r="P192" t="str">
            <v>A</v>
          </cell>
          <cell r="R192" t="str">
            <v>A</v>
          </cell>
          <cell r="S192" t="str">
            <v>NON</v>
          </cell>
          <cell r="T192" t="str">
            <v>A</v>
          </cell>
          <cell r="U192" t="str">
            <v>NON</v>
          </cell>
          <cell r="V192" t="str">
            <v>A</v>
          </cell>
          <cell r="W192" t="str">
            <v>NON</v>
          </cell>
          <cell r="X192" t="str">
            <v>A</v>
          </cell>
          <cell r="Z192" t="str">
            <v>A</v>
          </cell>
          <cell r="AB192" t="str">
            <v>A</v>
          </cell>
          <cell r="AD192" t="str">
            <v/>
          </cell>
        </row>
        <row r="193">
          <cell r="J193" t="str">
            <v>Qc</v>
          </cell>
          <cell r="K193" t="str">
            <v>A</v>
          </cell>
          <cell r="L193" t="str">
            <v>NON</v>
          </cell>
          <cell r="N193" t="str">
            <v>A</v>
          </cell>
          <cell r="O193" t="str">
            <v>NON</v>
          </cell>
          <cell r="P193" t="str">
            <v>A</v>
          </cell>
          <cell r="R193" t="str">
            <v>A</v>
          </cell>
          <cell r="S193" t="str">
            <v>NON</v>
          </cell>
          <cell r="T193" t="str">
            <v>A</v>
          </cell>
          <cell r="U193" t="str">
            <v>NON</v>
          </cell>
          <cell r="V193" t="str">
            <v>A</v>
          </cell>
          <cell r="W193" t="str">
            <v>NON</v>
          </cell>
          <cell r="X193" t="str">
            <v>A</v>
          </cell>
          <cell r="Z193" t="str">
            <v>A</v>
          </cell>
          <cell r="AB193" t="str">
            <v>A</v>
          </cell>
          <cell r="AD193" t="str">
            <v/>
          </cell>
        </row>
        <row r="194">
          <cell r="J194" t="str">
            <v>Qc</v>
          </cell>
          <cell r="K194" t="str">
            <v>A</v>
          </cell>
          <cell r="L194" t="str">
            <v>NON</v>
          </cell>
          <cell r="N194" t="str">
            <v>A</v>
          </cell>
          <cell r="O194" t="str">
            <v>NON</v>
          </cell>
          <cell r="P194" t="str">
            <v>A</v>
          </cell>
          <cell r="R194" t="str">
            <v>A</v>
          </cell>
          <cell r="S194" t="str">
            <v>NON</v>
          </cell>
          <cell r="T194" t="str">
            <v>A</v>
          </cell>
          <cell r="U194" t="str">
            <v>NON</v>
          </cell>
          <cell r="V194" t="str">
            <v>A</v>
          </cell>
          <cell r="W194" t="str">
            <v>NON</v>
          </cell>
          <cell r="X194" t="str">
            <v>A</v>
          </cell>
          <cell r="Z194" t="str">
            <v>A</v>
          </cell>
          <cell r="AB194" t="str">
            <v>A</v>
          </cell>
          <cell r="AD194" t="str">
            <v/>
          </cell>
        </row>
        <row r="195">
          <cell r="J195" t="str">
            <v>Qc</v>
          </cell>
          <cell r="K195" t="str">
            <v>A</v>
          </cell>
          <cell r="L195" t="str">
            <v>NON</v>
          </cell>
          <cell r="N195" t="str">
            <v>A</v>
          </cell>
          <cell r="O195" t="str">
            <v>NON</v>
          </cell>
          <cell r="T195" t="str">
            <v>A</v>
          </cell>
          <cell r="U195" t="str">
            <v>NON</v>
          </cell>
        </row>
        <row r="196">
          <cell r="J196" t="str">
            <v>Qc</v>
          </cell>
          <cell r="K196" t="str">
            <v>A</v>
          </cell>
          <cell r="L196" t="str">
            <v>NON</v>
          </cell>
          <cell r="N196" t="str">
            <v>A</v>
          </cell>
          <cell r="O196" t="str">
            <v>NON</v>
          </cell>
          <cell r="T196" t="str">
            <v>A</v>
          </cell>
          <cell r="U196" t="str">
            <v>NON</v>
          </cell>
        </row>
        <row r="197">
          <cell r="J197" t="str">
            <v>Qc</v>
          </cell>
          <cell r="K197" t="str">
            <v>A</v>
          </cell>
          <cell r="L197" t="str">
            <v>NON</v>
          </cell>
          <cell r="N197" t="str">
            <v>A</v>
          </cell>
          <cell r="O197" t="str">
            <v>NON</v>
          </cell>
          <cell r="T197" t="str">
            <v>A</v>
          </cell>
          <cell r="U197" t="str">
            <v>NON</v>
          </cell>
        </row>
        <row r="198">
          <cell r="J198" t="str">
            <v>Qc</v>
          </cell>
          <cell r="K198" t="str">
            <v>A</v>
          </cell>
          <cell r="L198" t="str">
            <v>NON</v>
          </cell>
          <cell r="N198" t="str">
            <v>A</v>
          </cell>
          <cell r="O198" t="str">
            <v>NON</v>
          </cell>
          <cell r="T198" t="str">
            <v>A</v>
          </cell>
          <cell r="U198" t="str">
            <v>NON</v>
          </cell>
        </row>
        <row r="199">
          <cell r="J199" t="str">
            <v>Qc</v>
          </cell>
          <cell r="K199" t="str">
            <v>A</v>
          </cell>
          <cell r="L199" t="str">
            <v>NON</v>
          </cell>
          <cell r="N199" t="str">
            <v>A</v>
          </cell>
          <cell r="O199" t="str">
            <v>NON</v>
          </cell>
          <cell r="T199" t="str">
            <v>A</v>
          </cell>
          <cell r="U199" t="str">
            <v>NON</v>
          </cell>
        </row>
        <row r="200">
          <cell r="J200" t="str">
            <v>Qc</v>
          </cell>
          <cell r="K200" t="str">
            <v>A</v>
          </cell>
          <cell r="L200" t="str">
            <v>NON</v>
          </cell>
          <cell r="N200" t="str">
            <v>A</v>
          </cell>
          <cell r="O200" t="str">
            <v>NON</v>
          </cell>
          <cell r="T200" t="str">
            <v>A</v>
          </cell>
          <cell r="U200" t="str">
            <v>NON</v>
          </cell>
        </row>
        <row r="201">
          <cell r="J201" t="str">
            <v>Qc</v>
          </cell>
          <cell r="K201" t="str">
            <v>A</v>
          </cell>
          <cell r="L201" t="str">
            <v>NON</v>
          </cell>
          <cell r="N201" t="str">
            <v>A</v>
          </cell>
          <cell r="O201" t="str">
            <v>NON</v>
          </cell>
          <cell r="T201" t="str">
            <v>A</v>
          </cell>
          <cell r="U201" t="str">
            <v>NON</v>
          </cell>
        </row>
        <row r="202">
          <cell r="J202" t="str">
            <v>Qc</v>
          </cell>
          <cell r="K202" t="str">
            <v>A</v>
          </cell>
          <cell r="L202" t="str">
            <v>NON</v>
          </cell>
          <cell r="N202" t="str">
            <v>A</v>
          </cell>
          <cell r="O202" t="str">
            <v>NON</v>
          </cell>
          <cell r="T202" t="str">
            <v>A</v>
          </cell>
          <cell r="U202" t="str">
            <v>NON</v>
          </cell>
        </row>
        <row r="203">
          <cell r="J203" t="str">
            <v>Qc</v>
          </cell>
          <cell r="K203" t="str">
            <v>A</v>
          </cell>
          <cell r="L203" t="str">
            <v>NON</v>
          </cell>
          <cell r="N203" t="str">
            <v>A</v>
          </cell>
          <cell r="O203" t="str">
            <v>NON</v>
          </cell>
          <cell r="T203" t="str">
            <v>A</v>
          </cell>
          <cell r="U203" t="str">
            <v>NON</v>
          </cell>
        </row>
        <row r="204">
          <cell r="J204" t="str">
            <v>Qc</v>
          </cell>
          <cell r="K204" t="str">
            <v>A</v>
          </cell>
          <cell r="L204" t="str">
            <v>NON</v>
          </cell>
          <cell r="N204" t="str">
            <v>A</v>
          </cell>
          <cell r="O204" t="str">
            <v>NON</v>
          </cell>
          <cell r="T204" t="str">
            <v>A</v>
          </cell>
          <cell r="U204" t="str">
            <v>NON</v>
          </cell>
        </row>
        <row r="205">
          <cell r="J205" t="str">
            <v>Qc</v>
          </cell>
          <cell r="K205" t="str">
            <v>A</v>
          </cell>
          <cell r="L205" t="str">
            <v>NON</v>
          </cell>
          <cell r="N205" t="str">
            <v>A</v>
          </cell>
          <cell r="O205" t="str">
            <v>NON</v>
          </cell>
          <cell r="T205" t="str">
            <v>A</v>
          </cell>
          <cell r="U205" t="str">
            <v>NON</v>
          </cell>
        </row>
        <row r="206">
          <cell r="J206" t="str">
            <v>Qc</v>
          </cell>
          <cell r="K206" t="str">
            <v>A</v>
          </cell>
          <cell r="L206" t="str">
            <v>NON</v>
          </cell>
          <cell r="N206" t="str">
            <v>A</v>
          </cell>
          <cell r="O206" t="str">
            <v>NON</v>
          </cell>
          <cell r="T206" t="str">
            <v>A</v>
          </cell>
          <cell r="U206" t="str">
            <v>NON</v>
          </cell>
        </row>
        <row r="207">
          <cell r="J207" t="str">
            <v>Qc</v>
          </cell>
          <cell r="K207" t="str">
            <v>A</v>
          </cell>
          <cell r="L207" t="str">
            <v>NON</v>
          </cell>
          <cell r="N207" t="str">
            <v>A</v>
          </cell>
          <cell r="O207" t="str">
            <v>NON</v>
          </cell>
          <cell r="T207" t="str">
            <v>A</v>
          </cell>
          <cell r="U207" t="str">
            <v>NON</v>
          </cell>
        </row>
        <row r="208">
          <cell r="J208" t="str">
            <v>Qc</v>
          </cell>
          <cell r="K208" t="str">
            <v>A</v>
          </cell>
          <cell r="L208" t="str">
            <v>NON</v>
          </cell>
          <cell r="N208" t="str">
            <v>A</v>
          </cell>
          <cell r="O208" t="str">
            <v>NON</v>
          </cell>
          <cell r="T208" t="str">
            <v>A</v>
          </cell>
          <cell r="U208" t="str">
            <v>NON</v>
          </cell>
        </row>
        <row r="209">
          <cell r="J209" t="str">
            <v>Qc</v>
          </cell>
          <cell r="K209" t="str">
            <v>A</v>
          </cell>
          <cell r="L209" t="str">
            <v>NON</v>
          </cell>
          <cell r="N209" t="str">
            <v>A</v>
          </cell>
          <cell r="O209" t="str">
            <v>NON</v>
          </cell>
          <cell r="T209" t="str">
            <v>A</v>
          </cell>
          <cell r="U209" t="str">
            <v>NON</v>
          </cell>
        </row>
        <row r="210">
          <cell r="J210" t="str">
            <v>Qc</v>
          </cell>
          <cell r="K210" t="str">
            <v>A</v>
          </cell>
          <cell r="L210" t="str">
            <v>NON</v>
          </cell>
          <cell r="N210" t="str">
            <v>A</v>
          </cell>
          <cell r="O210" t="str">
            <v>NON</v>
          </cell>
          <cell r="T210" t="str">
            <v>A</v>
          </cell>
          <cell r="U210" t="str">
            <v>NON</v>
          </cell>
        </row>
        <row r="211">
          <cell r="J211" t="str">
            <v>Qc</v>
          </cell>
          <cell r="K211" t="str">
            <v>A</v>
          </cell>
          <cell r="L211" t="str">
            <v>NON</v>
          </cell>
          <cell r="N211" t="str">
            <v>A</v>
          </cell>
          <cell r="O211" t="str">
            <v>NON</v>
          </cell>
          <cell r="T211" t="str">
            <v>A</v>
          </cell>
          <cell r="U211" t="str">
            <v>NON</v>
          </cell>
        </row>
        <row r="212">
          <cell r="J212" t="str">
            <v>Qc</v>
          </cell>
          <cell r="K212" t="str">
            <v>A</v>
          </cell>
          <cell r="L212" t="str">
            <v>NON</v>
          </cell>
          <cell r="N212" t="str">
            <v>A</v>
          </cell>
          <cell r="O212" t="str">
            <v>NON</v>
          </cell>
          <cell r="T212" t="str">
            <v>A</v>
          </cell>
          <cell r="U212" t="str">
            <v>NON</v>
          </cell>
        </row>
        <row r="213">
          <cell r="J213" t="str">
            <v>Qc</v>
          </cell>
          <cell r="K213" t="str">
            <v>A</v>
          </cell>
          <cell r="L213" t="str">
            <v>NON</v>
          </cell>
          <cell r="N213" t="str">
            <v>A</v>
          </cell>
          <cell r="O213" t="str">
            <v>NON</v>
          </cell>
          <cell r="T213" t="str">
            <v>A</v>
          </cell>
          <cell r="U213" t="str">
            <v>NON</v>
          </cell>
        </row>
        <row r="214">
          <cell r="J214" t="str">
            <v>Qc</v>
          </cell>
          <cell r="K214" t="str">
            <v>A</v>
          </cell>
          <cell r="L214" t="str">
            <v>NON</v>
          </cell>
          <cell r="N214" t="str">
            <v>A</v>
          </cell>
          <cell r="O214" t="str">
            <v>NON</v>
          </cell>
          <cell r="T214" t="str">
            <v>A</v>
          </cell>
          <cell r="U214" t="str">
            <v>NON</v>
          </cell>
        </row>
        <row r="215">
          <cell r="J215" t="str">
            <v>Qc</v>
          </cell>
          <cell r="K215" t="str">
            <v>A</v>
          </cell>
          <cell r="L215" t="str">
            <v>NON</v>
          </cell>
          <cell r="N215" t="str">
            <v>A</v>
          </cell>
          <cell r="O215" t="str">
            <v>NON</v>
          </cell>
          <cell r="T215" t="str">
            <v>A</v>
          </cell>
          <cell r="U215" t="str">
            <v>NON</v>
          </cell>
        </row>
        <row r="216">
          <cell r="J216" t="str">
            <v>Qc</v>
          </cell>
          <cell r="K216" t="str">
            <v>A</v>
          </cell>
          <cell r="L216" t="str">
            <v>NON</v>
          </cell>
          <cell r="N216" t="str">
            <v>A</v>
          </cell>
          <cell r="O216" t="str">
            <v>NON</v>
          </cell>
          <cell r="T216" t="str">
            <v>A</v>
          </cell>
          <cell r="U216" t="str">
            <v>NON</v>
          </cell>
        </row>
        <row r="217">
          <cell r="J217" t="str">
            <v>Qc</v>
          </cell>
          <cell r="K217" t="str">
            <v>A</v>
          </cell>
          <cell r="L217" t="str">
            <v>NON</v>
          </cell>
          <cell r="N217" t="str">
            <v>A</v>
          </cell>
          <cell r="O217" t="str">
            <v>NON</v>
          </cell>
          <cell r="T217" t="str">
            <v>A</v>
          </cell>
          <cell r="U217" t="str">
            <v>NON</v>
          </cell>
        </row>
        <row r="218">
          <cell r="J218" t="str">
            <v>Qc</v>
          </cell>
          <cell r="K218" t="str">
            <v>A</v>
          </cell>
          <cell r="L218" t="str">
            <v>NON</v>
          </cell>
          <cell r="N218" t="str">
            <v>A</v>
          </cell>
          <cell r="O218" t="str">
            <v>NON</v>
          </cell>
          <cell r="T218" t="str">
            <v>A</v>
          </cell>
          <cell r="U218" t="str">
            <v>NON</v>
          </cell>
        </row>
        <row r="219">
          <cell r="J219" t="str">
            <v>Qc</v>
          </cell>
          <cell r="K219" t="str">
            <v>A</v>
          </cell>
          <cell r="L219" t="str">
            <v>NON</v>
          </cell>
          <cell r="N219" t="str">
            <v>A</v>
          </cell>
          <cell r="O219" t="str">
            <v>NON</v>
          </cell>
          <cell r="T219" t="str">
            <v>A</v>
          </cell>
          <cell r="U219" t="str">
            <v>NON</v>
          </cell>
        </row>
        <row r="220">
          <cell r="J220" t="str">
            <v>Qc</v>
          </cell>
          <cell r="K220" t="str">
            <v>A</v>
          </cell>
          <cell r="L220" t="str">
            <v>NON</v>
          </cell>
          <cell r="N220" t="str">
            <v>A</v>
          </cell>
          <cell r="O220" t="str">
            <v>NON</v>
          </cell>
          <cell r="T220" t="str">
            <v>A</v>
          </cell>
          <cell r="U220" t="str">
            <v>NON</v>
          </cell>
        </row>
        <row r="221">
          <cell r="J221" t="str">
            <v>Qc</v>
          </cell>
          <cell r="K221" t="str">
            <v>A</v>
          </cell>
          <cell r="L221" t="str">
            <v>NON</v>
          </cell>
          <cell r="N221" t="str">
            <v>A</v>
          </cell>
          <cell r="O221" t="str">
            <v>NON</v>
          </cell>
          <cell r="T221" t="str">
            <v>A</v>
          </cell>
          <cell r="U221" t="str">
            <v>NON</v>
          </cell>
        </row>
        <row r="222">
          <cell r="J222" t="str">
            <v>Qc</v>
          </cell>
          <cell r="K222" t="str">
            <v>A</v>
          </cell>
          <cell r="L222" t="str">
            <v>NON</v>
          </cell>
          <cell r="N222" t="str">
            <v>A</v>
          </cell>
          <cell r="O222" t="str">
            <v>NON</v>
          </cell>
          <cell r="T222" t="str">
            <v>A</v>
          </cell>
          <cell r="U222" t="str">
            <v>NON</v>
          </cell>
        </row>
        <row r="223">
          <cell r="J223" t="str">
            <v>Qc</v>
          </cell>
          <cell r="K223" t="str">
            <v>A</v>
          </cell>
          <cell r="L223" t="str">
            <v>NON</v>
          </cell>
          <cell r="N223" t="str">
            <v>A</v>
          </cell>
          <cell r="O223" t="str">
            <v>NON</v>
          </cell>
          <cell r="T223" t="str">
            <v>A</v>
          </cell>
          <cell r="U223" t="str">
            <v>NON</v>
          </cell>
        </row>
        <row r="224">
          <cell r="J224" t="str">
            <v>Qc</v>
          </cell>
          <cell r="K224" t="str">
            <v>A</v>
          </cell>
          <cell r="L224" t="str">
            <v>NON</v>
          </cell>
          <cell r="N224" t="str">
            <v>A</v>
          </cell>
          <cell r="O224" t="str">
            <v>NON</v>
          </cell>
          <cell r="T224" t="str">
            <v>A</v>
          </cell>
          <cell r="U224" t="str">
            <v>NON</v>
          </cell>
        </row>
        <row r="225">
          <cell r="J225" t="str">
            <v>Qc</v>
          </cell>
          <cell r="K225" t="str">
            <v>A</v>
          </cell>
          <cell r="L225" t="str">
            <v>NON</v>
          </cell>
          <cell r="N225" t="str">
            <v>A</v>
          </cell>
          <cell r="O225" t="str">
            <v>NON</v>
          </cell>
          <cell r="T225" t="str">
            <v>A</v>
          </cell>
          <cell r="U225" t="str">
            <v>NON</v>
          </cell>
        </row>
        <row r="226">
          <cell r="J226" t="str">
            <v>Qc</v>
          </cell>
          <cell r="K226" t="str">
            <v>A</v>
          </cell>
          <cell r="L226" t="str">
            <v>NON</v>
          </cell>
          <cell r="N226" t="str">
            <v>A</v>
          </cell>
          <cell r="O226" t="str">
            <v>NON</v>
          </cell>
          <cell r="T226" t="str">
            <v>A</v>
          </cell>
          <cell r="U226" t="str">
            <v>NON</v>
          </cell>
        </row>
        <row r="227">
          <cell r="J227" t="str">
            <v>Qc</v>
          </cell>
          <cell r="K227" t="str">
            <v>A</v>
          </cell>
          <cell r="L227" t="str">
            <v>NON</v>
          </cell>
          <cell r="N227" t="str">
            <v>A</v>
          </cell>
          <cell r="O227" t="str">
            <v>NON</v>
          </cell>
          <cell r="T227" t="str">
            <v>A</v>
          </cell>
          <cell r="U227" t="str">
            <v>NON</v>
          </cell>
        </row>
        <row r="228">
          <cell r="J228" t="str">
            <v>Qc</v>
          </cell>
          <cell r="K228" t="str">
            <v>A</v>
          </cell>
          <cell r="L228" t="str">
            <v>NON</v>
          </cell>
          <cell r="N228" t="str">
            <v>A</v>
          </cell>
          <cell r="O228" t="str">
            <v>NON</v>
          </cell>
          <cell r="T228" t="str">
            <v>A</v>
          </cell>
          <cell r="U228" t="str">
            <v>NON</v>
          </cell>
        </row>
        <row r="229">
          <cell r="J229" t="str">
            <v>Qc</v>
          </cell>
          <cell r="K229" t="str">
            <v>A</v>
          </cell>
          <cell r="L229" t="str">
            <v>NON</v>
          </cell>
          <cell r="N229" t="str">
            <v>A</v>
          </cell>
          <cell r="O229" t="str">
            <v>NON</v>
          </cell>
          <cell r="T229" t="str">
            <v>A</v>
          </cell>
          <cell r="U229" t="str">
            <v>NON</v>
          </cell>
        </row>
        <row r="230">
          <cell r="J230" t="str">
            <v>Qc</v>
          </cell>
          <cell r="K230" t="str">
            <v>A</v>
          </cell>
          <cell r="L230" t="str">
            <v>NON</v>
          </cell>
          <cell r="N230" t="str">
            <v>A</v>
          </cell>
          <cell r="O230" t="str">
            <v>NON</v>
          </cell>
          <cell r="T230" t="str">
            <v>A</v>
          </cell>
          <cell r="U230" t="str">
            <v>NON</v>
          </cell>
        </row>
        <row r="231">
          <cell r="J231" t="str">
            <v>Qc</v>
          </cell>
          <cell r="K231" t="str">
            <v>A</v>
          </cell>
          <cell r="L231" t="str">
            <v>NON</v>
          </cell>
          <cell r="N231" t="str">
            <v>A</v>
          </cell>
          <cell r="O231" t="str">
            <v>NON</v>
          </cell>
          <cell r="T231" t="str">
            <v>A</v>
          </cell>
          <cell r="U231" t="str">
            <v>NON</v>
          </cell>
        </row>
        <row r="232">
          <cell r="J232" t="str">
            <v>Qc</v>
          </cell>
          <cell r="K232" t="str">
            <v>A</v>
          </cell>
          <cell r="L232" t="str">
            <v>NON</v>
          </cell>
          <cell r="N232" t="str">
            <v>A</v>
          </cell>
          <cell r="O232" t="str">
            <v>NON</v>
          </cell>
          <cell r="T232" t="str">
            <v>A</v>
          </cell>
          <cell r="U232" t="str">
            <v>NON</v>
          </cell>
        </row>
        <row r="233">
          <cell r="J233" t="str">
            <v>Qc</v>
          </cell>
          <cell r="K233" t="str">
            <v>A</v>
          </cell>
          <cell r="L233" t="str">
            <v>NON</v>
          </cell>
          <cell r="N233" t="str">
            <v>A</v>
          </cell>
          <cell r="O233" t="str">
            <v>NON</v>
          </cell>
          <cell r="T233" t="str">
            <v>A</v>
          </cell>
          <cell r="U233" t="str">
            <v>NON</v>
          </cell>
        </row>
        <row r="234">
          <cell r="J234" t="str">
            <v>Qc</v>
          </cell>
          <cell r="K234" t="str">
            <v>A</v>
          </cell>
          <cell r="L234" t="str">
            <v>NON</v>
          </cell>
          <cell r="N234" t="str">
            <v>A</v>
          </cell>
          <cell r="O234" t="str">
            <v>NON</v>
          </cell>
          <cell r="T234" t="str">
            <v>A</v>
          </cell>
          <cell r="U234" t="str">
            <v>NON</v>
          </cell>
        </row>
        <row r="235">
          <cell r="J235" t="str">
            <v>Qc</v>
          </cell>
          <cell r="K235" t="str">
            <v>A</v>
          </cell>
          <cell r="L235" t="str">
            <v>NON</v>
          </cell>
          <cell r="N235" t="str">
            <v>A</v>
          </cell>
          <cell r="O235" t="str">
            <v>NON</v>
          </cell>
          <cell r="T235" t="str">
            <v>A</v>
          </cell>
          <cell r="U235" t="str">
            <v>NON</v>
          </cell>
        </row>
        <row r="236">
          <cell r="J236" t="str">
            <v>Qc</v>
          </cell>
          <cell r="K236" t="str">
            <v>A</v>
          </cell>
          <cell r="L236" t="str">
            <v>NON</v>
          </cell>
          <cell r="N236" t="str">
            <v>A</v>
          </cell>
          <cell r="O236" t="str">
            <v>NON</v>
          </cell>
          <cell r="T236" t="str">
            <v>A</v>
          </cell>
          <cell r="U236" t="str">
            <v>NON</v>
          </cell>
        </row>
        <row r="237">
          <cell r="J237" t="str">
            <v>Qc</v>
          </cell>
          <cell r="K237" t="str">
            <v>A</v>
          </cell>
          <cell r="L237" t="str">
            <v>NON</v>
          </cell>
          <cell r="N237" t="str">
            <v>A</v>
          </cell>
          <cell r="O237" t="str">
            <v>NON</v>
          </cell>
          <cell r="T237" t="str">
            <v>A</v>
          </cell>
          <cell r="U237" t="str">
            <v>NON</v>
          </cell>
        </row>
        <row r="238">
          <cell r="J238" t="str">
            <v>Qc</v>
          </cell>
          <cell r="K238" t="str">
            <v>A</v>
          </cell>
          <cell r="L238" t="str">
            <v>NON</v>
          </cell>
          <cell r="N238" t="str">
            <v>A</v>
          </cell>
          <cell r="O238" t="str">
            <v>NON</v>
          </cell>
          <cell r="T238" t="str">
            <v>A</v>
          </cell>
          <cell r="U238" t="str">
            <v>NON</v>
          </cell>
        </row>
        <row r="239">
          <cell r="J239" t="str">
            <v>Qc</v>
          </cell>
          <cell r="K239" t="str">
            <v>A</v>
          </cell>
          <cell r="L239" t="str">
            <v>NON</v>
          </cell>
          <cell r="N239" t="str">
            <v>A</v>
          </cell>
          <cell r="O239" t="str">
            <v>NON</v>
          </cell>
          <cell r="T239" t="str">
            <v>A</v>
          </cell>
          <cell r="U239" t="str">
            <v>NON</v>
          </cell>
        </row>
        <row r="240">
          <cell r="J240" t="str">
            <v>Qc</v>
          </cell>
          <cell r="K240" t="str">
            <v>A</v>
          </cell>
          <cell r="L240" t="str">
            <v>NON</v>
          </cell>
          <cell r="N240" t="str">
            <v>A</v>
          </cell>
          <cell r="O240" t="str">
            <v>NON</v>
          </cell>
          <cell r="T240" t="str">
            <v>A</v>
          </cell>
          <cell r="U240" t="str">
            <v>NON</v>
          </cell>
        </row>
        <row r="241">
          <cell r="J241" t="str">
            <v>Qc</v>
          </cell>
          <cell r="K241" t="str">
            <v>A</v>
          </cell>
          <cell r="L241" t="str">
            <v>NON</v>
          </cell>
          <cell r="N241" t="str">
            <v>A</v>
          </cell>
          <cell r="O241" t="str">
            <v>NON</v>
          </cell>
          <cell r="T241" t="str">
            <v>A</v>
          </cell>
          <cell r="U241" t="str">
            <v>NON</v>
          </cell>
        </row>
        <row r="246">
          <cell r="K246" t="str">
            <v>A</v>
          </cell>
          <cell r="N246" t="str">
            <v>A</v>
          </cell>
          <cell r="P246" t="str">
            <v>A</v>
          </cell>
          <cell r="R246" t="str">
            <v>A</v>
          </cell>
          <cell r="S246" t="str">
            <v>NON</v>
          </cell>
          <cell r="T246" t="str">
            <v>A</v>
          </cell>
          <cell r="V246" t="str">
            <v>A</v>
          </cell>
          <cell r="W246" t="str">
            <v>NON</v>
          </cell>
          <cell r="X246" t="str">
            <v>A</v>
          </cell>
          <cell r="Z246" t="str">
            <v>A</v>
          </cell>
          <cell r="AB246" t="str">
            <v>A</v>
          </cell>
          <cell r="AD246" t="str">
            <v/>
          </cell>
        </row>
      </sheetData>
      <sheetData sheetId="2"/>
      <sheetData sheetId="3"/>
      <sheetData sheetId="4">
        <row r="10">
          <cell r="A10">
            <v>1</v>
          </cell>
          <cell r="B10" t="str">
            <v>Moins de 20 ans</v>
          </cell>
          <cell r="C10">
            <v>7.0000000000000007E-2</v>
          </cell>
          <cell r="D10">
            <v>0.09</v>
          </cell>
          <cell r="E10">
            <v>0.03</v>
          </cell>
          <cell r="F10">
            <v>0.05</v>
          </cell>
        </row>
        <row r="11">
          <cell r="A11">
            <v>2</v>
          </cell>
          <cell r="B11" t="str">
            <v>De 20 à 24 ans</v>
          </cell>
          <cell r="C11">
            <v>7.0000000000000007E-2</v>
          </cell>
          <cell r="D11">
            <v>0.09</v>
          </cell>
          <cell r="E11">
            <v>0.03</v>
          </cell>
          <cell r="F11">
            <v>0.05</v>
          </cell>
        </row>
        <row r="12">
          <cell r="A12">
            <v>3</v>
          </cell>
          <cell r="B12" t="str">
            <v>De 25 à 29 ans</v>
          </cell>
          <cell r="C12">
            <v>7.0000000000000007E-2</v>
          </cell>
          <cell r="D12">
            <v>0.09</v>
          </cell>
          <cell r="E12">
            <v>0.03</v>
          </cell>
          <cell r="F12">
            <v>0.05</v>
          </cell>
        </row>
        <row r="13">
          <cell r="A13">
            <v>4</v>
          </cell>
          <cell r="B13" t="str">
            <v>De 30 à 34 ans</v>
          </cell>
          <cell r="C13">
            <v>0.08</v>
          </cell>
          <cell r="D13">
            <v>0.11</v>
          </cell>
          <cell r="E13">
            <v>0.04</v>
          </cell>
          <cell r="F13">
            <v>7.0000000000000007E-2</v>
          </cell>
        </row>
        <row r="14">
          <cell r="A14">
            <v>5</v>
          </cell>
          <cell r="B14" t="str">
            <v>De 35 à 39 ans</v>
          </cell>
          <cell r="C14">
            <v>0.09</v>
          </cell>
          <cell r="D14">
            <v>0.16</v>
          </cell>
          <cell r="E14">
            <v>7.0000000000000007E-2</v>
          </cell>
          <cell r="F14">
            <v>0.13</v>
          </cell>
        </row>
        <row r="15">
          <cell r="A15">
            <v>6</v>
          </cell>
          <cell r="B15" t="str">
            <v>De 40 à 44 ans</v>
          </cell>
          <cell r="C15">
            <v>0.14000000000000001</v>
          </cell>
          <cell r="D15">
            <v>0.27</v>
          </cell>
          <cell r="E15">
            <v>0.11</v>
          </cell>
          <cell r="F15">
            <v>0.23</v>
          </cell>
        </row>
        <row r="16">
          <cell r="A16">
            <v>7</v>
          </cell>
          <cell r="B16" t="str">
            <v>De 45 à 49 ans</v>
          </cell>
          <cell r="C16">
            <v>0.25</v>
          </cell>
          <cell r="D16">
            <v>0.56999999999999995</v>
          </cell>
          <cell r="E16">
            <v>0.17</v>
          </cell>
          <cell r="F16">
            <v>0.4</v>
          </cell>
        </row>
        <row r="17">
          <cell r="A17">
            <v>8</v>
          </cell>
          <cell r="B17" t="str">
            <v>De 50 à 54 ans</v>
          </cell>
          <cell r="C17">
            <v>0.44</v>
          </cell>
          <cell r="D17">
            <v>1.1299999999999999</v>
          </cell>
          <cell r="E17">
            <v>0.28000000000000003</v>
          </cell>
          <cell r="F17">
            <v>0.71</v>
          </cell>
        </row>
        <row r="18">
          <cell r="A18">
            <v>9</v>
          </cell>
          <cell r="B18" t="str">
            <v>De 55 à 59 ans</v>
          </cell>
          <cell r="C18">
            <v>0.78</v>
          </cell>
          <cell r="D18">
            <v>2.11</v>
          </cell>
          <cell r="E18">
            <v>0.51</v>
          </cell>
          <cell r="F18">
            <v>1.22</v>
          </cell>
        </row>
        <row r="19">
          <cell r="A19">
            <v>10</v>
          </cell>
          <cell r="B19" t="str">
            <v>De 60 à 64 ans</v>
          </cell>
          <cell r="C19">
            <v>1.1200000000000001</v>
          </cell>
          <cell r="D19">
            <v>3</v>
          </cell>
          <cell r="E19">
            <v>0.69</v>
          </cell>
          <cell r="F19">
            <v>1.5</v>
          </cell>
        </row>
        <row r="20">
          <cell r="A20">
            <v>11</v>
          </cell>
          <cell r="B20" t="str">
            <v>De 65 à 69 ans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I218"/>
  <sheetViews>
    <sheetView showGridLines="0" showZeros="0" tabSelected="1" topLeftCell="B1" zoomScale="130" zoomScaleNormal="130" workbookViewId="0">
      <selection activeCell="J21" sqref="J21"/>
    </sheetView>
  </sheetViews>
  <sheetFormatPr baseColWidth="10" defaultRowHeight="11.25"/>
  <cols>
    <col min="1" max="1" width="4.19921875" style="155" customWidth="1"/>
    <col min="2" max="2" width="30.59765625" style="7" customWidth="1"/>
    <col min="3" max="3" width="11.19921875" style="7" customWidth="1"/>
    <col min="4" max="4" width="12.59765625" style="156" customWidth="1"/>
    <col min="5" max="5" width="11.19921875" style="157" customWidth="1"/>
    <col min="6" max="6" width="12" style="158" hidden="1" customWidth="1"/>
    <col min="7" max="7" width="11.59765625" style="7" customWidth="1"/>
    <col min="8" max="8" width="15.3984375" style="7" customWidth="1"/>
    <col min="9" max="9" width="13.3984375" style="7" customWidth="1"/>
    <col min="10" max="10" width="13.19921875" style="7" customWidth="1"/>
    <col min="11" max="11" width="9" style="7" customWidth="1"/>
    <col min="12" max="12" width="10.19921875" style="7" customWidth="1"/>
    <col min="13" max="13" width="12.59765625" style="7" customWidth="1"/>
    <col min="14" max="14" width="12.59765625" style="7" hidden="1" customWidth="1"/>
    <col min="15" max="15" width="8.796875" style="7" customWidth="1"/>
    <col min="16" max="16" width="10.19921875" style="7" customWidth="1"/>
    <col min="17" max="17" width="8.796875" style="7" customWidth="1"/>
    <col min="18" max="18" width="10.19921875" style="7" customWidth="1"/>
    <col min="19" max="19" width="12" style="7" customWidth="1"/>
    <col min="20" max="20" width="10.19921875" style="7" customWidth="1"/>
    <col min="21" max="21" width="9" style="7" hidden="1" customWidth="1"/>
    <col min="22" max="23" width="10.19921875" style="7" hidden="1" customWidth="1"/>
    <col min="24" max="25" width="32" style="7" hidden="1" customWidth="1"/>
    <col min="26" max="26" width="21.796875" style="7" hidden="1" customWidth="1"/>
    <col min="27" max="27" width="8.796875" style="7" customWidth="1"/>
    <col min="28" max="28" width="10.19921875" style="7" customWidth="1"/>
    <col min="29" max="29" width="8.796875" style="7" customWidth="1"/>
    <col min="30" max="30" width="10.19921875" style="7" customWidth="1"/>
    <col min="31" max="31" width="8.796875" style="7" hidden="1" customWidth="1"/>
    <col min="32" max="32" width="10.19921875" style="7" hidden="1" customWidth="1"/>
    <col min="33" max="33" width="13.59765625" style="7" customWidth="1"/>
    <col min="34" max="34" width="9.3984375" style="7" customWidth="1"/>
    <col min="35" max="35" width="13.59765625" style="7" customWidth="1"/>
    <col min="36" max="16384" width="11.19921875" style="10"/>
  </cols>
  <sheetData>
    <row r="1" spans="1:35">
      <c r="A1" s="1"/>
      <c r="B1" s="2"/>
      <c r="C1" s="2"/>
      <c r="D1" s="3" t="s">
        <v>0</v>
      </c>
      <c r="E1" s="4"/>
      <c r="F1" s="5"/>
      <c r="G1" s="6">
        <f>[1]Programmation!C1</f>
        <v>0</v>
      </c>
      <c r="H1" s="6"/>
      <c r="I1" s="6"/>
      <c r="J1" s="6"/>
      <c r="K1" s="6"/>
      <c r="L1" s="6"/>
      <c r="M1" s="6"/>
      <c r="N1" s="6"/>
      <c r="S1" s="8"/>
      <c r="T1" s="9"/>
      <c r="U1" s="8"/>
      <c r="V1" s="9"/>
      <c r="W1" s="8"/>
      <c r="X1" s="8"/>
      <c r="Y1" s="8"/>
      <c r="Z1" s="8"/>
      <c r="AI1" s="10"/>
    </row>
    <row r="2" spans="1:35">
      <c r="A2" s="1"/>
      <c r="B2" s="2"/>
      <c r="C2" s="2"/>
      <c r="D2" s="3" t="s">
        <v>1</v>
      </c>
      <c r="E2" s="4"/>
      <c r="F2" s="5"/>
      <c r="G2" s="6">
        <f>[1]Programmation!C2</f>
        <v>0</v>
      </c>
      <c r="H2" s="6"/>
      <c r="I2" s="6"/>
      <c r="J2" s="6"/>
      <c r="K2" s="6"/>
      <c r="L2" s="6"/>
      <c r="M2" s="6"/>
      <c r="N2" s="6"/>
      <c r="S2" s="11"/>
      <c r="U2" s="11"/>
      <c r="AI2" s="10"/>
    </row>
    <row r="3" spans="1:35">
      <c r="A3" s="1"/>
      <c r="B3" s="2"/>
      <c r="C3" s="2"/>
      <c r="D3" s="3" t="s">
        <v>2</v>
      </c>
      <c r="E3" s="4"/>
      <c r="F3" s="5"/>
      <c r="G3" s="12">
        <f>[1]Programmation!C3</f>
        <v>0</v>
      </c>
      <c r="H3" s="6"/>
      <c r="I3" s="6"/>
      <c r="J3" s="6"/>
      <c r="K3" s="6"/>
      <c r="L3" s="6"/>
      <c r="M3" s="6"/>
      <c r="N3" s="6"/>
      <c r="AI3" s="10"/>
    </row>
    <row r="4" spans="1:35" hidden="1">
      <c r="A4" s="1"/>
      <c r="B4" s="2"/>
      <c r="C4" s="2"/>
      <c r="D4" s="3" t="s">
        <v>3</v>
      </c>
      <c r="E4" s="4"/>
      <c r="F4" s="5"/>
      <c r="G4" s="6">
        <f>[1]Programmation!C4</f>
        <v>0</v>
      </c>
      <c r="H4" s="6"/>
      <c r="I4" s="6"/>
      <c r="J4" s="6"/>
      <c r="K4" s="6"/>
      <c r="L4" s="6"/>
      <c r="M4" s="6"/>
      <c r="N4" s="6"/>
      <c r="S4" s="13">
        <f ca="1">TODAY()</f>
        <v>43761</v>
      </c>
      <c r="T4" s="14"/>
      <c r="U4" s="14"/>
      <c r="V4" s="14"/>
      <c r="W4" s="14"/>
      <c r="X4" s="14"/>
      <c r="Y4" s="14"/>
      <c r="Z4" s="14"/>
      <c r="AI4" s="10"/>
    </row>
    <row r="5" spans="1:35" hidden="1">
      <c r="A5" s="1"/>
      <c r="B5" s="2"/>
      <c r="C5" s="2"/>
      <c r="D5" s="3" t="s">
        <v>4</v>
      </c>
      <c r="E5" s="4"/>
      <c r="F5" s="5"/>
      <c r="G5" s="6">
        <f>[1]Programmation!C5</f>
        <v>0</v>
      </c>
      <c r="H5" s="6"/>
      <c r="I5" s="6"/>
      <c r="J5" s="6"/>
      <c r="K5" s="6"/>
      <c r="L5" s="6"/>
      <c r="M5" s="6"/>
      <c r="N5" s="6"/>
      <c r="S5" s="11"/>
    </row>
    <row r="6" spans="1:35">
      <c r="A6" s="1"/>
      <c r="B6" s="2"/>
      <c r="C6" s="2"/>
      <c r="D6" s="3" t="s">
        <v>5</v>
      </c>
      <c r="E6" s="4"/>
      <c r="F6" s="5"/>
      <c r="G6" s="177">
        <f>[1]Programmation!C6</f>
        <v>0</v>
      </c>
      <c r="H6" s="177"/>
      <c r="I6" s="177"/>
      <c r="J6" s="177"/>
      <c r="K6" s="177"/>
      <c r="L6" s="177"/>
      <c r="M6" s="15"/>
      <c r="N6" s="15"/>
    </row>
    <row r="7" spans="1:35">
      <c r="A7" s="1"/>
      <c r="B7" s="2"/>
      <c r="C7" s="2"/>
      <c r="D7" s="3" t="s">
        <v>6</v>
      </c>
      <c r="E7" s="4"/>
      <c r="F7" s="5"/>
      <c r="G7" s="177">
        <f>[1]Données!E46</f>
        <v>0</v>
      </c>
      <c r="H7" s="177"/>
      <c r="I7" s="177"/>
      <c r="J7" s="177"/>
      <c r="K7" s="177"/>
      <c r="L7" s="177"/>
      <c r="M7" s="15"/>
      <c r="N7" s="15"/>
      <c r="X7" s="16">
        <v>0</v>
      </c>
      <c r="Y7" s="17">
        <v>105</v>
      </c>
    </row>
    <row r="8" spans="1:35" hidden="1">
      <c r="A8" s="1"/>
      <c r="B8" s="2"/>
      <c r="C8" s="2"/>
      <c r="D8" s="18"/>
      <c r="E8" s="4"/>
      <c r="F8" s="19"/>
      <c r="G8" s="2"/>
      <c r="H8" s="2"/>
      <c r="I8" s="2"/>
      <c r="J8" s="2"/>
      <c r="K8" s="2"/>
      <c r="L8" s="2"/>
      <c r="M8" s="2"/>
      <c r="N8" s="2"/>
      <c r="S8" s="11"/>
    </row>
    <row r="9" spans="1:35">
      <c r="A9" s="1"/>
      <c r="B9" s="2"/>
      <c r="C9" s="2"/>
      <c r="D9" s="18"/>
      <c r="E9" s="4"/>
      <c r="F9" s="19"/>
      <c r="G9" s="2"/>
      <c r="H9" s="2"/>
      <c r="I9" s="2"/>
      <c r="J9" s="2"/>
      <c r="K9" s="2"/>
      <c r="L9" s="2"/>
      <c r="M9" s="2"/>
      <c r="N9" s="2"/>
    </row>
    <row r="10" spans="1:35" ht="22.5">
      <c r="A10" s="20"/>
      <c r="B10" s="21"/>
      <c r="C10" s="21"/>
      <c r="D10" s="22"/>
      <c r="E10" s="23"/>
      <c r="F10" s="24"/>
      <c r="G10" s="25"/>
      <c r="H10" s="26"/>
      <c r="I10" s="25"/>
      <c r="J10" s="26"/>
      <c r="K10" s="25"/>
      <c r="L10" s="26"/>
      <c r="M10" s="27" t="s">
        <v>7</v>
      </c>
      <c r="N10" s="27" t="s">
        <v>7</v>
      </c>
      <c r="O10" s="28"/>
      <c r="P10" s="29"/>
      <c r="Q10" s="30"/>
      <c r="R10" s="26"/>
      <c r="S10" s="178"/>
      <c r="T10" s="179"/>
      <c r="U10" s="178"/>
      <c r="V10" s="179"/>
      <c r="W10" s="31"/>
      <c r="X10" s="27" t="s">
        <v>8</v>
      </c>
      <c r="Y10" s="27" t="s">
        <v>9</v>
      </c>
      <c r="Z10" s="27" t="s">
        <v>10</v>
      </c>
      <c r="AA10" s="32"/>
      <c r="AB10" s="29"/>
      <c r="AC10" s="28"/>
      <c r="AD10" s="29"/>
      <c r="AE10" s="28"/>
      <c r="AF10" s="29"/>
      <c r="AG10" s="29"/>
      <c r="AH10" s="29"/>
      <c r="AI10" s="26"/>
    </row>
    <row r="11" spans="1:35" ht="10.5">
      <c r="A11" s="33"/>
      <c r="B11" s="34" t="s">
        <v>11</v>
      </c>
      <c r="C11" s="34" t="s">
        <v>12</v>
      </c>
      <c r="D11" s="35" t="s">
        <v>13</v>
      </c>
      <c r="E11" s="36" t="s">
        <v>14</v>
      </c>
      <c r="F11" s="37" t="s">
        <v>15</v>
      </c>
      <c r="G11" s="180" t="s">
        <v>16</v>
      </c>
      <c r="H11" s="181"/>
      <c r="I11" s="180" t="s">
        <v>17</v>
      </c>
      <c r="J11" s="181"/>
      <c r="K11" s="180" t="s">
        <v>18</v>
      </c>
      <c r="L11" s="181"/>
      <c r="M11" s="38" t="s">
        <v>19</v>
      </c>
      <c r="N11" s="38" t="s">
        <v>18</v>
      </c>
      <c r="O11" s="182" t="s">
        <v>20</v>
      </c>
      <c r="P11" s="181"/>
      <c r="Q11" s="183" t="s">
        <v>21</v>
      </c>
      <c r="R11" s="173"/>
      <c r="S11" s="172" t="s">
        <v>22</v>
      </c>
      <c r="T11" s="173"/>
      <c r="U11" s="172" t="s">
        <v>23</v>
      </c>
      <c r="V11" s="173"/>
      <c r="W11" s="39" t="s">
        <v>24</v>
      </c>
      <c r="X11" s="38"/>
      <c r="Y11" s="38"/>
      <c r="Z11" s="38"/>
      <c r="AA11" s="174" t="s">
        <v>25</v>
      </c>
      <c r="AB11" s="174"/>
      <c r="AC11" s="175" t="s">
        <v>26</v>
      </c>
      <c r="AD11" s="173"/>
      <c r="AE11" s="175" t="s">
        <v>27</v>
      </c>
      <c r="AF11" s="173"/>
      <c r="AG11" s="40" t="s">
        <v>28</v>
      </c>
      <c r="AH11" s="40" t="s">
        <v>29</v>
      </c>
      <c r="AI11" s="40" t="s">
        <v>30</v>
      </c>
    </row>
    <row r="12" spans="1:35" ht="10.5">
      <c r="A12" s="33"/>
      <c r="B12" s="34" t="s">
        <v>31</v>
      </c>
      <c r="C12" s="34"/>
      <c r="D12" s="35" t="s">
        <v>32</v>
      </c>
      <c r="E12" s="36" t="s">
        <v>33</v>
      </c>
      <c r="F12" s="41"/>
      <c r="G12" s="170"/>
      <c r="H12" s="171"/>
      <c r="I12" s="170"/>
      <c r="J12" s="171"/>
      <c r="K12" s="170"/>
      <c r="L12" s="171"/>
      <c r="M12" s="42"/>
      <c r="N12" s="42"/>
      <c r="O12" s="170"/>
      <c r="P12" s="171"/>
      <c r="Q12" s="176"/>
      <c r="R12" s="171"/>
      <c r="S12" s="167"/>
      <c r="T12" s="168"/>
      <c r="U12" s="167"/>
      <c r="V12" s="168"/>
      <c r="W12" s="43"/>
      <c r="X12" s="42"/>
      <c r="Y12" s="42"/>
      <c r="Z12" s="42"/>
      <c r="AA12" s="169"/>
      <c r="AB12" s="169"/>
      <c r="AC12" s="170"/>
      <c r="AD12" s="171"/>
      <c r="AE12" s="170"/>
      <c r="AF12" s="171"/>
      <c r="AG12" s="39" t="s">
        <v>34</v>
      </c>
      <c r="AH12" s="39"/>
      <c r="AI12" s="39" t="s">
        <v>35</v>
      </c>
    </row>
    <row r="13" spans="1:35" s="51" customFormat="1" ht="9" customHeight="1">
      <c r="A13" s="44"/>
      <c r="B13" s="45"/>
      <c r="C13" s="45"/>
      <c r="D13" s="46"/>
      <c r="E13" s="47"/>
      <c r="F13" s="48"/>
      <c r="G13" s="49" t="s">
        <v>36</v>
      </c>
      <c r="H13" s="49" t="s">
        <v>37</v>
      </c>
      <c r="I13" s="49" t="s">
        <v>36</v>
      </c>
      <c r="J13" s="49" t="s">
        <v>37</v>
      </c>
      <c r="K13" s="49" t="s">
        <v>36</v>
      </c>
      <c r="L13" s="49" t="s">
        <v>37</v>
      </c>
      <c r="M13" s="49"/>
      <c r="N13" s="49"/>
      <c r="O13" s="49" t="s">
        <v>38</v>
      </c>
      <c r="P13" s="49" t="s">
        <v>37</v>
      </c>
      <c r="Q13" s="49" t="s">
        <v>36</v>
      </c>
      <c r="R13" s="49" t="s">
        <v>37</v>
      </c>
      <c r="S13" s="49" t="s">
        <v>36</v>
      </c>
      <c r="T13" s="49" t="s">
        <v>37</v>
      </c>
      <c r="U13" s="49" t="s">
        <v>36</v>
      </c>
      <c r="V13" s="49" t="s">
        <v>37</v>
      </c>
      <c r="W13" s="49" t="s">
        <v>37</v>
      </c>
      <c r="X13" s="49"/>
      <c r="Y13" s="49"/>
      <c r="Z13" s="49"/>
      <c r="AA13" s="49" t="s">
        <v>38</v>
      </c>
      <c r="AB13" s="49" t="s">
        <v>37</v>
      </c>
      <c r="AC13" s="49" t="s">
        <v>38</v>
      </c>
      <c r="AD13" s="49" t="s">
        <v>37</v>
      </c>
      <c r="AE13" s="49" t="s">
        <v>38</v>
      </c>
      <c r="AF13" s="49" t="s">
        <v>37</v>
      </c>
      <c r="AG13" s="45"/>
      <c r="AH13" s="45"/>
      <c r="AI13" s="50" t="s">
        <v>39</v>
      </c>
    </row>
    <row r="14" spans="1:35" s="64" customFormat="1">
      <c r="A14" s="52"/>
      <c r="B14" s="53"/>
      <c r="C14" s="53"/>
      <c r="D14" s="54"/>
      <c r="E14" s="55"/>
      <c r="F14" s="56"/>
      <c r="G14" s="57"/>
      <c r="H14" s="58"/>
      <c r="I14" s="58"/>
      <c r="J14" s="58"/>
      <c r="K14" s="57"/>
      <c r="L14" s="58"/>
      <c r="M14" s="58"/>
      <c r="N14" s="58"/>
      <c r="O14" s="59"/>
      <c r="P14" s="60"/>
      <c r="Q14" s="61"/>
      <c r="R14" s="62"/>
      <c r="S14" s="63"/>
      <c r="T14" s="62"/>
      <c r="U14" s="63"/>
      <c r="V14" s="62"/>
      <c r="W14" s="62"/>
      <c r="Z14" s="13"/>
      <c r="AA14" s="65"/>
      <c r="AB14" s="60"/>
      <c r="AC14" s="65"/>
      <c r="AD14" s="60"/>
      <c r="AE14" s="65"/>
      <c r="AF14" s="60"/>
      <c r="AG14" s="65"/>
      <c r="AH14" s="65"/>
      <c r="AI14" s="66"/>
    </row>
    <row r="15" spans="1:35" s="64" customFormat="1">
      <c r="A15" s="67">
        <v>1</v>
      </c>
      <c r="B15" s="68" t="str">
        <f>CONCATENATE([1]Données!B56," ",[1]Données!C56)</f>
        <v xml:space="preserve">xxx </v>
      </c>
      <c r="C15" s="69">
        <f ca="1">IF(B15="",0,INT((TODAY()-[1]Données!E56)/365.25))</f>
        <v>70</v>
      </c>
      <c r="D15" s="70">
        <f>[1]Données!D56</f>
        <v>0</v>
      </c>
      <c r="E15" s="71">
        <f>[1]Données!I56</f>
        <v>50000</v>
      </c>
      <c r="F15" s="72">
        <f>[1]Données!AD56</f>
        <v>1</v>
      </c>
      <c r="G15" s="73" t="e">
        <f ca="1">IF(AND(C15&lt;=69,C15&gt;64),M15/2,M15),IF(C15&gt;=70,0)</f>
        <v>#VALUE!</v>
      </c>
      <c r="H15" s="74" t="e">
        <f ca="1">IF($B15=" ",0,IF([1]Données!$K56="exo",0,$G15/1000*VLOOKUP($F15,taux,2)))</f>
        <v>#VALUE!</v>
      </c>
      <c r="I15" s="75">
        <f ca="1">IF(C15&gt;=65,0,[1]Données!M56*5000)</f>
        <v>0</v>
      </c>
      <c r="J15" s="74">
        <f ca="1">I15/1000*(IF(I15=0,0,1)*VLOOKUP((1+(C15&gt;=20)+(C15&gt;=25)+(C15&gt;=30)+(C15&gt;=35)+(C15&gt;=40)+(C15&gt;=45)+(C15&gt;=50)+(C15&gt;=55)+(C15&gt;=60)+(C15&gt;=65)),Test,2+(IF([1]Données!F56="H",1,3))+(IF([1]Données!G56="F",1,0))))</f>
        <v>0</v>
      </c>
      <c r="K15" s="73">
        <f t="shared" ref="K15:K78" ca="1" si="0">IF(C15&gt;64,N15/2,N15)</f>
        <v>25000</v>
      </c>
      <c r="L15" s="74">
        <f ca="1">IF($B15=" ",0,IF([1]Données!$N56="exo",0,$K15/1000*VLOOKUP($F15,taux,6)))</f>
        <v>7.5</v>
      </c>
      <c r="M15" s="76">
        <f>IF($B15=" ",0,IF([1]Données!$K56="NON COUVERT",0,IF(AND([1]Données!$L56="oui",[1]Données!$K56=0.5),MIN(VLOOKUP($F15,taux,5)/2,ROUNDUP(VLOOKUP($F15,taux,3)*$E15,-3)/2),IF([1]Données!$K56=0.5,MIN(VLOOKUP($F15,taux,4)/2,ROUNDUP(VLOOKUP($F15,taux,3)*$E15,-3)/2),ROUNDUP(IF([1]Données!$L56="OUI",MIN(VLOOKUP($F15,taux,3)*$E15,VLOOKUP($F15,taux,5)),MIN(VLOOKUP($F15,taux,3)*$E15,VLOOKUP($F15,taux,4))),-3)))))</f>
        <v>50000</v>
      </c>
      <c r="N15" s="76">
        <f>IF($B15=" ",0,IF([1]Données!$N56="NON COUVERT",0,IF(AND([1]Données!$O56="oui",[1]Données!$N56=0.5),MIN(VLOOKUP($F15,taux,9)/2,ROUNDUP(VLOOKUP($F15,taux,7)*$E15,-3)/2),IF([1]Données!$N56=0.5,MIN(VLOOKUP($F15,taux,8)/2,ROUNDUP(VLOOKUP($F15,taux,7)*$E15,-3)/2),ROUNDUP(IF([1]Données!$O56="OUI",MIN(VLOOKUP($F15,taux,7)*$E15,VLOOKUP($F15,taux,9)),MIN(VLOOKUP($F15,taux,7)*$E15,VLOOKUP($F15,taux,8))),-3)))))</f>
        <v>50000</v>
      </c>
      <c r="O15" s="77">
        <f>IF($B15=" ",0,IF([1]Données!P56="non couvert"," ",[1]Données!Q56))</f>
        <v>0</v>
      </c>
      <c r="P15" s="78">
        <f>IF($B15=" ",0,IF([1]Données!$P56="exo",0,IF($O15="FAM",VLOOKUP($F15,taux,10),IF($O15="MONO",VLOOKUP($F15,taux,11),IF($O15="COUPLE",VLOOKUP($F15,taux,12),0)))))</f>
        <v>0</v>
      </c>
      <c r="Q15" s="79">
        <f>IF($B15=" ",0,IF([1]Données!$R56="NON COUVERT",0,ROUNDUP(IF([1]Données!$S56="OUI",MIN($E15*VLOOKUP($F15,taux,15)/52,VLOOKUP($F15,taux,17)),MIN($E15*VLOOKUP($F15,taux,15)/52,VLOOKUP($F15,taux,16))),0)))</f>
        <v>0</v>
      </c>
      <c r="R15" s="80">
        <f>IF($B15=" ",0,IF([1]Données!$R56="EXO",0,$Q15*VLOOKUP($F15,taux,13)/10))</f>
        <v>0</v>
      </c>
      <c r="S15" s="81">
        <f t="shared" ref="S15:S78" ca="1" si="1">IF(B15=" ",0,IF(TODAY()&gt;=Y15,0,Z15))</f>
        <v>0</v>
      </c>
      <c r="T15" s="82">
        <f ca="1">IF(B15=" ",0,IF([1]Données!$T56="exo",0,$S15*VLOOKUP($F15,taux,18)/100))</f>
        <v>0</v>
      </c>
      <c r="U15" s="81">
        <f>IF($B15=" ",0,IF([1]Données!$V56="non couvert",0,IF(VLOOKUP($F15,taux,29)="fixe","s/o",IF([1]Données!$W56="oui",MIN(ROUNDUP(VLOOKUP($F15,taux,31)*$E15,-3),VLOOKUP($F15,taux,33)),MIN(ROUNDUP(VLOOKUP($F15,taux,31)*$E15,-3),VLOOKUP($F15,taux,32))))))</f>
        <v>0</v>
      </c>
      <c r="V15" s="82">
        <f>IF(B15=" ",0,IF([1]Données!$V56="exo",0,IF(VLOOKUP($F15,taux,29)="fixe",VLOOKUP($F15,taux,30),$U15/1000*VLOOKUP($F15,taux,30))))</f>
        <v>0</v>
      </c>
      <c r="W15" s="82">
        <f t="shared" ref="W15:W78" si="2">IF($B15=" ",0,VLOOKUP($F15,taux,27))</f>
        <v>0</v>
      </c>
      <c r="X15" s="83">
        <f>IF(B15=" ",0,EDATE(([1]Données!E56),780))</f>
        <v>41616</v>
      </c>
      <c r="Y15" s="83">
        <f t="shared" ref="Y15:Y78" si="3">IF(B15=" ",0,DATE(YEAR(X15)+0,MONTH(X15)+0,DAY(X15)-Y$7))</f>
        <v>41511</v>
      </c>
      <c r="Z15" s="84">
        <f>IF($B15=" ",0,IF([1]Données!$T56="non couvert",0,IF([1]Données!$U56="oui",MIN(VLOOKUP($F15,taux,26),ROUNDUP(IF($E15/12&gt;VLOOKUP($F15,taux,21)+VLOOKUP($F15,taux,23),(VLOOKUP($F15,taux,20)*VLOOKUP($F15,taux,21))+(VLOOKUP($F15,taux,22)*VLOOKUP($F15,taux,23))+($E15/12-VLOOKUP($F15,taux,21)-VLOOKUP($F15,taux,23))*VLOOKUP($F15,taux,24),IF($E15/12&gt;VLOOKUP($F15,taux,21),(VLOOKUP($F15,taux,20)*VLOOKUP($F15,taux,21))+($E15/12-VLOOKUP($F15,taux,21))*VLOOKUP($F15,taux,22),$E15/12*VLOOKUP($F15,taux,20))),0)),MIN(VLOOKUP($F15,taux,25),ROUNDUP(IF($E15/12&gt;VLOOKUP($F15,taux,21)+VLOOKUP($F15,taux,23),(VLOOKUP($F15,taux,20)*VLOOKUP($F15,taux,21))+(VLOOKUP($F15,taux,22)*VLOOKUP($F15,taux,23))+($E15/12-VLOOKUP($F15,taux,21)-VLOOKUP($F15,taux,23))*VLOOKUP($F15,taux,24),IF($E15/12&gt;VLOOKUP($F15,taux,21),(VLOOKUP($F15,taux,20)*VLOOKUP($F15,taux,21))+($E15/12-VLOOKUP($F15,taux,21))*VLOOKUP($F15,taux,22),$E15/12*VLOOKUP($F15,taux,20))),0)))))</f>
        <v>0</v>
      </c>
      <c r="AA15" s="85">
        <f>IF($B15=" ",0,IF([1]Données!$X56="non couvert"," ",[1]Données!Y56))</f>
        <v>0</v>
      </c>
      <c r="AB15" s="82">
        <f>IF($B15=" ",0,IF([1]Données!$X56="exo",0,IF($AA15="ind",VLOOKUP($F15,taux,34),IF($AA15="fam",VLOOKUP($F15,taux,35),IF($AA15="mono",VLOOKUP($F15,taux,36),IF($AA15="couple",VLOOKUP($F15,taux,37),0))))))</f>
        <v>0</v>
      </c>
      <c r="AC15" s="85">
        <f>IF($B15=" ",0,IF([1]Données!$Z56="non couvert"," ",[1]Données!AA56))</f>
        <v>0</v>
      </c>
      <c r="AD15" s="82">
        <f>IF($B15=" ",0,IF([1]Données!$Z56="exo",0,IF($AC15="ind",VLOOKUP($F15,taux,38),IF($AC15="fam",VLOOKUP($F15,taux,39),IF($AC15="mono",VLOOKUP($F15,taux,40),IF($AC15="couple",VLOOKUP($F15,taux,41),0))))))</f>
        <v>0</v>
      </c>
      <c r="AE15" s="86">
        <f>IF($B15=" ",0,IF([1]Données!$AB56="non couvert"," ",[1]Données!AC56))</f>
        <v>0</v>
      </c>
      <c r="AF15" s="87">
        <f>IF($B15=" ",0,IF([1]Données!$AB56="exo",0,IF($AE15="ind",VLOOKUP($F15,taux,42),IF($AE15="fam",VLOOKUP($F15,taux,43),IF($AE15="mono",VLOOKUP($F15,taux,44),IF($AE15="couple",VLOOKUP($F15,taux,45),0))))))</f>
        <v>0</v>
      </c>
      <c r="AG15" s="88" t="e">
        <f t="shared" ref="AG15:AG78" ca="1" si="4">H15+J15+L15+P15+R15+T15+V15+W15+AB15+AD15+AF15</f>
        <v>#VALUE!</v>
      </c>
      <c r="AH15" s="88" t="e">
        <f ca="1">IF($B15=" ",0,IF([1]Données!J56="Manitoba",(Facture!H15+Facture!J15+Facture!L15+Facture!P15+Facture!R15+Facture!T15)*0.08,(AG15-W15)*IF([1]Données!$J56="qc",0.09,IF([1]Données!$J56="on",0.08,0))+W15*VLOOKUP($F15,taux,28)))</f>
        <v>#VALUE!</v>
      </c>
      <c r="AI15" s="78" t="e">
        <f ca="1">AH15+AG15</f>
        <v>#VALUE!</v>
      </c>
    </row>
    <row r="16" spans="1:35" s="64" customFormat="1">
      <c r="A16" s="67">
        <f>A15+1</f>
        <v>2</v>
      </c>
      <c r="B16" s="68" t="str">
        <f>CONCATENATE([1]Données!B57," ",[1]Données!C57)</f>
        <v xml:space="preserve"> </v>
      </c>
      <c r="C16" s="69">
        <f ca="1">IF(B16="",0,INT((TODAY()-[1]Données!E57)/365.25))</f>
        <v>119</v>
      </c>
      <c r="D16" s="70">
        <f>[1]Données!D57</f>
        <v>0</v>
      </c>
      <c r="E16" s="71">
        <f>[1]Données!I57</f>
        <v>0</v>
      </c>
      <c r="F16" s="72" t="str">
        <f>[1]Données!AD57</f>
        <v/>
      </c>
      <c r="G16" s="73">
        <f t="shared" ref="G16:G79" ca="1" si="5">IF(C16&gt;64,M16/2,M16)</f>
        <v>0</v>
      </c>
      <c r="H16" s="74">
        <f>IF($B16=" ",0,IF([1]Données!$K57="exo",0,$G16/1000*VLOOKUP($F16,taux,2)))</f>
        <v>0</v>
      </c>
      <c r="I16" s="75">
        <f ca="1">IF(C16&gt;=65,0,[1]Données!M57*5000)</f>
        <v>0</v>
      </c>
      <c r="J16" s="74">
        <f ca="1">I16/1000*(IF(I16=0,0,1)*VLOOKUP((1+(C16&gt;=20)+(C16&gt;=25)+(C16&gt;=30)+(C16&gt;=35)+(C16&gt;=40)+(C16&gt;=45)+(C16&gt;=50)+(C16&gt;=55)+(C16&gt;=60)+(C16&gt;=65)),Test,2+(IF([1]Données!F57="H",1,3))+(IF([1]Données!G57="F",1,0))))</f>
        <v>0</v>
      </c>
      <c r="K16" s="73">
        <f t="shared" ca="1" si="0"/>
        <v>0</v>
      </c>
      <c r="L16" s="74">
        <f>IF($B16=" ",0,IF([1]Données!$N57="exo",0,$K16/1000*VLOOKUP($F16,taux,6)))</f>
        <v>0</v>
      </c>
      <c r="M16" s="76">
        <f>IF($B16=" ",0,IF([1]Données!$K57="NON COUVERT",0,IF(AND([1]Données!$L57="oui",[1]Données!$K57=0.5),MIN(VLOOKUP($F16,taux,5)/2,ROUNDUP(VLOOKUP($F16,taux,3)*$E16,-3)/2),IF([1]Données!$K57=0.5,MIN(VLOOKUP($F16,taux,4)/2,ROUNDUP(VLOOKUP($F16,taux,3)*$E16,-3)/2),ROUNDUP(IF([1]Données!$L57="OUI",MIN(VLOOKUP($F16,taux,3)*$E16,VLOOKUP($F16,taux,5)),MIN(VLOOKUP($F16,taux,3)*$E16,VLOOKUP($F16,taux,4))),-3)))))</f>
        <v>0</v>
      </c>
      <c r="N16" s="76">
        <f>IF($B16=" ",0,IF([1]Données!$N57="NON COUVERT",0,IF(AND([1]Données!$O57="oui",[1]Données!$N57=0.5),MIN(VLOOKUP($F16,taux,9)/2,ROUNDUP(VLOOKUP($F16,taux,7)*$E16,-3)/2),IF([1]Données!$N57=0.5,MIN(VLOOKUP($F16,taux,8)/2,ROUNDUP(VLOOKUP($F16,taux,7)*$E16,-3)/2),ROUNDUP(IF([1]Données!$O57="OUI",MIN(VLOOKUP($F16,taux,7)*$E16,VLOOKUP($F16,taux,9)),MIN(VLOOKUP($F16,taux,7)*$E16,VLOOKUP($F16,taux,8))),-3)))))</f>
        <v>0</v>
      </c>
      <c r="O16" s="77">
        <f>IF($B16=" ",0,IF([1]Données!P57="non couvert"," ",[1]Données!Q57))</f>
        <v>0</v>
      </c>
      <c r="P16" s="78">
        <f>IF($B16=" ",0,IF([1]Données!$P57="exo",0,IF($O16="FAM",VLOOKUP($F16,taux,10),IF($O16="MONO",VLOOKUP($F16,taux,11),IF($O16="COUPLE",VLOOKUP($F16,taux,12),0)))))</f>
        <v>0</v>
      </c>
      <c r="Q16" s="79">
        <f>IF($B16=" ",0,IF([1]Données!$R57="NON COUVERT",0,ROUNDUP(IF([1]Données!$S57="OUI",MIN($E16*VLOOKUP($F16,taux,15)/52,VLOOKUP($F16,taux,17)),MIN($E16*VLOOKUP($F16,taux,15)/52,VLOOKUP($F16,taux,16))),0)))</f>
        <v>0</v>
      </c>
      <c r="R16" s="80">
        <f>IF($B16=" ",0,IF([1]Données!$R57="EXO",0,$Q16*VLOOKUP($F16,taux,13)/10))</f>
        <v>0</v>
      </c>
      <c r="S16" s="81">
        <f t="shared" ca="1" si="1"/>
        <v>0</v>
      </c>
      <c r="T16" s="82">
        <f>IF(B16=" ",0,IF([1]Données!$T57="exo",0,$S16*VLOOKUP($F16,taux,18)/100))</f>
        <v>0</v>
      </c>
      <c r="U16" s="81">
        <f>IF($B16=" ",0,IF([1]Données!$V57="non couvert",0,IF(VLOOKUP($F16,taux,29)="fixe","s/o",IF([1]Données!$W57="oui",MIN(ROUNDUP(VLOOKUP($F16,taux,31)*$E16,-3),VLOOKUP($F16,taux,33)),MIN(ROUNDUP(VLOOKUP($F16,taux,31)*$E16,-3),VLOOKUP($F16,taux,32))))))</f>
        <v>0</v>
      </c>
      <c r="V16" s="82">
        <f>IF(B16=" ",0,IF([1]Données!$V57="exo",0,IF(VLOOKUP($F16,taux,29)="fixe",VLOOKUP($F16,taux,30),$U16/1000*VLOOKUP($F16,taux,30))))</f>
        <v>0</v>
      </c>
      <c r="W16" s="82">
        <f t="shared" si="2"/>
        <v>0</v>
      </c>
      <c r="X16" s="83">
        <f>IF(B16=" ",0,EDATE(([1]Données!E57),780))</f>
        <v>0</v>
      </c>
      <c r="Y16" s="83">
        <f t="shared" si="3"/>
        <v>0</v>
      </c>
      <c r="Z16" s="84">
        <f>IF($B16=" ",0,IF([1]Données!$T57="non couvert",0,IF([1]Données!$U57="oui",MIN(VLOOKUP($F16,taux,26),ROUNDUP(IF($E16/12&gt;VLOOKUP($F16,taux,21)+VLOOKUP($F16,taux,23),(VLOOKUP($F16,taux,20)*VLOOKUP($F16,taux,21))+(VLOOKUP($F16,taux,22)*VLOOKUP($F16,taux,23))+($E16/12-VLOOKUP($F16,taux,21)-VLOOKUP($F16,taux,23))*VLOOKUP($F16,taux,24),IF($E16/12&gt;VLOOKUP($F16,taux,21),(VLOOKUP($F16,taux,20)*VLOOKUP($F16,taux,21))+($E16/12-VLOOKUP($F16,taux,21))*VLOOKUP($F16,taux,22),$E16/12*VLOOKUP($F16,taux,20))),0)),MIN(VLOOKUP($F16,taux,25),ROUNDUP(IF($E16/12&gt;VLOOKUP($F16,taux,21)+VLOOKUP($F16,taux,23),(VLOOKUP($F16,taux,20)*VLOOKUP($F16,taux,21))+(VLOOKUP($F16,taux,22)*VLOOKUP($F16,taux,23))+($E16/12-VLOOKUP($F16,taux,21)-VLOOKUP($F16,taux,23))*VLOOKUP($F16,taux,24),IF($E16/12&gt;VLOOKUP($F16,taux,21),(VLOOKUP($F16,taux,20)*VLOOKUP($F16,taux,21))+($E16/12-VLOOKUP($F16,taux,21))*VLOOKUP($F16,taux,22),$E16/12*VLOOKUP($F16,taux,20))),0)))))</f>
        <v>0</v>
      </c>
      <c r="AA16" s="85">
        <f>IF($B16=" ",0,IF([1]Données!$X57="non couvert"," ",[1]Données!Y57))</f>
        <v>0</v>
      </c>
      <c r="AB16" s="82">
        <f>IF($B16=" ",0,IF([1]Données!$X57="exo",0,IF($AA16="ind",VLOOKUP($F16,taux,34),IF($AA16="fam",VLOOKUP($F16,taux,35),IF($AA16="mono",VLOOKUP($F16,taux,36),IF($AA16="couple",VLOOKUP($F16,taux,37),0))))))</f>
        <v>0</v>
      </c>
      <c r="AC16" s="85">
        <f>IF($B16=" ",0,IF([1]Données!$Z57="non couvert"," ",[1]Données!AA57))</f>
        <v>0</v>
      </c>
      <c r="AD16" s="82">
        <f>IF($B16=" ",0,IF([1]Données!$Z57="exo",0,IF($AC16="ind",VLOOKUP($F16,taux,38),IF($AC16="fam",VLOOKUP($F16,taux,39),IF($AC16="mono",VLOOKUP($F16,taux,40),IF($AC16="couple",VLOOKUP($F16,taux,41),0))))))</f>
        <v>0</v>
      </c>
      <c r="AE16" s="86">
        <f>IF($B16=" ",0,IF([1]Données!$AB57="non couvert"," ",[1]Données!AC57))</f>
        <v>0</v>
      </c>
      <c r="AF16" s="87">
        <f>IF($B16=" ",0,IF([1]Données!$AB57="exo",0,IF($AE16="ind",VLOOKUP($F16,taux,42),IF($AE16="fam",VLOOKUP($F16,taux,43),IF($AE16="mono",VLOOKUP($F16,taux,44),IF($AE16="couple",VLOOKUP($F16,taux,45),0))))))</f>
        <v>0</v>
      </c>
      <c r="AG16" s="88">
        <f t="shared" ca="1" si="4"/>
        <v>0</v>
      </c>
      <c r="AH16" s="88">
        <f>IF($B16=" ",0,IF([1]Données!J57="Manitoba",(Facture!H16+Facture!J16+Facture!L16+Facture!P16+Facture!R16+Facture!T16)*0.08,(AG16-W16)*IF([1]Données!$J57="qc",0.09,IF([1]Données!$J57="on",0.08,0))+W16*VLOOKUP($F16,taux,28)))</f>
        <v>0</v>
      </c>
      <c r="AI16" s="78">
        <f t="shared" ref="AI16:AI79" ca="1" si="6">AH16+AG16</f>
        <v>0</v>
      </c>
    </row>
    <row r="17" spans="1:35" s="64" customFormat="1">
      <c r="A17" s="67">
        <f t="shared" ref="A17:A80" si="7">A16+1</f>
        <v>3</v>
      </c>
      <c r="B17" s="68" t="str">
        <f>CONCATENATE([1]Données!B58," ",[1]Données!C58)</f>
        <v xml:space="preserve"> </v>
      </c>
      <c r="C17" s="69">
        <f ca="1">IF(B17="",0,INT((TODAY()-[1]Données!E58)/365.25))</f>
        <v>119</v>
      </c>
      <c r="D17" s="70">
        <f>[1]Données!D58</f>
        <v>0</v>
      </c>
      <c r="E17" s="71">
        <f>[1]Données!I58</f>
        <v>0</v>
      </c>
      <c r="F17" s="72" t="str">
        <f>[1]Données!AD58</f>
        <v/>
      </c>
      <c r="G17" s="73">
        <f t="shared" ca="1" si="5"/>
        <v>0</v>
      </c>
      <c r="H17" s="74">
        <f>IF($B17=" ",0,IF([1]Données!$K58="exo",0,$G17/1000*VLOOKUP($F17,taux,2)))</f>
        <v>0</v>
      </c>
      <c r="I17" s="75">
        <f ca="1">IF(C17&gt;=65,0,[1]Données!M58*5000)</f>
        <v>0</v>
      </c>
      <c r="J17" s="74">
        <f ca="1">I17/1000*(IF(I17=0,0,1)*VLOOKUP((1+(C17&gt;=20)+(C17&gt;=25)+(C17&gt;=30)+(C17&gt;=35)+(C17&gt;=40)+(C17&gt;=45)+(C17&gt;=50)+(C17&gt;=55)+(C17&gt;=60)+(C17&gt;=65)),Test,2+(IF([1]Données!F58="H",1,3))+(IF([1]Données!G58="F",1,0))))</f>
        <v>0</v>
      </c>
      <c r="K17" s="73">
        <f t="shared" ca="1" si="0"/>
        <v>0</v>
      </c>
      <c r="L17" s="74">
        <f>IF($B17=" ",0,IF([1]Données!$N58="exo",0,$K17/1000*VLOOKUP($F17,taux,6)))</f>
        <v>0</v>
      </c>
      <c r="M17" s="76">
        <f>IF($B17=" ",0,IF([1]Données!$K58="NON COUVERT",0,IF(AND([1]Données!$L58="oui",[1]Données!$K58=0.5),MIN(VLOOKUP($F17,taux,5)/2,ROUNDUP(VLOOKUP($F17,taux,3)*$E17,-3)/2),IF([1]Données!$K58=0.5,MIN(VLOOKUP($F17,taux,4)/2,ROUNDUP(VLOOKUP($F17,taux,3)*$E17,-3)/2),ROUNDUP(IF([1]Données!$L58="OUI",MIN(VLOOKUP($F17,taux,3)*$E17,VLOOKUP($F17,taux,5)),MIN(VLOOKUP($F17,taux,3)*$E17,VLOOKUP($F17,taux,4))),-3)))))</f>
        <v>0</v>
      </c>
      <c r="N17" s="76">
        <f>IF($B17=" ",0,IF([1]Données!$N58="NON COUVERT",0,IF(AND([1]Données!$O58="oui",[1]Données!$N58=0.5),MIN(VLOOKUP($F17,taux,9)/2,ROUNDUP(VLOOKUP($F17,taux,7)*$E17,-3)/2),IF([1]Données!$N58=0.5,MIN(VLOOKUP($F17,taux,8)/2,ROUNDUP(VLOOKUP($F17,taux,7)*$E17,-3)/2),ROUNDUP(IF([1]Données!$O58="OUI",MIN(VLOOKUP($F17,taux,7)*$E17,VLOOKUP($F17,taux,9)),MIN(VLOOKUP($F17,taux,7)*$E17,VLOOKUP($F17,taux,8))),-3)))))</f>
        <v>0</v>
      </c>
      <c r="O17" s="77">
        <f>IF($B17=" ",0,IF([1]Données!P58="non couvert"," ",[1]Données!Q58))</f>
        <v>0</v>
      </c>
      <c r="P17" s="78">
        <f>IF($B17=" ",0,IF([1]Données!$P58="exo",0,IF($O17="FAM",VLOOKUP($F17,taux,10),IF($O17="MONO",VLOOKUP($F17,taux,11),IF($O17="COUPLE",VLOOKUP($F17,taux,12),0)))))</f>
        <v>0</v>
      </c>
      <c r="Q17" s="79">
        <f>IF($B17=" ",0,IF([1]Données!$R58="NON COUVERT",0,ROUNDUP(IF([1]Données!$S58="OUI",MIN($E17*VLOOKUP($F17,taux,15)/52,VLOOKUP($F17,taux,17)),MIN($E17*VLOOKUP($F17,taux,15)/52,VLOOKUP($F17,taux,16))),0)))</f>
        <v>0</v>
      </c>
      <c r="R17" s="80">
        <f>IF($B17=" ",0,IF([1]Données!$R58="EXO",0,$Q17*VLOOKUP($F17,taux,13)/10))</f>
        <v>0</v>
      </c>
      <c r="S17" s="81">
        <f t="shared" ca="1" si="1"/>
        <v>0</v>
      </c>
      <c r="T17" s="82">
        <f>IF(B17=" ",0,IF([1]Données!$T58="exo",0,$S17*VLOOKUP($F17,taux,18)/100))</f>
        <v>0</v>
      </c>
      <c r="U17" s="81">
        <f>IF($B17=" ",0,IF([1]Données!$V58="non couvert",0,IF(VLOOKUP($F17,taux,29)="fixe","s/o",IF([1]Données!$W58="oui",MIN(ROUNDUP(VLOOKUP($F17,taux,31)*$E17,-3),VLOOKUP($F17,taux,33)),MIN(ROUNDUP(VLOOKUP($F17,taux,31)*$E17,-3),VLOOKUP($F17,taux,32))))))</f>
        <v>0</v>
      </c>
      <c r="V17" s="82">
        <f>IF(B17=" ",0,IF([1]Données!$V58="exo",0,IF(VLOOKUP($F17,taux,29)="fixe",VLOOKUP($F17,taux,30),$U17/1000*VLOOKUP($F17,taux,30))))</f>
        <v>0</v>
      </c>
      <c r="W17" s="82">
        <f t="shared" si="2"/>
        <v>0</v>
      </c>
      <c r="X17" s="83">
        <f>IF(B17=" ",0,EDATE(([1]Données!E58),780))</f>
        <v>0</v>
      </c>
      <c r="Y17" s="83">
        <f t="shared" si="3"/>
        <v>0</v>
      </c>
      <c r="Z17" s="84">
        <f>IF($B17=" ",0,IF([1]Données!$T58="non couvert",0,IF([1]Données!$U58="oui",MIN(VLOOKUP($F17,taux,26),ROUNDUP(IF($E17/12&gt;VLOOKUP($F17,taux,21)+VLOOKUP($F17,taux,23),(VLOOKUP($F17,taux,20)*VLOOKUP($F17,taux,21))+(VLOOKUP($F17,taux,22)*VLOOKUP($F17,taux,23))+($E17/12-VLOOKUP($F17,taux,21)-VLOOKUP($F17,taux,23))*VLOOKUP($F17,taux,24),IF($E17/12&gt;VLOOKUP($F17,taux,21),(VLOOKUP($F17,taux,20)*VLOOKUP($F17,taux,21))+($E17/12-VLOOKUP($F17,taux,21))*VLOOKUP($F17,taux,22),$E17/12*VLOOKUP($F17,taux,20))),0)),MIN(VLOOKUP($F17,taux,25),ROUNDUP(IF($E17/12&gt;VLOOKUP($F17,taux,21)+VLOOKUP($F17,taux,23),(VLOOKUP($F17,taux,20)*VLOOKUP($F17,taux,21))+(VLOOKUP($F17,taux,22)*VLOOKUP($F17,taux,23))+($E17/12-VLOOKUP($F17,taux,21)-VLOOKUP($F17,taux,23))*VLOOKUP($F17,taux,24),IF($E17/12&gt;VLOOKUP($F17,taux,21),(VLOOKUP($F17,taux,20)*VLOOKUP($F17,taux,21))+($E17/12-VLOOKUP($F17,taux,21))*VLOOKUP($F17,taux,22),$E17/12*VLOOKUP($F17,taux,20))),0)))))</f>
        <v>0</v>
      </c>
      <c r="AA17" s="85">
        <f>IF($B17=" ",0,IF([1]Données!$X58="non couvert"," ",[1]Données!Y58))</f>
        <v>0</v>
      </c>
      <c r="AB17" s="82">
        <f>IF($B17=" ",0,IF([1]Données!$X58="exo",0,IF($AA17="ind",VLOOKUP($F17,taux,34),IF($AA17="fam",VLOOKUP($F17,taux,35),IF($AA17="mono",VLOOKUP($F17,taux,36),IF($AA17="couple",VLOOKUP($F17,taux,37),0))))))</f>
        <v>0</v>
      </c>
      <c r="AC17" s="85">
        <f>IF($B17=" ",0,IF([1]Données!$Z58="non couvert"," ",[1]Données!AA58))</f>
        <v>0</v>
      </c>
      <c r="AD17" s="82">
        <f>IF($B17=" ",0,IF([1]Données!$Z58="exo",0,IF($AC17="ind",VLOOKUP($F17,taux,38),IF($AC17="fam",VLOOKUP($F17,taux,39),IF($AC17="mono",VLOOKUP($F17,taux,40),IF($AC17="couple",VLOOKUP($F17,taux,41),0))))))</f>
        <v>0</v>
      </c>
      <c r="AE17" s="86">
        <f>IF($B17=" ",0,IF([1]Données!$AB58="non couvert"," ",[1]Données!AC58))</f>
        <v>0</v>
      </c>
      <c r="AF17" s="87">
        <f>IF($B17=" ",0,IF([1]Données!$AB58="exo",0,IF($AE17="ind",VLOOKUP($F17,taux,42),IF($AE17="fam",VLOOKUP($F17,taux,43),IF($AE17="mono",VLOOKUP($F17,taux,44),IF($AE17="couple",VLOOKUP($F17,taux,45),0))))))</f>
        <v>0</v>
      </c>
      <c r="AG17" s="88">
        <f t="shared" ca="1" si="4"/>
        <v>0</v>
      </c>
      <c r="AH17" s="88">
        <f>IF($B17=" ",0,IF([1]Données!J58="Manitoba",(Facture!H17+Facture!J17+Facture!L17+Facture!P17+Facture!R17+Facture!T17)*0.08,(AG17-W17)*IF([1]Données!$J58="qc",0.09,IF([1]Données!$J58="on",0.08,0))+W17*VLOOKUP($F17,taux,28)))</f>
        <v>0</v>
      </c>
      <c r="AI17" s="78">
        <f t="shared" ca="1" si="6"/>
        <v>0</v>
      </c>
    </row>
    <row r="18" spans="1:35" s="64" customFormat="1">
      <c r="A18" s="67">
        <f t="shared" si="7"/>
        <v>4</v>
      </c>
      <c r="B18" s="68" t="str">
        <f>CONCATENATE([1]Données!B59," ",[1]Données!C59)</f>
        <v xml:space="preserve"> </v>
      </c>
      <c r="C18" s="69">
        <f ca="1">IF(B18="",0,INT((TODAY()-[1]Données!E59)/365.25))</f>
        <v>119</v>
      </c>
      <c r="D18" s="70">
        <f>[1]Données!D59</f>
        <v>0</v>
      </c>
      <c r="E18" s="71">
        <f>[1]Données!I59</f>
        <v>0</v>
      </c>
      <c r="F18" s="72" t="str">
        <f>[1]Données!AD59</f>
        <v/>
      </c>
      <c r="G18" s="73">
        <f t="shared" ca="1" si="5"/>
        <v>0</v>
      </c>
      <c r="H18" s="74">
        <f>IF($B18=" ",0,IF([1]Données!$K59="exo",0,$G18/1000*VLOOKUP($F18,taux,2)))</f>
        <v>0</v>
      </c>
      <c r="I18" s="75">
        <f ca="1">IF(C18&gt;=65,0,[1]Données!M59*5000)</f>
        <v>0</v>
      </c>
      <c r="J18" s="74">
        <f ca="1">I18/1000*(IF(I18=0,0,1)*VLOOKUP((1+(C18&gt;=20)+(C18&gt;=25)+(C18&gt;=30)+(C18&gt;=35)+(C18&gt;=40)+(C18&gt;=45)+(C18&gt;=50)+(C18&gt;=55)+(C18&gt;=60)+(C18&gt;=65)),Test,2+(IF([1]Données!F59="H",1,3))+(IF([1]Données!G59="F",1,0))))</f>
        <v>0</v>
      </c>
      <c r="K18" s="73">
        <f t="shared" ca="1" si="0"/>
        <v>0</v>
      </c>
      <c r="L18" s="74">
        <f>IF($B18=" ",0,IF([1]Données!$N59="exo",0,$K18/1000*VLOOKUP($F18,taux,6)))</f>
        <v>0</v>
      </c>
      <c r="M18" s="76">
        <f>IF($B18=" ",0,IF([1]Données!$K59="NON COUVERT",0,IF(AND([1]Données!$L59="oui",[1]Données!$K59=0.5),MIN(VLOOKUP($F18,taux,5)/2,ROUNDUP(VLOOKUP($F18,taux,3)*$E18,-3)/2),IF([1]Données!$K59=0.5,MIN(VLOOKUP($F18,taux,4)/2,ROUNDUP(VLOOKUP($F18,taux,3)*$E18,-3)/2),ROUNDUP(IF([1]Données!$L59="OUI",MIN(VLOOKUP($F18,taux,3)*$E18,VLOOKUP($F18,taux,5)),MIN(VLOOKUP($F18,taux,3)*$E18,VLOOKUP($F18,taux,4))),-3)))))</f>
        <v>0</v>
      </c>
      <c r="N18" s="76">
        <f>IF($B18=" ",0,IF([1]Données!$N59="NON COUVERT",0,IF(AND([1]Données!$O59="oui",[1]Données!$N59=0.5),MIN(VLOOKUP($F18,taux,9)/2,ROUNDUP(VLOOKUP($F18,taux,7)*$E18,-3)/2),IF([1]Données!$N59=0.5,MIN(VLOOKUP($F18,taux,8)/2,ROUNDUP(VLOOKUP($F18,taux,7)*$E18,-3)/2),ROUNDUP(IF([1]Données!$O59="OUI",MIN(VLOOKUP($F18,taux,7)*$E18,VLOOKUP($F18,taux,9)),MIN(VLOOKUP($F18,taux,7)*$E18,VLOOKUP($F18,taux,8))),-3)))))</f>
        <v>0</v>
      </c>
      <c r="O18" s="77">
        <f>IF($B18=" ",0,IF([1]Données!P59="non couvert"," ",[1]Données!Q59))</f>
        <v>0</v>
      </c>
      <c r="P18" s="78">
        <f>IF($B18=" ",0,IF([1]Données!$P59="exo",0,IF($O18="FAM",VLOOKUP($F18,taux,10),IF($O18="MONO",VLOOKUP($F18,taux,11),IF($O18="COUPLE",VLOOKUP($F18,taux,12),0)))))</f>
        <v>0</v>
      </c>
      <c r="Q18" s="79">
        <f>IF($B18=" ",0,IF([1]Données!$R59="NON COUVERT",0,ROUNDUP(IF([1]Données!$S59="OUI",MIN($E18*VLOOKUP($F18,taux,15)/52,VLOOKUP($F18,taux,17)),MIN($E18*VLOOKUP($F18,taux,15)/52,VLOOKUP($F18,taux,16))),0)))</f>
        <v>0</v>
      </c>
      <c r="R18" s="80">
        <f>IF($B18=" ",0,IF([1]Données!$R59="EXO",0,$Q18*VLOOKUP($F18,taux,13)/10))</f>
        <v>0</v>
      </c>
      <c r="S18" s="81">
        <f t="shared" ca="1" si="1"/>
        <v>0</v>
      </c>
      <c r="T18" s="82">
        <f>IF(B18=" ",0,IF([1]Données!$T59="exo",0,$S18*VLOOKUP($F18,taux,18)/100))</f>
        <v>0</v>
      </c>
      <c r="U18" s="81">
        <f>IF($B18=" ",0,IF([1]Données!$V59="non couvert",0,IF(VLOOKUP($F18,taux,29)="fixe","s/o",IF([1]Données!$W59="oui",MIN(ROUNDUP(VLOOKUP($F18,taux,31)*$E18,-3),VLOOKUP($F18,taux,33)),MIN(ROUNDUP(VLOOKUP($F18,taux,31)*$E18,-3),VLOOKUP($F18,taux,32))))))</f>
        <v>0</v>
      </c>
      <c r="V18" s="82">
        <f>IF(B18=" ",0,IF([1]Données!$V59="exo",0,IF(VLOOKUP($F18,taux,29)="fixe",VLOOKUP($F18,taux,30),$U18/1000*VLOOKUP($F18,taux,30))))</f>
        <v>0</v>
      </c>
      <c r="W18" s="82">
        <f t="shared" si="2"/>
        <v>0</v>
      </c>
      <c r="X18" s="83">
        <f>IF(B18=" ",0,EDATE(([1]Données!E59),780))</f>
        <v>0</v>
      </c>
      <c r="Y18" s="83">
        <f t="shared" si="3"/>
        <v>0</v>
      </c>
      <c r="Z18" s="84">
        <f>IF($B18=" ",0,IF([1]Données!$T59="non couvert",0,IF([1]Données!$U59="oui",MIN(VLOOKUP($F18,taux,26),ROUNDUP(IF($E18/12&gt;VLOOKUP($F18,taux,21)+VLOOKUP($F18,taux,23),(VLOOKUP($F18,taux,20)*VLOOKUP($F18,taux,21))+(VLOOKUP($F18,taux,22)*VLOOKUP($F18,taux,23))+($E18/12-VLOOKUP($F18,taux,21)-VLOOKUP($F18,taux,23))*VLOOKUP($F18,taux,24),IF($E18/12&gt;VLOOKUP($F18,taux,21),(VLOOKUP($F18,taux,20)*VLOOKUP($F18,taux,21))+($E18/12-VLOOKUP($F18,taux,21))*VLOOKUP($F18,taux,22),$E18/12*VLOOKUP($F18,taux,20))),0)),MIN(VLOOKUP($F18,taux,25),ROUNDUP(IF($E18/12&gt;VLOOKUP($F18,taux,21)+VLOOKUP($F18,taux,23),(VLOOKUP($F18,taux,20)*VLOOKUP($F18,taux,21))+(VLOOKUP($F18,taux,22)*VLOOKUP($F18,taux,23))+($E18/12-VLOOKUP($F18,taux,21)-VLOOKUP($F18,taux,23))*VLOOKUP($F18,taux,24),IF($E18/12&gt;VLOOKUP($F18,taux,21),(VLOOKUP($F18,taux,20)*VLOOKUP($F18,taux,21))+($E18/12-VLOOKUP($F18,taux,21))*VLOOKUP($F18,taux,22),$E18/12*VLOOKUP($F18,taux,20))),0)))))</f>
        <v>0</v>
      </c>
      <c r="AA18" s="85">
        <f>IF($B18=" ",0,IF([1]Données!$X59="non couvert"," ",[1]Données!Y59))</f>
        <v>0</v>
      </c>
      <c r="AB18" s="82">
        <f>IF($B18=" ",0,IF([1]Données!$X59="exo",0,IF($AA18="ind",VLOOKUP($F18,taux,34),IF($AA18="fam",VLOOKUP($F18,taux,35),IF($AA18="mono",VLOOKUP($F18,taux,36),IF($AA18="couple",VLOOKUP($F18,taux,37),0))))))</f>
        <v>0</v>
      </c>
      <c r="AC18" s="85">
        <f>IF($B18=" ",0,IF([1]Données!$Z59="non couvert"," ",[1]Données!AA59))</f>
        <v>0</v>
      </c>
      <c r="AD18" s="82">
        <f>IF($B18=" ",0,IF([1]Données!$Z59="exo",0,IF($AC18="ind",VLOOKUP($F18,taux,38),IF($AC18="fam",VLOOKUP($F18,taux,39),IF($AC18="mono",VLOOKUP($F18,taux,40),IF($AC18="couple",VLOOKUP($F18,taux,41),0))))))</f>
        <v>0</v>
      </c>
      <c r="AE18" s="86">
        <f>IF($B18=" ",0,IF([1]Données!$AB59="non couvert"," ",[1]Données!AC59))</f>
        <v>0</v>
      </c>
      <c r="AF18" s="87">
        <f>IF($B18=" ",0,IF([1]Données!$AB59="exo",0,IF($AE18="ind",VLOOKUP($F18,taux,42),IF($AE18="fam",VLOOKUP($F18,taux,43),IF($AE18="mono",VLOOKUP($F18,taux,44),IF($AE18="couple",VLOOKUP($F18,taux,45),0))))))</f>
        <v>0</v>
      </c>
      <c r="AG18" s="88">
        <f t="shared" ca="1" si="4"/>
        <v>0</v>
      </c>
      <c r="AH18" s="88">
        <f>IF($B18=" ",0,IF([1]Données!J59="Manitoba",(Facture!H18+Facture!J18+Facture!L18+Facture!P18+Facture!R18+Facture!T18)*0.08,(AG18-W18)*IF([1]Données!$J59="qc",0.09,IF([1]Données!$J59="on",0.08,0))+W18*VLOOKUP($F18,taux,28)))</f>
        <v>0</v>
      </c>
      <c r="AI18" s="78">
        <f t="shared" ca="1" si="6"/>
        <v>0</v>
      </c>
    </row>
    <row r="19" spans="1:35" s="64" customFormat="1">
      <c r="A19" s="67">
        <f t="shared" si="7"/>
        <v>5</v>
      </c>
      <c r="B19" s="68" t="str">
        <f>CONCATENATE([1]Données!B60," ",[1]Données!C60)</f>
        <v xml:space="preserve"> </v>
      </c>
      <c r="C19" s="69">
        <f ca="1">IF(B19="",0,INT((TODAY()-[1]Données!E60)/365.25))</f>
        <v>119</v>
      </c>
      <c r="D19" s="70">
        <f>[1]Données!D60</f>
        <v>0</v>
      </c>
      <c r="E19" s="71">
        <f>[1]Données!I60</f>
        <v>0</v>
      </c>
      <c r="F19" s="72" t="str">
        <f>[1]Données!AD60</f>
        <v/>
      </c>
      <c r="G19" s="73">
        <f t="shared" ca="1" si="5"/>
        <v>0</v>
      </c>
      <c r="H19" s="74">
        <f>IF($B19=" ",0,IF([1]Données!$K60="exo",0,$G19/1000*VLOOKUP($F19,taux,2)))</f>
        <v>0</v>
      </c>
      <c r="I19" s="75">
        <f ca="1">IF(C19&gt;=65,0,[1]Données!M60*5000)</f>
        <v>0</v>
      </c>
      <c r="J19" s="74">
        <f ca="1">I19/1000*(IF(I19=0,0,1)*VLOOKUP((1+(C19&gt;=20)+(C19&gt;=25)+(C19&gt;=30)+(C19&gt;=35)+(C19&gt;=40)+(C19&gt;=45)+(C19&gt;=50)+(C19&gt;=55)+(C19&gt;=60)+(C19&gt;=65)),Test,2+(IF([1]Données!F60="H",1,3))+(IF([1]Données!G60="F",1,0))))</f>
        <v>0</v>
      </c>
      <c r="K19" s="73">
        <f t="shared" ca="1" si="0"/>
        <v>0</v>
      </c>
      <c r="L19" s="74">
        <f>IF($B19=" ",0,IF([1]Données!$N60="exo",0,$K19/1000*VLOOKUP($F19,taux,6)))</f>
        <v>0</v>
      </c>
      <c r="M19" s="76">
        <f>IF($B19=" ",0,IF([1]Données!$K60="NON COUVERT",0,IF(AND([1]Données!$L60="oui",[1]Données!$K60=0.5),MIN(VLOOKUP($F19,taux,5)/2,ROUNDUP(VLOOKUP($F19,taux,3)*$E19,-3)/2),IF([1]Données!$K60=0.5,MIN(VLOOKUP($F19,taux,4)/2,ROUNDUP(VLOOKUP($F19,taux,3)*$E19,-3)/2),ROUNDUP(IF([1]Données!$L60="OUI",MIN(VLOOKUP($F19,taux,3)*$E19,VLOOKUP($F19,taux,5)),MIN(VLOOKUP($F19,taux,3)*$E19,VLOOKUP($F19,taux,4))),-3)))))</f>
        <v>0</v>
      </c>
      <c r="N19" s="76">
        <f>IF($B19=" ",0,IF([1]Données!$N60="NON COUVERT",0,IF(AND([1]Données!$O60="oui",[1]Données!$N60=0.5),MIN(VLOOKUP($F19,taux,9)/2,ROUNDUP(VLOOKUP($F19,taux,7)*$E19,-3)/2),IF([1]Données!$N60=0.5,MIN(VLOOKUP($F19,taux,8)/2,ROUNDUP(VLOOKUP($F19,taux,7)*$E19,-3)/2),ROUNDUP(IF([1]Données!$O60="OUI",MIN(VLOOKUP($F19,taux,7)*$E19,VLOOKUP($F19,taux,9)),MIN(VLOOKUP($F19,taux,7)*$E19,VLOOKUP($F19,taux,8))),-3)))))</f>
        <v>0</v>
      </c>
      <c r="O19" s="77">
        <f>IF($B19=" ",0,IF([1]Données!P60="non couvert"," ",[1]Données!Q60))</f>
        <v>0</v>
      </c>
      <c r="P19" s="78">
        <f>IF($B19=" ",0,IF([1]Données!$P60="exo",0,IF($O19="FAM",VLOOKUP($F19,taux,10),IF($O19="MONO",VLOOKUP($F19,taux,11),IF($O19="COUPLE",VLOOKUP($F19,taux,12),0)))))</f>
        <v>0</v>
      </c>
      <c r="Q19" s="79">
        <f>IF($B19=" ",0,IF([1]Données!$R60="NON COUVERT",0,ROUNDUP(IF([1]Données!$S60="OUI",MIN($E19*VLOOKUP($F19,taux,15)/52,VLOOKUP($F19,taux,17)),MIN($E19*VLOOKUP($F19,taux,15)/52,VLOOKUP($F19,taux,16))),0)))</f>
        <v>0</v>
      </c>
      <c r="R19" s="80">
        <f>IF($B19=" ",0,IF([1]Données!$R60="EXO",0,$Q19*VLOOKUP($F19,taux,13)/10))</f>
        <v>0</v>
      </c>
      <c r="S19" s="81">
        <f t="shared" ca="1" si="1"/>
        <v>0</v>
      </c>
      <c r="T19" s="82">
        <f>IF(B19=" ",0,IF([1]Données!$T60="exo",0,$S19*VLOOKUP($F19,taux,18)/100))</f>
        <v>0</v>
      </c>
      <c r="U19" s="81">
        <f>IF($B19=" ",0,IF([1]Données!$V60="non couvert",0,IF(VLOOKUP($F19,taux,29)="fixe","s/o",IF([1]Données!$W60="oui",MIN(ROUNDUP(VLOOKUP($F19,taux,31)*$E19,-3),VLOOKUP($F19,taux,33)),MIN(ROUNDUP(VLOOKUP($F19,taux,31)*$E19,-3),VLOOKUP($F19,taux,32))))))</f>
        <v>0</v>
      </c>
      <c r="V19" s="82">
        <f>IF(B19=" ",0,IF([1]Données!$V60="exo",0,IF(VLOOKUP($F19,taux,29)="fixe",VLOOKUP($F19,taux,30),$U19/1000*VLOOKUP($F19,taux,30))))</f>
        <v>0</v>
      </c>
      <c r="W19" s="82">
        <f t="shared" si="2"/>
        <v>0</v>
      </c>
      <c r="X19" s="83">
        <f>IF(B19=" ",0,EDATE(([1]Données!E60),780))</f>
        <v>0</v>
      </c>
      <c r="Y19" s="83">
        <f t="shared" si="3"/>
        <v>0</v>
      </c>
      <c r="Z19" s="84">
        <f>IF($B19=" ",0,IF([1]Données!$T60="non couvert",0,IF([1]Données!$U60="oui",MIN(VLOOKUP($F19,taux,26),ROUNDUP(IF($E19/12&gt;VLOOKUP($F19,taux,21)+VLOOKUP($F19,taux,23),(VLOOKUP($F19,taux,20)*VLOOKUP($F19,taux,21))+(VLOOKUP($F19,taux,22)*VLOOKUP($F19,taux,23))+($E19/12-VLOOKUP($F19,taux,21)-VLOOKUP($F19,taux,23))*VLOOKUP($F19,taux,24),IF($E19/12&gt;VLOOKUP($F19,taux,21),(VLOOKUP($F19,taux,20)*VLOOKUP($F19,taux,21))+($E19/12-VLOOKUP($F19,taux,21))*VLOOKUP($F19,taux,22),$E19/12*VLOOKUP($F19,taux,20))),0)),MIN(VLOOKUP($F19,taux,25),ROUNDUP(IF($E19/12&gt;VLOOKUP($F19,taux,21)+VLOOKUP($F19,taux,23),(VLOOKUP($F19,taux,20)*VLOOKUP($F19,taux,21))+(VLOOKUP($F19,taux,22)*VLOOKUP($F19,taux,23))+($E19/12-VLOOKUP($F19,taux,21)-VLOOKUP($F19,taux,23))*VLOOKUP($F19,taux,24),IF($E19/12&gt;VLOOKUP($F19,taux,21),(VLOOKUP($F19,taux,20)*VLOOKUP($F19,taux,21))+($E19/12-VLOOKUP($F19,taux,21))*VLOOKUP($F19,taux,22),$E19/12*VLOOKUP($F19,taux,20))),0)))))</f>
        <v>0</v>
      </c>
      <c r="AA19" s="85">
        <f>IF($B19=" ",0,IF([1]Données!$X60="non couvert"," ",[1]Données!Y60))</f>
        <v>0</v>
      </c>
      <c r="AB19" s="82">
        <f>IF($B19=" ",0,IF([1]Données!$X60="exo",0,IF($AA19="ind",VLOOKUP($F19,taux,34),IF($AA19="fam",VLOOKUP($F19,taux,35),IF($AA19="mono",VLOOKUP($F19,taux,36),IF($AA19="couple",VLOOKUP($F19,taux,37),0))))))</f>
        <v>0</v>
      </c>
      <c r="AC19" s="85">
        <f>IF($B19=" ",0,IF([1]Données!$Z60="non couvert"," ",[1]Données!AA60))</f>
        <v>0</v>
      </c>
      <c r="AD19" s="82">
        <f>IF($B19=" ",0,IF([1]Données!$Z60="exo",0,IF($AC19="ind",VLOOKUP($F19,taux,38),IF($AC19="fam",VLOOKUP($F19,taux,39),IF($AC19="mono",VLOOKUP($F19,taux,40),IF($AC19="couple",VLOOKUP($F19,taux,41),0))))))</f>
        <v>0</v>
      </c>
      <c r="AE19" s="86">
        <f>IF($B19=" ",0,IF([1]Données!$AB60="non couvert"," ",[1]Données!AC60))</f>
        <v>0</v>
      </c>
      <c r="AF19" s="87">
        <f>IF($B19=" ",0,IF([1]Données!$AB60="exo",0,IF($AE19="ind",VLOOKUP($F19,taux,42),IF($AE19="fam",VLOOKUP($F19,taux,43),IF($AE19="mono",VLOOKUP($F19,taux,44),IF($AE19="couple",VLOOKUP($F19,taux,45),0))))))</f>
        <v>0</v>
      </c>
      <c r="AG19" s="88">
        <f t="shared" ca="1" si="4"/>
        <v>0</v>
      </c>
      <c r="AH19" s="88">
        <f>IF($B19=" ",0,IF([1]Données!J60="Manitoba",(Facture!H19+Facture!J19+Facture!L19+Facture!P19+Facture!R19+Facture!T19)*0.08,(AG19-W19)*IF([1]Données!$J60="qc",0.09,IF([1]Données!$J60="on",0.08,0))+W19*VLOOKUP($F19,taux,28)))</f>
        <v>0</v>
      </c>
      <c r="AI19" s="78">
        <f t="shared" ca="1" si="6"/>
        <v>0</v>
      </c>
    </row>
    <row r="20" spans="1:35" s="64" customFormat="1">
      <c r="A20" s="67">
        <f t="shared" si="7"/>
        <v>6</v>
      </c>
      <c r="B20" s="68" t="str">
        <f>CONCATENATE([1]Données!B61," ",[1]Données!C61)</f>
        <v xml:space="preserve"> </v>
      </c>
      <c r="C20" s="69">
        <f ca="1">IF(B20="",0,INT((TODAY()-[1]Données!E61)/365.25))</f>
        <v>119</v>
      </c>
      <c r="D20" s="70">
        <f>[1]Données!D61</f>
        <v>0</v>
      </c>
      <c r="E20" s="71">
        <f>[1]Données!I61</f>
        <v>0</v>
      </c>
      <c r="F20" s="72" t="str">
        <f>[1]Données!AD61</f>
        <v/>
      </c>
      <c r="G20" s="73">
        <f t="shared" ca="1" si="5"/>
        <v>0</v>
      </c>
      <c r="H20" s="74">
        <f>IF($B20=" ",0,IF([1]Données!$K61="exo",0,$G20/1000*VLOOKUP($F20,taux,2)))</f>
        <v>0</v>
      </c>
      <c r="I20" s="75">
        <f ca="1">IF(C20&gt;=65,0,[1]Données!M61*5000)</f>
        <v>0</v>
      </c>
      <c r="J20" s="74">
        <f ca="1">I20/1000*(IF(I20=0,0,1)*VLOOKUP((1+(C20&gt;=20)+(C20&gt;=25)+(C20&gt;=30)+(C20&gt;=35)+(C20&gt;=40)+(C20&gt;=45)+(C20&gt;=50)+(C20&gt;=55)+(C20&gt;=60)+(C20&gt;=65)),Test,2+(IF([1]Données!F61="H",1,3))+(IF([1]Données!G61="F",1,0))))</f>
        <v>0</v>
      </c>
      <c r="K20" s="73">
        <f t="shared" ca="1" si="0"/>
        <v>0</v>
      </c>
      <c r="L20" s="74">
        <f>IF($B20=" ",0,IF([1]Données!$N61="exo",0,$K20/1000*VLOOKUP($F20,taux,6)))</f>
        <v>0</v>
      </c>
      <c r="M20" s="76">
        <f>IF($B20=" ",0,IF([1]Données!$K61="NON COUVERT",0,IF(AND([1]Données!$L61="oui",[1]Données!$K61=0.5),MIN(VLOOKUP($F20,taux,5)/2,ROUNDUP(VLOOKUP($F20,taux,3)*$E20,-3)/2),IF([1]Données!$K61=0.5,MIN(VLOOKUP($F20,taux,4)/2,ROUNDUP(VLOOKUP($F20,taux,3)*$E20,-3)/2),ROUNDUP(IF([1]Données!$L61="OUI",MIN(VLOOKUP($F20,taux,3)*$E20,VLOOKUP($F20,taux,5)),MIN(VLOOKUP($F20,taux,3)*$E20,VLOOKUP($F20,taux,4))),-3)))))</f>
        <v>0</v>
      </c>
      <c r="N20" s="76">
        <f>IF($B20=" ",0,IF([1]Données!$N61="NON COUVERT",0,IF(AND([1]Données!$O61="oui",[1]Données!$N61=0.5),MIN(VLOOKUP($F20,taux,9)/2,ROUNDUP(VLOOKUP($F20,taux,7)*$E20,-3)/2),IF([1]Données!$N61=0.5,MIN(VLOOKUP($F20,taux,8)/2,ROUNDUP(VLOOKUP($F20,taux,7)*$E20,-3)/2),ROUNDUP(IF([1]Données!$O61="OUI",MIN(VLOOKUP($F20,taux,7)*$E20,VLOOKUP($F20,taux,9)),MIN(VLOOKUP($F20,taux,7)*$E20,VLOOKUP($F20,taux,8))),-3)))))</f>
        <v>0</v>
      </c>
      <c r="O20" s="77">
        <f>IF($B20=" ",0,IF([1]Données!P61="non couvert"," ",[1]Données!Q61))</f>
        <v>0</v>
      </c>
      <c r="P20" s="78">
        <f>IF($B20=" ",0,IF([1]Données!$P61="exo",0,IF($O20="FAM",VLOOKUP($F20,taux,10),IF($O20="MONO",VLOOKUP($F20,taux,11),IF($O20="COUPLE",VLOOKUP($F20,taux,12),0)))))</f>
        <v>0</v>
      </c>
      <c r="Q20" s="79">
        <f>IF($B20=" ",0,IF([1]Données!$R61="NON COUVERT",0,ROUNDUP(IF([1]Données!$S61="OUI",MIN($E20*VLOOKUP($F20,taux,15)/52,VLOOKUP($F20,taux,17)),MIN($E20*VLOOKUP($F20,taux,15)/52,VLOOKUP($F20,taux,16))),0)))</f>
        <v>0</v>
      </c>
      <c r="R20" s="80">
        <f>IF($B20=" ",0,IF([1]Données!$R61="EXO",0,$Q20*VLOOKUP($F20,taux,13)/10))</f>
        <v>0</v>
      </c>
      <c r="S20" s="81">
        <f t="shared" ca="1" si="1"/>
        <v>0</v>
      </c>
      <c r="T20" s="82">
        <f>IF(B20=" ",0,IF([1]Données!$T61="exo",0,$S20*VLOOKUP($F20,taux,18)/100))</f>
        <v>0</v>
      </c>
      <c r="U20" s="81">
        <f>IF($B20=" ",0,IF([1]Données!$V61="non couvert",0,IF(VLOOKUP($F20,taux,29)="fixe","s/o",IF([1]Données!$W61="oui",MIN(ROUNDUP(VLOOKUP($F20,taux,31)*$E20,-3),VLOOKUP($F20,taux,33)),MIN(ROUNDUP(VLOOKUP($F20,taux,31)*$E20,-3),VLOOKUP($F20,taux,32))))))</f>
        <v>0</v>
      </c>
      <c r="V20" s="82">
        <f>IF(B20=" ",0,IF([1]Données!$V61="exo",0,IF(VLOOKUP($F20,taux,29)="fixe",VLOOKUP($F20,taux,30),$U20/1000*VLOOKUP($F20,taux,30))))</f>
        <v>0</v>
      </c>
      <c r="W20" s="82">
        <f t="shared" si="2"/>
        <v>0</v>
      </c>
      <c r="X20" s="83">
        <f>IF(B20=" ",0,EDATE(([1]Données!E61),780))</f>
        <v>0</v>
      </c>
      <c r="Y20" s="83">
        <f t="shared" si="3"/>
        <v>0</v>
      </c>
      <c r="Z20" s="84">
        <f>IF($B20=" ",0,IF([1]Données!$T61="non couvert",0,IF([1]Données!$U61="oui",MIN(VLOOKUP($F20,taux,26),ROUNDUP(IF($E20/12&gt;VLOOKUP($F20,taux,21)+VLOOKUP($F20,taux,23),(VLOOKUP($F20,taux,20)*VLOOKUP($F20,taux,21))+(VLOOKUP($F20,taux,22)*VLOOKUP($F20,taux,23))+($E20/12-VLOOKUP($F20,taux,21)-VLOOKUP($F20,taux,23))*VLOOKUP($F20,taux,24),IF($E20/12&gt;VLOOKUP($F20,taux,21),(VLOOKUP($F20,taux,20)*VLOOKUP($F20,taux,21))+($E20/12-VLOOKUP($F20,taux,21))*VLOOKUP($F20,taux,22),$E20/12*VLOOKUP($F20,taux,20))),0)),MIN(VLOOKUP($F20,taux,25),ROUNDUP(IF($E20/12&gt;VLOOKUP($F20,taux,21)+VLOOKUP($F20,taux,23),(VLOOKUP($F20,taux,20)*VLOOKUP($F20,taux,21))+(VLOOKUP($F20,taux,22)*VLOOKUP($F20,taux,23))+($E20/12-VLOOKUP($F20,taux,21)-VLOOKUP($F20,taux,23))*VLOOKUP($F20,taux,24),IF($E20/12&gt;VLOOKUP($F20,taux,21),(VLOOKUP($F20,taux,20)*VLOOKUP($F20,taux,21))+($E20/12-VLOOKUP($F20,taux,21))*VLOOKUP($F20,taux,22),$E20/12*VLOOKUP($F20,taux,20))),0)))))</f>
        <v>0</v>
      </c>
      <c r="AA20" s="85">
        <f>IF($B20=" ",0,IF([1]Données!$X61="non couvert"," ",[1]Données!Y61))</f>
        <v>0</v>
      </c>
      <c r="AB20" s="82">
        <f>IF($B20=" ",0,IF([1]Données!$X61="exo",0,IF($AA20="ind",VLOOKUP($F20,taux,34),IF($AA20="fam",VLOOKUP($F20,taux,35),IF($AA20="mono",VLOOKUP($F20,taux,36),IF($AA20="couple",VLOOKUP($F20,taux,37),0))))))</f>
        <v>0</v>
      </c>
      <c r="AC20" s="85">
        <f>IF($B20=" ",0,IF([1]Données!$Z61="non couvert"," ",[1]Données!AA61))</f>
        <v>0</v>
      </c>
      <c r="AD20" s="82">
        <f>IF($B20=" ",0,IF([1]Données!$Z61="exo",0,IF($AC20="ind",VLOOKUP($F20,taux,38),IF($AC20="fam",VLOOKUP($F20,taux,39),IF($AC20="mono",VLOOKUP($F20,taux,40),IF($AC20="couple",VLOOKUP($F20,taux,41),0))))))</f>
        <v>0</v>
      </c>
      <c r="AE20" s="86">
        <f>IF($B20=" ",0,IF([1]Données!$AB61="non couvert"," ",[1]Données!AC61))</f>
        <v>0</v>
      </c>
      <c r="AF20" s="87">
        <f>IF($B20=" ",0,IF([1]Données!$AB61="exo",0,IF($AE20="ind",VLOOKUP($F20,taux,42),IF($AE20="fam",VLOOKUP($F20,taux,43),IF($AE20="mono",VLOOKUP($F20,taux,44),IF($AE20="couple",VLOOKUP($F20,taux,45),0))))))</f>
        <v>0</v>
      </c>
      <c r="AG20" s="88">
        <f t="shared" ca="1" si="4"/>
        <v>0</v>
      </c>
      <c r="AH20" s="88">
        <f>IF($B20=" ",0,IF([1]Données!J61="Manitoba",(Facture!H20+Facture!J20+Facture!L20+Facture!P20+Facture!R20+Facture!T20)*0.08,(AG20-W20)*IF([1]Données!$J61="qc",0.09,IF([1]Données!$J61="on",0.08,0))+W20*VLOOKUP($F20,taux,28)))</f>
        <v>0</v>
      </c>
      <c r="AI20" s="78">
        <f t="shared" ca="1" si="6"/>
        <v>0</v>
      </c>
    </row>
    <row r="21" spans="1:35" s="64" customFormat="1">
      <c r="A21" s="67">
        <f t="shared" si="7"/>
        <v>7</v>
      </c>
      <c r="B21" s="68" t="str">
        <f>CONCATENATE([1]Données!B62," ",[1]Données!C62)</f>
        <v xml:space="preserve"> </v>
      </c>
      <c r="C21" s="69">
        <f ca="1">IF(B21="",0,INT((TODAY()-[1]Données!E62)/365.25))</f>
        <v>119</v>
      </c>
      <c r="D21" s="70">
        <f>[1]Données!D62</f>
        <v>0</v>
      </c>
      <c r="E21" s="71">
        <f>[1]Données!I62</f>
        <v>0</v>
      </c>
      <c r="F21" s="72" t="str">
        <f>[1]Données!AD62</f>
        <v/>
      </c>
      <c r="G21" s="73">
        <f t="shared" ca="1" si="5"/>
        <v>0</v>
      </c>
      <c r="H21" s="74">
        <f>IF($B21=" ",0,IF([1]Données!$K62="exo",0,$G21/1000*VLOOKUP($F21,taux,2)))</f>
        <v>0</v>
      </c>
      <c r="I21" s="75">
        <f ca="1">IF(C21&gt;=65,0,[1]Données!M62*5000)</f>
        <v>0</v>
      </c>
      <c r="J21" s="74">
        <f ca="1">I21/1000*(IF(I21=0,0,1)*VLOOKUP((1+(C21&gt;=20)+(C21&gt;=25)+(C21&gt;=30)+(C21&gt;=35)+(C21&gt;=40)+(C21&gt;=45)+(C21&gt;=50)+(C21&gt;=55)+(C21&gt;=60)+(C21&gt;=65)),Test,2+(IF([1]Données!F62="H",1,3))+(IF([1]Données!G62="F",1,0))))</f>
        <v>0</v>
      </c>
      <c r="K21" s="73">
        <f t="shared" ca="1" si="0"/>
        <v>0</v>
      </c>
      <c r="L21" s="74">
        <f>IF($B21=" ",0,IF([1]Données!$N62="exo",0,$K21/1000*VLOOKUP($F21,taux,6)))</f>
        <v>0</v>
      </c>
      <c r="M21" s="76">
        <f>IF($B21=" ",0,IF([1]Données!$K62="NON COUVERT",0,IF(AND([1]Données!$L62="oui",[1]Données!$K62=0.5),MIN(VLOOKUP($F21,taux,5)/2,ROUNDUP(VLOOKUP($F21,taux,3)*$E21,-3)/2),IF([1]Données!$K62=0.5,MIN(VLOOKUP($F21,taux,4)/2,ROUNDUP(VLOOKUP($F21,taux,3)*$E21,-3)/2),ROUNDUP(IF([1]Données!$L62="OUI",MIN(VLOOKUP($F21,taux,3)*$E21,VLOOKUP($F21,taux,5)),MIN(VLOOKUP($F21,taux,3)*$E21,VLOOKUP($F21,taux,4))),-3)))))</f>
        <v>0</v>
      </c>
      <c r="N21" s="76">
        <f>IF($B21=" ",0,IF([1]Données!$N62="NON COUVERT",0,IF(AND([1]Données!$O62="oui",[1]Données!$N62=0.5),MIN(VLOOKUP($F21,taux,9)/2,ROUNDUP(VLOOKUP($F21,taux,7)*$E21,-3)/2),IF([1]Données!$N62=0.5,MIN(VLOOKUP($F21,taux,8)/2,ROUNDUP(VLOOKUP($F21,taux,7)*$E21,-3)/2),ROUNDUP(IF([1]Données!$O62="OUI",MIN(VLOOKUP($F21,taux,7)*$E21,VLOOKUP($F21,taux,9)),MIN(VLOOKUP($F21,taux,7)*$E21,VLOOKUP($F21,taux,8))),-3)))))</f>
        <v>0</v>
      </c>
      <c r="O21" s="77">
        <f>IF($B21=" ",0,IF([1]Données!P62="non couvert"," ",[1]Données!Q62))</f>
        <v>0</v>
      </c>
      <c r="P21" s="78">
        <f>IF($B21=" ",0,IF([1]Données!$P62="exo",0,IF($O21="FAM",VLOOKUP($F21,taux,10),IF($O21="MONO",VLOOKUP($F21,taux,11),IF($O21="COUPLE",VLOOKUP($F21,taux,12),0)))))</f>
        <v>0</v>
      </c>
      <c r="Q21" s="79">
        <f>IF($B21=" ",0,IF([1]Données!$R62="NON COUVERT",0,ROUNDUP(IF([1]Données!$S62="OUI",MIN($E21*VLOOKUP($F21,taux,15)/52,VLOOKUP($F21,taux,17)),MIN($E21*VLOOKUP($F21,taux,15)/52,VLOOKUP($F21,taux,16))),0)))</f>
        <v>0</v>
      </c>
      <c r="R21" s="80">
        <f>IF($B21=" ",0,IF([1]Données!$R62="EXO",0,$Q21*VLOOKUP($F21,taux,13)/10))</f>
        <v>0</v>
      </c>
      <c r="S21" s="81">
        <f t="shared" ca="1" si="1"/>
        <v>0</v>
      </c>
      <c r="T21" s="82">
        <f>IF(B21=" ",0,IF([1]Données!$T62="exo",0,$S21*VLOOKUP($F21,taux,18)/100))</f>
        <v>0</v>
      </c>
      <c r="U21" s="81">
        <f>IF($B21=" ",0,IF([1]Données!$V62="non couvert",0,IF(VLOOKUP($F21,taux,29)="fixe","s/o",IF([1]Données!$W62="oui",MIN(ROUNDUP(VLOOKUP($F21,taux,31)*$E21,-3),VLOOKUP($F21,taux,33)),MIN(ROUNDUP(VLOOKUP($F21,taux,31)*$E21,-3),VLOOKUP($F21,taux,32))))))</f>
        <v>0</v>
      </c>
      <c r="V21" s="82">
        <f>IF(B21=" ",0,IF([1]Données!$V62="exo",0,IF(VLOOKUP($F21,taux,29)="fixe",VLOOKUP($F21,taux,30),$U21/1000*VLOOKUP($F21,taux,30))))</f>
        <v>0</v>
      </c>
      <c r="W21" s="82">
        <f t="shared" si="2"/>
        <v>0</v>
      </c>
      <c r="X21" s="83">
        <f>IF(B21=" ",0,EDATE(([1]Données!E62),780))</f>
        <v>0</v>
      </c>
      <c r="Y21" s="83">
        <f t="shared" si="3"/>
        <v>0</v>
      </c>
      <c r="Z21" s="84">
        <f>IF($B21=" ",0,IF([1]Données!$T62="non couvert",0,IF([1]Données!$U62="oui",MIN(VLOOKUP($F21,taux,26),ROUNDUP(IF($E21/12&gt;VLOOKUP($F21,taux,21)+VLOOKUP($F21,taux,23),(VLOOKUP($F21,taux,20)*VLOOKUP($F21,taux,21))+(VLOOKUP($F21,taux,22)*VLOOKUP($F21,taux,23))+($E21/12-VLOOKUP($F21,taux,21)-VLOOKUP($F21,taux,23))*VLOOKUP($F21,taux,24),IF($E21/12&gt;VLOOKUP($F21,taux,21),(VLOOKUP($F21,taux,20)*VLOOKUP($F21,taux,21))+($E21/12-VLOOKUP($F21,taux,21))*VLOOKUP($F21,taux,22),$E21/12*VLOOKUP($F21,taux,20))),0)),MIN(VLOOKUP($F21,taux,25),ROUNDUP(IF($E21/12&gt;VLOOKUP($F21,taux,21)+VLOOKUP($F21,taux,23),(VLOOKUP($F21,taux,20)*VLOOKUP($F21,taux,21))+(VLOOKUP($F21,taux,22)*VLOOKUP($F21,taux,23))+($E21/12-VLOOKUP($F21,taux,21)-VLOOKUP($F21,taux,23))*VLOOKUP($F21,taux,24),IF($E21/12&gt;VLOOKUP($F21,taux,21),(VLOOKUP($F21,taux,20)*VLOOKUP($F21,taux,21))+($E21/12-VLOOKUP($F21,taux,21))*VLOOKUP($F21,taux,22),$E21/12*VLOOKUP($F21,taux,20))),0)))))</f>
        <v>0</v>
      </c>
      <c r="AA21" s="85">
        <f>IF($B21=" ",0,IF([1]Données!$X62="non couvert"," ",[1]Données!Y62))</f>
        <v>0</v>
      </c>
      <c r="AB21" s="82">
        <f>IF($B21=" ",0,IF([1]Données!$X62="exo",0,IF($AA21="ind",VLOOKUP($F21,taux,34),IF($AA21="fam",VLOOKUP($F21,taux,35),IF($AA21="mono",VLOOKUP($F21,taux,36),IF($AA21="couple",VLOOKUP($F21,taux,37),0))))))</f>
        <v>0</v>
      </c>
      <c r="AC21" s="85">
        <f>IF($B21=" ",0,IF([1]Données!$Z62="non couvert"," ",[1]Données!AA62))</f>
        <v>0</v>
      </c>
      <c r="AD21" s="82">
        <f>IF($B21=" ",0,IF([1]Données!$Z62="exo",0,IF($AC21="ind",VLOOKUP($F21,taux,38),IF($AC21="fam",VLOOKUP($F21,taux,39),IF($AC21="mono",VLOOKUP($F21,taux,40),IF($AC21="couple",VLOOKUP($F21,taux,41),0))))))</f>
        <v>0</v>
      </c>
      <c r="AE21" s="86">
        <f>IF($B21=" ",0,IF([1]Données!$AB62="non couvert"," ",[1]Données!AC62))</f>
        <v>0</v>
      </c>
      <c r="AF21" s="87">
        <f>IF($B21=" ",0,IF([1]Données!$AB62="exo",0,IF($AE21="ind",VLOOKUP($F21,taux,42),IF($AE21="fam",VLOOKUP($F21,taux,43),IF($AE21="mono",VLOOKUP($F21,taux,44),IF($AE21="couple",VLOOKUP($F21,taux,45),0))))))</f>
        <v>0</v>
      </c>
      <c r="AG21" s="88">
        <f t="shared" ca="1" si="4"/>
        <v>0</v>
      </c>
      <c r="AH21" s="88">
        <f>IF($B21=" ",0,IF([1]Données!J62="Manitoba",(Facture!H21+Facture!J21+Facture!L21+Facture!P21+Facture!R21+Facture!T21)*0.08,(AG21-W21)*IF([1]Données!$J62="qc",0.09,IF([1]Données!$J62="on",0.08,0))+W21*VLOOKUP($F21,taux,28)))</f>
        <v>0</v>
      </c>
      <c r="AI21" s="78">
        <f t="shared" ca="1" si="6"/>
        <v>0</v>
      </c>
    </row>
    <row r="22" spans="1:35" s="64" customFormat="1">
      <c r="A22" s="67">
        <f t="shared" si="7"/>
        <v>8</v>
      </c>
      <c r="B22" s="68" t="str">
        <f>CONCATENATE([1]Données!B63," ",[1]Données!C63)</f>
        <v xml:space="preserve"> </v>
      </c>
      <c r="C22" s="69">
        <f ca="1">IF(B22="",0,INT((TODAY()-[1]Données!E63)/365.25))</f>
        <v>119</v>
      </c>
      <c r="D22" s="70">
        <f>[1]Données!D63</f>
        <v>0</v>
      </c>
      <c r="E22" s="71">
        <f>[1]Données!I63</f>
        <v>0</v>
      </c>
      <c r="F22" s="72" t="str">
        <f>[1]Données!AD63</f>
        <v/>
      </c>
      <c r="G22" s="73">
        <f t="shared" ca="1" si="5"/>
        <v>0</v>
      </c>
      <c r="H22" s="74">
        <f>IF($B22=" ",0,IF([1]Données!$K63="exo",0,$G22/1000*VLOOKUP($F22,taux,2)))</f>
        <v>0</v>
      </c>
      <c r="I22" s="75">
        <f ca="1">IF(C22&gt;=65,0,[1]Données!M63*5000)</f>
        <v>0</v>
      </c>
      <c r="J22" s="74">
        <f ca="1">I22/1000*(IF(I22=0,0,1)*VLOOKUP((1+(C22&gt;=20)+(C22&gt;=25)+(C22&gt;=30)+(C22&gt;=35)+(C22&gt;=40)+(C22&gt;=45)+(C22&gt;=50)+(C22&gt;=55)+(C22&gt;=60)+(C22&gt;=65)),Test,2+(IF([1]Données!F63="H",1,3))+(IF([1]Données!G63="F",1,0))))</f>
        <v>0</v>
      </c>
      <c r="K22" s="73">
        <f t="shared" ca="1" si="0"/>
        <v>0</v>
      </c>
      <c r="L22" s="74">
        <f>IF($B22=" ",0,IF([1]Données!$N63="exo",0,$K22/1000*VLOOKUP($F22,taux,6)))</f>
        <v>0</v>
      </c>
      <c r="M22" s="76">
        <f>IF($B22=" ",0,IF([1]Données!$K63="NON COUVERT",0,IF(AND([1]Données!$L63="oui",[1]Données!$K63=0.5),MIN(VLOOKUP($F22,taux,5)/2,ROUNDUP(VLOOKUP($F22,taux,3)*$E22,-3)/2),IF([1]Données!$K63=0.5,MIN(VLOOKUP($F22,taux,4)/2,ROUNDUP(VLOOKUP($F22,taux,3)*$E22,-3)/2),ROUNDUP(IF([1]Données!$L63="OUI",MIN(VLOOKUP($F22,taux,3)*$E22,VLOOKUP($F22,taux,5)),MIN(VLOOKUP($F22,taux,3)*$E22,VLOOKUP($F22,taux,4))),-3)))))</f>
        <v>0</v>
      </c>
      <c r="N22" s="76">
        <f>IF($B22=" ",0,IF([1]Données!$N63="NON COUVERT",0,IF(AND([1]Données!$O63="oui",[1]Données!$N63=0.5),MIN(VLOOKUP($F22,taux,9)/2,ROUNDUP(VLOOKUP($F22,taux,7)*$E22,-3)/2),IF([1]Données!$N63=0.5,MIN(VLOOKUP($F22,taux,8)/2,ROUNDUP(VLOOKUP($F22,taux,7)*$E22,-3)/2),ROUNDUP(IF([1]Données!$O63="OUI",MIN(VLOOKUP($F22,taux,7)*$E22,VLOOKUP($F22,taux,9)),MIN(VLOOKUP($F22,taux,7)*$E22,VLOOKUP($F22,taux,8))),-3)))))</f>
        <v>0</v>
      </c>
      <c r="O22" s="77">
        <f>IF($B22=" ",0,IF([1]Données!P63="non couvert"," ",[1]Données!Q63))</f>
        <v>0</v>
      </c>
      <c r="P22" s="78">
        <f>IF($B22=" ",0,IF([1]Données!$P63="exo",0,IF($O22="FAM",VLOOKUP($F22,taux,10),IF($O22="MONO",VLOOKUP($F22,taux,11),IF($O22="COUPLE",VLOOKUP($F22,taux,12),0)))))</f>
        <v>0</v>
      </c>
      <c r="Q22" s="79">
        <f>IF($B22=" ",0,IF([1]Données!$R63="NON COUVERT",0,ROUNDUP(IF([1]Données!$S63="OUI",MIN($E22*VLOOKUP($F22,taux,15)/52,VLOOKUP($F22,taux,17)),MIN($E22*VLOOKUP($F22,taux,15)/52,VLOOKUP($F22,taux,16))),0)))</f>
        <v>0</v>
      </c>
      <c r="R22" s="80">
        <f>IF($B22=" ",0,IF([1]Données!$R63="EXO",0,$Q22*VLOOKUP($F22,taux,13)/10))</f>
        <v>0</v>
      </c>
      <c r="S22" s="81">
        <f t="shared" ca="1" si="1"/>
        <v>0</v>
      </c>
      <c r="T22" s="82">
        <f>IF(B22=" ",0,IF([1]Données!$T63="exo",0,$S22*VLOOKUP($F22,taux,18)/100))</f>
        <v>0</v>
      </c>
      <c r="U22" s="81">
        <f>IF($B22=" ",0,IF([1]Données!$V63="non couvert",0,IF(VLOOKUP($F22,taux,29)="fixe","s/o",IF([1]Données!$W63="oui",MIN(ROUNDUP(VLOOKUP($F22,taux,31)*$E22,-3),VLOOKUP($F22,taux,33)),MIN(ROUNDUP(VLOOKUP($F22,taux,31)*$E22,-3),VLOOKUP($F22,taux,32))))))</f>
        <v>0</v>
      </c>
      <c r="V22" s="82">
        <f>IF(B22=" ",0,IF([1]Données!$V63="exo",0,IF(VLOOKUP($F22,taux,29)="fixe",VLOOKUP($F22,taux,30),$U22/1000*VLOOKUP($F22,taux,30))))</f>
        <v>0</v>
      </c>
      <c r="W22" s="82">
        <f t="shared" si="2"/>
        <v>0</v>
      </c>
      <c r="X22" s="83">
        <f>IF(B22=" ",0,EDATE(([1]Données!E63),780))</f>
        <v>0</v>
      </c>
      <c r="Y22" s="83">
        <f t="shared" si="3"/>
        <v>0</v>
      </c>
      <c r="Z22" s="84">
        <f>IF($B22=" ",0,IF([1]Données!$T63="non couvert",0,IF([1]Données!$U63="oui",MIN(VLOOKUP($F22,taux,26),ROUNDUP(IF($E22/12&gt;VLOOKUP($F22,taux,21)+VLOOKUP($F22,taux,23),(VLOOKUP($F22,taux,20)*VLOOKUP($F22,taux,21))+(VLOOKUP($F22,taux,22)*VLOOKUP($F22,taux,23))+($E22/12-VLOOKUP($F22,taux,21)-VLOOKUP($F22,taux,23))*VLOOKUP($F22,taux,24),IF($E22/12&gt;VLOOKUP($F22,taux,21),(VLOOKUP($F22,taux,20)*VLOOKUP($F22,taux,21))+($E22/12-VLOOKUP($F22,taux,21))*VLOOKUP($F22,taux,22),$E22/12*VLOOKUP($F22,taux,20))),0)),MIN(VLOOKUP($F22,taux,25),ROUNDUP(IF($E22/12&gt;VLOOKUP($F22,taux,21)+VLOOKUP($F22,taux,23),(VLOOKUP($F22,taux,20)*VLOOKUP($F22,taux,21))+(VLOOKUP($F22,taux,22)*VLOOKUP($F22,taux,23))+($E22/12-VLOOKUP($F22,taux,21)-VLOOKUP($F22,taux,23))*VLOOKUP($F22,taux,24),IF($E22/12&gt;VLOOKUP($F22,taux,21),(VLOOKUP($F22,taux,20)*VLOOKUP($F22,taux,21))+($E22/12-VLOOKUP($F22,taux,21))*VLOOKUP($F22,taux,22),$E22/12*VLOOKUP($F22,taux,20))),0)))))</f>
        <v>0</v>
      </c>
      <c r="AA22" s="85">
        <f>IF($B22=" ",0,IF([1]Données!$X63="non couvert"," ",[1]Données!Y63))</f>
        <v>0</v>
      </c>
      <c r="AB22" s="82">
        <f>IF($B22=" ",0,IF([1]Données!$X63="exo",0,IF($AA22="ind",VLOOKUP($F22,taux,34),IF($AA22="fam",VLOOKUP($F22,taux,35),IF($AA22="mono",VLOOKUP($F22,taux,36),IF($AA22="couple",VLOOKUP($F22,taux,37),0))))))</f>
        <v>0</v>
      </c>
      <c r="AC22" s="85">
        <f>IF($B22=" ",0,IF([1]Données!$Z63="non couvert"," ",[1]Données!AA63))</f>
        <v>0</v>
      </c>
      <c r="AD22" s="82">
        <f>IF($B22=" ",0,IF([1]Données!$Z63="exo",0,IF($AC22="ind",VLOOKUP($F22,taux,38),IF($AC22="fam",VLOOKUP($F22,taux,39),IF($AC22="mono",VLOOKUP($F22,taux,40),IF($AC22="couple",VLOOKUP($F22,taux,41),0))))))</f>
        <v>0</v>
      </c>
      <c r="AE22" s="86">
        <f>IF($B22=" ",0,IF([1]Données!$AB63="non couvert"," ",[1]Données!AC63))</f>
        <v>0</v>
      </c>
      <c r="AF22" s="87">
        <f>IF($B22=" ",0,IF([1]Données!$AB63="exo",0,IF($AE22="ind",VLOOKUP($F22,taux,42),IF($AE22="fam",VLOOKUP($F22,taux,43),IF($AE22="mono",VLOOKUP($F22,taux,44),IF($AE22="couple",VLOOKUP($F22,taux,45),0))))))</f>
        <v>0</v>
      </c>
      <c r="AG22" s="88">
        <f t="shared" ca="1" si="4"/>
        <v>0</v>
      </c>
      <c r="AH22" s="88">
        <f>IF($B22=" ",0,IF([1]Données!J63="Manitoba",(Facture!H22+Facture!J22+Facture!L22+Facture!P22+Facture!R22+Facture!T22)*0.08,(AG22-W22)*IF([1]Données!$J63="qc",0.09,IF([1]Données!$J63="on",0.08,0))+W22*VLOOKUP($F22,taux,28)))</f>
        <v>0</v>
      </c>
      <c r="AI22" s="78">
        <f t="shared" ca="1" si="6"/>
        <v>0</v>
      </c>
    </row>
    <row r="23" spans="1:35" s="64" customFormat="1">
      <c r="A23" s="67">
        <f t="shared" si="7"/>
        <v>9</v>
      </c>
      <c r="B23" s="68" t="str">
        <f>CONCATENATE([1]Données!B64," ",[1]Données!C64)</f>
        <v xml:space="preserve"> </v>
      </c>
      <c r="C23" s="69">
        <f ca="1">IF(B23="",0,INT((TODAY()-[1]Données!E64)/365.25))</f>
        <v>119</v>
      </c>
      <c r="D23" s="70">
        <f>[1]Données!D64</f>
        <v>0</v>
      </c>
      <c r="E23" s="71">
        <f>[1]Données!I64</f>
        <v>0</v>
      </c>
      <c r="F23" s="72" t="str">
        <f>[1]Données!AD64</f>
        <v/>
      </c>
      <c r="G23" s="73">
        <f t="shared" ca="1" si="5"/>
        <v>0</v>
      </c>
      <c r="H23" s="74">
        <f>IF($B23=" ",0,IF([1]Données!$K64="exo",0,$G23/1000*VLOOKUP($F23,taux,2)))</f>
        <v>0</v>
      </c>
      <c r="I23" s="75">
        <f ca="1">IF(C23&gt;=65,0,[1]Données!M64*5000)</f>
        <v>0</v>
      </c>
      <c r="J23" s="74">
        <f ca="1">I23/1000*(IF(I23=0,0,1)*VLOOKUP((1+(C23&gt;=20)+(C23&gt;=25)+(C23&gt;=30)+(C23&gt;=35)+(C23&gt;=40)+(C23&gt;=45)+(C23&gt;=50)+(C23&gt;=55)+(C23&gt;=60)+(C23&gt;=65)),Test,2+(IF([1]Données!F64="H",1,3))+(IF([1]Données!G64="F",1,0))))</f>
        <v>0</v>
      </c>
      <c r="K23" s="73">
        <f t="shared" ca="1" si="0"/>
        <v>0</v>
      </c>
      <c r="L23" s="74">
        <f>IF($B23=" ",0,IF([1]Données!$N64="exo",0,$K23/1000*VLOOKUP($F23,taux,6)))</f>
        <v>0</v>
      </c>
      <c r="M23" s="76">
        <f>IF($B23=" ",0,IF([1]Données!$K64="NON COUVERT",0,IF(AND([1]Données!$L64="oui",[1]Données!$K64=0.5),MIN(VLOOKUP($F23,taux,5)/2,ROUNDUP(VLOOKUP($F23,taux,3)*$E23,-3)/2),IF([1]Données!$K64=0.5,MIN(VLOOKUP($F23,taux,4)/2,ROUNDUP(VLOOKUP($F23,taux,3)*$E23,-3)/2),ROUNDUP(IF([1]Données!$L64="OUI",MIN(VLOOKUP($F23,taux,3)*$E23,VLOOKUP($F23,taux,5)),MIN(VLOOKUP($F23,taux,3)*$E23,VLOOKUP($F23,taux,4))),-3)))))</f>
        <v>0</v>
      </c>
      <c r="N23" s="76">
        <f>IF($B23=" ",0,IF([1]Données!$N64="NON COUVERT",0,IF(AND([1]Données!$O64="oui",[1]Données!$N64=0.5),MIN(VLOOKUP($F23,taux,9)/2,ROUNDUP(VLOOKUP($F23,taux,7)*$E23,-3)/2),IF([1]Données!$N64=0.5,MIN(VLOOKUP($F23,taux,8)/2,ROUNDUP(VLOOKUP($F23,taux,7)*$E23,-3)/2),ROUNDUP(IF([1]Données!$O64="OUI",MIN(VLOOKUP($F23,taux,7)*$E23,VLOOKUP($F23,taux,9)),MIN(VLOOKUP($F23,taux,7)*$E23,VLOOKUP($F23,taux,8))),-3)))))</f>
        <v>0</v>
      </c>
      <c r="O23" s="77">
        <f>IF($B23=" ",0,IF([1]Données!P64="non couvert"," ",[1]Données!Q64))</f>
        <v>0</v>
      </c>
      <c r="P23" s="78">
        <f>IF($B23=" ",0,IF([1]Données!$P64="exo",0,IF($O23="FAM",VLOOKUP($F23,taux,10),IF($O23="MONO",VLOOKUP($F23,taux,11),IF($O23="COUPLE",VLOOKUP($F23,taux,12),0)))))</f>
        <v>0</v>
      </c>
      <c r="Q23" s="79">
        <f>IF($B23=" ",0,IF([1]Données!$R64="NON COUVERT",0,ROUNDUP(IF([1]Données!$S64="OUI",MIN($E23*VLOOKUP($F23,taux,15)/52,VLOOKUP($F23,taux,17)),MIN($E23*VLOOKUP($F23,taux,15)/52,VLOOKUP($F23,taux,16))),0)))</f>
        <v>0</v>
      </c>
      <c r="R23" s="80">
        <f>IF($B23=" ",0,IF([1]Données!$R64="EXO",0,$Q23*VLOOKUP($F23,taux,13)/10))</f>
        <v>0</v>
      </c>
      <c r="S23" s="81">
        <f t="shared" ca="1" si="1"/>
        <v>0</v>
      </c>
      <c r="T23" s="82">
        <f>IF(B23=" ",0,IF([1]Données!$T64="exo",0,$S23*VLOOKUP($F23,taux,18)/100))</f>
        <v>0</v>
      </c>
      <c r="U23" s="81">
        <f>IF($B23=" ",0,IF([1]Données!$V64="non couvert",0,IF(VLOOKUP($F23,taux,29)="fixe","s/o",IF([1]Données!$W64="oui",MIN(ROUNDUP(VLOOKUP($F23,taux,31)*$E23,-3),VLOOKUP($F23,taux,33)),MIN(ROUNDUP(VLOOKUP($F23,taux,31)*$E23,-3),VLOOKUP($F23,taux,32))))))</f>
        <v>0</v>
      </c>
      <c r="V23" s="82">
        <f>IF(B23=" ",0,IF([1]Données!$V64="exo",0,IF(VLOOKUP($F23,taux,29)="fixe",VLOOKUP($F23,taux,30),$U23/1000*VLOOKUP($F23,taux,30))))</f>
        <v>0</v>
      </c>
      <c r="W23" s="82">
        <f t="shared" si="2"/>
        <v>0</v>
      </c>
      <c r="X23" s="83">
        <f>IF(B23=" ",0,EDATE(([1]Données!E64),780))</f>
        <v>0</v>
      </c>
      <c r="Y23" s="83">
        <f t="shared" si="3"/>
        <v>0</v>
      </c>
      <c r="Z23" s="84">
        <f>IF($B23=" ",0,IF([1]Données!$T64="non couvert",0,IF([1]Données!$U64="oui",MIN(VLOOKUP($F23,taux,26),ROUNDUP(IF($E23/12&gt;VLOOKUP($F23,taux,21)+VLOOKUP($F23,taux,23),(VLOOKUP($F23,taux,20)*VLOOKUP($F23,taux,21))+(VLOOKUP($F23,taux,22)*VLOOKUP($F23,taux,23))+($E23/12-VLOOKUP($F23,taux,21)-VLOOKUP($F23,taux,23))*VLOOKUP($F23,taux,24),IF($E23/12&gt;VLOOKUP($F23,taux,21),(VLOOKUP($F23,taux,20)*VLOOKUP($F23,taux,21))+($E23/12-VLOOKUP($F23,taux,21))*VLOOKUP($F23,taux,22),$E23/12*VLOOKUP($F23,taux,20))),0)),MIN(VLOOKUP($F23,taux,25),ROUNDUP(IF($E23/12&gt;VLOOKUP($F23,taux,21)+VLOOKUP($F23,taux,23),(VLOOKUP($F23,taux,20)*VLOOKUP($F23,taux,21))+(VLOOKUP($F23,taux,22)*VLOOKUP($F23,taux,23))+($E23/12-VLOOKUP($F23,taux,21)-VLOOKUP($F23,taux,23))*VLOOKUP($F23,taux,24),IF($E23/12&gt;VLOOKUP($F23,taux,21),(VLOOKUP($F23,taux,20)*VLOOKUP($F23,taux,21))+($E23/12-VLOOKUP($F23,taux,21))*VLOOKUP($F23,taux,22),$E23/12*VLOOKUP($F23,taux,20))),0)))))</f>
        <v>0</v>
      </c>
      <c r="AA23" s="85">
        <f>IF($B23=" ",0,IF([1]Données!$X64="non couvert"," ",[1]Données!Y64))</f>
        <v>0</v>
      </c>
      <c r="AB23" s="82">
        <f>IF($B23=" ",0,IF([1]Données!$X64="exo",0,IF($AA23="ind",VLOOKUP($F23,taux,34),IF($AA23="fam",VLOOKUP($F23,taux,35),IF($AA23="mono",VLOOKUP($F23,taux,36),IF($AA23="couple",VLOOKUP($F23,taux,37),0))))))</f>
        <v>0</v>
      </c>
      <c r="AC23" s="85">
        <f>IF($B23=" ",0,IF([1]Données!$Z64="non couvert"," ",[1]Données!AA64))</f>
        <v>0</v>
      </c>
      <c r="AD23" s="82">
        <f>IF($B23=" ",0,IF([1]Données!$Z64="exo",0,IF($AC23="ind",VLOOKUP($F23,taux,38),IF($AC23="fam",VLOOKUP($F23,taux,39),IF($AC23="mono",VLOOKUP($F23,taux,40),IF($AC23="couple",VLOOKUP($F23,taux,41),0))))))</f>
        <v>0</v>
      </c>
      <c r="AE23" s="86">
        <f>IF($B23=" ",0,IF([1]Données!$AB64="non couvert"," ",[1]Données!AC64))</f>
        <v>0</v>
      </c>
      <c r="AF23" s="87">
        <f>IF($B23=" ",0,IF([1]Données!$AB64="exo",0,IF($AE23="ind",VLOOKUP($F23,taux,42),IF($AE23="fam",VLOOKUP($F23,taux,43),IF($AE23="mono",VLOOKUP($F23,taux,44),IF($AE23="couple",VLOOKUP($F23,taux,45),0))))))</f>
        <v>0</v>
      </c>
      <c r="AG23" s="88">
        <f t="shared" ca="1" si="4"/>
        <v>0</v>
      </c>
      <c r="AH23" s="88">
        <f>IF($B23=" ",0,IF([1]Données!J64="Manitoba",(Facture!H23+Facture!J23+Facture!L23+Facture!P23+Facture!R23+Facture!T23)*0.08,(AG23-W23)*IF([1]Données!$J64="qc",0.09,IF([1]Données!$J64="on",0.08,0))+W23*VLOOKUP($F23,taux,28)))</f>
        <v>0</v>
      </c>
      <c r="AI23" s="78">
        <f t="shared" ca="1" si="6"/>
        <v>0</v>
      </c>
    </row>
    <row r="24" spans="1:35" s="64" customFormat="1">
      <c r="A24" s="67">
        <f t="shared" si="7"/>
        <v>10</v>
      </c>
      <c r="B24" s="68" t="str">
        <f>CONCATENATE([1]Données!B65," ",[1]Données!C65)</f>
        <v xml:space="preserve"> </v>
      </c>
      <c r="C24" s="69">
        <f ca="1">IF(B24="",0,INT((TODAY()-[1]Données!E65)/365.25))</f>
        <v>119</v>
      </c>
      <c r="D24" s="70">
        <f>[1]Données!D65</f>
        <v>0</v>
      </c>
      <c r="E24" s="71">
        <f>[1]Données!I65</f>
        <v>0</v>
      </c>
      <c r="F24" s="72" t="str">
        <f>[1]Données!AD65</f>
        <v/>
      </c>
      <c r="G24" s="73">
        <f t="shared" ca="1" si="5"/>
        <v>0</v>
      </c>
      <c r="H24" s="74">
        <f>IF($B24=" ",0,IF([1]Données!$K65="exo",0,$G24/1000*VLOOKUP($F24,taux,2)))</f>
        <v>0</v>
      </c>
      <c r="I24" s="75">
        <f ca="1">IF(C24&gt;=65,0,[1]Données!M65*5000)</f>
        <v>0</v>
      </c>
      <c r="J24" s="74">
        <f ca="1">I24/1000*(IF(I24=0,0,1)*VLOOKUP((1+(C24&gt;=20)+(C24&gt;=25)+(C24&gt;=30)+(C24&gt;=35)+(C24&gt;=40)+(C24&gt;=45)+(C24&gt;=50)+(C24&gt;=55)+(C24&gt;=60)+(C24&gt;=65)),Test,2+(IF([1]Données!F65="H",1,3))+(IF([1]Données!G65="F",1,0))))</f>
        <v>0</v>
      </c>
      <c r="K24" s="73">
        <f t="shared" ca="1" si="0"/>
        <v>0</v>
      </c>
      <c r="L24" s="74">
        <f>IF($B24=" ",0,IF([1]Données!$N65="exo",0,$K24/1000*VLOOKUP($F24,taux,6)))</f>
        <v>0</v>
      </c>
      <c r="M24" s="76">
        <f>IF($B24=" ",0,IF([1]Données!$K65="NON COUVERT",0,IF(AND([1]Données!$L65="oui",[1]Données!$K65=0.5),MIN(VLOOKUP($F24,taux,5)/2,ROUNDUP(VLOOKUP($F24,taux,3)*$E24,-3)/2),IF([1]Données!$K65=0.5,MIN(VLOOKUP($F24,taux,4)/2,ROUNDUP(VLOOKUP($F24,taux,3)*$E24,-3)/2),ROUNDUP(IF([1]Données!$L65="OUI",MIN(VLOOKUP($F24,taux,3)*$E24,VLOOKUP($F24,taux,5)),MIN(VLOOKUP($F24,taux,3)*$E24,VLOOKUP($F24,taux,4))),-3)))))</f>
        <v>0</v>
      </c>
      <c r="N24" s="76">
        <f>IF($B24=" ",0,IF([1]Données!$N65="NON COUVERT",0,IF(AND([1]Données!$O65="oui",[1]Données!$N65=0.5),MIN(VLOOKUP($F24,taux,9)/2,ROUNDUP(VLOOKUP($F24,taux,7)*$E24,-3)/2),IF([1]Données!$N65=0.5,MIN(VLOOKUP($F24,taux,8)/2,ROUNDUP(VLOOKUP($F24,taux,7)*$E24,-3)/2),ROUNDUP(IF([1]Données!$O65="OUI",MIN(VLOOKUP($F24,taux,7)*$E24,VLOOKUP($F24,taux,9)),MIN(VLOOKUP($F24,taux,7)*$E24,VLOOKUP($F24,taux,8))),-3)))))</f>
        <v>0</v>
      </c>
      <c r="O24" s="77">
        <f>IF($B24=" ",0,IF([1]Données!P65="non couvert"," ",[1]Données!Q65))</f>
        <v>0</v>
      </c>
      <c r="P24" s="78">
        <f>IF($B24=" ",0,IF([1]Données!$P65="exo",0,IF($O24="FAM",VLOOKUP($F24,taux,10),IF($O24="MONO",VLOOKUP($F24,taux,11),IF($O24="COUPLE",VLOOKUP($F24,taux,12),0)))))</f>
        <v>0</v>
      </c>
      <c r="Q24" s="79">
        <f>IF($B24=" ",0,IF([1]Données!$R65="NON COUVERT",0,ROUNDUP(IF([1]Données!$S65="OUI",MIN($E24*VLOOKUP($F24,taux,15)/52,VLOOKUP($F24,taux,17)),MIN($E24*VLOOKUP($F24,taux,15)/52,VLOOKUP($F24,taux,16))),0)))</f>
        <v>0</v>
      </c>
      <c r="R24" s="80">
        <f>IF($B24=" ",0,IF([1]Données!$R65="EXO",0,$Q24*VLOOKUP($F24,taux,13)/10))</f>
        <v>0</v>
      </c>
      <c r="S24" s="81">
        <f t="shared" ca="1" si="1"/>
        <v>0</v>
      </c>
      <c r="T24" s="82">
        <f>IF(B24=" ",0,IF([1]Données!$T65="exo",0,$S24*VLOOKUP($F24,taux,18)/100))</f>
        <v>0</v>
      </c>
      <c r="U24" s="81">
        <f>IF($B24=" ",0,IF([1]Données!$V65="non couvert",0,IF(VLOOKUP($F24,taux,29)="fixe","s/o",IF([1]Données!$W65="oui",MIN(ROUNDUP(VLOOKUP($F24,taux,31)*$E24,-3),VLOOKUP($F24,taux,33)),MIN(ROUNDUP(VLOOKUP($F24,taux,31)*$E24,-3),VLOOKUP($F24,taux,32))))))</f>
        <v>0</v>
      </c>
      <c r="V24" s="82">
        <f>IF(B24=" ",0,IF([1]Données!$V65="exo",0,IF(VLOOKUP($F24,taux,29)="fixe",VLOOKUP($F24,taux,30),$U24/1000*VLOOKUP($F24,taux,30))))</f>
        <v>0</v>
      </c>
      <c r="W24" s="82">
        <f t="shared" si="2"/>
        <v>0</v>
      </c>
      <c r="X24" s="83">
        <f>IF(B24=" ",0,EDATE(([1]Données!E65),780))</f>
        <v>0</v>
      </c>
      <c r="Y24" s="83">
        <f t="shared" si="3"/>
        <v>0</v>
      </c>
      <c r="Z24" s="84">
        <f>IF($B24=" ",0,IF([1]Données!$T65="non couvert",0,IF([1]Données!$U65="oui",MIN(VLOOKUP($F24,taux,26),ROUNDUP(IF($E24/12&gt;VLOOKUP($F24,taux,21)+VLOOKUP($F24,taux,23),(VLOOKUP($F24,taux,20)*VLOOKUP($F24,taux,21))+(VLOOKUP($F24,taux,22)*VLOOKUP($F24,taux,23))+($E24/12-VLOOKUP($F24,taux,21)-VLOOKUP($F24,taux,23))*VLOOKUP($F24,taux,24),IF($E24/12&gt;VLOOKUP($F24,taux,21),(VLOOKUP($F24,taux,20)*VLOOKUP($F24,taux,21))+($E24/12-VLOOKUP($F24,taux,21))*VLOOKUP($F24,taux,22),$E24/12*VLOOKUP($F24,taux,20))),0)),MIN(VLOOKUP($F24,taux,25),ROUNDUP(IF($E24/12&gt;VLOOKUP($F24,taux,21)+VLOOKUP($F24,taux,23),(VLOOKUP($F24,taux,20)*VLOOKUP($F24,taux,21))+(VLOOKUP($F24,taux,22)*VLOOKUP($F24,taux,23))+($E24/12-VLOOKUP($F24,taux,21)-VLOOKUP($F24,taux,23))*VLOOKUP($F24,taux,24),IF($E24/12&gt;VLOOKUP($F24,taux,21),(VLOOKUP($F24,taux,20)*VLOOKUP($F24,taux,21))+($E24/12-VLOOKUP($F24,taux,21))*VLOOKUP($F24,taux,22),$E24/12*VLOOKUP($F24,taux,20))),0)))))</f>
        <v>0</v>
      </c>
      <c r="AA24" s="85">
        <f>IF($B24=" ",0,IF([1]Données!$X65="non couvert"," ",[1]Données!Y65))</f>
        <v>0</v>
      </c>
      <c r="AB24" s="82">
        <f>IF($B24=" ",0,IF([1]Données!$X65="exo",0,IF($AA24="ind",VLOOKUP($F24,taux,34),IF($AA24="fam",VLOOKUP($F24,taux,35),IF($AA24="mono",VLOOKUP($F24,taux,36),IF($AA24="couple",VLOOKUP($F24,taux,37),0))))))</f>
        <v>0</v>
      </c>
      <c r="AC24" s="85">
        <f>IF($B24=" ",0,IF([1]Données!$Z65="non couvert"," ",[1]Données!AA65))</f>
        <v>0</v>
      </c>
      <c r="AD24" s="82">
        <f>IF($B24=" ",0,IF([1]Données!$Z65="exo",0,IF($AC24="ind",VLOOKUP($F24,taux,38),IF($AC24="fam",VLOOKUP($F24,taux,39),IF($AC24="mono",VLOOKUP($F24,taux,40),IF($AC24="couple",VLOOKUP($F24,taux,41),0))))))</f>
        <v>0</v>
      </c>
      <c r="AE24" s="86">
        <f>IF($B24=" ",0,IF([1]Données!$AB65="non couvert"," ",[1]Données!AC65))</f>
        <v>0</v>
      </c>
      <c r="AF24" s="87">
        <f>IF($B24=" ",0,IF([1]Données!$AB65="exo",0,IF($AE24="ind",VLOOKUP($F24,taux,42),IF($AE24="fam",VLOOKUP($F24,taux,43),IF($AE24="mono",VLOOKUP($F24,taux,44),IF($AE24="couple",VLOOKUP($F24,taux,45),0))))))</f>
        <v>0</v>
      </c>
      <c r="AG24" s="88">
        <f t="shared" ca="1" si="4"/>
        <v>0</v>
      </c>
      <c r="AH24" s="88">
        <f>IF($B24=" ",0,IF([1]Données!J65="Manitoba",(Facture!H24+Facture!J24+Facture!L24+Facture!P24+Facture!R24+Facture!T24)*0.08,(AG24-W24)*IF([1]Données!$J65="qc",0.09,IF([1]Données!$J65="on",0.08,0))+W24*VLOOKUP($F24,taux,28)))</f>
        <v>0</v>
      </c>
      <c r="AI24" s="78">
        <f t="shared" ca="1" si="6"/>
        <v>0</v>
      </c>
    </row>
    <row r="25" spans="1:35" s="64" customFormat="1">
      <c r="A25" s="67">
        <f t="shared" si="7"/>
        <v>11</v>
      </c>
      <c r="B25" s="68" t="str">
        <f>CONCATENATE([1]Données!B66," ",[1]Données!C66)</f>
        <v xml:space="preserve"> </v>
      </c>
      <c r="C25" s="69">
        <f ca="1">IF(B25="",0,INT((TODAY()-[1]Données!E66)/365.25))</f>
        <v>119</v>
      </c>
      <c r="D25" s="70">
        <f>[1]Données!D66</f>
        <v>0</v>
      </c>
      <c r="E25" s="71">
        <f>[1]Données!I66</f>
        <v>0</v>
      </c>
      <c r="F25" s="72" t="str">
        <f>[1]Données!AD66</f>
        <v/>
      </c>
      <c r="G25" s="73">
        <f t="shared" ca="1" si="5"/>
        <v>0</v>
      </c>
      <c r="H25" s="74">
        <f>IF($B25=" ",0,IF([1]Données!$K66="exo",0,$G25/1000*VLOOKUP($F25,taux,2)))</f>
        <v>0</v>
      </c>
      <c r="I25" s="75">
        <f ca="1">IF(C25&gt;=65,0,[1]Données!M66*5000)</f>
        <v>0</v>
      </c>
      <c r="J25" s="74">
        <f ca="1">I25/1000*(IF(I25=0,0,1)*VLOOKUP((1+(C25&gt;=20)+(C25&gt;=25)+(C25&gt;=30)+(C25&gt;=35)+(C25&gt;=40)+(C25&gt;=45)+(C25&gt;=50)+(C25&gt;=55)+(C25&gt;=60)+(C25&gt;=65)),Test,2+(IF([1]Données!F66="H",1,3))+(IF([1]Données!G66="F",1,0))))</f>
        <v>0</v>
      </c>
      <c r="K25" s="73">
        <f t="shared" ca="1" si="0"/>
        <v>0</v>
      </c>
      <c r="L25" s="74">
        <f>IF($B25=" ",0,IF([1]Données!$N66="exo",0,$K25/1000*VLOOKUP($F25,taux,6)))</f>
        <v>0</v>
      </c>
      <c r="M25" s="76">
        <f>IF($B25=" ",0,IF([1]Données!$K66="NON COUVERT",0,IF(AND([1]Données!$L66="oui",[1]Données!$K66=0.5),MIN(VLOOKUP($F25,taux,5)/2,ROUNDUP(VLOOKUP($F25,taux,3)*$E25,-3)/2),IF([1]Données!$K66=0.5,MIN(VLOOKUP($F25,taux,4)/2,ROUNDUP(VLOOKUP($F25,taux,3)*$E25,-3)/2),ROUNDUP(IF([1]Données!$L66="OUI",MIN(VLOOKUP($F25,taux,3)*$E25,VLOOKUP($F25,taux,5)),MIN(VLOOKUP($F25,taux,3)*$E25,VLOOKUP($F25,taux,4))),-3)))))</f>
        <v>0</v>
      </c>
      <c r="N25" s="76">
        <f>IF($B25=" ",0,IF([1]Données!$N66="NON COUVERT",0,IF(AND([1]Données!$O66="oui",[1]Données!$N66=0.5),MIN(VLOOKUP($F25,taux,9)/2,ROUNDUP(VLOOKUP($F25,taux,7)*$E25,-3)/2),IF([1]Données!$N66=0.5,MIN(VLOOKUP($F25,taux,8)/2,ROUNDUP(VLOOKUP($F25,taux,7)*$E25,-3)/2),ROUNDUP(IF([1]Données!$O66="OUI",MIN(VLOOKUP($F25,taux,7)*$E25,VLOOKUP($F25,taux,9)),MIN(VLOOKUP($F25,taux,7)*$E25,VLOOKUP($F25,taux,8))),-3)))))</f>
        <v>0</v>
      </c>
      <c r="O25" s="77">
        <f>IF($B25=" ",0,IF([1]Données!P66="non couvert"," ",[1]Données!Q66))</f>
        <v>0</v>
      </c>
      <c r="P25" s="78">
        <f>IF($B25=" ",0,IF([1]Données!$P66="exo",0,IF($O25="FAM",VLOOKUP($F25,taux,10),IF($O25="MONO",VLOOKUP($F25,taux,11),IF($O25="COUPLE",VLOOKUP($F25,taux,12),0)))))</f>
        <v>0</v>
      </c>
      <c r="Q25" s="79">
        <f>IF($B25=" ",0,IF([1]Données!$R66="NON COUVERT",0,ROUNDUP(IF([1]Données!$S66="OUI",MIN($E25*VLOOKUP($F25,taux,15)/52,VLOOKUP($F25,taux,17)),MIN($E25*VLOOKUP($F25,taux,15)/52,VLOOKUP($F25,taux,16))),0)))</f>
        <v>0</v>
      </c>
      <c r="R25" s="80">
        <f>IF($B25=" ",0,IF([1]Données!$R66="EXO",0,$Q25*VLOOKUP($F25,taux,13)/10))</f>
        <v>0</v>
      </c>
      <c r="S25" s="81">
        <f t="shared" ca="1" si="1"/>
        <v>0</v>
      </c>
      <c r="T25" s="82">
        <f>IF(B25=" ",0,IF([1]Données!$T66="exo",0,$S25*VLOOKUP($F25,taux,18)/100))</f>
        <v>0</v>
      </c>
      <c r="U25" s="81">
        <f>IF($B25=" ",0,IF([1]Données!$V66="non couvert",0,IF(VLOOKUP($F25,taux,29)="fixe","s/o",IF([1]Données!$W66="oui",MIN(ROUNDUP(VLOOKUP($F25,taux,31)*$E25,-3),VLOOKUP($F25,taux,33)),MIN(ROUNDUP(VLOOKUP($F25,taux,31)*$E25,-3),VLOOKUP($F25,taux,32))))))</f>
        <v>0</v>
      </c>
      <c r="V25" s="82">
        <f>IF(B25=" ",0,IF([1]Données!$V66="exo",0,IF(VLOOKUP($F25,taux,29)="fixe",VLOOKUP($F25,taux,30),$U25/1000*VLOOKUP($F25,taux,30))))</f>
        <v>0</v>
      </c>
      <c r="W25" s="82">
        <f t="shared" si="2"/>
        <v>0</v>
      </c>
      <c r="X25" s="83">
        <f>IF(B25=" ",0,EDATE(([1]Données!E66),780))</f>
        <v>0</v>
      </c>
      <c r="Y25" s="83">
        <f t="shared" si="3"/>
        <v>0</v>
      </c>
      <c r="Z25" s="84">
        <f>IF($B25=" ",0,IF([1]Données!$T66="non couvert",0,IF([1]Données!$U66="oui",MIN(VLOOKUP($F25,taux,26),ROUNDUP(IF($E25/12&gt;VLOOKUP($F25,taux,21)+VLOOKUP($F25,taux,23),(VLOOKUP($F25,taux,20)*VLOOKUP($F25,taux,21))+(VLOOKUP($F25,taux,22)*VLOOKUP($F25,taux,23))+($E25/12-VLOOKUP($F25,taux,21)-VLOOKUP($F25,taux,23))*VLOOKUP($F25,taux,24),IF($E25/12&gt;VLOOKUP($F25,taux,21),(VLOOKUP($F25,taux,20)*VLOOKUP($F25,taux,21))+($E25/12-VLOOKUP($F25,taux,21))*VLOOKUP($F25,taux,22),$E25/12*VLOOKUP($F25,taux,20))),0)),MIN(VLOOKUP($F25,taux,25),ROUNDUP(IF($E25/12&gt;VLOOKUP($F25,taux,21)+VLOOKUP($F25,taux,23),(VLOOKUP($F25,taux,20)*VLOOKUP($F25,taux,21))+(VLOOKUP($F25,taux,22)*VLOOKUP($F25,taux,23))+($E25/12-VLOOKUP($F25,taux,21)-VLOOKUP($F25,taux,23))*VLOOKUP($F25,taux,24),IF($E25/12&gt;VLOOKUP($F25,taux,21),(VLOOKUP($F25,taux,20)*VLOOKUP($F25,taux,21))+($E25/12-VLOOKUP($F25,taux,21))*VLOOKUP($F25,taux,22),$E25/12*VLOOKUP($F25,taux,20))),0)))))</f>
        <v>0</v>
      </c>
      <c r="AA25" s="85">
        <f>IF($B25=" ",0,IF([1]Données!$X66="non couvert"," ",[1]Données!Y66))</f>
        <v>0</v>
      </c>
      <c r="AB25" s="82">
        <f>IF($B25=" ",0,IF([1]Données!$X66="exo",0,IF($AA25="ind",VLOOKUP($F25,taux,34),IF($AA25="fam",VLOOKUP($F25,taux,35),IF($AA25="mono",VLOOKUP($F25,taux,36),IF($AA25="couple",VLOOKUP($F25,taux,37),0))))))</f>
        <v>0</v>
      </c>
      <c r="AC25" s="85">
        <f>IF($B25=" ",0,IF([1]Données!$Z66="non couvert"," ",[1]Données!AA66))</f>
        <v>0</v>
      </c>
      <c r="AD25" s="82">
        <f>IF($B25=" ",0,IF([1]Données!$Z66="exo",0,IF($AC25="ind",VLOOKUP($F25,taux,38),IF($AC25="fam",VLOOKUP($F25,taux,39),IF($AC25="mono",VLOOKUP($F25,taux,40),IF($AC25="couple",VLOOKUP($F25,taux,41),0))))))</f>
        <v>0</v>
      </c>
      <c r="AE25" s="86">
        <f>IF($B25=" ",0,IF([1]Données!$AB66="non couvert"," ",[1]Données!AC66))</f>
        <v>0</v>
      </c>
      <c r="AF25" s="87">
        <f>IF($B25=" ",0,IF([1]Données!$AB66="exo",0,IF($AE25="ind",VLOOKUP($F25,taux,42),IF($AE25="fam",VLOOKUP($F25,taux,43),IF($AE25="mono",VLOOKUP($F25,taux,44),IF($AE25="couple",VLOOKUP($F25,taux,45),0))))))</f>
        <v>0</v>
      </c>
      <c r="AG25" s="88">
        <f t="shared" ca="1" si="4"/>
        <v>0</v>
      </c>
      <c r="AH25" s="88">
        <f>IF($B25=" ",0,IF([1]Données!J66="Manitoba",(Facture!H25+Facture!J25+Facture!L25+Facture!P25+Facture!R25+Facture!T25)*0.08,(AG25-W25)*IF([1]Données!$J66="qc",0.09,IF([1]Données!$J66="on",0.08,0))+W25*VLOOKUP($F25,taux,28)))</f>
        <v>0</v>
      </c>
      <c r="AI25" s="78">
        <f t="shared" ca="1" si="6"/>
        <v>0</v>
      </c>
    </row>
    <row r="26" spans="1:35" s="64" customFormat="1">
      <c r="A26" s="67">
        <f t="shared" si="7"/>
        <v>12</v>
      </c>
      <c r="B26" s="68" t="str">
        <f>CONCATENATE([1]Données!B67," ",[1]Données!C67)</f>
        <v xml:space="preserve"> </v>
      </c>
      <c r="C26" s="69">
        <f ca="1">IF(B26="",0,INT((TODAY()-[1]Données!E67)/365.25))</f>
        <v>119</v>
      </c>
      <c r="D26" s="70">
        <f>[1]Données!D67</f>
        <v>0</v>
      </c>
      <c r="E26" s="71">
        <f>[1]Données!I67</f>
        <v>0</v>
      </c>
      <c r="F26" s="72" t="str">
        <f>[1]Données!AD67</f>
        <v/>
      </c>
      <c r="G26" s="73">
        <f t="shared" ca="1" si="5"/>
        <v>0</v>
      </c>
      <c r="H26" s="74">
        <f>IF($B26=" ",0,IF([1]Données!$K67="exo",0,$G26/1000*VLOOKUP($F26,taux,2)))</f>
        <v>0</v>
      </c>
      <c r="I26" s="75">
        <f ca="1">IF(C26&gt;=65,0,[1]Données!M67*5000)</f>
        <v>0</v>
      </c>
      <c r="J26" s="74">
        <f ca="1">I26/1000*(IF(I26=0,0,1)*VLOOKUP((1+(C26&gt;=20)+(C26&gt;=25)+(C26&gt;=30)+(C26&gt;=35)+(C26&gt;=40)+(C26&gt;=45)+(C26&gt;=50)+(C26&gt;=55)+(C26&gt;=60)+(C26&gt;=65)),Test,2+(IF([1]Données!F67="H",1,3))+(IF([1]Données!G67="F",1,0))))</f>
        <v>0</v>
      </c>
      <c r="K26" s="73">
        <f t="shared" ca="1" si="0"/>
        <v>0</v>
      </c>
      <c r="L26" s="74">
        <f>IF($B26=" ",0,IF([1]Données!$N67="exo",0,$K26/1000*VLOOKUP($F26,taux,6)))</f>
        <v>0</v>
      </c>
      <c r="M26" s="76">
        <f>IF($B26=" ",0,IF([1]Données!$K67="NON COUVERT",0,IF(AND([1]Données!$L67="oui",[1]Données!$K67=0.5),MIN(VLOOKUP($F26,taux,5)/2,ROUNDUP(VLOOKUP($F26,taux,3)*$E26,-3)/2),IF([1]Données!$K67=0.5,MIN(VLOOKUP($F26,taux,4)/2,ROUNDUP(VLOOKUP($F26,taux,3)*$E26,-3)/2),ROUNDUP(IF([1]Données!$L67="OUI",MIN(VLOOKUP($F26,taux,3)*$E26,VLOOKUP($F26,taux,5)),MIN(VLOOKUP($F26,taux,3)*$E26,VLOOKUP($F26,taux,4))),-3)))))</f>
        <v>0</v>
      </c>
      <c r="N26" s="76">
        <f>IF($B26=" ",0,IF([1]Données!$N67="NON COUVERT",0,IF(AND([1]Données!$O67="oui",[1]Données!$N67=0.5),MIN(VLOOKUP($F26,taux,9)/2,ROUNDUP(VLOOKUP($F26,taux,7)*$E26,-3)/2),IF([1]Données!$N67=0.5,MIN(VLOOKUP($F26,taux,8)/2,ROUNDUP(VLOOKUP($F26,taux,7)*$E26,-3)/2),ROUNDUP(IF([1]Données!$O67="OUI",MIN(VLOOKUP($F26,taux,7)*$E26,VLOOKUP($F26,taux,9)),MIN(VLOOKUP($F26,taux,7)*$E26,VLOOKUP($F26,taux,8))),-3)))))</f>
        <v>0</v>
      </c>
      <c r="O26" s="77">
        <f>IF($B26=" ",0,IF([1]Données!P67="non couvert"," ",[1]Données!Q67))</f>
        <v>0</v>
      </c>
      <c r="P26" s="78">
        <f>IF($B26=" ",0,IF([1]Données!$P67="exo",0,IF($O26="FAM",VLOOKUP($F26,taux,10),IF($O26="MONO",VLOOKUP($F26,taux,11),IF($O26="COUPLE",VLOOKUP($F26,taux,12),0)))))</f>
        <v>0</v>
      </c>
      <c r="Q26" s="79">
        <f>IF($B26=" ",0,IF([1]Données!$R67="NON COUVERT",0,ROUNDUP(IF([1]Données!$S67="OUI",MIN($E26*VLOOKUP($F26,taux,15)/52,VLOOKUP($F26,taux,17)),MIN($E26*VLOOKUP($F26,taux,15)/52,VLOOKUP($F26,taux,16))),0)))</f>
        <v>0</v>
      </c>
      <c r="R26" s="80">
        <f>IF($B26=" ",0,IF([1]Données!$R67="EXO",0,$Q26*VLOOKUP($F26,taux,13)/10))</f>
        <v>0</v>
      </c>
      <c r="S26" s="81">
        <f t="shared" ca="1" si="1"/>
        <v>0</v>
      </c>
      <c r="T26" s="82">
        <f>IF(B26=" ",0,IF([1]Données!$T67="exo",0,$S26*VLOOKUP($F26,taux,18)/100))</f>
        <v>0</v>
      </c>
      <c r="U26" s="81">
        <f>IF($B26=" ",0,IF([1]Données!$V67="non couvert",0,IF(VLOOKUP($F26,taux,29)="fixe","s/o",IF([1]Données!$W67="oui",MIN(ROUNDUP(VLOOKUP($F26,taux,31)*$E26,-3),VLOOKUP($F26,taux,33)),MIN(ROUNDUP(VLOOKUP($F26,taux,31)*$E26,-3),VLOOKUP($F26,taux,32))))))</f>
        <v>0</v>
      </c>
      <c r="V26" s="82">
        <f>IF(B26=" ",0,IF([1]Données!$V67="exo",0,IF(VLOOKUP($F26,taux,29)="fixe",VLOOKUP($F26,taux,30),$U26/1000*VLOOKUP($F26,taux,30))))</f>
        <v>0</v>
      </c>
      <c r="W26" s="82">
        <f t="shared" si="2"/>
        <v>0</v>
      </c>
      <c r="X26" s="83">
        <f>IF(B26=" ",0,EDATE(([1]Données!E67),780))</f>
        <v>0</v>
      </c>
      <c r="Y26" s="83">
        <f t="shared" si="3"/>
        <v>0</v>
      </c>
      <c r="Z26" s="84">
        <f>IF($B26=" ",0,IF([1]Données!$T67="non couvert",0,IF([1]Données!$U67="oui",MIN(VLOOKUP($F26,taux,26),ROUNDUP(IF($E26/12&gt;VLOOKUP($F26,taux,21)+VLOOKUP($F26,taux,23),(VLOOKUP($F26,taux,20)*VLOOKUP($F26,taux,21))+(VLOOKUP($F26,taux,22)*VLOOKUP($F26,taux,23))+($E26/12-VLOOKUP($F26,taux,21)-VLOOKUP($F26,taux,23))*VLOOKUP($F26,taux,24),IF($E26/12&gt;VLOOKUP($F26,taux,21),(VLOOKUP($F26,taux,20)*VLOOKUP($F26,taux,21))+($E26/12-VLOOKUP($F26,taux,21))*VLOOKUP($F26,taux,22),$E26/12*VLOOKUP($F26,taux,20))),0)),MIN(VLOOKUP($F26,taux,25),ROUNDUP(IF($E26/12&gt;VLOOKUP($F26,taux,21)+VLOOKUP($F26,taux,23),(VLOOKUP($F26,taux,20)*VLOOKUP($F26,taux,21))+(VLOOKUP($F26,taux,22)*VLOOKUP($F26,taux,23))+($E26/12-VLOOKUP($F26,taux,21)-VLOOKUP($F26,taux,23))*VLOOKUP($F26,taux,24),IF($E26/12&gt;VLOOKUP($F26,taux,21),(VLOOKUP($F26,taux,20)*VLOOKUP($F26,taux,21))+($E26/12-VLOOKUP($F26,taux,21))*VLOOKUP($F26,taux,22),$E26/12*VLOOKUP($F26,taux,20))),0)))))</f>
        <v>0</v>
      </c>
      <c r="AA26" s="85">
        <f>IF($B26=" ",0,IF([1]Données!$X67="non couvert"," ",[1]Données!Y67))</f>
        <v>0</v>
      </c>
      <c r="AB26" s="82">
        <f>IF($B26=" ",0,IF([1]Données!$X67="exo",0,IF($AA26="ind",VLOOKUP($F26,taux,34),IF($AA26="fam",VLOOKUP($F26,taux,35),IF($AA26="mono",VLOOKUP($F26,taux,36),IF($AA26="couple",VLOOKUP($F26,taux,37),0))))))</f>
        <v>0</v>
      </c>
      <c r="AC26" s="85">
        <f>IF($B26=" ",0,IF([1]Données!$Z67="non couvert"," ",[1]Données!AA67))</f>
        <v>0</v>
      </c>
      <c r="AD26" s="82">
        <f>IF($B26=" ",0,IF([1]Données!$Z67="exo",0,IF($AC26="ind",VLOOKUP($F26,taux,38),IF($AC26="fam",VLOOKUP($F26,taux,39),IF($AC26="mono",VLOOKUP($F26,taux,40),IF($AC26="couple",VLOOKUP($F26,taux,41),0))))))</f>
        <v>0</v>
      </c>
      <c r="AE26" s="86">
        <f>IF($B26=" ",0,IF([1]Données!$AB67="non couvert"," ",[1]Données!AC67))</f>
        <v>0</v>
      </c>
      <c r="AF26" s="87">
        <f>IF($B26=" ",0,IF([1]Données!$AB67="exo",0,IF($AE26="ind",VLOOKUP($F26,taux,42),IF($AE26="fam",VLOOKUP($F26,taux,43),IF($AE26="mono",VLOOKUP($F26,taux,44),IF($AE26="couple",VLOOKUP($F26,taux,45),0))))))</f>
        <v>0</v>
      </c>
      <c r="AG26" s="88">
        <f t="shared" ca="1" si="4"/>
        <v>0</v>
      </c>
      <c r="AH26" s="88">
        <f>IF($B26=" ",0,IF([1]Données!J67="Manitoba",(Facture!H26+Facture!J26+Facture!L26+Facture!P26+Facture!R26+Facture!T26)*0.08,(AG26-W26)*IF([1]Données!$J67="qc",0.09,IF([1]Données!$J67="on",0.08,0))+W26*VLOOKUP($F26,taux,28)))</f>
        <v>0</v>
      </c>
      <c r="AI26" s="78">
        <f t="shared" ca="1" si="6"/>
        <v>0</v>
      </c>
    </row>
    <row r="27" spans="1:35" s="64" customFormat="1">
      <c r="A27" s="67">
        <f t="shared" si="7"/>
        <v>13</v>
      </c>
      <c r="B27" s="68" t="str">
        <f>CONCATENATE([1]Données!B68," ",[1]Données!C68)</f>
        <v xml:space="preserve"> </v>
      </c>
      <c r="C27" s="69">
        <f ca="1">IF(B27="",0,INT((TODAY()-[1]Données!E68)/365.25))</f>
        <v>119</v>
      </c>
      <c r="D27" s="70">
        <f>[1]Données!D68</f>
        <v>0</v>
      </c>
      <c r="E27" s="71">
        <f>[1]Données!I68</f>
        <v>0</v>
      </c>
      <c r="F27" s="72" t="str">
        <f>[1]Données!AD68</f>
        <v/>
      </c>
      <c r="G27" s="73">
        <f t="shared" ca="1" si="5"/>
        <v>0</v>
      </c>
      <c r="H27" s="74">
        <f>IF($B27=" ",0,IF([1]Données!$K68="exo",0,$G27/1000*VLOOKUP($F27,taux,2)))</f>
        <v>0</v>
      </c>
      <c r="I27" s="75">
        <f ca="1">IF(C27&gt;=65,0,[1]Données!M68*5000)</f>
        <v>0</v>
      </c>
      <c r="J27" s="74">
        <f ca="1">I27/1000*(IF(I27=0,0,1)*VLOOKUP((1+(C27&gt;=20)+(C27&gt;=25)+(C27&gt;=30)+(C27&gt;=35)+(C27&gt;=40)+(C27&gt;=45)+(C27&gt;=50)+(C27&gt;=55)+(C27&gt;=60)+(C27&gt;=65)),Test,2+(IF([1]Données!F68="H",1,3))+(IF([1]Données!G68="F",1,0))))</f>
        <v>0</v>
      </c>
      <c r="K27" s="73">
        <f t="shared" ca="1" si="0"/>
        <v>0</v>
      </c>
      <c r="L27" s="74">
        <f>IF($B27=" ",0,IF([1]Données!$N68="exo",0,$K27/1000*VLOOKUP($F27,taux,6)))</f>
        <v>0</v>
      </c>
      <c r="M27" s="76">
        <f>IF($B27=" ",0,IF([1]Données!$K68="NON COUVERT",0,IF(AND([1]Données!$L68="oui",[1]Données!$K68=0.5),MIN(VLOOKUP($F27,taux,5)/2,ROUNDUP(VLOOKUP($F27,taux,3)*$E27,-3)/2),IF([1]Données!$K68=0.5,MIN(VLOOKUP($F27,taux,4)/2,ROUNDUP(VLOOKUP($F27,taux,3)*$E27,-3)/2),ROUNDUP(IF([1]Données!$L68="OUI",MIN(VLOOKUP($F27,taux,3)*$E27,VLOOKUP($F27,taux,5)),MIN(VLOOKUP($F27,taux,3)*$E27,VLOOKUP($F27,taux,4))),-3)))))</f>
        <v>0</v>
      </c>
      <c r="N27" s="76">
        <f>IF($B27=" ",0,IF([1]Données!$N68="NON COUVERT",0,IF(AND([1]Données!$O68="oui",[1]Données!$N68=0.5),MIN(VLOOKUP($F27,taux,9)/2,ROUNDUP(VLOOKUP($F27,taux,7)*$E27,-3)/2),IF([1]Données!$N68=0.5,MIN(VLOOKUP($F27,taux,8)/2,ROUNDUP(VLOOKUP($F27,taux,7)*$E27,-3)/2),ROUNDUP(IF([1]Données!$O68="OUI",MIN(VLOOKUP($F27,taux,7)*$E27,VLOOKUP($F27,taux,9)),MIN(VLOOKUP($F27,taux,7)*$E27,VLOOKUP($F27,taux,8))),-3)))))</f>
        <v>0</v>
      </c>
      <c r="O27" s="77">
        <f>IF($B27=" ",0,IF([1]Données!P68="non couvert"," ",[1]Données!Q68))</f>
        <v>0</v>
      </c>
      <c r="P27" s="78">
        <f>IF($B27=" ",0,IF([1]Données!$P68="exo",0,IF($O27="FAM",VLOOKUP($F27,taux,10),IF($O27="MONO",VLOOKUP($F27,taux,11),IF($O27="COUPLE",VLOOKUP($F27,taux,12),0)))))</f>
        <v>0</v>
      </c>
      <c r="Q27" s="79">
        <f>IF($B27=" ",0,IF([1]Données!$R68="NON COUVERT",0,ROUNDUP(IF([1]Données!$S68="OUI",MIN($E27*VLOOKUP($F27,taux,15)/52,VLOOKUP($F27,taux,17)),MIN($E27*VLOOKUP($F27,taux,15)/52,VLOOKUP($F27,taux,16))),0)))</f>
        <v>0</v>
      </c>
      <c r="R27" s="80">
        <f>IF($B27=" ",0,IF([1]Données!$R68="EXO",0,$Q27*VLOOKUP($F27,taux,13)/10))</f>
        <v>0</v>
      </c>
      <c r="S27" s="81">
        <f t="shared" ca="1" si="1"/>
        <v>0</v>
      </c>
      <c r="T27" s="82">
        <f>IF(B27=" ",0,IF([1]Données!$T68="exo",0,$S27*VLOOKUP($F27,taux,18)/100))</f>
        <v>0</v>
      </c>
      <c r="U27" s="81">
        <f>IF($B27=" ",0,IF([1]Données!$V68="non couvert",0,IF(VLOOKUP($F27,taux,29)="fixe","s/o",IF([1]Données!$W68="oui",MIN(ROUNDUP(VLOOKUP($F27,taux,31)*$E27,-3),VLOOKUP($F27,taux,33)),MIN(ROUNDUP(VLOOKUP($F27,taux,31)*$E27,-3),VLOOKUP($F27,taux,32))))))</f>
        <v>0</v>
      </c>
      <c r="V27" s="82">
        <f>IF(B27=" ",0,IF([1]Données!$V68="exo",0,IF(VLOOKUP($F27,taux,29)="fixe",VLOOKUP($F27,taux,30),$U27/1000*VLOOKUP($F27,taux,30))))</f>
        <v>0</v>
      </c>
      <c r="W27" s="82">
        <f t="shared" si="2"/>
        <v>0</v>
      </c>
      <c r="X27" s="83">
        <f>IF(B27=" ",0,EDATE(([1]Données!E68),780))</f>
        <v>0</v>
      </c>
      <c r="Y27" s="83">
        <f t="shared" si="3"/>
        <v>0</v>
      </c>
      <c r="Z27" s="84">
        <f>IF($B27=" ",0,IF([1]Données!$T68="non couvert",0,IF([1]Données!$U68="oui",MIN(VLOOKUP($F27,taux,26),ROUNDUP(IF($E27/12&gt;VLOOKUP($F27,taux,21)+VLOOKUP($F27,taux,23),(VLOOKUP($F27,taux,20)*VLOOKUP($F27,taux,21))+(VLOOKUP($F27,taux,22)*VLOOKUP($F27,taux,23))+($E27/12-VLOOKUP($F27,taux,21)-VLOOKUP($F27,taux,23))*VLOOKUP($F27,taux,24),IF($E27/12&gt;VLOOKUP($F27,taux,21),(VLOOKUP($F27,taux,20)*VLOOKUP($F27,taux,21))+($E27/12-VLOOKUP($F27,taux,21))*VLOOKUP($F27,taux,22),$E27/12*VLOOKUP($F27,taux,20))),0)),MIN(VLOOKUP($F27,taux,25),ROUNDUP(IF($E27/12&gt;VLOOKUP($F27,taux,21)+VLOOKUP($F27,taux,23),(VLOOKUP($F27,taux,20)*VLOOKUP($F27,taux,21))+(VLOOKUP($F27,taux,22)*VLOOKUP($F27,taux,23))+($E27/12-VLOOKUP($F27,taux,21)-VLOOKUP($F27,taux,23))*VLOOKUP($F27,taux,24),IF($E27/12&gt;VLOOKUP($F27,taux,21),(VLOOKUP($F27,taux,20)*VLOOKUP($F27,taux,21))+($E27/12-VLOOKUP($F27,taux,21))*VLOOKUP($F27,taux,22),$E27/12*VLOOKUP($F27,taux,20))),0)))))</f>
        <v>0</v>
      </c>
      <c r="AA27" s="85">
        <f>IF($B27=" ",0,IF([1]Données!$X68="non couvert"," ",[1]Données!Y68))</f>
        <v>0</v>
      </c>
      <c r="AB27" s="82">
        <f>IF($B27=" ",0,IF([1]Données!$X68="exo",0,IF($AA27="ind",VLOOKUP($F27,taux,34),IF($AA27="fam",VLOOKUP($F27,taux,35),IF($AA27="mono",VLOOKUP($F27,taux,36),IF($AA27="couple",VLOOKUP($F27,taux,37),0))))))</f>
        <v>0</v>
      </c>
      <c r="AC27" s="85">
        <f>IF($B27=" ",0,IF([1]Données!$Z68="non couvert"," ",[1]Données!AA68))</f>
        <v>0</v>
      </c>
      <c r="AD27" s="82">
        <f>IF($B27=" ",0,IF([1]Données!$Z68="exo",0,IF($AC27="ind",VLOOKUP($F27,taux,38),IF($AC27="fam",VLOOKUP($F27,taux,39),IF($AC27="mono",VLOOKUP($F27,taux,40),IF($AC27="couple",VLOOKUP($F27,taux,41),0))))))</f>
        <v>0</v>
      </c>
      <c r="AE27" s="86">
        <f>IF($B27=" ",0,IF([1]Données!$AB68="non couvert"," ",[1]Données!AC68))</f>
        <v>0</v>
      </c>
      <c r="AF27" s="87">
        <f>IF($B27=" ",0,IF([1]Données!$AB68="exo",0,IF($AE27="ind",VLOOKUP($F27,taux,42),IF($AE27="fam",VLOOKUP($F27,taux,43),IF($AE27="mono",VLOOKUP($F27,taux,44),IF($AE27="couple",VLOOKUP($F27,taux,45),0))))))</f>
        <v>0</v>
      </c>
      <c r="AG27" s="88">
        <f t="shared" ca="1" si="4"/>
        <v>0</v>
      </c>
      <c r="AH27" s="88">
        <f>IF($B27=" ",0,IF([1]Données!J68="Manitoba",(Facture!H27+Facture!J27+Facture!L27+Facture!P27+Facture!R27+Facture!T27)*0.08,(AG27-W27)*IF([1]Données!$J68="qc",0.09,IF([1]Données!$J68="on",0.08,0))+W27*VLOOKUP($F27,taux,28)))</f>
        <v>0</v>
      </c>
      <c r="AI27" s="78">
        <f t="shared" ca="1" si="6"/>
        <v>0</v>
      </c>
    </row>
    <row r="28" spans="1:35" s="64" customFormat="1">
      <c r="A28" s="67">
        <f t="shared" si="7"/>
        <v>14</v>
      </c>
      <c r="B28" s="68" t="str">
        <f>CONCATENATE([1]Données!B69," ",[1]Données!C69)</f>
        <v xml:space="preserve"> </v>
      </c>
      <c r="C28" s="69">
        <f ca="1">IF(B28="",0,INT((TODAY()-[1]Données!E69)/365.25))</f>
        <v>119</v>
      </c>
      <c r="D28" s="70">
        <f>[1]Données!D69</f>
        <v>0</v>
      </c>
      <c r="E28" s="71">
        <f>[1]Données!I69</f>
        <v>0</v>
      </c>
      <c r="F28" s="72" t="str">
        <f>[1]Données!AD69</f>
        <v/>
      </c>
      <c r="G28" s="73">
        <f t="shared" ca="1" si="5"/>
        <v>0</v>
      </c>
      <c r="H28" s="74">
        <f>IF($B28=" ",0,IF([1]Données!$K69="exo",0,$G28/1000*VLOOKUP($F28,taux,2)))</f>
        <v>0</v>
      </c>
      <c r="I28" s="75">
        <f ca="1">IF(C28&gt;=65,0,[1]Données!M69*5000)</f>
        <v>0</v>
      </c>
      <c r="J28" s="74">
        <f ca="1">I28/1000*(IF(I28=0,0,1)*VLOOKUP((1+(C28&gt;=20)+(C28&gt;=25)+(C28&gt;=30)+(C28&gt;=35)+(C28&gt;=40)+(C28&gt;=45)+(C28&gt;=50)+(C28&gt;=55)+(C28&gt;=60)+(C28&gt;=65)),Test,2+(IF([1]Données!F69="H",1,3))+(IF([1]Données!G69="F",1,0))))</f>
        <v>0</v>
      </c>
      <c r="K28" s="73">
        <f t="shared" ca="1" si="0"/>
        <v>0</v>
      </c>
      <c r="L28" s="74">
        <f>IF($B28=" ",0,IF([1]Données!$N69="exo",0,$K28/1000*VLOOKUP($F28,taux,6)))</f>
        <v>0</v>
      </c>
      <c r="M28" s="76">
        <f>IF($B28=" ",0,IF([1]Données!$K69="NON COUVERT",0,IF(AND([1]Données!$L69="oui",[1]Données!$K69=0.5),MIN(VLOOKUP($F28,taux,5)/2,ROUNDUP(VLOOKUP($F28,taux,3)*$E28,-3)/2),IF([1]Données!$K69=0.5,MIN(VLOOKUP($F28,taux,4)/2,ROUNDUP(VLOOKUP($F28,taux,3)*$E28,-3)/2),ROUNDUP(IF([1]Données!$L69="OUI",MIN(VLOOKUP($F28,taux,3)*$E28,VLOOKUP($F28,taux,5)),MIN(VLOOKUP($F28,taux,3)*$E28,VLOOKUP($F28,taux,4))),-3)))))</f>
        <v>0</v>
      </c>
      <c r="N28" s="76">
        <f>IF($B28=" ",0,IF([1]Données!$N69="NON COUVERT",0,IF(AND([1]Données!$O69="oui",[1]Données!$N69=0.5),MIN(VLOOKUP($F28,taux,9)/2,ROUNDUP(VLOOKUP($F28,taux,7)*$E28,-3)/2),IF([1]Données!$N69=0.5,MIN(VLOOKUP($F28,taux,8)/2,ROUNDUP(VLOOKUP($F28,taux,7)*$E28,-3)/2),ROUNDUP(IF([1]Données!$O69="OUI",MIN(VLOOKUP($F28,taux,7)*$E28,VLOOKUP($F28,taux,9)),MIN(VLOOKUP($F28,taux,7)*$E28,VLOOKUP($F28,taux,8))),-3)))))</f>
        <v>0</v>
      </c>
      <c r="O28" s="77">
        <f>IF($B28=" ",0,IF([1]Données!P69="non couvert"," ",[1]Données!Q69))</f>
        <v>0</v>
      </c>
      <c r="P28" s="78">
        <f>IF($B28=" ",0,IF([1]Données!$P69="exo",0,IF($O28="FAM",VLOOKUP($F28,taux,10),IF($O28="MONO",VLOOKUP($F28,taux,11),IF($O28="COUPLE",VLOOKUP($F28,taux,12),0)))))</f>
        <v>0</v>
      </c>
      <c r="Q28" s="79">
        <f>IF($B28=" ",0,IF([1]Données!$R69="NON COUVERT",0,ROUNDUP(IF([1]Données!$S69="OUI",MIN($E28*VLOOKUP($F28,taux,15)/52,VLOOKUP($F28,taux,17)),MIN($E28*VLOOKUP($F28,taux,15)/52,VLOOKUP($F28,taux,16))),0)))</f>
        <v>0</v>
      </c>
      <c r="R28" s="80">
        <f>IF($B28=" ",0,IF([1]Données!$R69="EXO",0,$Q28*VLOOKUP($F28,taux,13)/10))</f>
        <v>0</v>
      </c>
      <c r="S28" s="81">
        <f t="shared" ca="1" si="1"/>
        <v>0</v>
      </c>
      <c r="T28" s="82">
        <f>IF(B28=" ",0,IF([1]Données!$T69="exo",0,$S28*VLOOKUP($F28,taux,18)/100))</f>
        <v>0</v>
      </c>
      <c r="U28" s="81">
        <f>IF($B28=" ",0,IF([1]Données!$V69="non couvert",0,IF(VLOOKUP($F28,taux,29)="fixe","s/o",IF([1]Données!$W69="oui",MIN(ROUNDUP(VLOOKUP($F28,taux,31)*$E28,-3),VLOOKUP($F28,taux,33)),MIN(ROUNDUP(VLOOKUP($F28,taux,31)*$E28,-3),VLOOKUP($F28,taux,32))))))</f>
        <v>0</v>
      </c>
      <c r="V28" s="82">
        <f>IF(B28=" ",0,IF([1]Données!$V69="exo",0,IF(VLOOKUP($F28,taux,29)="fixe",VLOOKUP($F28,taux,30),$U28/1000*VLOOKUP($F28,taux,30))))</f>
        <v>0</v>
      </c>
      <c r="W28" s="82">
        <f t="shared" si="2"/>
        <v>0</v>
      </c>
      <c r="X28" s="83">
        <f>IF(B28=" ",0,EDATE(([1]Données!E69),780))</f>
        <v>0</v>
      </c>
      <c r="Y28" s="83">
        <f t="shared" si="3"/>
        <v>0</v>
      </c>
      <c r="Z28" s="84">
        <f>IF($B28=" ",0,IF([1]Données!$T69="non couvert",0,IF([1]Données!$U69="oui",MIN(VLOOKUP($F28,taux,26),ROUNDUP(IF($E28/12&gt;VLOOKUP($F28,taux,21)+VLOOKUP($F28,taux,23),(VLOOKUP($F28,taux,20)*VLOOKUP($F28,taux,21))+(VLOOKUP($F28,taux,22)*VLOOKUP($F28,taux,23))+($E28/12-VLOOKUP($F28,taux,21)-VLOOKUP($F28,taux,23))*VLOOKUP($F28,taux,24),IF($E28/12&gt;VLOOKUP($F28,taux,21),(VLOOKUP($F28,taux,20)*VLOOKUP($F28,taux,21))+($E28/12-VLOOKUP($F28,taux,21))*VLOOKUP($F28,taux,22),$E28/12*VLOOKUP($F28,taux,20))),0)),MIN(VLOOKUP($F28,taux,25),ROUNDUP(IF($E28/12&gt;VLOOKUP($F28,taux,21)+VLOOKUP($F28,taux,23),(VLOOKUP($F28,taux,20)*VLOOKUP($F28,taux,21))+(VLOOKUP($F28,taux,22)*VLOOKUP($F28,taux,23))+($E28/12-VLOOKUP($F28,taux,21)-VLOOKUP($F28,taux,23))*VLOOKUP($F28,taux,24),IF($E28/12&gt;VLOOKUP($F28,taux,21),(VLOOKUP($F28,taux,20)*VLOOKUP($F28,taux,21))+($E28/12-VLOOKUP($F28,taux,21))*VLOOKUP($F28,taux,22),$E28/12*VLOOKUP($F28,taux,20))),0)))))</f>
        <v>0</v>
      </c>
      <c r="AA28" s="85">
        <f>IF($B28=" ",0,IF([1]Données!$X69="non couvert"," ",[1]Données!Y69))</f>
        <v>0</v>
      </c>
      <c r="AB28" s="82">
        <f>IF($B28=" ",0,IF([1]Données!$X69="exo",0,IF($AA28="ind",VLOOKUP($F28,taux,34),IF($AA28="fam",VLOOKUP($F28,taux,35),IF($AA28="mono",VLOOKUP($F28,taux,36),IF($AA28="couple",VLOOKUP($F28,taux,37),0))))))</f>
        <v>0</v>
      </c>
      <c r="AC28" s="85">
        <f>IF($B28=" ",0,IF([1]Données!$Z69="non couvert"," ",[1]Données!AA69))</f>
        <v>0</v>
      </c>
      <c r="AD28" s="82">
        <f>IF($B28=" ",0,IF([1]Données!$Z69="exo",0,IF($AC28="ind",VLOOKUP($F28,taux,38),IF($AC28="fam",VLOOKUP($F28,taux,39),IF($AC28="mono",VLOOKUP($F28,taux,40),IF($AC28="couple",VLOOKUP($F28,taux,41),0))))))</f>
        <v>0</v>
      </c>
      <c r="AE28" s="86">
        <f>IF($B28=" ",0,IF([1]Données!$AB69="non couvert"," ",[1]Données!AC69))</f>
        <v>0</v>
      </c>
      <c r="AF28" s="87">
        <f>IF($B28=" ",0,IF([1]Données!$AB69="exo",0,IF($AE28="ind",VLOOKUP($F28,taux,42),IF($AE28="fam",VLOOKUP($F28,taux,43),IF($AE28="mono",VLOOKUP($F28,taux,44),IF($AE28="couple",VLOOKUP($F28,taux,45),0))))))</f>
        <v>0</v>
      </c>
      <c r="AG28" s="88">
        <f t="shared" ca="1" si="4"/>
        <v>0</v>
      </c>
      <c r="AH28" s="88">
        <f>IF($B28=" ",0,IF([1]Données!J69="Manitoba",(Facture!H28+Facture!J28+Facture!L28+Facture!P28+Facture!R28+Facture!T28)*0.08,(AG28-W28)*IF([1]Données!$J69="qc",0.09,IF([1]Données!$J69="on",0.08,0))+W28*VLOOKUP($F28,taux,28)))</f>
        <v>0</v>
      </c>
      <c r="AI28" s="78">
        <f t="shared" ca="1" si="6"/>
        <v>0</v>
      </c>
    </row>
    <row r="29" spans="1:35" s="64" customFormat="1">
      <c r="A29" s="67">
        <f t="shared" si="7"/>
        <v>15</v>
      </c>
      <c r="B29" s="68" t="str">
        <f>CONCATENATE([1]Données!B70," ",[1]Données!C70)</f>
        <v xml:space="preserve"> </v>
      </c>
      <c r="C29" s="69">
        <f ca="1">IF(B29="",0,INT((TODAY()-[1]Données!E70)/365.25))</f>
        <v>119</v>
      </c>
      <c r="D29" s="70">
        <f>[1]Données!D70</f>
        <v>0</v>
      </c>
      <c r="E29" s="71">
        <f>[1]Données!I70</f>
        <v>0</v>
      </c>
      <c r="F29" s="72" t="str">
        <f>[1]Données!AD70</f>
        <v/>
      </c>
      <c r="G29" s="73">
        <f t="shared" ca="1" si="5"/>
        <v>0</v>
      </c>
      <c r="H29" s="74">
        <f>IF($B29=" ",0,IF([1]Données!$K70="exo",0,$G29/1000*VLOOKUP($F29,taux,2)))</f>
        <v>0</v>
      </c>
      <c r="I29" s="75">
        <f ca="1">IF(C29&gt;=65,0,[1]Données!M70*5000)</f>
        <v>0</v>
      </c>
      <c r="J29" s="74">
        <f ca="1">I29/1000*(IF(I29=0,0,1)*VLOOKUP((1+(C29&gt;=20)+(C29&gt;=25)+(C29&gt;=30)+(C29&gt;=35)+(C29&gt;=40)+(C29&gt;=45)+(C29&gt;=50)+(C29&gt;=55)+(C29&gt;=60)+(C29&gt;=65)),Test,2+(IF([1]Données!F70="H",1,3))+(IF([1]Données!G70="F",1,0))))</f>
        <v>0</v>
      </c>
      <c r="K29" s="73">
        <f t="shared" ca="1" si="0"/>
        <v>0</v>
      </c>
      <c r="L29" s="74">
        <f>IF($B29=" ",0,IF([1]Données!$N70="exo",0,$K29/1000*VLOOKUP($F29,taux,6)))</f>
        <v>0</v>
      </c>
      <c r="M29" s="76">
        <f>IF($B29=" ",0,IF([1]Données!$K70="NON COUVERT",0,IF(AND([1]Données!$L70="oui",[1]Données!$K70=0.5),MIN(VLOOKUP($F29,taux,5)/2,ROUNDUP(VLOOKUP($F29,taux,3)*$E29,-3)/2),IF([1]Données!$K70=0.5,MIN(VLOOKUP($F29,taux,4)/2,ROUNDUP(VLOOKUP($F29,taux,3)*$E29,-3)/2),ROUNDUP(IF([1]Données!$L70="OUI",MIN(VLOOKUP($F29,taux,3)*$E29,VLOOKUP($F29,taux,5)),MIN(VLOOKUP($F29,taux,3)*$E29,VLOOKUP($F29,taux,4))),-3)))))</f>
        <v>0</v>
      </c>
      <c r="N29" s="76">
        <f>IF($B29=" ",0,IF([1]Données!$N70="NON COUVERT",0,IF(AND([1]Données!$O70="oui",[1]Données!$N70=0.5),MIN(VLOOKUP($F29,taux,9)/2,ROUNDUP(VLOOKUP($F29,taux,7)*$E29,-3)/2),IF([1]Données!$N70=0.5,MIN(VLOOKUP($F29,taux,8)/2,ROUNDUP(VLOOKUP($F29,taux,7)*$E29,-3)/2),ROUNDUP(IF([1]Données!$O70="OUI",MIN(VLOOKUP($F29,taux,7)*$E29,VLOOKUP($F29,taux,9)),MIN(VLOOKUP($F29,taux,7)*$E29,VLOOKUP($F29,taux,8))),-3)))))</f>
        <v>0</v>
      </c>
      <c r="O29" s="77">
        <f>IF($B29=" ",0,IF([1]Données!P70="non couvert"," ",[1]Données!Q70))</f>
        <v>0</v>
      </c>
      <c r="P29" s="78">
        <f>IF($B29=" ",0,IF([1]Données!$P70="exo",0,IF($O29="FAM",VLOOKUP($F29,taux,10),IF($O29="MONO",VLOOKUP($F29,taux,11),IF($O29="COUPLE",VLOOKUP($F29,taux,12),0)))))</f>
        <v>0</v>
      </c>
      <c r="Q29" s="79">
        <f>IF($B29=" ",0,IF([1]Données!$R70="NON COUVERT",0,ROUNDUP(IF([1]Données!$S70="OUI",MIN($E29*VLOOKUP($F29,taux,15)/52,VLOOKUP($F29,taux,17)),MIN($E29*VLOOKUP($F29,taux,15)/52,VLOOKUP($F29,taux,16))),0)))</f>
        <v>0</v>
      </c>
      <c r="R29" s="80">
        <f>IF($B29=" ",0,IF([1]Données!$R70="EXO",0,$Q29*VLOOKUP($F29,taux,13)/10))</f>
        <v>0</v>
      </c>
      <c r="S29" s="81">
        <f t="shared" ca="1" si="1"/>
        <v>0</v>
      </c>
      <c r="T29" s="82">
        <f>IF(B29=" ",0,IF([1]Données!$T70="exo",0,$S29*VLOOKUP($F29,taux,18)/100))</f>
        <v>0</v>
      </c>
      <c r="U29" s="81">
        <f>IF($B29=" ",0,IF([1]Données!$V70="non couvert",0,IF(VLOOKUP($F29,taux,29)="fixe","s/o",IF([1]Données!$W70="oui",MIN(ROUNDUP(VLOOKUP($F29,taux,31)*$E29,-3),VLOOKUP($F29,taux,33)),MIN(ROUNDUP(VLOOKUP($F29,taux,31)*$E29,-3),VLOOKUP($F29,taux,32))))))</f>
        <v>0</v>
      </c>
      <c r="V29" s="82">
        <f>IF(B29=" ",0,IF([1]Données!$V70="exo",0,IF(VLOOKUP($F29,taux,29)="fixe",VLOOKUP($F29,taux,30),$U29/1000*VLOOKUP($F29,taux,30))))</f>
        <v>0</v>
      </c>
      <c r="W29" s="82">
        <f t="shared" si="2"/>
        <v>0</v>
      </c>
      <c r="X29" s="83">
        <f>IF(B29=" ",0,EDATE(([1]Données!E70),780))</f>
        <v>0</v>
      </c>
      <c r="Y29" s="83">
        <f t="shared" si="3"/>
        <v>0</v>
      </c>
      <c r="Z29" s="84">
        <f>IF($B29=" ",0,IF([1]Données!$T70="non couvert",0,IF([1]Données!$U70="oui",MIN(VLOOKUP($F29,taux,26),ROUNDUP(IF($E29/12&gt;VLOOKUP($F29,taux,21)+VLOOKUP($F29,taux,23),(VLOOKUP($F29,taux,20)*VLOOKUP($F29,taux,21))+(VLOOKUP($F29,taux,22)*VLOOKUP($F29,taux,23))+($E29/12-VLOOKUP($F29,taux,21)-VLOOKUP($F29,taux,23))*VLOOKUP($F29,taux,24),IF($E29/12&gt;VLOOKUP($F29,taux,21),(VLOOKUP($F29,taux,20)*VLOOKUP($F29,taux,21))+($E29/12-VLOOKUP($F29,taux,21))*VLOOKUP($F29,taux,22),$E29/12*VLOOKUP($F29,taux,20))),0)),MIN(VLOOKUP($F29,taux,25),ROUNDUP(IF($E29/12&gt;VLOOKUP($F29,taux,21)+VLOOKUP($F29,taux,23),(VLOOKUP($F29,taux,20)*VLOOKUP($F29,taux,21))+(VLOOKUP($F29,taux,22)*VLOOKUP($F29,taux,23))+($E29/12-VLOOKUP($F29,taux,21)-VLOOKUP($F29,taux,23))*VLOOKUP($F29,taux,24),IF($E29/12&gt;VLOOKUP($F29,taux,21),(VLOOKUP($F29,taux,20)*VLOOKUP($F29,taux,21))+($E29/12-VLOOKUP($F29,taux,21))*VLOOKUP($F29,taux,22),$E29/12*VLOOKUP($F29,taux,20))),0)))))</f>
        <v>0</v>
      </c>
      <c r="AA29" s="85">
        <f>IF($B29=" ",0,IF([1]Données!$X70="non couvert"," ",[1]Données!Y70))</f>
        <v>0</v>
      </c>
      <c r="AB29" s="82">
        <f>IF($B29=" ",0,IF([1]Données!$X70="exo",0,IF($AA29="ind",VLOOKUP($F29,taux,34),IF($AA29="fam",VLOOKUP($F29,taux,35),IF($AA29="mono",VLOOKUP($F29,taux,36),IF($AA29="couple",VLOOKUP($F29,taux,37),0))))))</f>
        <v>0</v>
      </c>
      <c r="AC29" s="85">
        <f>IF($B29=" ",0,IF([1]Données!$Z70="non couvert"," ",[1]Données!AA70))</f>
        <v>0</v>
      </c>
      <c r="AD29" s="82">
        <f>IF($B29=" ",0,IF([1]Données!$Z70="exo",0,IF($AC29="ind",VLOOKUP($F29,taux,38),IF($AC29="fam",VLOOKUP($F29,taux,39),IF($AC29="mono",VLOOKUP($F29,taux,40),IF($AC29="couple",VLOOKUP($F29,taux,41),0))))))</f>
        <v>0</v>
      </c>
      <c r="AE29" s="86">
        <f>IF($B29=" ",0,IF([1]Données!$AB70="non couvert"," ",[1]Données!AC70))</f>
        <v>0</v>
      </c>
      <c r="AF29" s="87">
        <f>IF($B29=" ",0,IF([1]Données!$AB70="exo",0,IF($AE29="ind",VLOOKUP($F29,taux,42),IF($AE29="fam",VLOOKUP($F29,taux,43),IF($AE29="mono",VLOOKUP($F29,taux,44),IF($AE29="couple",VLOOKUP($F29,taux,45),0))))))</f>
        <v>0</v>
      </c>
      <c r="AG29" s="88">
        <f t="shared" ca="1" si="4"/>
        <v>0</v>
      </c>
      <c r="AH29" s="88">
        <f>IF($B29=" ",0,IF([1]Données!J70="Manitoba",(Facture!H29+Facture!J29+Facture!L29+Facture!P29+Facture!R29+Facture!T29)*0.08,(AG29-W29)*IF([1]Données!$J70="qc",0.09,IF([1]Données!$J70="on",0.08,0))+W29*VLOOKUP($F29,taux,28)))</f>
        <v>0</v>
      </c>
      <c r="AI29" s="78">
        <f t="shared" ca="1" si="6"/>
        <v>0</v>
      </c>
    </row>
    <row r="30" spans="1:35" s="64" customFormat="1">
      <c r="A30" s="67">
        <f t="shared" si="7"/>
        <v>16</v>
      </c>
      <c r="B30" s="68" t="str">
        <f>CONCATENATE([1]Données!B71," ",[1]Données!C71)</f>
        <v xml:space="preserve"> </v>
      </c>
      <c r="C30" s="69">
        <f ca="1">IF(B30="",0,INT((TODAY()-[1]Données!E71)/365.25))</f>
        <v>119</v>
      </c>
      <c r="D30" s="70">
        <f>[1]Données!D71</f>
        <v>0</v>
      </c>
      <c r="E30" s="71">
        <f>[1]Données!I71</f>
        <v>0</v>
      </c>
      <c r="F30" s="72" t="str">
        <f>[1]Données!AD71</f>
        <v/>
      </c>
      <c r="G30" s="73">
        <f t="shared" ca="1" si="5"/>
        <v>0</v>
      </c>
      <c r="H30" s="74">
        <f>IF($B30=" ",0,IF([1]Données!$K71="exo",0,$G30/1000*VLOOKUP($F30,taux,2)))</f>
        <v>0</v>
      </c>
      <c r="I30" s="75">
        <f ca="1">IF(C30&gt;=65,0,[1]Données!M71*5000)</f>
        <v>0</v>
      </c>
      <c r="J30" s="74">
        <f ca="1">I30/1000*(IF(I30=0,0,1)*VLOOKUP((1+(C30&gt;=20)+(C30&gt;=25)+(C30&gt;=30)+(C30&gt;=35)+(C30&gt;=40)+(C30&gt;=45)+(C30&gt;=50)+(C30&gt;=55)+(C30&gt;=60)+(C30&gt;=65)),Test,2+(IF([1]Données!F71="H",1,3))+(IF([1]Données!G71="F",1,0))))</f>
        <v>0</v>
      </c>
      <c r="K30" s="73">
        <f t="shared" ca="1" si="0"/>
        <v>0</v>
      </c>
      <c r="L30" s="74">
        <f>IF($B30=" ",0,IF([1]Données!$N71="exo",0,$K30/1000*VLOOKUP($F30,taux,6)))</f>
        <v>0</v>
      </c>
      <c r="M30" s="76">
        <f>IF($B30=" ",0,IF([1]Données!$K71="NON COUVERT",0,IF(AND([1]Données!$L71="oui",[1]Données!$K71=0.5),MIN(VLOOKUP($F30,taux,5)/2,ROUNDUP(VLOOKUP($F30,taux,3)*$E30,-3)/2),IF([1]Données!$K71=0.5,MIN(VLOOKUP($F30,taux,4)/2,ROUNDUP(VLOOKUP($F30,taux,3)*$E30,-3)/2),ROUNDUP(IF([1]Données!$L71="OUI",MIN(VLOOKUP($F30,taux,3)*$E30,VLOOKUP($F30,taux,5)),MIN(VLOOKUP($F30,taux,3)*$E30,VLOOKUP($F30,taux,4))),-3)))))</f>
        <v>0</v>
      </c>
      <c r="N30" s="76">
        <f>IF($B30=" ",0,IF([1]Données!$N71="NON COUVERT",0,IF(AND([1]Données!$O71="oui",[1]Données!$N71=0.5),MIN(VLOOKUP($F30,taux,9)/2,ROUNDUP(VLOOKUP($F30,taux,7)*$E30,-3)/2),IF([1]Données!$N71=0.5,MIN(VLOOKUP($F30,taux,8)/2,ROUNDUP(VLOOKUP($F30,taux,7)*$E30,-3)/2),ROUNDUP(IF([1]Données!$O71="OUI",MIN(VLOOKUP($F30,taux,7)*$E30,VLOOKUP($F30,taux,9)),MIN(VLOOKUP($F30,taux,7)*$E30,VLOOKUP($F30,taux,8))),-3)))))</f>
        <v>0</v>
      </c>
      <c r="O30" s="77">
        <f>IF($B30=" ",0,IF([1]Données!P71="non couvert"," ",[1]Données!Q71))</f>
        <v>0</v>
      </c>
      <c r="P30" s="78">
        <f>IF($B30=" ",0,IF([1]Données!$P71="exo",0,IF($O30="FAM",VLOOKUP($F30,taux,10),IF($O30="MONO",VLOOKUP($F30,taux,11),IF($O30="COUPLE",VLOOKUP($F30,taux,12),0)))))</f>
        <v>0</v>
      </c>
      <c r="Q30" s="79">
        <f>IF($B30=" ",0,IF([1]Données!$R71="NON COUVERT",0,ROUNDUP(IF([1]Données!$S71="OUI",MIN($E30*VLOOKUP($F30,taux,15)/52,VLOOKUP($F30,taux,17)),MIN($E30*VLOOKUP($F30,taux,15)/52,VLOOKUP($F30,taux,16))),0)))</f>
        <v>0</v>
      </c>
      <c r="R30" s="80">
        <f>IF($B30=" ",0,IF([1]Données!$R71="EXO",0,$Q30*VLOOKUP($F30,taux,13)/10))</f>
        <v>0</v>
      </c>
      <c r="S30" s="81">
        <f t="shared" ca="1" si="1"/>
        <v>0</v>
      </c>
      <c r="T30" s="82">
        <f>IF(B30=" ",0,IF([1]Données!$T71="exo",0,$S30*VLOOKUP($F30,taux,18)/100))</f>
        <v>0</v>
      </c>
      <c r="U30" s="81">
        <f>IF($B30=" ",0,IF([1]Données!$V71="non couvert",0,IF(VLOOKUP($F30,taux,29)="fixe","s/o",IF([1]Données!$W71="oui",MIN(ROUNDUP(VLOOKUP($F30,taux,31)*$E30,-3),VLOOKUP($F30,taux,33)),MIN(ROUNDUP(VLOOKUP($F30,taux,31)*$E30,-3),VLOOKUP($F30,taux,32))))))</f>
        <v>0</v>
      </c>
      <c r="V30" s="82">
        <f>IF(B30=" ",0,IF([1]Données!$V71="exo",0,IF(VLOOKUP($F30,taux,29)="fixe",VLOOKUP($F30,taux,30),$U30/1000*VLOOKUP($F30,taux,30))))</f>
        <v>0</v>
      </c>
      <c r="W30" s="82">
        <f t="shared" si="2"/>
        <v>0</v>
      </c>
      <c r="X30" s="83">
        <f>IF(B30=" ",0,EDATE(([1]Données!E71),780))</f>
        <v>0</v>
      </c>
      <c r="Y30" s="83">
        <f t="shared" si="3"/>
        <v>0</v>
      </c>
      <c r="Z30" s="84">
        <f>IF($B30=" ",0,IF([1]Données!$T71="non couvert",0,IF([1]Données!$U71="oui",MIN(VLOOKUP($F30,taux,26),ROUNDUP(IF($E30/12&gt;VLOOKUP($F30,taux,21)+VLOOKUP($F30,taux,23),(VLOOKUP($F30,taux,20)*VLOOKUP($F30,taux,21))+(VLOOKUP($F30,taux,22)*VLOOKUP($F30,taux,23))+($E30/12-VLOOKUP($F30,taux,21)-VLOOKUP($F30,taux,23))*VLOOKUP($F30,taux,24),IF($E30/12&gt;VLOOKUP($F30,taux,21),(VLOOKUP($F30,taux,20)*VLOOKUP($F30,taux,21))+($E30/12-VLOOKUP($F30,taux,21))*VLOOKUP($F30,taux,22),$E30/12*VLOOKUP($F30,taux,20))),0)),MIN(VLOOKUP($F30,taux,25),ROUNDUP(IF($E30/12&gt;VLOOKUP($F30,taux,21)+VLOOKUP($F30,taux,23),(VLOOKUP($F30,taux,20)*VLOOKUP($F30,taux,21))+(VLOOKUP($F30,taux,22)*VLOOKUP($F30,taux,23))+($E30/12-VLOOKUP($F30,taux,21)-VLOOKUP($F30,taux,23))*VLOOKUP($F30,taux,24),IF($E30/12&gt;VLOOKUP($F30,taux,21),(VLOOKUP($F30,taux,20)*VLOOKUP($F30,taux,21))+($E30/12-VLOOKUP($F30,taux,21))*VLOOKUP($F30,taux,22),$E30/12*VLOOKUP($F30,taux,20))),0)))))</f>
        <v>0</v>
      </c>
      <c r="AA30" s="85">
        <f>IF($B30=" ",0,IF([1]Données!$X71="non couvert"," ",[1]Données!Y71))</f>
        <v>0</v>
      </c>
      <c r="AB30" s="82">
        <f>IF($B30=" ",0,IF([1]Données!$X71="exo",0,IF($AA30="ind",VLOOKUP($F30,taux,34),IF($AA30="fam",VLOOKUP($F30,taux,35),IF($AA30="mono",VLOOKUP($F30,taux,36),IF($AA30="couple",VLOOKUP($F30,taux,37),0))))))</f>
        <v>0</v>
      </c>
      <c r="AC30" s="85">
        <f>IF($B30=" ",0,IF([1]Données!$Z71="non couvert"," ",[1]Données!AA71))</f>
        <v>0</v>
      </c>
      <c r="AD30" s="82">
        <f>IF($B30=" ",0,IF([1]Données!$Z71="exo",0,IF($AC30="ind",VLOOKUP($F30,taux,38),IF($AC30="fam",VLOOKUP($F30,taux,39),IF($AC30="mono",VLOOKUP($F30,taux,40),IF($AC30="couple",VLOOKUP($F30,taux,41),0))))))</f>
        <v>0</v>
      </c>
      <c r="AE30" s="86">
        <f>IF($B30=" ",0,IF([1]Données!$AB71="non couvert"," ",[1]Données!AC71))</f>
        <v>0</v>
      </c>
      <c r="AF30" s="87">
        <f>IF($B30=" ",0,IF([1]Données!$AB71="exo",0,IF($AE30="ind",VLOOKUP($F30,taux,42),IF($AE30="fam",VLOOKUP($F30,taux,43),IF($AE30="mono",VLOOKUP($F30,taux,44),IF($AE30="couple",VLOOKUP($F30,taux,45),0))))))</f>
        <v>0</v>
      </c>
      <c r="AG30" s="88">
        <f t="shared" ca="1" si="4"/>
        <v>0</v>
      </c>
      <c r="AH30" s="88">
        <f>IF($B30=" ",0,IF([1]Données!J71="Manitoba",(Facture!H30+Facture!J30+Facture!L30+Facture!P30+Facture!R30+Facture!T30)*0.08,(AG30-W30)*IF([1]Données!$J71="qc",0.09,IF([1]Données!$J71="on",0.08,0))+W30*VLOOKUP($F30,taux,28)))</f>
        <v>0</v>
      </c>
      <c r="AI30" s="78">
        <f t="shared" ca="1" si="6"/>
        <v>0</v>
      </c>
    </row>
    <row r="31" spans="1:35" s="64" customFormat="1">
      <c r="A31" s="67">
        <f t="shared" si="7"/>
        <v>17</v>
      </c>
      <c r="B31" s="68" t="str">
        <f>CONCATENATE([1]Données!B72," ",[1]Données!C72)</f>
        <v xml:space="preserve"> </v>
      </c>
      <c r="C31" s="69">
        <f ca="1">IF(B31="",0,INT((TODAY()-[1]Données!E72)/365.25))</f>
        <v>119</v>
      </c>
      <c r="D31" s="70">
        <f>[1]Données!D72</f>
        <v>0</v>
      </c>
      <c r="E31" s="71">
        <f>[1]Données!I72</f>
        <v>0</v>
      </c>
      <c r="F31" s="72" t="str">
        <f>[1]Données!AD72</f>
        <v/>
      </c>
      <c r="G31" s="73">
        <f t="shared" ca="1" si="5"/>
        <v>0</v>
      </c>
      <c r="H31" s="74">
        <f>IF($B31=" ",0,IF([1]Données!$K72="exo",0,$G31/1000*VLOOKUP($F31,taux,2)))</f>
        <v>0</v>
      </c>
      <c r="I31" s="75">
        <f ca="1">IF(C31&gt;=65,0,[1]Données!M72*5000)</f>
        <v>0</v>
      </c>
      <c r="J31" s="74">
        <f ca="1">I31/1000*(IF(I31=0,0,1)*VLOOKUP((1+(C31&gt;=20)+(C31&gt;=25)+(C31&gt;=30)+(C31&gt;=35)+(C31&gt;=40)+(C31&gt;=45)+(C31&gt;=50)+(C31&gt;=55)+(C31&gt;=60)+(C31&gt;=65)),Test,2+(IF([1]Données!F72="H",1,3))+(IF([1]Données!G72="F",1,0))))</f>
        <v>0</v>
      </c>
      <c r="K31" s="73">
        <f t="shared" ca="1" si="0"/>
        <v>0</v>
      </c>
      <c r="L31" s="74">
        <f>IF($B31=" ",0,IF([1]Données!$N72="exo",0,$K31/1000*VLOOKUP($F31,taux,6)))</f>
        <v>0</v>
      </c>
      <c r="M31" s="76">
        <f>IF($B31=" ",0,IF([1]Données!$K72="NON COUVERT",0,IF(AND([1]Données!$L72="oui",[1]Données!$K72=0.5),MIN(VLOOKUP($F31,taux,5)/2,ROUNDUP(VLOOKUP($F31,taux,3)*$E31,-3)/2),IF([1]Données!$K72=0.5,MIN(VLOOKUP($F31,taux,4)/2,ROUNDUP(VLOOKUP($F31,taux,3)*$E31,-3)/2),ROUNDUP(IF([1]Données!$L72="OUI",MIN(VLOOKUP($F31,taux,3)*$E31,VLOOKUP($F31,taux,5)),MIN(VLOOKUP($F31,taux,3)*$E31,VLOOKUP($F31,taux,4))),-3)))))</f>
        <v>0</v>
      </c>
      <c r="N31" s="76">
        <f>IF($B31=" ",0,IF([1]Données!$N72="NON COUVERT",0,IF(AND([1]Données!$O72="oui",[1]Données!$N72=0.5),MIN(VLOOKUP($F31,taux,9)/2,ROUNDUP(VLOOKUP($F31,taux,7)*$E31,-3)/2),IF([1]Données!$N72=0.5,MIN(VLOOKUP($F31,taux,8)/2,ROUNDUP(VLOOKUP($F31,taux,7)*$E31,-3)/2),ROUNDUP(IF([1]Données!$O72="OUI",MIN(VLOOKUP($F31,taux,7)*$E31,VLOOKUP($F31,taux,9)),MIN(VLOOKUP($F31,taux,7)*$E31,VLOOKUP($F31,taux,8))),-3)))))</f>
        <v>0</v>
      </c>
      <c r="O31" s="77">
        <f>IF($B31=" ",0,IF([1]Données!P72="non couvert"," ",[1]Données!Q72))</f>
        <v>0</v>
      </c>
      <c r="P31" s="78">
        <f>IF($B31=" ",0,IF([1]Données!$P72="exo",0,IF($O31="FAM",VLOOKUP($F31,taux,10),IF($O31="MONO",VLOOKUP($F31,taux,11),IF($O31="COUPLE",VLOOKUP($F31,taux,12),0)))))</f>
        <v>0</v>
      </c>
      <c r="Q31" s="79">
        <f>IF($B31=" ",0,IF([1]Données!$R72="NON COUVERT",0,ROUNDUP(IF([1]Données!$S72="OUI",MIN($E31*VLOOKUP($F31,taux,15)/52,VLOOKUP($F31,taux,17)),MIN($E31*VLOOKUP($F31,taux,15)/52,VLOOKUP($F31,taux,16))),0)))</f>
        <v>0</v>
      </c>
      <c r="R31" s="80">
        <f>IF($B31=" ",0,IF([1]Données!$R72="EXO",0,$Q31*VLOOKUP($F31,taux,13)/10))</f>
        <v>0</v>
      </c>
      <c r="S31" s="81">
        <f t="shared" ca="1" si="1"/>
        <v>0</v>
      </c>
      <c r="T31" s="82">
        <f>IF(B31=" ",0,IF([1]Données!$T72="exo",0,$S31*VLOOKUP($F31,taux,18)/100))</f>
        <v>0</v>
      </c>
      <c r="U31" s="81">
        <f>IF($B31=" ",0,IF([1]Données!$V72="non couvert",0,IF(VLOOKUP($F31,taux,29)="fixe","s/o",IF([1]Données!$W72="oui",MIN(ROUNDUP(VLOOKUP($F31,taux,31)*$E31,-3),VLOOKUP($F31,taux,33)),MIN(ROUNDUP(VLOOKUP($F31,taux,31)*$E31,-3),VLOOKUP($F31,taux,32))))))</f>
        <v>0</v>
      </c>
      <c r="V31" s="82">
        <f>IF(B31=" ",0,IF([1]Données!$V72="exo",0,IF(VLOOKUP($F31,taux,29)="fixe",VLOOKUP($F31,taux,30),$U31/1000*VLOOKUP($F31,taux,30))))</f>
        <v>0</v>
      </c>
      <c r="W31" s="82">
        <f t="shared" si="2"/>
        <v>0</v>
      </c>
      <c r="X31" s="83">
        <f>IF(B31=" ",0,EDATE(([1]Données!E72),780))</f>
        <v>0</v>
      </c>
      <c r="Y31" s="83">
        <f t="shared" si="3"/>
        <v>0</v>
      </c>
      <c r="Z31" s="84">
        <f>IF($B31=" ",0,IF([1]Données!$T72="non couvert",0,IF([1]Données!$U72="oui",MIN(VLOOKUP($F31,taux,26),ROUNDUP(IF($E31/12&gt;VLOOKUP($F31,taux,21)+VLOOKUP($F31,taux,23),(VLOOKUP($F31,taux,20)*VLOOKUP($F31,taux,21))+(VLOOKUP($F31,taux,22)*VLOOKUP($F31,taux,23))+($E31/12-VLOOKUP($F31,taux,21)-VLOOKUP($F31,taux,23))*VLOOKUP($F31,taux,24),IF($E31/12&gt;VLOOKUP($F31,taux,21),(VLOOKUP($F31,taux,20)*VLOOKUP($F31,taux,21))+($E31/12-VLOOKUP($F31,taux,21))*VLOOKUP($F31,taux,22),$E31/12*VLOOKUP($F31,taux,20))),0)),MIN(VLOOKUP($F31,taux,25),ROUNDUP(IF($E31/12&gt;VLOOKUP($F31,taux,21)+VLOOKUP($F31,taux,23),(VLOOKUP($F31,taux,20)*VLOOKUP($F31,taux,21))+(VLOOKUP($F31,taux,22)*VLOOKUP($F31,taux,23))+($E31/12-VLOOKUP($F31,taux,21)-VLOOKUP($F31,taux,23))*VLOOKUP($F31,taux,24),IF($E31/12&gt;VLOOKUP($F31,taux,21),(VLOOKUP($F31,taux,20)*VLOOKUP($F31,taux,21))+($E31/12-VLOOKUP($F31,taux,21))*VLOOKUP($F31,taux,22),$E31/12*VLOOKUP($F31,taux,20))),0)))))</f>
        <v>0</v>
      </c>
      <c r="AA31" s="85">
        <f>IF($B31=" ",0,IF([1]Données!$X72="non couvert"," ",[1]Données!Y72))</f>
        <v>0</v>
      </c>
      <c r="AB31" s="82">
        <f>IF($B31=" ",0,IF([1]Données!$X72="exo",0,IF($AA31="ind",VLOOKUP($F31,taux,34),IF($AA31="fam",VLOOKUP($F31,taux,35),IF($AA31="mono",VLOOKUP($F31,taux,36),IF($AA31="couple",VLOOKUP($F31,taux,37),0))))))</f>
        <v>0</v>
      </c>
      <c r="AC31" s="85">
        <f>IF($B31=" ",0,IF([1]Données!$Z72="non couvert"," ",[1]Données!AA72))</f>
        <v>0</v>
      </c>
      <c r="AD31" s="82">
        <f>IF($B31=" ",0,IF([1]Données!$Z72="exo",0,IF($AC31="ind",VLOOKUP($F31,taux,38),IF($AC31="fam",VLOOKUP($F31,taux,39),IF($AC31="mono",VLOOKUP($F31,taux,40),IF($AC31="couple",VLOOKUP($F31,taux,41),0))))))</f>
        <v>0</v>
      </c>
      <c r="AE31" s="86">
        <f>IF($B31=" ",0,IF([1]Données!$AB72="non couvert"," ",[1]Données!AC72))</f>
        <v>0</v>
      </c>
      <c r="AF31" s="87">
        <f>IF($B31=" ",0,IF([1]Données!$AB72="exo",0,IF($AE31="ind",VLOOKUP($F31,taux,42),IF($AE31="fam",VLOOKUP($F31,taux,43),IF($AE31="mono",VLOOKUP($F31,taux,44),IF($AE31="couple",VLOOKUP($F31,taux,45),0))))))</f>
        <v>0</v>
      </c>
      <c r="AG31" s="88">
        <f t="shared" ca="1" si="4"/>
        <v>0</v>
      </c>
      <c r="AH31" s="88">
        <f>IF($B31=" ",0,IF([1]Données!J72="Manitoba",(Facture!H31+Facture!J31+Facture!L31+Facture!P31+Facture!R31+Facture!T31)*0.08,(AG31-W31)*IF([1]Données!$J72="qc",0.09,IF([1]Données!$J72="on",0.08,0))+W31*VLOOKUP($F31,taux,28)))</f>
        <v>0</v>
      </c>
      <c r="AI31" s="78">
        <f t="shared" ca="1" si="6"/>
        <v>0</v>
      </c>
    </row>
    <row r="32" spans="1:35" s="64" customFormat="1">
      <c r="A32" s="67">
        <f t="shared" si="7"/>
        <v>18</v>
      </c>
      <c r="B32" s="68" t="str">
        <f>CONCATENATE([1]Données!B73," ",[1]Données!C73)</f>
        <v xml:space="preserve"> </v>
      </c>
      <c r="C32" s="69">
        <f ca="1">IF(B32="",0,INT((TODAY()-[1]Données!E73)/365.25))</f>
        <v>119</v>
      </c>
      <c r="D32" s="70">
        <f>[1]Données!D73</f>
        <v>0</v>
      </c>
      <c r="E32" s="71">
        <f>[1]Données!I73</f>
        <v>0</v>
      </c>
      <c r="F32" s="72" t="str">
        <f>[1]Données!AD73</f>
        <v/>
      </c>
      <c r="G32" s="73">
        <f t="shared" ca="1" si="5"/>
        <v>0</v>
      </c>
      <c r="H32" s="74">
        <f>IF($B32=" ",0,IF([1]Données!$K73="exo",0,$G32/1000*VLOOKUP($F32,taux,2)))</f>
        <v>0</v>
      </c>
      <c r="I32" s="75">
        <f ca="1">IF(C32&gt;=65,0,[1]Données!M73*5000)</f>
        <v>0</v>
      </c>
      <c r="J32" s="74">
        <f ca="1">I32/1000*(IF(I32=0,0,1)*VLOOKUP((1+(C32&gt;=20)+(C32&gt;=25)+(C32&gt;=30)+(C32&gt;=35)+(C32&gt;=40)+(C32&gt;=45)+(C32&gt;=50)+(C32&gt;=55)+(C32&gt;=60)+(C32&gt;=65)),Test,2+(IF([1]Données!F73="H",1,3))+(IF([1]Données!G73="F",1,0))))</f>
        <v>0</v>
      </c>
      <c r="K32" s="73">
        <f t="shared" ca="1" si="0"/>
        <v>0</v>
      </c>
      <c r="L32" s="74">
        <f>IF($B32=" ",0,IF([1]Données!$N73="exo",0,$K32/1000*VLOOKUP($F32,taux,6)))</f>
        <v>0</v>
      </c>
      <c r="M32" s="76">
        <f>IF($B32=" ",0,IF([1]Données!$K73="NON COUVERT",0,IF(AND([1]Données!$L73="oui",[1]Données!$K73=0.5),MIN(VLOOKUP($F32,taux,5)/2,ROUNDUP(VLOOKUP($F32,taux,3)*$E32,-3)/2),IF([1]Données!$K73=0.5,MIN(VLOOKUP($F32,taux,4)/2,ROUNDUP(VLOOKUP($F32,taux,3)*$E32,-3)/2),ROUNDUP(IF([1]Données!$L73="OUI",MIN(VLOOKUP($F32,taux,3)*$E32,VLOOKUP($F32,taux,5)),MIN(VLOOKUP($F32,taux,3)*$E32,VLOOKUP($F32,taux,4))),-3)))))</f>
        <v>0</v>
      </c>
      <c r="N32" s="76">
        <f>IF($B32=" ",0,IF([1]Données!$N73="NON COUVERT",0,IF(AND([1]Données!$O73="oui",[1]Données!$N73=0.5),MIN(VLOOKUP($F32,taux,9)/2,ROUNDUP(VLOOKUP($F32,taux,7)*$E32,-3)/2),IF([1]Données!$N73=0.5,MIN(VLOOKUP($F32,taux,8)/2,ROUNDUP(VLOOKUP($F32,taux,7)*$E32,-3)/2),ROUNDUP(IF([1]Données!$O73="OUI",MIN(VLOOKUP($F32,taux,7)*$E32,VLOOKUP($F32,taux,9)),MIN(VLOOKUP($F32,taux,7)*$E32,VLOOKUP($F32,taux,8))),-3)))))</f>
        <v>0</v>
      </c>
      <c r="O32" s="77">
        <f>IF($B32=" ",0,IF([1]Données!P73="non couvert"," ",[1]Données!Q73))</f>
        <v>0</v>
      </c>
      <c r="P32" s="78">
        <f>IF($B32=" ",0,IF([1]Données!$P73="exo",0,IF($O32="FAM",VLOOKUP($F32,taux,10),IF($O32="MONO",VLOOKUP($F32,taux,11),IF($O32="COUPLE",VLOOKUP($F32,taux,12),0)))))</f>
        <v>0</v>
      </c>
      <c r="Q32" s="79">
        <f>IF($B32=" ",0,IF([1]Données!$R73="NON COUVERT",0,ROUNDUP(IF([1]Données!$S73="OUI",MIN($E32*VLOOKUP($F32,taux,15)/52,VLOOKUP($F32,taux,17)),MIN($E32*VLOOKUP($F32,taux,15)/52,VLOOKUP($F32,taux,16))),0)))</f>
        <v>0</v>
      </c>
      <c r="R32" s="80">
        <f>IF($B32=" ",0,IF([1]Données!$R73="EXO",0,$Q32*VLOOKUP($F32,taux,13)/10))</f>
        <v>0</v>
      </c>
      <c r="S32" s="81">
        <f t="shared" ca="1" si="1"/>
        <v>0</v>
      </c>
      <c r="T32" s="82">
        <f>IF(B32=" ",0,IF([1]Données!$T73="exo",0,$S32*VLOOKUP($F32,taux,18)/100))</f>
        <v>0</v>
      </c>
      <c r="U32" s="81">
        <f>IF($B32=" ",0,IF([1]Données!$V73="non couvert",0,IF(VLOOKUP($F32,taux,29)="fixe","s/o",IF([1]Données!$W73="oui",MIN(ROUNDUP(VLOOKUP($F32,taux,31)*$E32,-3),VLOOKUP($F32,taux,33)),MIN(ROUNDUP(VLOOKUP($F32,taux,31)*$E32,-3),VLOOKUP($F32,taux,32))))))</f>
        <v>0</v>
      </c>
      <c r="V32" s="82">
        <f>IF(B32=" ",0,IF([1]Données!$V73="exo",0,IF(VLOOKUP($F32,taux,29)="fixe",VLOOKUP($F32,taux,30),$U32/1000*VLOOKUP($F32,taux,30))))</f>
        <v>0</v>
      </c>
      <c r="W32" s="82">
        <f t="shared" si="2"/>
        <v>0</v>
      </c>
      <c r="X32" s="83">
        <f>IF(B32=" ",0,EDATE(([1]Données!E73),780))</f>
        <v>0</v>
      </c>
      <c r="Y32" s="83">
        <f t="shared" si="3"/>
        <v>0</v>
      </c>
      <c r="Z32" s="84">
        <f>IF($B32=" ",0,IF([1]Données!$T73="non couvert",0,IF([1]Données!$U73="oui",MIN(VLOOKUP($F32,taux,26),ROUNDUP(IF($E32/12&gt;VLOOKUP($F32,taux,21)+VLOOKUP($F32,taux,23),(VLOOKUP($F32,taux,20)*VLOOKUP($F32,taux,21))+(VLOOKUP($F32,taux,22)*VLOOKUP($F32,taux,23))+($E32/12-VLOOKUP($F32,taux,21)-VLOOKUP($F32,taux,23))*VLOOKUP($F32,taux,24),IF($E32/12&gt;VLOOKUP($F32,taux,21),(VLOOKUP($F32,taux,20)*VLOOKUP($F32,taux,21))+($E32/12-VLOOKUP($F32,taux,21))*VLOOKUP($F32,taux,22),$E32/12*VLOOKUP($F32,taux,20))),0)),MIN(VLOOKUP($F32,taux,25),ROUNDUP(IF($E32/12&gt;VLOOKUP($F32,taux,21)+VLOOKUP($F32,taux,23),(VLOOKUP($F32,taux,20)*VLOOKUP($F32,taux,21))+(VLOOKUP($F32,taux,22)*VLOOKUP($F32,taux,23))+($E32/12-VLOOKUP($F32,taux,21)-VLOOKUP($F32,taux,23))*VLOOKUP($F32,taux,24),IF($E32/12&gt;VLOOKUP($F32,taux,21),(VLOOKUP($F32,taux,20)*VLOOKUP($F32,taux,21))+($E32/12-VLOOKUP($F32,taux,21))*VLOOKUP($F32,taux,22),$E32/12*VLOOKUP($F32,taux,20))),0)))))</f>
        <v>0</v>
      </c>
      <c r="AA32" s="85">
        <f>IF($B32=" ",0,IF([1]Données!$X73="non couvert"," ",[1]Données!Y73))</f>
        <v>0</v>
      </c>
      <c r="AB32" s="82">
        <f>IF($B32=" ",0,IF([1]Données!$X73="exo",0,IF($AA32="ind",VLOOKUP($F32,taux,34),IF($AA32="fam",VLOOKUP($F32,taux,35),IF($AA32="mono",VLOOKUP($F32,taux,36),IF($AA32="couple",VLOOKUP($F32,taux,37),0))))))</f>
        <v>0</v>
      </c>
      <c r="AC32" s="85">
        <f>IF($B32=" ",0,IF([1]Données!$Z73="non couvert"," ",[1]Données!AA73))</f>
        <v>0</v>
      </c>
      <c r="AD32" s="82">
        <f>IF($B32=" ",0,IF([1]Données!$Z73="exo",0,IF($AC32="ind",VLOOKUP($F32,taux,38),IF($AC32="fam",VLOOKUP($F32,taux,39),IF($AC32="mono",VLOOKUP($F32,taux,40),IF($AC32="couple",VLOOKUP($F32,taux,41),0))))))</f>
        <v>0</v>
      </c>
      <c r="AE32" s="86">
        <f>IF($B32=" ",0,IF([1]Données!$AB73="non couvert"," ",[1]Données!AC73))</f>
        <v>0</v>
      </c>
      <c r="AF32" s="87">
        <f>IF($B32=" ",0,IF([1]Données!$AB73="exo",0,IF($AE32="ind",VLOOKUP($F32,taux,42),IF($AE32="fam",VLOOKUP($F32,taux,43),IF($AE32="mono",VLOOKUP($F32,taux,44),IF($AE32="couple",VLOOKUP($F32,taux,45),0))))))</f>
        <v>0</v>
      </c>
      <c r="AG32" s="88">
        <f t="shared" ca="1" si="4"/>
        <v>0</v>
      </c>
      <c r="AH32" s="88">
        <f>IF($B32=" ",0,IF([1]Données!J73="Manitoba",(Facture!H32+Facture!J32+Facture!L32+Facture!P32+Facture!R32+Facture!T32)*0.08,(AG32-W32)*IF([1]Données!$J73="qc",0.09,IF([1]Données!$J73="on",0.08,0))+W32*VLOOKUP($F32,taux,28)))</f>
        <v>0</v>
      </c>
      <c r="AI32" s="78">
        <f t="shared" ca="1" si="6"/>
        <v>0</v>
      </c>
    </row>
    <row r="33" spans="1:35" s="64" customFormat="1">
      <c r="A33" s="67">
        <f t="shared" si="7"/>
        <v>19</v>
      </c>
      <c r="B33" s="68" t="str">
        <f>CONCATENATE([1]Données!B74," ",[1]Données!C74)</f>
        <v xml:space="preserve"> </v>
      </c>
      <c r="C33" s="69">
        <f ca="1">IF(B33="",0,INT((TODAY()-[1]Données!E74)/365.25))</f>
        <v>119</v>
      </c>
      <c r="D33" s="70">
        <f>[1]Données!D74</f>
        <v>0</v>
      </c>
      <c r="E33" s="71">
        <f>[1]Données!I74</f>
        <v>0</v>
      </c>
      <c r="F33" s="72" t="str">
        <f>[1]Données!AD74</f>
        <v/>
      </c>
      <c r="G33" s="73">
        <f t="shared" ca="1" si="5"/>
        <v>0</v>
      </c>
      <c r="H33" s="74">
        <f>IF($B33=" ",0,IF([1]Données!$K74="exo",0,$G33/1000*VLOOKUP($F33,taux,2)))</f>
        <v>0</v>
      </c>
      <c r="I33" s="75">
        <f ca="1">IF(C33&gt;=65,0,[1]Données!M74*5000)</f>
        <v>0</v>
      </c>
      <c r="J33" s="74">
        <f ca="1">I33/1000*(IF(I33=0,0,1)*VLOOKUP((1+(C33&gt;=20)+(C33&gt;=25)+(C33&gt;=30)+(C33&gt;=35)+(C33&gt;=40)+(C33&gt;=45)+(C33&gt;=50)+(C33&gt;=55)+(C33&gt;=60)+(C33&gt;=65)),Test,2+(IF([1]Données!F74="H",1,3))+(IF([1]Données!G74="F",1,0))))</f>
        <v>0</v>
      </c>
      <c r="K33" s="73">
        <f t="shared" ca="1" si="0"/>
        <v>0</v>
      </c>
      <c r="L33" s="74">
        <f>IF($B33=" ",0,IF([1]Données!$N74="exo",0,$K33/1000*VLOOKUP($F33,taux,6)))</f>
        <v>0</v>
      </c>
      <c r="M33" s="76">
        <f>IF($B33=" ",0,IF([1]Données!$K74="NON COUVERT",0,IF(AND([1]Données!$L74="oui",[1]Données!$K74=0.5),MIN(VLOOKUP($F33,taux,5)/2,ROUNDUP(VLOOKUP($F33,taux,3)*$E33,-3)/2),IF([1]Données!$K74=0.5,MIN(VLOOKUP($F33,taux,4)/2,ROUNDUP(VLOOKUP($F33,taux,3)*$E33,-3)/2),ROUNDUP(IF([1]Données!$L74="OUI",MIN(VLOOKUP($F33,taux,3)*$E33,VLOOKUP($F33,taux,5)),MIN(VLOOKUP($F33,taux,3)*$E33,VLOOKUP($F33,taux,4))),-3)))))</f>
        <v>0</v>
      </c>
      <c r="N33" s="76">
        <f>IF($B33=" ",0,IF([1]Données!$N74="NON COUVERT",0,IF(AND([1]Données!$O74="oui",[1]Données!$N74=0.5),MIN(VLOOKUP($F33,taux,9)/2,ROUNDUP(VLOOKUP($F33,taux,7)*$E33,-3)/2),IF([1]Données!$N74=0.5,MIN(VLOOKUP($F33,taux,8)/2,ROUNDUP(VLOOKUP($F33,taux,7)*$E33,-3)/2),ROUNDUP(IF([1]Données!$O74="OUI",MIN(VLOOKUP($F33,taux,7)*$E33,VLOOKUP($F33,taux,9)),MIN(VLOOKUP($F33,taux,7)*$E33,VLOOKUP($F33,taux,8))),-3)))))</f>
        <v>0</v>
      </c>
      <c r="O33" s="77">
        <f>IF($B33=" ",0,IF([1]Données!P74="non couvert"," ",[1]Données!Q74))</f>
        <v>0</v>
      </c>
      <c r="P33" s="78">
        <f>IF($B33=" ",0,IF([1]Données!$P74="exo",0,IF($O33="FAM",VLOOKUP($F33,taux,10),IF($O33="MONO",VLOOKUP($F33,taux,11),IF($O33="COUPLE",VLOOKUP($F33,taux,12),0)))))</f>
        <v>0</v>
      </c>
      <c r="Q33" s="79">
        <f>IF($B33=" ",0,IF([1]Données!$R74="NON COUVERT",0,ROUNDUP(IF([1]Données!$S74="OUI",MIN($E33*VLOOKUP($F33,taux,15)/52,VLOOKUP($F33,taux,17)),MIN($E33*VLOOKUP($F33,taux,15)/52,VLOOKUP($F33,taux,16))),0)))</f>
        <v>0</v>
      </c>
      <c r="R33" s="80">
        <f>IF($B33=" ",0,IF([1]Données!$R74="EXO",0,$Q33*VLOOKUP($F33,taux,13)/10))</f>
        <v>0</v>
      </c>
      <c r="S33" s="81">
        <f t="shared" ca="1" si="1"/>
        <v>0</v>
      </c>
      <c r="T33" s="82">
        <f>IF(B33=" ",0,IF([1]Données!$T74="exo",0,$S33*VLOOKUP($F33,taux,18)/100))</f>
        <v>0</v>
      </c>
      <c r="U33" s="81">
        <f>IF($B33=" ",0,IF([1]Données!$V74="non couvert",0,IF(VLOOKUP($F33,taux,29)="fixe","s/o",IF([1]Données!$W74="oui",MIN(ROUNDUP(VLOOKUP($F33,taux,31)*$E33,-3),VLOOKUP($F33,taux,33)),MIN(ROUNDUP(VLOOKUP($F33,taux,31)*$E33,-3),VLOOKUP($F33,taux,32))))))</f>
        <v>0</v>
      </c>
      <c r="V33" s="82">
        <f>IF(B33=" ",0,IF([1]Données!$V74="exo",0,IF(VLOOKUP($F33,taux,29)="fixe",VLOOKUP($F33,taux,30),$U33/1000*VLOOKUP($F33,taux,30))))</f>
        <v>0</v>
      </c>
      <c r="W33" s="82">
        <f t="shared" si="2"/>
        <v>0</v>
      </c>
      <c r="X33" s="83">
        <f>IF(B33=" ",0,EDATE(([1]Données!E74),780))</f>
        <v>0</v>
      </c>
      <c r="Y33" s="83">
        <f t="shared" si="3"/>
        <v>0</v>
      </c>
      <c r="Z33" s="84">
        <f>IF($B33=" ",0,IF([1]Données!$T74="non couvert",0,IF([1]Données!$U74="oui",MIN(VLOOKUP($F33,taux,26),ROUNDUP(IF($E33/12&gt;VLOOKUP($F33,taux,21)+VLOOKUP($F33,taux,23),(VLOOKUP($F33,taux,20)*VLOOKUP($F33,taux,21))+(VLOOKUP($F33,taux,22)*VLOOKUP($F33,taux,23))+($E33/12-VLOOKUP($F33,taux,21)-VLOOKUP($F33,taux,23))*VLOOKUP($F33,taux,24),IF($E33/12&gt;VLOOKUP($F33,taux,21),(VLOOKUP($F33,taux,20)*VLOOKUP($F33,taux,21))+($E33/12-VLOOKUP($F33,taux,21))*VLOOKUP($F33,taux,22),$E33/12*VLOOKUP($F33,taux,20))),0)),MIN(VLOOKUP($F33,taux,25),ROUNDUP(IF($E33/12&gt;VLOOKUP($F33,taux,21)+VLOOKUP($F33,taux,23),(VLOOKUP($F33,taux,20)*VLOOKUP($F33,taux,21))+(VLOOKUP($F33,taux,22)*VLOOKUP($F33,taux,23))+($E33/12-VLOOKUP($F33,taux,21)-VLOOKUP($F33,taux,23))*VLOOKUP($F33,taux,24),IF($E33/12&gt;VLOOKUP($F33,taux,21),(VLOOKUP($F33,taux,20)*VLOOKUP($F33,taux,21))+($E33/12-VLOOKUP($F33,taux,21))*VLOOKUP($F33,taux,22),$E33/12*VLOOKUP($F33,taux,20))),0)))))</f>
        <v>0</v>
      </c>
      <c r="AA33" s="85">
        <f>IF($B33=" ",0,IF([1]Données!$X74="non couvert"," ",[1]Données!Y74))</f>
        <v>0</v>
      </c>
      <c r="AB33" s="82">
        <f>IF($B33=" ",0,IF([1]Données!$X74="exo",0,IF($AA33="ind",VLOOKUP($F33,taux,34),IF($AA33="fam",VLOOKUP($F33,taux,35),IF($AA33="mono",VLOOKUP($F33,taux,36),IF($AA33="couple",VLOOKUP($F33,taux,37),0))))))</f>
        <v>0</v>
      </c>
      <c r="AC33" s="85">
        <f>IF($B33=" ",0,IF([1]Données!$Z74="non couvert"," ",[1]Données!AA74))</f>
        <v>0</v>
      </c>
      <c r="AD33" s="82">
        <f>IF($B33=" ",0,IF([1]Données!$Z74="exo",0,IF($AC33="ind",VLOOKUP($F33,taux,38),IF($AC33="fam",VLOOKUP($F33,taux,39),IF($AC33="mono",VLOOKUP($F33,taux,40),IF($AC33="couple",VLOOKUP($F33,taux,41),0))))))</f>
        <v>0</v>
      </c>
      <c r="AE33" s="86">
        <f>IF($B33=" ",0,IF([1]Données!$AB74="non couvert"," ",[1]Données!AC74))</f>
        <v>0</v>
      </c>
      <c r="AF33" s="87">
        <f>IF($B33=" ",0,IF([1]Données!$AB74="exo",0,IF($AE33="ind",VLOOKUP($F33,taux,42),IF($AE33="fam",VLOOKUP($F33,taux,43),IF($AE33="mono",VLOOKUP($F33,taux,44),IF($AE33="couple",VLOOKUP($F33,taux,45),0))))))</f>
        <v>0</v>
      </c>
      <c r="AG33" s="88">
        <f t="shared" ca="1" si="4"/>
        <v>0</v>
      </c>
      <c r="AH33" s="88">
        <f>IF($B33=" ",0,IF([1]Données!J74="Manitoba",(Facture!H33+Facture!J33+Facture!L33+Facture!P33+Facture!R33+Facture!T33)*0.08,(AG33-W33)*IF([1]Données!$J74="qc",0.09,IF([1]Données!$J74="on",0.08,0))+W33*VLOOKUP($F33,taux,28)))</f>
        <v>0</v>
      </c>
      <c r="AI33" s="78">
        <f t="shared" ca="1" si="6"/>
        <v>0</v>
      </c>
    </row>
    <row r="34" spans="1:35" s="64" customFormat="1">
      <c r="A34" s="67">
        <f t="shared" si="7"/>
        <v>20</v>
      </c>
      <c r="B34" s="68" t="str">
        <f>CONCATENATE([1]Données!B75," ",[1]Données!C75)</f>
        <v xml:space="preserve"> </v>
      </c>
      <c r="C34" s="69">
        <f ca="1">IF(B34="",0,INT((TODAY()-[1]Données!E75)/365.25))</f>
        <v>119</v>
      </c>
      <c r="D34" s="70">
        <f>[1]Données!D75</f>
        <v>0</v>
      </c>
      <c r="E34" s="71">
        <f>[1]Données!I75</f>
        <v>0</v>
      </c>
      <c r="F34" s="72" t="str">
        <f>[1]Données!AD75</f>
        <v/>
      </c>
      <c r="G34" s="73">
        <f t="shared" ca="1" si="5"/>
        <v>0</v>
      </c>
      <c r="H34" s="74">
        <f>IF($B34=" ",0,IF([1]Données!$K75="exo",0,$G34/1000*VLOOKUP($F34,taux,2)))</f>
        <v>0</v>
      </c>
      <c r="I34" s="75">
        <f ca="1">IF(C34&gt;=65,0,[1]Données!M75*5000)</f>
        <v>0</v>
      </c>
      <c r="J34" s="74">
        <f ca="1">I34/1000*(IF(I34=0,0,1)*VLOOKUP((1+(C34&gt;=20)+(C34&gt;=25)+(C34&gt;=30)+(C34&gt;=35)+(C34&gt;=40)+(C34&gt;=45)+(C34&gt;=50)+(C34&gt;=55)+(C34&gt;=60)+(C34&gt;=65)),Test,2+(IF([1]Données!F75="H",1,3))+(IF([1]Données!G75="F",1,0))))</f>
        <v>0</v>
      </c>
      <c r="K34" s="73">
        <f t="shared" ca="1" si="0"/>
        <v>0</v>
      </c>
      <c r="L34" s="74">
        <f>IF($B34=" ",0,IF([1]Données!$N75="exo",0,$K34/1000*VLOOKUP($F34,taux,6)))</f>
        <v>0</v>
      </c>
      <c r="M34" s="76">
        <f>IF($B34=" ",0,IF([1]Données!$K75="NON COUVERT",0,IF(AND([1]Données!$L75="oui",[1]Données!$K75=0.5),MIN(VLOOKUP($F34,taux,5)/2,ROUNDUP(VLOOKUP($F34,taux,3)*$E34,-3)/2),IF([1]Données!$K75=0.5,MIN(VLOOKUP($F34,taux,4)/2,ROUNDUP(VLOOKUP($F34,taux,3)*$E34,-3)/2),ROUNDUP(IF([1]Données!$L75="OUI",MIN(VLOOKUP($F34,taux,3)*$E34,VLOOKUP($F34,taux,5)),MIN(VLOOKUP($F34,taux,3)*$E34,VLOOKUP($F34,taux,4))),-3)))))</f>
        <v>0</v>
      </c>
      <c r="N34" s="76">
        <f>IF($B34=" ",0,IF([1]Données!$N75="NON COUVERT",0,IF(AND([1]Données!$O75="oui",[1]Données!$N75=0.5),MIN(VLOOKUP($F34,taux,9)/2,ROUNDUP(VLOOKUP($F34,taux,7)*$E34,-3)/2),IF([1]Données!$N75=0.5,MIN(VLOOKUP($F34,taux,8)/2,ROUNDUP(VLOOKUP($F34,taux,7)*$E34,-3)/2),ROUNDUP(IF([1]Données!$O75="OUI",MIN(VLOOKUP($F34,taux,7)*$E34,VLOOKUP($F34,taux,9)),MIN(VLOOKUP($F34,taux,7)*$E34,VLOOKUP($F34,taux,8))),-3)))))</f>
        <v>0</v>
      </c>
      <c r="O34" s="77">
        <f>IF($B34=" ",0,IF([1]Données!P75="non couvert"," ",[1]Données!Q75))</f>
        <v>0</v>
      </c>
      <c r="P34" s="78">
        <f>IF($B34=" ",0,IF([1]Données!$P75="exo",0,IF($O34="FAM",VLOOKUP($F34,taux,10),IF($O34="MONO",VLOOKUP($F34,taux,11),IF($O34="COUPLE",VLOOKUP($F34,taux,12),0)))))</f>
        <v>0</v>
      </c>
      <c r="Q34" s="79">
        <f>IF($B34=" ",0,IF([1]Données!$R75="NON COUVERT",0,ROUNDUP(IF([1]Données!$S75="OUI",MIN($E34*VLOOKUP($F34,taux,15)/52,VLOOKUP($F34,taux,17)),MIN($E34*VLOOKUP($F34,taux,15)/52,VLOOKUP($F34,taux,16))),0)))</f>
        <v>0</v>
      </c>
      <c r="R34" s="80">
        <f>IF($B34=" ",0,IF([1]Données!$R75="EXO",0,$Q34*VLOOKUP($F34,taux,13)/10))</f>
        <v>0</v>
      </c>
      <c r="S34" s="81">
        <f t="shared" ca="1" si="1"/>
        <v>0</v>
      </c>
      <c r="T34" s="82">
        <f>IF(B34=" ",0,IF([1]Données!$T75="exo",0,$S34*VLOOKUP($F34,taux,18)/100))</f>
        <v>0</v>
      </c>
      <c r="U34" s="81">
        <f>IF($B34=" ",0,IF([1]Données!$V75="non couvert",0,IF(VLOOKUP($F34,taux,29)="fixe","s/o",IF([1]Données!$W75="oui",MIN(ROUNDUP(VLOOKUP($F34,taux,31)*$E34,-3),VLOOKUP($F34,taux,33)),MIN(ROUNDUP(VLOOKUP($F34,taux,31)*$E34,-3),VLOOKUP($F34,taux,32))))))</f>
        <v>0</v>
      </c>
      <c r="V34" s="82">
        <f>IF(B34=" ",0,IF([1]Données!$V75="exo",0,IF(VLOOKUP($F34,taux,29)="fixe",VLOOKUP($F34,taux,30),$U34/1000*VLOOKUP($F34,taux,30))))</f>
        <v>0</v>
      </c>
      <c r="W34" s="82">
        <f t="shared" si="2"/>
        <v>0</v>
      </c>
      <c r="X34" s="83">
        <f>IF(B34=" ",0,EDATE(([1]Données!E75),780))</f>
        <v>0</v>
      </c>
      <c r="Y34" s="83">
        <f t="shared" si="3"/>
        <v>0</v>
      </c>
      <c r="Z34" s="84">
        <f>IF($B34=" ",0,IF([1]Données!$T75="non couvert",0,IF([1]Données!$U75="oui",MIN(VLOOKUP($F34,taux,26),ROUNDUP(IF($E34/12&gt;VLOOKUP($F34,taux,21)+VLOOKUP($F34,taux,23),(VLOOKUP($F34,taux,20)*VLOOKUP($F34,taux,21))+(VLOOKUP($F34,taux,22)*VLOOKUP($F34,taux,23))+($E34/12-VLOOKUP($F34,taux,21)-VLOOKUP($F34,taux,23))*VLOOKUP($F34,taux,24),IF($E34/12&gt;VLOOKUP($F34,taux,21),(VLOOKUP($F34,taux,20)*VLOOKUP($F34,taux,21))+($E34/12-VLOOKUP($F34,taux,21))*VLOOKUP($F34,taux,22),$E34/12*VLOOKUP($F34,taux,20))),0)),MIN(VLOOKUP($F34,taux,25),ROUNDUP(IF($E34/12&gt;VLOOKUP($F34,taux,21)+VLOOKUP($F34,taux,23),(VLOOKUP($F34,taux,20)*VLOOKUP($F34,taux,21))+(VLOOKUP($F34,taux,22)*VLOOKUP($F34,taux,23))+($E34/12-VLOOKUP($F34,taux,21)-VLOOKUP($F34,taux,23))*VLOOKUP($F34,taux,24),IF($E34/12&gt;VLOOKUP($F34,taux,21),(VLOOKUP($F34,taux,20)*VLOOKUP($F34,taux,21))+($E34/12-VLOOKUP($F34,taux,21))*VLOOKUP($F34,taux,22),$E34/12*VLOOKUP($F34,taux,20))),0)))))</f>
        <v>0</v>
      </c>
      <c r="AA34" s="85">
        <f>IF($B34=" ",0,IF([1]Données!$X75="non couvert"," ",[1]Données!Y75))</f>
        <v>0</v>
      </c>
      <c r="AB34" s="82">
        <f>IF($B34=" ",0,IF([1]Données!$X75="exo",0,IF($AA34="ind",VLOOKUP($F34,taux,34),IF($AA34="fam",VLOOKUP($F34,taux,35),IF($AA34="mono",VLOOKUP($F34,taux,36),IF($AA34="couple",VLOOKUP($F34,taux,37),0))))))</f>
        <v>0</v>
      </c>
      <c r="AC34" s="85">
        <f>IF($B34=" ",0,IF([1]Données!$Z75="non couvert"," ",[1]Données!AA75))</f>
        <v>0</v>
      </c>
      <c r="AD34" s="82">
        <f>IF($B34=" ",0,IF([1]Données!$Z75="exo",0,IF($AC34="ind",VLOOKUP($F34,taux,38),IF($AC34="fam",VLOOKUP($F34,taux,39),IF($AC34="mono",VLOOKUP($F34,taux,40),IF($AC34="couple",VLOOKUP($F34,taux,41),0))))))</f>
        <v>0</v>
      </c>
      <c r="AE34" s="86">
        <f>IF($B34=" ",0,IF([1]Données!$AB75="non couvert"," ",[1]Données!AC75))</f>
        <v>0</v>
      </c>
      <c r="AF34" s="87">
        <f>IF($B34=" ",0,IF([1]Données!$AB75="exo",0,IF($AE34="ind",VLOOKUP($F34,taux,42),IF($AE34="fam",VLOOKUP($F34,taux,43),IF($AE34="mono",VLOOKUP($F34,taux,44),IF($AE34="couple",VLOOKUP($F34,taux,45),0))))))</f>
        <v>0</v>
      </c>
      <c r="AG34" s="88">
        <f t="shared" ca="1" si="4"/>
        <v>0</v>
      </c>
      <c r="AH34" s="88">
        <f>IF($B34=" ",0,IF([1]Données!J75="Manitoba",(Facture!H34+Facture!J34+Facture!L34+Facture!P34+Facture!R34+Facture!T34)*0.08,(AG34-W34)*IF([1]Données!$J75="qc",0.09,IF([1]Données!$J75="on",0.08,0))+W34*VLOOKUP($F34,taux,28)))</f>
        <v>0</v>
      </c>
      <c r="AI34" s="78">
        <f t="shared" ca="1" si="6"/>
        <v>0</v>
      </c>
    </row>
    <row r="35" spans="1:35" s="64" customFormat="1">
      <c r="A35" s="67">
        <f t="shared" si="7"/>
        <v>21</v>
      </c>
      <c r="B35" s="68" t="str">
        <f>CONCATENATE([1]Données!B76," ",[1]Données!C76)</f>
        <v xml:space="preserve"> </v>
      </c>
      <c r="C35" s="69">
        <f ca="1">IF(B35="",0,INT((TODAY()-[1]Données!E76)/365.25))</f>
        <v>119</v>
      </c>
      <c r="D35" s="70">
        <f>[1]Données!D76</f>
        <v>0</v>
      </c>
      <c r="E35" s="71">
        <f>[1]Données!I76</f>
        <v>0</v>
      </c>
      <c r="F35" s="72" t="str">
        <f>[1]Données!AD76</f>
        <v/>
      </c>
      <c r="G35" s="73">
        <f t="shared" ca="1" si="5"/>
        <v>0</v>
      </c>
      <c r="H35" s="74">
        <f>IF($B35=" ",0,IF([1]Données!$K76="exo",0,$G35/1000*VLOOKUP($F35,taux,2)))</f>
        <v>0</v>
      </c>
      <c r="I35" s="75">
        <f ca="1">IF(C35&gt;=65,0,[1]Données!M76*5000)</f>
        <v>0</v>
      </c>
      <c r="J35" s="74">
        <f ca="1">I35/1000*(IF(I35=0,0,1)*VLOOKUP((1+(C35&gt;=20)+(C35&gt;=25)+(C35&gt;=30)+(C35&gt;=35)+(C35&gt;=40)+(C35&gt;=45)+(C35&gt;=50)+(C35&gt;=55)+(C35&gt;=60)+(C35&gt;=65)),Test,2+(IF([1]Données!F76="H",1,3))+(IF([1]Données!G76="F",1,0))))</f>
        <v>0</v>
      </c>
      <c r="K35" s="73">
        <f t="shared" ca="1" si="0"/>
        <v>0</v>
      </c>
      <c r="L35" s="74">
        <f>IF($B35=" ",0,IF([1]Données!$N76="exo",0,$K35/1000*VLOOKUP($F35,taux,6)))</f>
        <v>0</v>
      </c>
      <c r="M35" s="76">
        <f>IF($B35=" ",0,IF([1]Données!$K76="NON COUVERT",0,IF(AND([1]Données!$L76="oui",[1]Données!$K76=0.5),MIN(VLOOKUP($F35,taux,5)/2,ROUNDUP(VLOOKUP($F35,taux,3)*$E35,-3)/2),IF([1]Données!$K76=0.5,MIN(VLOOKUP($F35,taux,4)/2,ROUNDUP(VLOOKUP($F35,taux,3)*$E35,-3)/2),ROUNDUP(IF([1]Données!$L76="OUI",MIN(VLOOKUP($F35,taux,3)*$E35,VLOOKUP($F35,taux,5)),MIN(VLOOKUP($F35,taux,3)*$E35,VLOOKUP($F35,taux,4))),-3)))))</f>
        <v>0</v>
      </c>
      <c r="N35" s="76">
        <f>IF($B35=" ",0,IF([1]Données!$N76="NON COUVERT",0,IF(AND([1]Données!$O76="oui",[1]Données!$N76=0.5),MIN(VLOOKUP($F35,taux,9)/2,ROUNDUP(VLOOKUP($F35,taux,7)*$E35,-3)/2),IF([1]Données!$N76=0.5,MIN(VLOOKUP($F35,taux,8)/2,ROUNDUP(VLOOKUP($F35,taux,7)*$E35,-3)/2),ROUNDUP(IF([1]Données!$O76="OUI",MIN(VLOOKUP($F35,taux,7)*$E35,VLOOKUP($F35,taux,9)),MIN(VLOOKUP($F35,taux,7)*$E35,VLOOKUP($F35,taux,8))),-3)))))</f>
        <v>0</v>
      </c>
      <c r="O35" s="77">
        <f>IF($B35=" ",0,IF([1]Données!P76="non couvert"," ",[1]Données!Q76))</f>
        <v>0</v>
      </c>
      <c r="P35" s="78">
        <f>IF($B35=" ",0,IF([1]Données!$P76="exo",0,IF($O35="FAM",VLOOKUP($F35,taux,10),IF($O35="MONO",VLOOKUP($F35,taux,11),IF($O35="COUPLE",VLOOKUP($F35,taux,12),0)))))</f>
        <v>0</v>
      </c>
      <c r="Q35" s="79">
        <f>IF($B35=" ",0,IF([1]Données!$R76="NON COUVERT",0,ROUNDUP(IF([1]Données!$S76="OUI",MIN($E35*VLOOKUP($F35,taux,15)/52,VLOOKUP($F35,taux,17)),MIN($E35*VLOOKUP($F35,taux,15)/52,VLOOKUP($F35,taux,16))),0)))</f>
        <v>0</v>
      </c>
      <c r="R35" s="80">
        <f>IF($B35=" ",0,IF([1]Données!$R76="EXO",0,$Q35*VLOOKUP($F35,taux,13)/10))</f>
        <v>0</v>
      </c>
      <c r="S35" s="81">
        <f t="shared" ca="1" si="1"/>
        <v>0</v>
      </c>
      <c r="T35" s="82">
        <f>IF(B35=" ",0,IF([1]Données!$T76="exo",0,$S35*VLOOKUP($F35,taux,18)/100))</f>
        <v>0</v>
      </c>
      <c r="U35" s="81">
        <f>IF($B35=" ",0,IF([1]Données!$V76="non couvert",0,IF(VLOOKUP($F35,taux,29)="fixe","s/o",IF([1]Données!$W76="oui",MIN(ROUNDUP(VLOOKUP($F35,taux,31)*$E35,-3),VLOOKUP($F35,taux,33)),MIN(ROUNDUP(VLOOKUP($F35,taux,31)*$E35,-3),VLOOKUP($F35,taux,32))))))</f>
        <v>0</v>
      </c>
      <c r="V35" s="82">
        <f>IF(B35=" ",0,IF([1]Données!$V76="exo",0,IF(VLOOKUP($F35,taux,29)="fixe",VLOOKUP($F35,taux,30),$U35/1000*VLOOKUP($F35,taux,30))))</f>
        <v>0</v>
      </c>
      <c r="W35" s="82">
        <f t="shared" si="2"/>
        <v>0</v>
      </c>
      <c r="X35" s="83">
        <f>IF(B35=" ",0,EDATE(([1]Données!E76),780))</f>
        <v>0</v>
      </c>
      <c r="Y35" s="83">
        <f t="shared" si="3"/>
        <v>0</v>
      </c>
      <c r="Z35" s="84">
        <f>IF($B35=" ",0,IF([1]Données!$T76="non couvert",0,IF([1]Données!$U76="oui",MIN(VLOOKUP($F35,taux,26),ROUNDUP(IF($E35/12&gt;VLOOKUP($F35,taux,21)+VLOOKUP($F35,taux,23),(VLOOKUP($F35,taux,20)*VLOOKUP($F35,taux,21))+(VLOOKUP($F35,taux,22)*VLOOKUP($F35,taux,23))+($E35/12-VLOOKUP($F35,taux,21)-VLOOKUP($F35,taux,23))*VLOOKUP($F35,taux,24),IF($E35/12&gt;VLOOKUP($F35,taux,21),(VLOOKUP($F35,taux,20)*VLOOKUP($F35,taux,21))+($E35/12-VLOOKUP($F35,taux,21))*VLOOKUP($F35,taux,22),$E35/12*VLOOKUP($F35,taux,20))),0)),MIN(VLOOKUP($F35,taux,25),ROUNDUP(IF($E35/12&gt;VLOOKUP($F35,taux,21)+VLOOKUP($F35,taux,23),(VLOOKUP($F35,taux,20)*VLOOKUP($F35,taux,21))+(VLOOKUP($F35,taux,22)*VLOOKUP($F35,taux,23))+($E35/12-VLOOKUP($F35,taux,21)-VLOOKUP($F35,taux,23))*VLOOKUP($F35,taux,24),IF($E35/12&gt;VLOOKUP($F35,taux,21),(VLOOKUP($F35,taux,20)*VLOOKUP($F35,taux,21))+($E35/12-VLOOKUP($F35,taux,21))*VLOOKUP($F35,taux,22),$E35/12*VLOOKUP($F35,taux,20))),0)))))</f>
        <v>0</v>
      </c>
      <c r="AA35" s="85">
        <f>IF($B35=" ",0,IF([1]Données!$X76="non couvert"," ",[1]Données!Y76))</f>
        <v>0</v>
      </c>
      <c r="AB35" s="82">
        <f>IF($B35=" ",0,IF([1]Données!$X76="exo",0,IF($AA35="ind",VLOOKUP($F35,taux,34),IF($AA35="fam",VLOOKUP($F35,taux,35),IF($AA35="mono",VLOOKUP($F35,taux,36),IF($AA35="couple",VLOOKUP($F35,taux,37),0))))))</f>
        <v>0</v>
      </c>
      <c r="AC35" s="85">
        <f>IF($B35=" ",0,IF([1]Données!$Z76="non couvert"," ",[1]Données!AA76))</f>
        <v>0</v>
      </c>
      <c r="AD35" s="82">
        <f>IF($B35=" ",0,IF([1]Données!$Z76="exo",0,IF($AC35="ind",VLOOKUP($F35,taux,38),IF($AC35="fam",VLOOKUP($F35,taux,39),IF($AC35="mono",VLOOKUP($F35,taux,40),IF($AC35="couple",VLOOKUP($F35,taux,41),0))))))</f>
        <v>0</v>
      </c>
      <c r="AE35" s="86">
        <f>IF($B35=" ",0,IF([1]Données!$AB76="non couvert"," ",[1]Données!AC76))</f>
        <v>0</v>
      </c>
      <c r="AF35" s="87">
        <f>IF($B35=" ",0,IF([1]Données!$AB76="exo",0,IF($AE35="ind",VLOOKUP($F35,taux,42),IF($AE35="fam",VLOOKUP($F35,taux,43),IF($AE35="mono",VLOOKUP($F35,taux,44),IF($AE35="couple",VLOOKUP($F35,taux,45),0))))))</f>
        <v>0</v>
      </c>
      <c r="AG35" s="88">
        <f t="shared" ca="1" si="4"/>
        <v>0</v>
      </c>
      <c r="AH35" s="88">
        <f>IF($B35=" ",0,IF([1]Données!J76="Manitoba",(Facture!H35+Facture!J35+Facture!L35+Facture!P35+Facture!R35+Facture!T35)*0.08,(AG35-W35)*IF([1]Données!$J76="qc",0.09,IF([1]Données!$J76="on",0.08,0))+W35*VLOOKUP($F35,taux,28)))</f>
        <v>0</v>
      </c>
      <c r="AI35" s="78">
        <f t="shared" ca="1" si="6"/>
        <v>0</v>
      </c>
    </row>
    <row r="36" spans="1:35" s="64" customFormat="1">
      <c r="A36" s="67">
        <f t="shared" si="7"/>
        <v>22</v>
      </c>
      <c r="B36" s="68" t="str">
        <f>CONCATENATE([1]Données!B77," ",[1]Données!C77)</f>
        <v xml:space="preserve"> </v>
      </c>
      <c r="C36" s="69">
        <f ca="1">IF(B36="",0,INT((TODAY()-[1]Données!E77)/365.25))</f>
        <v>119</v>
      </c>
      <c r="D36" s="70">
        <f>[1]Données!D77</f>
        <v>0</v>
      </c>
      <c r="E36" s="71">
        <f>[1]Données!I77</f>
        <v>0</v>
      </c>
      <c r="F36" s="72" t="str">
        <f>[1]Données!AD77</f>
        <v/>
      </c>
      <c r="G36" s="73">
        <f t="shared" ca="1" si="5"/>
        <v>0</v>
      </c>
      <c r="H36" s="74">
        <f>IF($B36=" ",0,IF([1]Données!$K77="exo",0,$G36/1000*VLOOKUP($F36,taux,2)))</f>
        <v>0</v>
      </c>
      <c r="I36" s="75">
        <f ca="1">IF(C36&gt;=65,0,[1]Données!M77*5000)</f>
        <v>0</v>
      </c>
      <c r="J36" s="74">
        <f ca="1">I36/1000*(IF(I36=0,0,1)*VLOOKUP((1+(C36&gt;=20)+(C36&gt;=25)+(C36&gt;=30)+(C36&gt;=35)+(C36&gt;=40)+(C36&gt;=45)+(C36&gt;=50)+(C36&gt;=55)+(C36&gt;=60)+(C36&gt;=65)),Test,2+(IF([1]Données!F77="H",1,3))+(IF([1]Données!G77="F",1,0))))</f>
        <v>0</v>
      </c>
      <c r="K36" s="73">
        <f t="shared" ca="1" si="0"/>
        <v>0</v>
      </c>
      <c r="L36" s="74">
        <f>IF($B36=" ",0,IF([1]Données!$N77="exo",0,$K36/1000*VLOOKUP($F36,taux,6)))</f>
        <v>0</v>
      </c>
      <c r="M36" s="76">
        <f>IF($B36=" ",0,IF([1]Données!$K77="NON COUVERT",0,IF(AND([1]Données!$L77="oui",[1]Données!$K77=0.5),MIN(VLOOKUP($F36,taux,5)/2,ROUNDUP(VLOOKUP($F36,taux,3)*$E36,-3)/2),IF([1]Données!$K77=0.5,MIN(VLOOKUP($F36,taux,4)/2,ROUNDUP(VLOOKUP($F36,taux,3)*$E36,-3)/2),ROUNDUP(IF([1]Données!$L77="OUI",MIN(VLOOKUP($F36,taux,3)*$E36,VLOOKUP($F36,taux,5)),MIN(VLOOKUP($F36,taux,3)*$E36,VLOOKUP($F36,taux,4))),-3)))))</f>
        <v>0</v>
      </c>
      <c r="N36" s="76">
        <f>IF($B36=" ",0,IF([1]Données!$N77="NON COUVERT",0,IF(AND([1]Données!$O77="oui",[1]Données!$N77=0.5),MIN(VLOOKUP($F36,taux,9)/2,ROUNDUP(VLOOKUP($F36,taux,7)*$E36,-3)/2),IF([1]Données!$N77=0.5,MIN(VLOOKUP($F36,taux,8)/2,ROUNDUP(VLOOKUP($F36,taux,7)*$E36,-3)/2),ROUNDUP(IF([1]Données!$O77="OUI",MIN(VLOOKUP($F36,taux,7)*$E36,VLOOKUP($F36,taux,9)),MIN(VLOOKUP($F36,taux,7)*$E36,VLOOKUP($F36,taux,8))),-3)))))</f>
        <v>0</v>
      </c>
      <c r="O36" s="77">
        <f>IF($B36=" ",0,IF([1]Données!P77="non couvert"," ",[1]Données!Q77))</f>
        <v>0</v>
      </c>
      <c r="P36" s="78">
        <f>IF($B36=" ",0,IF([1]Données!$P77="exo",0,IF($O36="FAM",VLOOKUP($F36,taux,10),IF($O36="MONO",VLOOKUP($F36,taux,11),IF($O36="COUPLE",VLOOKUP($F36,taux,12),0)))))</f>
        <v>0</v>
      </c>
      <c r="Q36" s="79">
        <f>IF($B36=" ",0,IF([1]Données!$R77="NON COUVERT",0,ROUNDUP(IF([1]Données!$S77="OUI",MIN($E36*VLOOKUP($F36,taux,15)/52,VLOOKUP($F36,taux,17)),MIN($E36*VLOOKUP($F36,taux,15)/52,VLOOKUP($F36,taux,16))),0)))</f>
        <v>0</v>
      </c>
      <c r="R36" s="80">
        <f>IF($B36=" ",0,IF([1]Données!$R77="EXO",0,$Q36*VLOOKUP($F36,taux,13)/10))</f>
        <v>0</v>
      </c>
      <c r="S36" s="81">
        <f t="shared" ca="1" si="1"/>
        <v>0</v>
      </c>
      <c r="T36" s="82">
        <f>IF(B36=" ",0,IF([1]Données!$T77="exo",0,$S36*VLOOKUP($F36,taux,18)/100))</f>
        <v>0</v>
      </c>
      <c r="U36" s="81">
        <f>IF($B36=" ",0,IF([1]Données!$V77="non couvert",0,IF(VLOOKUP($F36,taux,29)="fixe","s/o",IF([1]Données!$W77="oui",MIN(ROUNDUP(VLOOKUP($F36,taux,31)*$E36,-3),VLOOKUP($F36,taux,33)),MIN(ROUNDUP(VLOOKUP($F36,taux,31)*$E36,-3),VLOOKUP($F36,taux,32))))))</f>
        <v>0</v>
      </c>
      <c r="V36" s="82">
        <f>IF(B36=" ",0,IF([1]Données!$V77="exo",0,IF(VLOOKUP($F36,taux,29)="fixe",VLOOKUP($F36,taux,30),$U36/1000*VLOOKUP($F36,taux,30))))</f>
        <v>0</v>
      </c>
      <c r="W36" s="82">
        <f t="shared" si="2"/>
        <v>0</v>
      </c>
      <c r="X36" s="83">
        <f>IF(B36=" ",0,EDATE(([1]Données!E77),780))</f>
        <v>0</v>
      </c>
      <c r="Y36" s="83">
        <f t="shared" si="3"/>
        <v>0</v>
      </c>
      <c r="Z36" s="84">
        <f>IF($B36=" ",0,IF([1]Données!$T77="non couvert",0,IF([1]Données!$U77="oui",MIN(VLOOKUP($F36,taux,26),ROUNDUP(IF($E36/12&gt;VLOOKUP($F36,taux,21)+VLOOKUP($F36,taux,23),(VLOOKUP($F36,taux,20)*VLOOKUP($F36,taux,21))+(VLOOKUP($F36,taux,22)*VLOOKUP($F36,taux,23))+($E36/12-VLOOKUP($F36,taux,21)-VLOOKUP($F36,taux,23))*VLOOKUP($F36,taux,24),IF($E36/12&gt;VLOOKUP($F36,taux,21),(VLOOKUP($F36,taux,20)*VLOOKUP($F36,taux,21))+($E36/12-VLOOKUP($F36,taux,21))*VLOOKUP($F36,taux,22),$E36/12*VLOOKUP($F36,taux,20))),0)),MIN(VLOOKUP($F36,taux,25),ROUNDUP(IF($E36/12&gt;VLOOKUP($F36,taux,21)+VLOOKUP($F36,taux,23),(VLOOKUP($F36,taux,20)*VLOOKUP($F36,taux,21))+(VLOOKUP($F36,taux,22)*VLOOKUP($F36,taux,23))+($E36/12-VLOOKUP($F36,taux,21)-VLOOKUP($F36,taux,23))*VLOOKUP($F36,taux,24),IF($E36/12&gt;VLOOKUP($F36,taux,21),(VLOOKUP($F36,taux,20)*VLOOKUP($F36,taux,21))+($E36/12-VLOOKUP($F36,taux,21))*VLOOKUP($F36,taux,22),$E36/12*VLOOKUP($F36,taux,20))),0)))))</f>
        <v>0</v>
      </c>
      <c r="AA36" s="85">
        <f>IF($B36=" ",0,IF([1]Données!$X77="non couvert"," ",[1]Données!Y77))</f>
        <v>0</v>
      </c>
      <c r="AB36" s="82">
        <f>IF($B36=" ",0,IF([1]Données!$X77="exo",0,IF($AA36="ind",VLOOKUP($F36,taux,34),IF($AA36="fam",VLOOKUP($F36,taux,35),IF($AA36="mono",VLOOKUP($F36,taux,36),IF($AA36="couple",VLOOKUP($F36,taux,37),0))))))</f>
        <v>0</v>
      </c>
      <c r="AC36" s="85">
        <f>IF($B36=" ",0,IF([1]Données!$Z77="non couvert"," ",[1]Données!AA77))</f>
        <v>0</v>
      </c>
      <c r="AD36" s="82">
        <f>IF($B36=" ",0,IF([1]Données!$Z77="exo",0,IF($AC36="ind",VLOOKUP($F36,taux,38),IF($AC36="fam",VLOOKUP($F36,taux,39),IF($AC36="mono",VLOOKUP($F36,taux,40),IF($AC36="couple",VLOOKUP($F36,taux,41),0))))))</f>
        <v>0</v>
      </c>
      <c r="AE36" s="86">
        <f>IF($B36=" ",0,IF([1]Données!$AB77="non couvert"," ",[1]Données!AC77))</f>
        <v>0</v>
      </c>
      <c r="AF36" s="87">
        <f>IF($B36=" ",0,IF([1]Données!$AB77="exo",0,IF($AE36="ind",VLOOKUP($F36,taux,42),IF($AE36="fam",VLOOKUP($F36,taux,43),IF($AE36="mono",VLOOKUP($F36,taux,44),IF($AE36="couple",VLOOKUP($F36,taux,45),0))))))</f>
        <v>0</v>
      </c>
      <c r="AG36" s="88">
        <f t="shared" ca="1" si="4"/>
        <v>0</v>
      </c>
      <c r="AH36" s="88">
        <f>IF($B36=" ",0,IF([1]Données!J77="Manitoba",(Facture!H36+Facture!J36+Facture!L36+Facture!P36+Facture!R36+Facture!T36)*0.08,(AG36-W36)*IF([1]Données!$J77="qc",0.09,IF([1]Données!$J77="on",0.08,0))+W36*VLOOKUP($F36,taux,28)))</f>
        <v>0</v>
      </c>
      <c r="AI36" s="78">
        <f t="shared" ca="1" si="6"/>
        <v>0</v>
      </c>
    </row>
    <row r="37" spans="1:35" s="64" customFormat="1">
      <c r="A37" s="67">
        <f t="shared" si="7"/>
        <v>23</v>
      </c>
      <c r="B37" s="68" t="str">
        <f>CONCATENATE([1]Données!B78," ",[1]Données!C78)</f>
        <v xml:space="preserve"> </v>
      </c>
      <c r="C37" s="69">
        <f ca="1">IF(B37="",0,INT((TODAY()-[1]Données!E78)/365.25))</f>
        <v>119</v>
      </c>
      <c r="D37" s="70">
        <f>[1]Données!D78</f>
        <v>0</v>
      </c>
      <c r="E37" s="71">
        <f>[1]Données!I78</f>
        <v>0</v>
      </c>
      <c r="F37" s="72" t="str">
        <f>[1]Données!AD78</f>
        <v/>
      </c>
      <c r="G37" s="73">
        <f t="shared" ca="1" si="5"/>
        <v>0</v>
      </c>
      <c r="H37" s="74">
        <f>IF($B37=" ",0,IF([1]Données!$K78="exo",0,$G37/1000*VLOOKUP($F37,taux,2)))</f>
        <v>0</v>
      </c>
      <c r="I37" s="75">
        <f ca="1">IF(C37&gt;=65,0,[1]Données!M78*5000)</f>
        <v>0</v>
      </c>
      <c r="J37" s="74">
        <f ca="1">I37/1000*(IF(I37=0,0,1)*VLOOKUP((1+(C37&gt;=20)+(C37&gt;=25)+(C37&gt;=30)+(C37&gt;=35)+(C37&gt;=40)+(C37&gt;=45)+(C37&gt;=50)+(C37&gt;=55)+(C37&gt;=60)+(C37&gt;=65)),Test,2+(IF([1]Données!F78="H",1,3))+(IF([1]Données!G78="F",1,0))))</f>
        <v>0</v>
      </c>
      <c r="K37" s="73">
        <f t="shared" ca="1" si="0"/>
        <v>0</v>
      </c>
      <c r="L37" s="74">
        <f>IF($B37=" ",0,IF([1]Données!$N78="exo",0,$K37/1000*VLOOKUP($F37,taux,6)))</f>
        <v>0</v>
      </c>
      <c r="M37" s="76">
        <f>IF($B37=" ",0,IF([1]Données!$K78="NON COUVERT",0,IF(AND([1]Données!$L78="oui",[1]Données!$K78=0.5),MIN(VLOOKUP($F37,taux,5)/2,ROUNDUP(VLOOKUP($F37,taux,3)*$E37,-3)/2),IF([1]Données!$K78=0.5,MIN(VLOOKUP($F37,taux,4)/2,ROUNDUP(VLOOKUP($F37,taux,3)*$E37,-3)/2),ROUNDUP(IF([1]Données!$L78="OUI",MIN(VLOOKUP($F37,taux,3)*$E37,VLOOKUP($F37,taux,5)),MIN(VLOOKUP($F37,taux,3)*$E37,VLOOKUP($F37,taux,4))),-3)))))</f>
        <v>0</v>
      </c>
      <c r="N37" s="76">
        <f>IF($B37=" ",0,IF([1]Données!$N78="NON COUVERT",0,IF(AND([1]Données!$O78="oui",[1]Données!$N78=0.5),MIN(VLOOKUP($F37,taux,9)/2,ROUNDUP(VLOOKUP($F37,taux,7)*$E37,-3)/2),IF([1]Données!$N78=0.5,MIN(VLOOKUP($F37,taux,8)/2,ROUNDUP(VLOOKUP($F37,taux,7)*$E37,-3)/2),ROUNDUP(IF([1]Données!$O78="OUI",MIN(VLOOKUP($F37,taux,7)*$E37,VLOOKUP($F37,taux,9)),MIN(VLOOKUP($F37,taux,7)*$E37,VLOOKUP($F37,taux,8))),-3)))))</f>
        <v>0</v>
      </c>
      <c r="O37" s="77">
        <f>IF($B37=" ",0,IF([1]Données!P78="non couvert"," ",[1]Données!Q78))</f>
        <v>0</v>
      </c>
      <c r="P37" s="78">
        <f>IF($B37=" ",0,IF([1]Données!$P78="exo",0,IF($O37="FAM",VLOOKUP($F37,taux,10),IF($O37="MONO",VLOOKUP($F37,taux,11),IF($O37="COUPLE",VLOOKUP($F37,taux,12),0)))))</f>
        <v>0</v>
      </c>
      <c r="Q37" s="79">
        <f>IF($B37=" ",0,IF([1]Données!$R78="NON COUVERT",0,ROUNDUP(IF([1]Données!$S78="OUI",MIN($E37*VLOOKUP($F37,taux,15)/52,VLOOKUP($F37,taux,17)),MIN($E37*VLOOKUP($F37,taux,15)/52,VLOOKUP($F37,taux,16))),0)))</f>
        <v>0</v>
      </c>
      <c r="R37" s="80">
        <f>IF($B37=" ",0,IF([1]Données!$R78="EXO",0,$Q37*VLOOKUP($F37,taux,13)/10))</f>
        <v>0</v>
      </c>
      <c r="S37" s="81">
        <f t="shared" ca="1" si="1"/>
        <v>0</v>
      </c>
      <c r="T37" s="82">
        <f>IF(B37=" ",0,IF([1]Données!$T78="exo",0,$S37*VLOOKUP($F37,taux,18)/100))</f>
        <v>0</v>
      </c>
      <c r="U37" s="81">
        <f>IF($B37=" ",0,IF([1]Données!$V78="non couvert",0,IF(VLOOKUP($F37,taux,29)="fixe","s/o",IF([1]Données!$W78="oui",MIN(ROUNDUP(VLOOKUP($F37,taux,31)*$E37,-3),VLOOKUP($F37,taux,33)),MIN(ROUNDUP(VLOOKUP($F37,taux,31)*$E37,-3),VLOOKUP($F37,taux,32))))))</f>
        <v>0</v>
      </c>
      <c r="V37" s="82">
        <f>IF(B37=" ",0,IF([1]Données!$V78="exo",0,IF(VLOOKUP($F37,taux,29)="fixe",VLOOKUP($F37,taux,30),$U37/1000*VLOOKUP($F37,taux,30))))</f>
        <v>0</v>
      </c>
      <c r="W37" s="82">
        <f t="shared" si="2"/>
        <v>0</v>
      </c>
      <c r="X37" s="83">
        <f>IF(B37=" ",0,EDATE(([1]Données!E78),780))</f>
        <v>0</v>
      </c>
      <c r="Y37" s="83">
        <f t="shared" si="3"/>
        <v>0</v>
      </c>
      <c r="Z37" s="84">
        <f>IF($B37=" ",0,IF([1]Données!$T78="non couvert",0,IF([1]Données!$U78="oui",MIN(VLOOKUP($F37,taux,26),ROUNDUP(IF($E37/12&gt;VLOOKUP($F37,taux,21)+VLOOKUP($F37,taux,23),(VLOOKUP($F37,taux,20)*VLOOKUP($F37,taux,21))+(VLOOKUP($F37,taux,22)*VLOOKUP($F37,taux,23))+($E37/12-VLOOKUP($F37,taux,21)-VLOOKUP($F37,taux,23))*VLOOKUP($F37,taux,24),IF($E37/12&gt;VLOOKUP($F37,taux,21),(VLOOKUP($F37,taux,20)*VLOOKUP($F37,taux,21))+($E37/12-VLOOKUP($F37,taux,21))*VLOOKUP($F37,taux,22),$E37/12*VLOOKUP($F37,taux,20))),0)),MIN(VLOOKUP($F37,taux,25),ROUNDUP(IF($E37/12&gt;VLOOKUP($F37,taux,21)+VLOOKUP($F37,taux,23),(VLOOKUP($F37,taux,20)*VLOOKUP($F37,taux,21))+(VLOOKUP($F37,taux,22)*VLOOKUP($F37,taux,23))+($E37/12-VLOOKUP($F37,taux,21)-VLOOKUP($F37,taux,23))*VLOOKUP($F37,taux,24),IF($E37/12&gt;VLOOKUP($F37,taux,21),(VLOOKUP($F37,taux,20)*VLOOKUP($F37,taux,21))+($E37/12-VLOOKUP($F37,taux,21))*VLOOKUP($F37,taux,22),$E37/12*VLOOKUP($F37,taux,20))),0)))))</f>
        <v>0</v>
      </c>
      <c r="AA37" s="85">
        <f>IF($B37=" ",0,IF([1]Données!$X78="non couvert"," ",[1]Données!Y78))</f>
        <v>0</v>
      </c>
      <c r="AB37" s="82">
        <f>IF($B37=" ",0,IF([1]Données!$X78="exo",0,IF($AA37="ind",VLOOKUP($F37,taux,34),IF($AA37="fam",VLOOKUP($F37,taux,35),IF($AA37="mono",VLOOKUP($F37,taux,36),IF($AA37="couple",VLOOKUP($F37,taux,37),0))))))</f>
        <v>0</v>
      </c>
      <c r="AC37" s="85">
        <f>IF($B37=" ",0,IF([1]Données!$Z78="non couvert"," ",[1]Données!AA78))</f>
        <v>0</v>
      </c>
      <c r="AD37" s="82">
        <f>IF($B37=" ",0,IF([1]Données!$Z78="exo",0,IF($AC37="ind",VLOOKUP($F37,taux,38),IF($AC37="fam",VLOOKUP($F37,taux,39),IF($AC37="mono",VLOOKUP($F37,taux,40),IF($AC37="couple",VLOOKUP($F37,taux,41),0))))))</f>
        <v>0</v>
      </c>
      <c r="AE37" s="86">
        <f>IF($B37=" ",0,IF([1]Données!$AB78="non couvert"," ",[1]Données!AC78))</f>
        <v>0</v>
      </c>
      <c r="AF37" s="87">
        <f>IF($B37=" ",0,IF([1]Données!$AB78="exo",0,IF($AE37="ind",VLOOKUP($F37,taux,42),IF($AE37="fam",VLOOKUP($F37,taux,43),IF($AE37="mono",VLOOKUP($F37,taux,44),IF($AE37="couple",VLOOKUP($F37,taux,45),0))))))</f>
        <v>0</v>
      </c>
      <c r="AG37" s="88">
        <f t="shared" ca="1" si="4"/>
        <v>0</v>
      </c>
      <c r="AH37" s="88">
        <f>IF($B37=" ",0,IF([1]Données!J78="Manitoba",(Facture!H37+Facture!J37+Facture!L37+Facture!P37+Facture!R37+Facture!T37)*0.08,(AG37-W37)*IF([1]Données!$J78="qc",0.09,IF([1]Données!$J78="on",0.08,0))+W37*VLOOKUP($F37,taux,28)))</f>
        <v>0</v>
      </c>
      <c r="AI37" s="78">
        <f t="shared" ca="1" si="6"/>
        <v>0</v>
      </c>
    </row>
    <row r="38" spans="1:35" s="64" customFormat="1">
      <c r="A38" s="67">
        <f t="shared" si="7"/>
        <v>24</v>
      </c>
      <c r="B38" s="68" t="str">
        <f>CONCATENATE([1]Données!B79," ",[1]Données!C79)</f>
        <v xml:space="preserve"> </v>
      </c>
      <c r="C38" s="69">
        <f ca="1">IF(B38="",0,INT((TODAY()-[1]Données!E79)/365.25))</f>
        <v>119</v>
      </c>
      <c r="D38" s="70">
        <f>[1]Données!D79</f>
        <v>0</v>
      </c>
      <c r="E38" s="71">
        <f>[1]Données!I79</f>
        <v>0</v>
      </c>
      <c r="F38" s="72" t="str">
        <f>[1]Données!AD79</f>
        <v/>
      </c>
      <c r="G38" s="73">
        <f t="shared" ca="1" si="5"/>
        <v>0</v>
      </c>
      <c r="H38" s="74">
        <f>IF($B38=" ",0,IF([1]Données!$K79="exo",0,$G38/1000*VLOOKUP($F38,taux,2)))</f>
        <v>0</v>
      </c>
      <c r="I38" s="75">
        <f ca="1">IF(C38&gt;=65,0,[1]Données!M79*5000)</f>
        <v>0</v>
      </c>
      <c r="J38" s="74">
        <f ca="1">I38/1000*(IF(I38=0,0,1)*VLOOKUP((1+(C38&gt;=20)+(C38&gt;=25)+(C38&gt;=30)+(C38&gt;=35)+(C38&gt;=40)+(C38&gt;=45)+(C38&gt;=50)+(C38&gt;=55)+(C38&gt;=60)+(C38&gt;=65)),Test,2+(IF([1]Données!F79="H",1,3))+(IF([1]Données!G79="F",1,0))))</f>
        <v>0</v>
      </c>
      <c r="K38" s="73">
        <f t="shared" ca="1" si="0"/>
        <v>0</v>
      </c>
      <c r="L38" s="74">
        <f>IF($B38=" ",0,IF([1]Données!$N79="exo",0,$K38/1000*VLOOKUP($F38,taux,6)))</f>
        <v>0</v>
      </c>
      <c r="M38" s="76">
        <f>IF($B38=" ",0,IF([1]Données!$K79="NON COUVERT",0,IF(AND([1]Données!$L79="oui",[1]Données!$K79=0.5),MIN(VLOOKUP($F38,taux,5)/2,ROUNDUP(VLOOKUP($F38,taux,3)*$E38,-3)/2),IF([1]Données!$K79=0.5,MIN(VLOOKUP($F38,taux,4)/2,ROUNDUP(VLOOKUP($F38,taux,3)*$E38,-3)/2),ROUNDUP(IF([1]Données!$L79="OUI",MIN(VLOOKUP($F38,taux,3)*$E38,VLOOKUP($F38,taux,5)),MIN(VLOOKUP($F38,taux,3)*$E38,VLOOKUP($F38,taux,4))),-3)))))</f>
        <v>0</v>
      </c>
      <c r="N38" s="76">
        <f>IF($B38=" ",0,IF([1]Données!$N79="NON COUVERT",0,IF(AND([1]Données!$O79="oui",[1]Données!$N79=0.5),MIN(VLOOKUP($F38,taux,9)/2,ROUNDUP(VLOOKUP($F38,taux,7)*$E38,-3)/2),IF([1]Données!$N79=0.5,MIN(VLOOKUP($F38,taux,8)/2,ROUNDUP(VLOOKUP($F38,taux,7)*$E38,-3)/2),ROUNDUP(IF([1]Données!$O79="OUI",MIN(VLOOKUP($F38,taux,7)*$E38,VLOOKUP($F38,taux,9)),MIN(VLOOKUP($F38,taux,7)*$E38,VLOOKUP($F38,taux,8))),-3)))))</f>
        <v>0</v>
      </c>
      <c r="O38" s="77">
        <f>IF($B38=" ",0,IF([1]Données!P79="non couvert"," ",[1]Données!Q79))</f>
        <v>0</v>
      </c>
      <c r="P38" s="78">
        <f>IF($B38=" ",0,IF([1]Données!$P79="exo",0,IF($O38="FAM",VLOOKUP($F38,taux,10),IF($O38="MONO",VLOOKUP($F38,taux,11),IF($O38="COUPLE",VLOOKUP($F38,taux,12),0)))))</f>
        <v>0</v>
      </c>
      <c r="Q38" s="79">
        <f>IF($B38=" ",0,IF([1]Données!$R79="NON COUVERT",0,ROUNDUP(IF([1]Données!$S79="OUI",MIN($E38*VLOOKUP($F38,taux,15)/52,VLOOKUP($F38,taux,17)),MIN($E38*VLOOKUP($F38,taux,15)/52,VLOOKUP($F38,taux,16))),0)))</f>
        <v>0</v>
      </c>
      <c r="R38" s="80">
        <f>IF($B38=" ",0,IF([1]Données!$R79="EXO",0,$Q38*VLOOKUP($F38,taux,13)/10))</f>
        <v>0</v>
      </c>
      <c r="S38" s="81">
        <f t="shared" ca="1" si="1"/>
        <v>0</v>
      </c>
      <c r="T38" s="82">
        <f>IF(B38=" ",0,IF([1]Données!$T79="exo",0,$S38*VLOOKUP($F38,taux,18)/100))</f>
        <v>0</v>
      </c>
      <c r="U38" s="81">
        <f>IF($B38=" ",0,IF([1]Données!$V79="non couvert",0,IF(VLOOKUP($F38,taux,29)="fixe","s/o",IF([1]Données!$W79="oui",MIN(ROUNDUP(VLOOKUP($F38,taux,31)*$E38,-3),VLOOKUP($F38,taux,33)),MIN(ROUNDUP(VLOOKUP($F38,taux,31)*$E38,-3),VLOOKUP($F38,taux,32))))))</f>
        <v>0</v>
      </c>
      <c r="V38" s="82">
        <f>IF(B38=" ",0,IF([1]Données!$V79="exo",0,IF(VLOOKUP($F38,taux,29)="fixe",VLOOKUP($F38,taux,30),$U38/1000*VLOOKUP($F38,taux,30))))</f>
        <v>0</v>
      </c>
      <c r="W38" s="82">
        <f t="shared" si="2"/>
        <v>0</v>
      </c>
      <c r="X38" s="83">
        <f>IF(B38=" ",0,EDATE(([1]Données!E79),780))</f>
        <v>0</v>
      </c>
      <c r="Y38" s="83">
        <f t="shared" si="3"/>
        <v>0</v>
      </c>
      <c r="Z38" s="84">
        <f>IF($B38=" ",0,IF([1]Données!$T79="non couvert",0,IF([1]Données!$U79="oui",MIN(VLOOKUP($F38,taux,26),ROUNDUP(IF($E38/12&gt;VLOOKUP($F38,taux,21)+VLOOKUP($F38,taux,23),(VLOOKUP($F38,taux,20)*VLOOKUP($F38,taux,21))+(VLOOKUP($F38,taux,22)*VLOOKUP($F38,taux,23))+($E38/12-VLOOKUP($F38,taux,21)-VLOOKUP($F38,taux,23))*VLOOKUP($F38,taux,24),IF($E38/12&gt;VLOOKUP($F38,taux,21),(VLOOKUP($F38,taux,20)*VLOOKUP($F38,taux,21))+($E38/12-VLOOKUP($F38,taux,21))*VLOOKUP($F38,taux,22),$E38/12*VLOOKUP($F38,taux,20))),0)),MIN(VLOOKUP($F38,taux,25),ROUNDUP(IF($E38/12&gt;VLOOKUP($F38,taux,21)+VLOOKUP($F38,taux,23),(VLOOKUP($F38,taux,20)*VLOOKUP($F38,taux,21))+(VLOOKUP($F38,taux,22)*VLOOKUP($F38,taux,23))+($E38/12-VLOOKUP($F38,taux,21)-VLOOKUP($F38,taux,23))*VLOOKUP($F38,taux,24),IF($E38/12&gt;VLOOKUP($F38,taux,21),(VLOOKUP($F38,taux,20)*VLOOKUP($F38,taux,21))+($E38/12-VLOOKUP($F38,taux,21))*VLOOKUP($F38,taux,22),$E38/12*VLOOKUP($F38,taux,20))),0)))))</f>
        <v>0</v>
      </c>
      <c r="AA38" s="85">
        <f>IF($B38=" ",0,IF([1]Données!$X79="non couvert"," ",[1]Données!Y79))</f>
        <v>0</v>
      </c>
      <c r="AB38" s="82">
        <f>IF($B38=" ",0,IF([1]Données!$X79="exo",0,IF($AA38="ind",VLOOKUP($F38,taux,34),IF($AA38="fam",VLOOKUP($F38,taux,35),IF($AA38="mono",VLOOKUP($F38,taux,36),IF($AA38="couple",VLOOKUP($F38,taux,37),0))))))</f>
        <v>0</v>
      </c>
      <c r="AC38" s="85">
        <f>IF($B38=" ",0,IF([1]Données!$Z79="non couvert"," ",[1]Données!AA79))</f>
        <v>0</v>
      </c>
      <c r="AD38" s="82">
        <f>IF($B38=" ",0,IF([1]Données!$Z79="exo",0,IF($AC38="ind",VLOOKUP($F38,taux,38),IF($AC38="fam",VLOOKUP($F38,taux,39),IF($AC38="mono",VLOOKUP($F38,taux,40),IF($AC38="couple",VLOOKUP($F38,taux,41),0))))))</f>
        <v>0</v>
      </c>
      <c r="AE38" s="86">
        <f>IF($B38=" ",0,IF([1]Données!$AB79="non couvert"," ",[1]Données!AC79))</f>
        <v>0</v>
      </c>
      <c r="AF38" s="87">
        <f>IF($B38=" ",0,IF([1]Données!$AB79="exo",0,IF($AE38="ind",VLOOKUP($F38,taux,42),IF($AE38="fam",VLOOKUP($F38,taux,43),IF($AE38="mono",VLOOKUP($F38,taux,44),IF($AE38="couple",VLOOKUP($F38,taux,45),0))))))</f>
        <v>0</v>
      </c>
      <c r="AG38" s="88">
        <f t="shared" ca="1" si="4"/>
        <v>0</v>
      </c>
      <c r="AH38" s="88">
        <f>IF($B38=" ",0,IF([1]Données!J79="Manitoba",(Facture!H38+Facture!J38+Facture!L38+Facture!P38+Facture!R38+Facture!T38)*0.08,(AG38-W38)*IF([1]Données!$J79="qc",0.09,IF([1]Données!$J79="on",0.08,0))+W38*VLOOKUP($F38,taux,28)))</f>
        <v>0</v>
      </c>
      <c r="AI38" s="78">
        <f t="shared" ca="1" si="6"/>
        <v>0</v>
      </c>
    </row>
    <row r="39" spans="1:35" s="64" customFormat="1">
      <c r="A39" s="67">
        <f t="shared" si="7"/>
        <v>25</v>
      </c>
      <c r="B39" s="68" t="str">
        <f>CONCATENATE([1]Données!B80," ",[1]Données!C80)</f>
        <v xml:space="preserve"> </v>
      </c>
      <c r="C39" s="69">
        <f ca="1">IF(B39="",0,INT((TODAY()-[1]Données!E80)/365.25))</f>
        <v>119</v>
      </c>
      <c r="D39" s="70">
        <f>[1]Données!D80</f>
        <v>0</v>
      </c>
      <c r="E39" s="71">
        <f>[1]Données!I80</f>
        <v>0</v>
      </c>
      <c r="F39" s="72" t="str">
        <f>[1]Données!AD80</f>
        <v/>
      </c>
      <c r="G39" s="73">
        <f t="shared" ca="1" si="5"/>
        <v>0</v>
      </c>
      <c r="H39" s="74">
        <f>IF($B39=" ",0,IF([1]Données!$K80="exo",0,$G39/1000*VLOOKUP($F39,taux,2)))</f>
        <v>0</v>
      </c>
      <c r="I39" s="75">
        <f ca="1">IF(C39&gt;=65,0,[1]Données!M80*5000)</f>
        <v>0</v>
      </c>
      <c r="J39" s="74">
        <f ca="1">I39/1000*(IF(I39=0,0,1)*VLOOKUP((1+(C39&gt;=20)+(C39&gt;=25)+(C39&gt;=30)+(C39&gt;=35)+(C39&gt;=40)+(C39&gt;=45)+(C39&gt;=50)+(C39&gt;=55)+(C39&gt;=60)+(C39&gt;=65)),Test,2+(IF([1]Données!F80="H",1,3))+(IF([1]Données!G80="F",1,0))))</f>
        <v>0</v>
      </c>
      <c r="K39" s="73">
        <f t="shared" ca="1" si="0"/>
        <v>0</v>
      </c>
      <c r="L39" s="74">
        <f>IF($B39=" ",0,IF([1]Données!$N80="exo",0,$K39/1000*VLOOKUP($F39,taux,6)))</f>
        <v>0</v>
      </c>
      <c r="M39" s="76">
        <f>IF($B39=" ",0,IF([1]Données!$K80="NON COUVERT",0,IF(AND([1]Données!$L80="oui",[1]Données!$K80=0.5),MIN(VLOOKUP($F39,taux,5)/2,ROUNDUP(VLOOKUP($F39,taux,3)*$E39,-3)/2),IF([1]Données!$K80=0.5,MIN(VLOOKUP($F39,taux,4)/2,ROUNDUP(VLOOKUP($F39,taux,3)*$E39,-3)/2),ROUNDUP(IF([1]Données!$L80="OUI",MIN(VLOOKUP($F39,taux,3)*$E39,VLOOKUP($F39,taux,5)),MIN(VLOOKUP($F39,taux,3)*$E39,VLOOKUP($F39,taux,4))),-3)))))</f>
        <v>0</v>
      </c>
      <c r="N39" s="76">
        <f>IF($B39=" ",0,IF([1]Données!$N80="NON COUVERT",0,IF(AND([1]Données!$O80="oui",[1]Données!$N80=0.5),MIN(VLOOKUP($F39,taux,9)/2,ROUNDUP(VLOOKUP($F39,taux,7)*$E39,-3)/2),IF([1]Données!$N80=0.5,MIN(VLOOKUP($F39,taux,8)/2,ROUNDUP(VLOOKUP($F39,taux,7)*$E39,-3)/2),ROUNDUP(IF([1]Données!$O80="OUI",MIN(VLOOKUP($F39,taux,7)*$E39,VLOOKUP($F39,taux,9)),MIN(VLOOKUP($F39,taux,7)*$E39,VLOOKUP($F39,taux,8))),-3)))))</f>
        <v>0</v>
      </c>
      <c r="O39" s="77">
        <f>IF($B39=" ",0,IF([1]Données!P80="non couvert"," ",[1]Données!Q80))</f>
        <v>0</v>
      </c>
      <c r="P39" s="78">
        <f>IF($B39=" ",0,IF([1]Données!$P80="exo",0,IF($O39="FAM",VLOOKUP($F39,taux,10),IF($O39="MONO",VLOOKUP($F39,taux,11),IF($O39="COUPLE",VLOOKUP($F39,taux,12),0)))))</f>
        <v>0</v>
      </c>
      <c r="Q39" s="79">
        <f>IF($B39=" ",0,IF([1]Données!$R80="NON COUVERT",0,ROUNDUP(IF([1]Données!$S80="OUI",MIN($E39*VLOOKUP($F39,taux,15)/52,VLOOKUP($F39,taux,17)),MIN($E39*VLOOKUP($F39,taux,15)/52,VLOOKUP($F39,taux,16))),0)))</f>
        <v>0</v>
      </c>
      <c r="R39" s="80">
        <f>IF($B39=" ",0,IF([1]Données!$R80="EXO",0,$Q39*VLOOKUP($F39,taux,13)/10))</f>
        <v>0</v>
      </c>
      <c r="S39" s="81">
        <f t="shared" ca="1" si="1"/>
        <v>0</v>
      </c>
      <c r="T39" s="82">
        <f>IF(B39=" ",0,IF([1]Données!$T80="exo",0,$S39*VLOOKUP($F39,taux,18)/100))</f>
        <v>0</v>
      </c>
      <c r="U39" s="81">
        <f>IF($B39=" ",0,IF([1]Données!$V80="non couvert",0,IF(VLOOKUP($F39,taux,29)="fixe","s/o",IF([1]Données!$W80="oui",MIN(ROUNDUP(VLOOKUP($F39,taux,31)*$E39,-3),VLOOKUP($F39,taux,33)),MIN(ROUNDUP(VLOOKUP($F39,taux,31)*$E39,-3),VLOOKUP($F39,taux,32))))))</f>
        <v>0</v>
      </c>
      <c r="V39" s="82">
        <f>IF(B39=" ",0,IF([1]Données!$V80="exo",0,IF(VLOOKUP($F39,taux,29)="fixe",VLOOKUP($F39,taux,30),$U39/1000*VLOOKUP($F39,taux,30))))</f>
        <v>0</v>
      </c>
      <c r="W39" s="82">
        <f t="shared" si="2"/>
        <v>0</v>
      </c>
      <c r="X39" s="83">
        <f>IF(B39=" ",0,EDATE(([1]Données!E80),780))</f>
        <v>0</v>
      </c>
      <c r="Y39" s="83">
        <f t="shared" si="3"/>
        <v>0</v>
      </c>
      <c r="Z39" s="84">
        <f>IF($B39=" ",0,IF([1]Données!$T80="non couvert",0,IF([1]Données!$U80="oui",MIN(VLOOKUP($F39,taux,26),ROUNDUP(IF($E39/12&gt;VLOOKUP($F39,taux,21)+VLOOKUP($F39,taux,23),(VLOOKUP($F39,taux,20)*VLOOKUP($F39,taux,21))+(VLOOKUP($F39,taux,22)*VLOOKUP($F39,taux,23))+($E39/12-VLOOKUP($F39,taux,21)-VLOOKUP($F39,taux,23))*VLOOKUP($F39,taux,24),IF($E39/12&gt;VLOOKUP($F39,taux,21),(VLOOKUP($F39,taux,20)*VLOOKUP($F39,taux,21))+($E39/12-VLOOKUP($F39,taux,21))*VLOOKUP($F39,taux,22),$E39/12*VLOOKUP($F39,taux,20))),0)),MIN(VLOOKUP($F39,taux,25),ROUNDUP(IF($E39/12&gt;VLOOKUP($F39,taux,21)+VLOOKUP($F39,taux,23),(VLOOKUP($F39,taux,20)*VLOOKUP($F39,taux,21))+(VLOOKUP($F39,taux,22)*VLOOKUP($F39,taux,23))+($E39/12-VLOOKUP($F39,taux,21)-VLOOKUP($F39,taux,23))*VLOOKUP($F39,taux,24),IF($E39/12&gt;VLOOKUP($F39,taux,21),(VLOOKUP($F39,taux,20)*VLOOKUP($F39,taux,21))+($E39/12-VLOOKUP($F39,taux,21))*VLOOKUP($F39,taux,22),$E39/12*VLOOKUP($F39,taux,20))),0)))))</f>
        <v>0</v>
      </c>
      <c r="AA39" s="85">
        <f>IF($B39=" ",0,IF([1]Données!$X80="non couvert"," ",[1]Données!Y80))</f>
        <v>0</v>
      </c>
      <c r="AB39" s="82">
        <f>IF($B39=" ",0,IF([1]Données!$X80="exo",0,IF($AA39="ind",VLOOKUP($F39,taux,34),IF($AA39="fam",VLOOKUP($F39,taux,35),IF($AA39="mono",VLOOKUP($F39,taux,36),IF($AA39="couple",VLOOKUP($F39,taux,37),0))))))</f>
        <v>0</v>
      </c>
      <c r="AC39" s="85">
        <f>IF($B39=" ",0,IF([1]Données!$Z80="non couvert"," ",[1]Données!AA80))</f>
        <v>0</v>
      </c>
      <c r="AD39" s="82">
        <f>IF($B39=" ",0,IF([1]Données!$Z80="exo",0,IF($AC39="ind",VLOOKUP($F39,taux,38),IF($AC39="fam",VLOOKUP($F39,taux,39),IF($AC39="mono",VLOOKUP($F39,taux,40),IF($AC39="couple",VLOOKUP($F39,taux,41),0))))))</f>
        <v>0</v>
      </c>
      <c r="AE39" s="86">
        <f>IF($B39=" ",0,IF([1]Données!$AB80="non couvert"," ",[1]Données!AC80))</f>
        <v>0</v>
      </c>
      <c r="AF39" s="87">
        <f>IF($B39=" ",0,IF([1]Données!$AB80="exo",0,IF($AE39="ind",VLOOKUP($F39,taux,42),IF($AE39="fam",VLOOKUP($F39,taux,43),IF($AE39="mono",VLOOKUP($F39,taux,44),IF($AE39="couple",VLOOKUP($F39,taux,45),0))))))</f>
        <v>0</v>
      </c>
      <c r="AG39" s="88">
        <f t="shared" ca="1" si="4"/>
        <v>0</v>
      </c>
      <c r="AH39" s="88">
        <f>IF($B39=" ",0,IF([1]Données!J80="Manitoba",(Facture!H39+Facture!J39+Facture!L39+Facture!P39+Facture!R39+Facture!T39)*0.08,(AG39-W39)*IF([1]Données!$J80="qc",0.09,IF([1]Données!$J80="on",0.08,0))+W39*VLOOKUP($F39,taux,28)))</f>
        <v>0</v>
      </c>
      <c r="AI39" s="78">
        <f t="shared" ca="1" si="6"/>
        <v>0</v>
      </c>
    </row>
    <row r="40" spans="1:35" s="64" customFormat="1">
      <c r="A40" s="67">
        <f t="shared" si="7"/>
        <v>26</v>
      </c>
      <c r="B40" s="68" t="str">
        <f>CONCATENATE([1]Données!B81," ",[1]Données!C81)</f>
        <v xml:space="preserve"> </v>
      </c>
      <c r="C40" s="69">
        <f ca="1">IF(B40="",0,INT((TODAY()-[1]Données!E81)/365.25))</f>
        <v>119</v>
      </c>
      <c r="D40" s="70">
        <f>[1]Données!D81</f>
        <v>0</v>
      </c>
      <c r="E40" s="71">
        <f>[1]Données!I81</f>
        <v>0</v>
      </c>
      <c r="F40" s="72" t="str">
        <f>[1]Données!AD81</f>
        <v/>
      </c>
      <c r="G40" s="73">
        <f t="shared" ca="1" si="5"/>
        <v>0</v>
      </c>
      <c r="H40" s="74">
        <f>IF($B40=" ",0,IF([1]Données!$K81="exo",0,$G40/1000*VLOOKUP($F40,taux,2)))</f>
        <v>0</v>
      </c>
      <c r="I40" s="75">
        <f ca="1">IF(C40&gt;=65,0,[1]Données!M81*5000)</f>
        <v>0</v>
      </c>
      <c r="J40" s="74">
        <f ca="1">I40/1000*(IF(I40=0,0,1)*VLOOKUP((1+(C40&gt;=20)+(C40&gt;=25)+(C40&gt;=30)+(C40&gt;=35)+(C40&gt;=40)+(C40&gt;=45)+(C40&gt;=50)+(C40&gt;=55)+(C40&gt;=60)+(C40&gt;=65)),Test,2+(IF([1]Données!F81="H",1,3))+(IF([1]Données!G81="F",1,0))))</f>
        <v>0</v>
      </c>
      <c r="K40" s="73">
        <f t="shared" ca="1" si="0"/>
        <v>0</v>
      </c>
      <c r="L40" s="74">
        <f>IF($B40=" ",0,IF([1]Données!$N81="exo",0,$K40/1000*VLOOKUP($F40,taux,6)))</f>
        <v>0</v>
      </c>
      <c r="M40" s="76">
        <f>IF($B40=" ",0,IF([1]Données!$K81="NON COUVERT",0,IF(AND([1]Données!$L81="oui",[1]Données!$K81=0.5),MIN(VLOOKUP($F40,taux,5)/2,ROUNDUP(VLOOKUP($F40,taux,3)*$E40,-3)/2),IF([1]Données!$K81=0.5,MIN(VLOOKUP($F40,taux,4)/2,ROUNDUP(VLOOKUP($F40,taux,3)*$E40,-3)/2),ROUNDUP(IF([1]Données!$L81="OUI",MIN(VLOOKUP($F40,taux,3)*$E40,VLOOKUP($F40,taux,5)),MIN(VLOOKUP($F40,taux,3)*$E40,VLOOKUP($F40,taux,4))),-3)))))</f>
        <v>0</v>
      </c>
      <c r="N40" s="76">
        <f>IF($B40=" ",0,IF([1]Données!$N81="NON COUVERT",0,IF(AND([1]Données!$O81="oui",[1]Données!$N81=0.5),MIN(VLOOKUP($F40,taux,9)/2,ROUNDUP(VLOOKUP($F40,taux,7)*$E40,-3)/2),IF([1]Données!$N81=0.5,MIN(VLOOKUP($F40,taux,8)/2,ROUNDUP(VLOOKUP($F40,taux,7)*$E40,-3)/2),ROUNDUP(IF([1]Données!$O81="OUI",MIN(VLOOKUP($F40,taux,7)*$E40,VLOOKUP($F40,taux,9)),MIN(VLOOKUP($F40,taux,7)*$E40,VLOOKUP($F40,taux,8))),-3)))))</f>
        <v>0</v>
      </c>
      <c r="O40" s="77">
        <f>IF($B40=" ",0,IF([1]Données!P81="non couvert"," ",[1]Données!Q81))</f>
        <v>0</v>
      </c>
      <c r="P40" s="78">
        <f>IF($B40=" ",0,IF([1]Données!$P81="exo",0,IF($O40="FAM",VLOOKUP($F40,taux,10),IF($O40="MONO",VLOOKUP($F40,taux,11),IF($O40="COUPLE",VLOOKUP($F40,taux,12),0)))))</f>
        <v>0</v>
      </c>
      <c r="Q40" s="79">
        <f>IF($B40=" ",0,IF([1]Données!$R81="NON COUVERT",0,ROUNDUP(IF([1]Données!$S81="OUI",MIN($E40*VLOOKUP($F40,taux,15)/52,VLOOKUP($F40,taux,17)),MIN($E40*VLOOKUP($F40,taux,15)/52,VLOOKUP($F40,taux,16))),0)))</f>
        <v>0</v>
      </c>
      <c r="R40" s="80">
        <f>IF($B40=" ",0,IF([1]Données!$R81="EXO",0,$Q40*VLOOKUP($F40,taux,13)/10))</f>
        <v>0</v>
      </c>
      <c r="S40" s="81">
        <f t="shared" ca="1" si="1"/>
        <v>0</v>
      </c>
      <c r="T40" s="82">
        <f>IF(B40=" ",0,IF([1]Données!$T81="exo",0,$S40*VLOOKUP($F40,taux,18)/100))</f>
        <v>0</v>
      </c>
      <c r="U40" s="81">
        <f>IF($B40=" ",0,IF([1]Données!$V81="non couvert",0,IF(VLOOKUP($F40,taux,29)="fixe","s/o",IF([1]Données!$W81="oui",MIN(ROUNDUP(VLOOKUP($F40,taux,31)*$E40,-3),VLOOKUP($F40,taux,33)),MIN(ROUNDUP(VLOOKUP($F40,taux,31)*$E40,-3),VLOOKUP($F40,taux,32))))))</f>
        <v>0</v>
      </c>
      <c r="V40" s="82">
        <f>IF(B40=" ",0,IF([1]Données!$V81="exo",0,IF(VLOOKUP($F40,taux,29)="fixe",VLOOKUP($F40,taux,30),$U40/1000*VLOOKUP($F40,taux,30))))</f>
        <v>0</v>
      </c>
      <c r="W40" s="82">
        <f t="shared" si="2"/>
        <v>0</v>
      </c>
      <c r="X40" s="83">
        <f>IF(B40=" ",0,EDATE(([1]Données!E81),780))</f>
        <v>0</v>
      </c>
      <c r="Y40" s="83">
        <f t="shared" si="3"/>
        <v>0</v>
      </c>
      <c r="Z40" s="84">
        <f>IF($B40=" ",0,IF([1]Données!$T81="non couvert",0,IF([1]Données!$U81="oui",MIN(VLOOKUP($F40,taux,26),ROUNDUP(IF($E40/12&gt;VLOOKUP($F40,taux,21)+VLOOKUP($F40,taux,23),(VLOOKUP($F40,taux,20)*VLOOKUP($F40,taux,21))+(VLOOKUP($F40,taux,22)*VLOOKUP($F40,taux,23))+($E40/12-VLOOKUP($F40,taux,21)-VLOOKUP($F40,taux,23))*VLOOKUP($F40,taux,24),IF($E40/12&gt;VLOOKUP($F40,taux,21),(VLOOKUP($F40,taux,20)*VLOOKUP($F40,taux,21))+($E40/12-VLOOKUP($F40,taux,21))*VLOOKUP($F40,taux,22),$E40/12*VLOOKUP($F40,taux,20))),0)),MIN(VLOOKUP($F40,taux,25),ROUNDUP(IF($E40/12&gt;VLOOKUP($F40,taux,21)+VLOOKUP($F40,taux,23),(VLOOKUP($F40,taux,20)*VLOOKUP($F40,taux,21))+(VLOOKUP($F40,taux,22)*VLOOKUP($F40,taux,23))+($E40/12-VLOOKUP($F40,taux,21)-VLOOKUP($F40,taux,23))*VLOOKUP($F40,taux,24),IF($E40/12&gt;VLOOKUP($F40,taux,21),(VLOOKUP($F40,taux,20)*VLOOKUP($F40,taux,21))+($E40/12-VLOOKUP($F40,taux,21))*VLOOKUP($F40,taux,22),$E40/12*VLOOKUP($F40,taux,20))),0)))))</f>
        <v>0</v>
      </c>
      <c r="AA40" s="85">
        <f>IF($B40=" ",0,IF([1]Données!$X81="non couvert"," ",[1]Données!Y81))</f>
        <v>0</v>
      </c>
      <c r="AB40" s="82">
        <f>IF($B40=" ",0,IF([1]Données!$X81="exo",0,IF($AA40="ind",VLOOKUP($F40,taux,34),IF($AA40="fam",VLOOKUP($F40,taux,35),IF($AA40="mono",VLOOKUP($F40,taux,36),IF($AA40="couple",VLOOKUP($F40,taux,37),0))))))</f>
        <v>0</v>
      </c>
      <c r="AC40" s="85">
        <f>IF($B40=" ",0,IF([1]Données!$Z81="non couvert"," ",[1]Données!AA81))</f>
        <v>0</v>
      </c>
      <c r="AD40" s="82">
        <f>IF($B40=" ",0,IF([1]Données!$Z81="exo",0,IF($AC40="ind",VLOOKUP($F40,taux,38),IF($AC40="fam",VLOOKUP($F40,taux,39),IF($AC40="mono",VLOOKUP($F40,taux,40),IF($AC40="couple",VLOOKUP($F40,taux,41),0))))))</f>
        <v>0</v>
      </c>
      <c r="AE40" s="86">
        <f>IF($B40=" ",0,IF([1]Données!$AB81="non couvert"," ",[1]Données!AC81))</f>
        <v>0</v>
      </c>
      <c r="AF40" s="87">
        <f>IF($B40=" ",0,IF([1]Données!$AB81="exo",0,IF($AE40="ind",VLOOKUP($F40,taux,42),IF($AE40="fam",VLOOKUP($F40,taux,43),IF($AE40="mono",VLOOKUP($F40,taux,44),IF($AE40="couple",VLOOKUP($F40,taux,45),0))))))</f>
        <v>0</v>
      </c>
      <c r="AG40" s="88">
        <f t="shared" ca="1" si="4"/>
        <v>0</v>
      </c>
      <c r="AH40" s="88">
        <f>IF($B40=" ",0,IF([1]Données!J81="Manitoba",(Facture!H40+Facture!J40+Facture!L40+Facture!P40+Facture!R40+Facture!T40)*0.08,(AG40-W40)*IF([1]Données!$J81="qc",0.09,IF([1]Données!$J81="on",0.08,0))+W40*VLOOKUP($F40,taux,28)))</f>
        <v>0</v>
      </c>
      <c r="AI40" s="78">
        <f t="shared" ca="1" si="6"/>
        <v>0</v>
      </c>
    </row>
    <row r="41" spans="1:35" s="64" customFormat="1">
      <c r="A41" s="67">
        <f t="shared" si="7"/>
        <v>27</v>
      </c>
      <c r="B41" s="68" t="str">
        <f>CONCATENATE([1]Données!B82," ",[1]Données!C82)</f>
        <v xml:space="preserve"> </v>
      </c>
      <c r="C41" s="69">
        <f ca="1">IF(B41="",0,INT((TODAY()-[1]Données!E82)/365.25))</f>
        <v>119</v>
      </c>
      <c r="D41" s="70">
        <f>[1]Données!D82</f>
        <v>0</v>
      </c>
      <c r="E41" s="71">
        <f>[1]Données!I82</f>
        <v>0</v>
      </c>
      <c r="F41" s="72" t="str">
        <f>[1]Données!AD82</f>
        <v/>
      </c>
      <c r="G41" s="73">
        <f t="shared" ca="1" si="5"/>
        <v>0</v>
      </c>
      <c r="H41" s="74">
        <f>IF($B41=" ",0,IF([1]Données!$K82="exo",0,$G41/1000*VLOOKUP($F41,taux,2)))</f>
        <v>0</v>
      </c>
      <c r="I41" s="75">
        <f ca="1">IF(C41&gt;=65,0,[1]Données!M82*5000)</f>
        <v>0</v>
      </c>
      <c r="J41" s="74">
        <f ca="1">I41/1000*(IF(I41=0,0,1)*VLOOKUP((1+(C41&gt;=20)+(C41&gt;=25)+(C41&gt;=30)+(C41&gt;=35)+(C41&gt;=40)+(C41&gt;=45)+(C41&gt;=50)+(C41&gt;=55)+(C41&gt;=60)+(C41&gt;=65)),Test,2+(IF([1]Données!F82="H",1,3))+(IF([1]Données!G82="F",1,0))))</f>
        <v>0</v>
      </c>
      <c r="K41" s="73">
        <f t="shared" ca="1" si="0"/>
        <v>0</v>
      </c>
      <c r="L41" s="74">
        <f>IF($B41=" ",0,IF([1]Données!$N82="exo",0,$K41/1000*VLOOKUP($F41,taux,6)))</f>
        <v>0</v>
      </c>
      <c r="M41" s="76">
        <f>IF($B41=" ",0,IF([1]Données!$K82="NON COUVERT",0,IF(AND([1]Données!$L82="oui",[1]Données!$K82=0.5),MIN(VLOOKUP($F41,taux,5)/2,ROUNDUP(VLOOKUP($F41,taux,3)*$E41,-3)/2),IF([1]Données!$K82=0.5,MIN(VLOOKUP($F41,taux,4)/2,ROUNDUP(VLOOKUP($F41,taux,3)*$E41,-3)/2),ROUNDUP(IF([1]Données!$L82="OUI",MIN(VLOOKUP($F41,taux,3)*$E41,VLOOKUP($F41,taux,5)),MIN(VLOOKUP($F41,taux,3)*$E41,VLOOKUP($F41,taux,4))),-3)))))</f>
        <v>0</v>
      </c>
      <c r="N41" s="76">
        <f>IF($B41=" ",0,IF([1]Données!$N82="NON COUVERT",0,IF(AND([1]Données!$O82="oui",[1]Données!$N82=0.5),MIN(VLOOKUP($F41,taux,9)/2,ROUNDUP(VLOOKUP($F41,taux,7)*$E41,-3)/2),IF([1]Données!$N82=0.5,MIN(VLOOKUP($F41,taux,8)/2,ROUNDUP(VLOOKUP($F41,taux,7)*$E41,-3)/2),ROUNDUP(IF([1]Données!$O82="OUI",MIN(VLOOKUP($F41,taux,7)*$E41,VLOOKUP($F41,taux,9)),MIN(VLOOKUP($F41,taux,7)*$E41,VLOOKUP($F41,taux,8))),-3)))))</f>
        <v>0</v>
      </c>
      <c r="O41" s="77">
        <f>IF($B41=" ",0,IF([1]Données!P82="non couvert"," ",[1]Données!Q82))</f>
        <v>0</v>
      </c>
      <c r="P41" s="78">
        <f>IF($B41=" ",0,IF([1]Données!$P82="exo",0,IF($O41="FAM",VLOOKUP($F41,taux,10),IF($O41="MONO",VLOOKUP($F41,taux,11),IF($O41="COUPLE",VLOOKUP($F41,taux,12),0)))))</f>
        <v>0</v>
      </c>
      <c r="Q41" s="79">
        <f>IF($B41=" ",0,IF([1]Données!$R82="NON COUVERT",0,ROUNDUP(IF([1]Données!$S82="OUI",MIN($E41*VLOOKUP($F41,taux,15)/52,VLOOKUP($F41,taux,17)),MIN($E41*VLOOKUP($F41,taux,15)/52,VLOOKUP($F41,taux,16))),0)))</f>
        <v>0</v>
      </c>
      <c r="R41" s="80">
        <f>IF($B41=" ",0,IF([1]Données!$R82="EXO",0,$Q41*VLOOKUP($F41,taux,13)/10))</f>
        <v>0</v>
      </c>
      <c r="S41" s="81">
        <f t="shared" ca="1" si="1"/>
        <v>0</v>
      </c>
      <c r="T41" s="82">
        <f>IF(B41=" ",0,IF([1]Données!$T82="exo",0,$S41*VLOOKUP($F41,taux,18)/100))</f>
        <v>0</v>
      </c>
      <c r="U41" s="81">
        <f>IF($B41=" ",0,IF([1]Données!$V82="non couvert",0,IF(VLOOKUP($F41,taux,29)="fixe","s/o",IF([1]Données!$W82="oui",MIN(ROUNDUP(VLOOKUP($F41,taux,31)*$E41,-3),VLOOKUP($F41,taux,33)),MIN(ROUNDUP(VLOOKUP($F41,taux,31)*$E41,-3),VLOOKUP($F41,taux,32))))))</f>
        <v>0</v>
      </c>
      <c r="V41" s="82">
        <f>IF(B41=" ",0,IF([1]Données!$V82="exo",0,IF(VLOOKUP($F41,taux,29)="fixe",VLOOKUP($F41,taux,30),$U41/1000*VLOOKUP($F41,taux,30))))</f>
        <v>0</v>
      </c>
      <c r="W41" s="82">
        <f t="shared" si="2"/>
        <v>0</v>
      </c>
      <c r="X41" s="83">
        <f>IF(B41=" ",0,EDATE(([1]Données!E82),780))</f>
        <v>0</v>
      </c>
      <c r="Y41" s="83">
        <f t="shared" si="3"/>
        <v>0</v>
      </c>
      <c r="Z41" s="84">
        <f>IF($B41=" ",0,IF([1]Données!$T82="non couvert",0,IF([1]Données!$U82="oui",MIN(VLOOKUP($F41,taux,26),ROUNDUP(IF($E41/12&gt;VLOOKUP($F41,taux,21)+VLOOKUP($F41,taux,23),(VLOOKUP($F41,taux,20)*VLOOKUP($F41,taux,21))+(VLOOKUP($F41,taux,22)*VLOOKUP($F41,taux,23))+($E41/12-VLOOKUP($F41,taux,21)-VLOOKUP($F41,taux,23))*VLOOKUP($F41,taux,24),IF($E41/12&gt;VLOOKUP($F41,taux,21),(VLOOKUP($F41,taux,20)*VLOOKUP($F41,taux,21))+($E41/12-VLOOKUP($F41,taux,21))*VLOOKUP($F41,taux,22),$E41/12*VLOOKUP($F41,taux,20))),0)),MIN(VLOOKUP($F41,taux,25),ROUNDUP(IF($E41/12&gt;VLOOKUP($F41,taux,21)+VLOOKUP($F41,taux,23),(VLOOKUP($F41,taux,20)*VLOOKUP($F41,taux,21))+(VLOOKUP($F41,taux,22)*VLOOKUP($F41,taux,23))+($E41/12-VLOOKUP($F41,taux,21)-VLOOKUP($F41,taux,23))*VLOOKUP($F41,taux,24),IF($E41/12&gt;VLOOKUP($F41,taux,21),(VLOOKUP($F41,taux,20)*VLOOKUP($F41,taux,21))+($E41/12-VLOOKUP($F41,taux,21))*VLOOKUP($F41,taux,22),$E41/12*VLOOKUP($F41,taux,20))),0)))))</f>
        <v>0</v>
      </c>
      <c r="AA41" s="85">
        <f>IF($B41=" ",0,IF([1]Données!$X82="non couvert"," ",[1]Données!Y82))</f>
        <v>0</v>
      </c>
      <c r="AB41" s="82">
        <f>IF($B41=" ",0,IF([1]Données!$X82="exo",0,IF($AA41="ind",VLOOKUP($F41,taux,34),IF($AA41="fam",VLOOKUP($F41,taux,35),IF($AA41="mono",VLOOKUP($F41,taux,36),IF($AA41="couple",VLOOKUP($F41,taux,37),0))))))</f>
        <v>0</v>
      </c>
      <c r="AC41" s="85">
        <f>IF($B41=" ",0,IF([1]Données!$Z82="non couvert"," ",[1]Données!AA82))</f>
        <v>0</v>
      </c>
      <c r="AD41" s="82">
        <f>IF($B41=" ",0,IF([1]Données!$Z82="exo",0,IF($AC41="ind",VLOOKUP($F41,taux,38),IF($AC41="fam",VLOOKUP($F41,taux,39),IF($AC41="mono",VLOOKUP($F41,taux,40),IF($AC41="couple",VLOOKUP($F41,taux,41),0))))))</f>
        <v>0</v>
      </c>
      <c r="AE41" s="86">
        <f>IF($B41=" ",0,IF([1]Données!$AB82="non couvert"," ",[1]Données!AC82))</f>
        <v>0</v>
      </c>
      <c r="AF41" s="87">
        <f>IF($B41=" ",0,IF([1]Données!$AB82="exo",0,IF($AE41="ind",VLOOKUP($F41,taux,42),IF($AE41="fam",VLOOKUP($F41,taux,43),IF($AE41="mono",VLOOKUP($F41,taux,44),IF($AE41="couple",VLOOKUP($F41,taux,45),0))))))</f>
        <v>0</v>
      </c>
      <c r="AG41" s="88">
        <f t="shared" ca="1" si="4"/>
        <v>0</v>
      </c>
      <c r="AH41" s="88">
        <f>IF($B41=" ",0,IF([1]Données!J82="Manitoba",(Facture!H41+Facture!J41+Facture!L41+Facture!P41+Facture!R41+Facture!T41)*0.08,(AG41-W41)*IF([1]Données!$J82="qc",0.09,IF([1]Données!$J82="on",0.08,0))+W41*VLOOKUP($F41,taux,28)))</f>
        <v>0</v>
      </c>
      <c r="AI41" s="78">
        <f t="shared" ca="1" si="6"/>
        <v>0</v>
      </c>
    </row>
    <row r="42" spans="1:35" s="64" customFormat="1">
      <c r="A42" s="67">
        <f t="shared" si="7"/>
        <v>28</v>
      </c>
      <c r="B42" s="68" t="str">
        <f>CONCATENATE([1]Données!B83," ",[1]Données!C83)</f>
        <v xml:space="preserve"> </v>
      </c>
      <c r="C42" s="69">
        <f ca="1">IF(B42="",0,INT((TODAY()-[1]Données!E83)/365.25))</f>
        <v>119</v>
      </c>
      <c r="D42" s="70">
        <f>[1]Données!D83</f>
        <v>0</v>
      </c>
      <c r="E42" s="71">
        <f>[1]Données!I83</f>
        <v>0</v>
      </c>
      <c r="F42" s="72" t="str">
        <f>[1]Données!AD83</f>
        <v/>
      </c>
      <c r="G42" s="73">
        <f t="shared" ca="1" si="5"/>
        <v>0</v>
      </c>
      <c r="H42" s="74">
        <f>IF($B42=" ",0,IF([1]Données!$K83="exo",0,$G42/1000*VLOOKUP($F42,taux,2)))</f>
        <v>0</v>
      </c>
      <c r="I42" s="75">
        <f ca="1">IF(C42&gt;=65,0,[1]Données!M83*5000)</f>
        <v>0</v>
      </c>
      <c r="J42" s="74">
        <f ca="1">I42/1000*(IF(I42=0,0,1)*VLOOKUP((1+(C42&gt;=20)+(C42&gt;=25)+(C42&gt;=30)+(C42&gt;=35)+(C42&gt;=40)+(C42&gt;=45)+(C42&gt;=50)+(C42&gt;=55)+(C42&gt;=60)+(C42&gt;=65)),Test,2+(IF([1]Données!F83="H",1,3))+(IF([1]Données!G83="F",1,0))))</f>
        <v>0</v>
      </c>
      <c r="K42" s="73">
        <f t="shared" ca="1" si="0"/>
        <v>0</v>
      </c>
      <c r="L42" s="74">
        <f>IF($B42=" ",0,IF([1]Données!$N83="exo",0,$K42/1000*VLOOKUP($F42,taux,6)))</f>
        <v>0</v>
      </c>
      <c r="M42" s="76">
        <f>IF($B42=" ",0,IF([1]Données!$K83="NON COUVERT",0,IF(AND([1]Données!$L83="oui",[1]Données!$K83=0.5),MIN(VLOOKUP($F42,taux,5)/2,ROUNDUP(VLOOKUP($F42,taux,3)*$E42,-3)/2),IF([1]Données!$K83=0.5,MIN(VLOOKUP($F42,taux,4)/2,ROUNDUP(VLOOKUP($F42,taux,3)*$E42,-3)/2),ROUNDUP(IF([1]Données!$L83="OUI",MIN(VLOOKUP($F42,taux,3)*$E42,VLOOKUP($F42,taux,5)),MIN(VLOOKUP($F42,taux,3)*$E42,VLOOKUP($F42,taux,4))),-3)))))</f>
        <v>0</v>
      </c>
      <c r="N42" s="76">
        <f>IF($B42=" ",0,IF([1]Données!$N83="NON COUVERT",0,IF(AND([1]Données!$O83="oui",[1]Données!$N83=0.5),MIN(VLOOKUP($F42,taux,9)/2,ROUNDUP(VLOOKUP($F42,taux,7)*$E42,-3)/2),IF([1]Données!$N83=0.5,MIN(VLOOKUP($F42,taux,8)/2,ROUNDUP(VLOOKUP($F42,taux,7)*$E42,-3)/2),ROUNDUP(IF([1]Données!$O83="OUI",MIN(VLOOKUP($F42,taux,7)*$E42,VLOOKUP($F42,taux,9)),MIN(VLOOKUP($F42,taux,7)*$E42,VLOOKUP($F42,taux,8))),-3)))))</f>
        <v>0</v>
      </c>
      <c r="O42" s="77">
        <f>IF($B42=" ",0,IF([1]Données!P83="non couvert"," ",[1]Données!Q83))</f>
        <v>0</v>
      </c>
      <c r="P42" s="78">
        <f>IF($B42=" ",0,IF([1]Données!$P83="exo",0,IF($O42="FAM",VLOOKUP($F42,taux,10),IF($O42="MONO",VLOOKUP($F42,taux,11),IF($O42="COUPLE",VLOOKUP($F42,taux,12),0)))))</f>
        <v>0</v>
      </c>
      <c r="Q42" s="79">
        <f>IF($B42=" ",0,IF([1]Données!$R83="NON COUVERT",0,ROUNDUP(IF([1]Données!$S83="OUI",MIN($E42*VLOOKUP($F42,taux,15)/52,VLOOKUP($F42,taux,17)),MIN($E42*VLOOKUP($F42,taux,15)/52,VLOOKUP($F42,taux,16))),0)))</f>
        <v>0</v>
      </c>
      <c r="R42" s="80">
        <f>IF($B42=" ",0,IF([1]Données!$R83="EXO",0,$Q42*VLOOKUP($F42,taux,13)/10))</f>
        <v>0</v>
      </c>
      <c r="S42" s="81">
        <f t="shared" ca="1" si="1"/>
        <v>0</v>
      </c>
      <c r="T42" s="82">
        <f>IF(B42=" ",0,IF([1]Données!$T83="exo",0,$S42*VLOOKUP($F42,taux,18)/100))</f>
        <v>0</v>
      </c>
      <c r="U42" s="81">
        <f>IF($B42=" ",0,IF([1]Données!$V83="non couvert",0,IF(VLOOKUP($F42,taux,29)="fixe","s/o",IF([1]Données!$W83="oui",MIN(ROUNDUP(VLOOKUP($F42,taux,31)*$E42,-3),VLOOKUP($F42,taux,33)),MIN(ROUNDUP(VLOOKUP($F42,taux,31)*$E42,-3),VLOOKUP($F42,taux,32))))))</f>
        <v>0</v>
      </c>
      <c r="V42" s="82">
        <f>IF(B42=" ",0,IF([1]Données!$V83="exo",0,IF(VLOOKUP($F42,taux,29)="fixe",VLOOKUP($F42,taux,30),$U42/1000*VLOOKUP($F42,taux,30))))</f>
        <v>0</v>
      </c>
      <c r="W42" s="82">
        <f t="shared" si="2"/>
        <v>0</v>
      </c>
      <c r="X42" s="83">
        <f>IF(B42=" ",0,EDATE(([1]Données!E83),780))</f>
        <v>0</v>
      </c>
      <c r="Y42" s="83">
        <f t="shared" si="3"/>
        <v>0</v>
      </c>
      <c r="Z42" s="84">
        <f>IF($B42=" ",0,IF([1]Données!$T83="non couvert",0,IF([1]Données!$U83="oui",MIN(VLOOKUP($F42,taux,26),ROUNDUP(IF($E42/12&gt;VLOOKUP($F42,taux,21)+VLOOKUP($F42,taux,23),(VLOOKUP($F42,taux,20)*VLOOKUP($F42,taux,21))+(VLOOKUP($F42,taux,22)*VLOOKUP($F42,taux,23))+($E42/12-VLOOKUP($F42,taux,21)-VLOOKUP($F42,taux,23))*VLOOKUP($F42,taux,24),IF($E42/12&gt;VLOOKUP($F42,taux,21),(VLOOKUP($F42,taux,20)*VLOOKUP($F42,taux,21))+($E42/12-VLOOKUP($F42,taux,21))*VLOOKUP($F42,taux,22),$E42/12*VLOOKUP($F42,taux,20))),0)),MIN(VLOOKUP($F42,taux,25),ROUNDUP(IF($E42/12&gt;VLOOKUP($F42,taux,21)+VLOOKUP($F42,taux,23),(VLOOKUP($F42,taux,20)*VLOOKUP($F42,taux,21))+(VLOOKUP($F42,taux,22)*VLOOKUP($F42,taux,23))+($E42/12-VLOOKUP($F42,taux,21)-VLOOKUP($F42,taux,23))*VLOOKUP($F42,taux,24),IF($E42/12&gt;VLOOKUP($F42,taux,21),(VLOOKUP($F42,taux,20)*VLOOKUP($F42,taux,21))+($E42/12-VLOOKUP($F42,taux,21))*VLOOKUP($F42,taux,22),$E42/12*VLOOKUP($F42,taux,20))),0)))))</f>
        <v>0</v>
      </c>
      <c r="AA42" s="85">
        <f>IF($B42=" ",0,IF([1]Données!$X83="non couvert"," ",[1]Données!Y83))</f>
        <v>0</v>
      </c>
      <c r="AB42" s="82">
        <f>IF($B42=" ",0,IF([1]Données!$X83="exo",0,IF($AA42="ind",VLOOKUP($F42,taux,34),IF($AA42="fam",VLOOKUP($F42,taux,35),IF($AA42="mono",VLOOKUP($F42,taux,36),IF($AA42="couple",VLOOKUP($F42,taux,37),0))))))</f>
        <v>0</v>
      </c>
      <c r="AC42" s="85">
        <f>IF($B42=" ",0,IF([1]Données!$Z83="non couvert"," ",[1]Données!AA83))</f>
        <v>0</v>
      </c>
      <c r="AD42" s="82">
        <f>IF($B42=" ",0,IF([1]Données!$Z83="exo",0,IF($AC42="ind",VLOOKUP($F42,taux,38),IF($AC42="fam",VLOOKUP($F42,taux,39),IF($AC42="mono",VLOOKUP($F42,taux,40),IF($AC42="couple",VLOOKUP($F42,taux,41),0))))))</f>
        <v>0</v>
      </c>
      <c r="AE42" s="86">
        <f>IF($B42=" ",0,IF([1]Données!$AB83="non couvert"," ",[1]Données!AC83))</f>
        <v>0</v>
      </c>
      <c r="AF42" s="87">
        <f>IF($B42=" ",0,IF([1]Données!$AB83="exo",0,IF($AE42="ind",VLOOKUP($F42,taux,42),IF($AE42="fam",VLOOKUP($F42,taux,43),IF($AE42="mono",VLOOKUP($F42,taux,44),IF($AE42="couple",VLOOKUP($F42,taux,45),0))))))</f>
        <v>0</v>
      </c>
      <c r="AG42" s="88">
        <f t="shared" ca="1" si="4"/>
        <v>0</v>
      </c>
      <c r="AH42" s="88">
        <f>IF($B42=" ",0,IF([1]Données!J83="Manitoba",(Facture!H42+Facture!J42+Facture!L42+Facture!P42+Facture!R42+Facture!T42)*0.08,(AG42-W42)*IF([1]Données!$J83="qc",0.09,IF([1]Données!$J83="on",0.08,0))+W42*VLOOKUP($F42,taux,28)))</f>
        <v>0</v>
      </c>
      <c r="AI42" s="78">
        <f t="shared" ca="1" si="6"/>
        <v>0</v>
      </c>
    </row>
    <row r="43" spans="1:35" s="64" customFormat="1">
      <c r="A43" s="67">
        <f t="shared" si="7"/>
        <v>29</v>
      </c>
      <c r="B43" s="68" t="str">
        <f>CONCATENATE([1]Données!B84," ",[1]Données!C84)</f>
        <v xml:space="preserve"> </v>
      </c>
      <c r="C43" s="69">
        <f ca="1">IF(B43="",0,INT((TODAY()-[1]Données!E84)/365.25))</f>
        <v>119</v>
      </c>
      <c r="D43" s="70">
        <f>[1]Données!D84</f>
        <v>0</v>
      </c>
      <c r="E43" s="71">
        <f>[1]Données!I84</f>
        <v>0</v>
      </c>
      <c r="F43" s="72" t="str">
        <f>[1]Données!AD84</f>
        <v/>
      </c>
      <c r="G43" s="73">
        <f t="shared" ca="1" si="5"/>
        <v>0</v>
      </c>
      <c r="H43" s="74">
        <f>IF($B43=" ",0,IF([1]Données!$K84="exo",0,$G43/1000*VLOOKUP($F43,taux,2)))</f>
        <v>0</v>
      </c>
      <c r="I43" s="75">
        <f ca="1">IF(C43&gt;=65,0,[1]Données!M84*5000)</f>
        <v>0</v>
      </c>
      <c r="J43" s="74">
        <f ca="1">I43/1000*(IF(I43=0,0,1)*VLOOKUP((1+(C43&gt;=20)+(C43&gt;=25)+(C43&gt;=30)+(C43&gt;=35)+(C43&gt;=40)+(C43&gt;=45)+(C43&gt;=50)+(C43&gt;=55)+(C43&gt;=60)+(C43&gt;=65)),Test,2+(IF([1]Données!F84="H",1,3))+(IF([1]Données!G84="F",1,0))))</f>
        <v>0</v>
      </c>
      <c r="K43" s="73">
        <f t="shared" ca="1" si="0"/>
        <v>0</v>
      </c>
      <c r="L43" s="74">
        <f>IF($B43=" ",0,IF([1]Données!$N84="exo",0,$K43/1000*VLOOKUP($F43,taux,6)))</f>
        <v>0</v>
      </c>
      <c r="M43" s="76">
        <f>IF($B43=" ",0,IF([1]Données!$K84="NON COUVERT",0,IF(AND([1]Données!$L84="oui",[1]Données!$K84=0.5),MIN(VLOOKUP($F43,taux,5)/2,ROUNDUP(VLOOKUP($F43,taux,3)*$E43,-3)/2),IF([1]Données!$K84=0.5,MIN(VLOOKUP($F43,taux,4)/2,ROUNDUP(VLOOKUP($F43,taux,3)*$E43,-3)/2),ROUNDUP(IF([1]Données!$L84="OUI",MIN(VLOOKUP($F43,taux,3)*$E43,VLOOKUP($F43,taux,5)),MIN(VLOOKUP($F43,taux,3)*$E43,VLOOKUP($F43,taux,4))),-3)))))</f>
        <v>0</v>
      </c>
      <c r="N43" s="76">
        <f>IF($B43=" ",0,IF([1]Données!$N84="NON COUVERT",0,IF(AND([1]Données!$O84="oui",[1]Données!$N84=0.5),MIN(VLOOKUP($F43,taux,9)/2,ROUNDUP(VLOOKUP($F43,taux,7)*$E43,-3)/2),IF([1]Données!$N84=0.5,MIN(VLOOKUP($F43,taux,8)/2,ROUNDUP(VLOOKUP($F43,taux,7)*$E43,-3)/2),ROUNDUP(IF([1]Données!$O84="OUI",MIN(VLOOKUP($F43,taux,7)*$E43,VLOOKUP($F43,taux,9)),MIN(VLOOKUP($F43,taux,7)*$E43,VLOOKUP($F43,taux,8))),-3)))))</f>
        <v>0</v>
      </c>
      <c r="O43" s="77">
        <f>IF($B43=" ",0,IF([1]Données!P84="non couvert"," ",[1]Données!Q84))</f>
        <v>0</v>
      </c>
      <c r="P43" s="78">
        <f>IF($B43=" ",0,IF([1]Données!$P84="exo",0,IF($O43="FAM",VLOOKUP($F43,taux,10),IF($O43="MONO",VLOOKUP($F43,taux,11),IF($O43="COUPLE",VLOOKUP($F43,taux,12),0)))))</f>
        <v>0</v>
      </c>
      <c r="Q43" s="79">
        <f>IF($B43=" ",0,IF([1]Données!$R84="NON COUVERT",0,ROUNDUP(IF([1]Données!$S84="OUI",MIN($E43*VLOOKUP($F43,taux,15)/52,VLOOKUP($F43,taux,17)),MIN($E43*VLOOKUP($F43,taux,15)/52,VLOOKUP($F43,taux,16))),0)))</f>
        <v>0</v>
      </c>
      <c r="R43" s="80">
        <f>IF($B43=" ",0,IF([1]Données!$R84="EXO",0,$Q43*VLOOKUP($F43,taux,13)/10))</f>
        <v>0</v>
      </c>
      <c r="S43" s="81">
        <f t="shared" ca="1" si="1"/>
        <v>0</v>
      </c>
      <c r="T43" s="82">
        <f>IF(B43=" ",0,IF([1]Données!$T84="exo",0,$S43*VLOOKUP($F43,taux,18)/100))</f>
        <v>0</v>
      </c>
      <c r="U43" s="81">
        <f>IF($B43=" ",0,IF([1]Données!$V84="non couvert",0,IF(VLOOKUP($F43,taux,29)="fixe","s/o",IF([1]Données!$W84="oui",MIN(ROUNDUP(VLOOKUP($F43,taux,31)*$E43,-3),VLOOKUP($F43,taux,33)),MIN(ROUNDUP(VLOOKUP($F43,taux,31)*$E43,-3),VLOOKUP($F43,taux,32))))))</f>
        <v>0</v>
      </c>
      <c r="V43" s="82">
        <f>IF(B43=" ",0,IF([1]Données!$V84="exo",0,IF(VLOOKUP($F43,taux,29)="fixe",VLOOKUP($F43,taux,30),$U43/1000*VLOOKUP($F43,taux,30))))</f>
        <v>0</v>
      </c>
      <c r="W43" s="82">
        <f t="shared" si="2"/>
        <v>0</v>
      </c>
      <c r="X43" s="83">
        <f>IF(B43=" ",0,EDATE(([1]Données!E84),780))</f>
        <v>0</v>
      </c>
      <c r="Y43" s="83">
        <f t="shared" si="3"/>
        <v>0</v>
      </c>
      <c r="Z43" s="84">
        <f>IF($B43=" ",0,IF([1]Données!$T84="non couvert",0,IF([1]Données!$U84="oui",MIN(VLOOKUP($F43,taux,26),ROUNDUP(IF($E43/12&gt;VLOOKUP($F43,taux,21)+VLOOKUP($F43,taux,23),(VLOOKUP($F43,taux,20)*VLOOKUP($F43,taux,21))+(VLOOKUP($F43,taux,22)*VLOOKUP($F43,taux,23))+($E43/12-VLOOKUP($F43,taux,21)-VLOOKUP($F43,taux,23))*VLOOKUP($F43,taux,24),IF($E43/12&gt;VLOOKUP($F43,taux,21),(VLOOKUP($F43,taux,20)*VLOOKUP($F43,taux,21))+($E43/12-VLOOKUP($F43,taux,21))*VLOOKUP($F43,taux,22),$E43/12*VLOOKUP($F43,taux,20))),0)),MIN(VLOOKUP($F43,taux,25),ROUNDUP(IF($E43/12&gt;VLOOKUP($F43,taux,21)+VLOOKUP($F43,taux,23),(VLOOKUP($F43,taux,20)*VLOOKUP($F43,taux,21))+(VLOOKUP($F43,taux,22)*VLOOKUP($F43,taux,23))+($E43/12-VLOOKUP($F43,taux,21)-VLOOKUP($F43,taux,23))*VLOOKUP($F43,taux,24),IF($E43/12&gt;VLOOKUP($F43,taux,21),(VLOOKUP($F43,taux,20)*VLOOKUP($F43,taux,21))+($E43/12-VLOOKUP($F43,taux,21))*VLOOKUP($F43,taux,22),$E43/12*VLOOKUP($F43,taux,20))),0)))))</f>
        <v>0</v>
      </c>
      <c r="AA43" s="85">
        <f>IF($B43=" ",0,IF([1]Données!$X84="non couvert"," ",[1]Données!Y84))</f>
        <v>0</v>
      </c>
      <c r="AB43" s="82">
        <f>IF($B43=" ",0,IF([1]Données!$X84="exo",0,IF($AA43="ind",VLOOKUP($F43,taux,34),IF($AA43="fam",VLOOKUP($F43,taux,35),IF($AA43="mono",VLOOKUP($F43,taux,36),IF($AA43="couple",VLOOKUP($F43,taux,37),0))))))</f>
        <v>0</v>
      </c>
      <c r="AC43" s="85">
        <f>IF($B43=" ",0,IF([1]Données!$Z84="non couvert"," ",[1]Données!AA84))</f>
        <v>0</v>
      </c>
      <c r="AD43" s="82">
        <f>IF($B43=" ",0,IF([1]Données!$Z84="exo",0,IF($AC43="ind",VLOOKUP($F43,taux,38),IF($AC43="fam",VLOOKUP($F43,taux,39),IF($AC43="mono",VLOOKUP($F43,taux,40),IF($AC43="couple",VLOOKUP($F43,taux,41),0))))))</f>
        <v>0</v>
      </c>
      <c r="AE43" s="86">
        <f>IF($B43=" ",0,IF([1]Données!$AB84="non couvert"," ",[1]Données!AC84))</f>
        <v>0</v>
      </c>
      <c r="AF43" s="87">
        <f>IF($B43=" ",0,IF([1]Données!$AB84="exo",0,IF($AE43="ind",VLOOKUP($F43,taux,42),IF($AE43="fam",VLOOKUP($F43,taux,43),IF($AE43="mono",VLOOKUP($F43,taux,44),IF($AE43="couple",VLOOKUP($F43,taux,45),0))))))</f>
        <v>0</v>
      </c>
      <c r="AG43" s="88">
        <f t="shared" ca="1" si="4"/>
        <v>0</v>
      </c>
      <c r="AH43" s="88">
        <f>IF($B43=" ",0,IF([1]Données!J84="Manitoba",(Facture!H43+Facture!J43+Facture!L43+Facture!P43+Facture!R43+Facture!T43)*0.08,(AG43-W43)*IF([1]Données!$J84="qc",0.09,IF([1]Données!$J84="on",0.08,0))+W43*VLOOKUP($F43,taux,28)))</f>
        <v>0</v>
      </c>
      <c r="AI43" s="78">
        <f t="shared" ca="1" si="6"/>
        <v>0</v>
      </c>
    </row>
    <row r="44" spans="1:35" s="64" customFormat="1">
      <c r="A44" s="67">
        <f t="shared" si="7"/>
        <v>30</v>
      </c>
      <c r="B44" s="68" t="str">
        <f>CONCATENATE([1]Données!B85," ",[1]Données!C85)</f>
        <v xml:space="preserve"> </v>
      </c>
      <c r="C44" s="69">
        <f ca="1">IF(B44="",0,INT((TODAY()-[1]Données!E85)/365.25))</f>
        <v>119</v>
      </c>
      <c r="D44" s="70">
        <f>[1]Données!D85</f>
        <v>0</v>
      </c>
      <c r="E44" s="71">
        <f>[1]Données!I85</f>
        <v>0</v>
      </c>
      <c r="F44" s="72" t="str">
        <f>[1]Données!AD85</f>
        <v/>
      </c>
      <c r="G44" s="73">
        <f t="shared" ca="1" si="5"/>
        <v>0</v>
      </c>
      <c r="H44" s="74">
        <f>IF($B44=" ",0,IF([1]Données!$K85="exo",0,$G44/1000*VLOOKUP($F44,taux,2)))</f>
        <v>0</v>
      </c>
      <c r="I44" s="75">
        <f ca="1">IF(C44&gt;=65,0,[1]Données!M85*5000)</f>
        <v>0</v>
      </c>
      <c r="J44" s="74">
        <f ca="1">I44/1000*(IF(I44=0,0,1)*VLOOKUP((1+(C44&gt;=20)+(C44&gt;=25)+(C44&gt;=30)+(C44&gt;=35)+(C44&gt;=40)+(C44&gt;=45)+(C44&gt;=50)+(C44&gt;=55)+(C44&gt;=60)+(C44&gt;=65)),Test,2+(IF([1]Données!F85="H",1,3))+(IF([1]Données!G85="F",1,0))))</f>
        <v>0</v>
      </c>
      <c r="K44" s="73">
        <f t="shared" ca="1" si="0"/>
        <v>0</v>
      </c>
      <c r="L44" s="74">
        <f>IF($B44=" ",0,IF([1]Données!$N85="exo",0,$K44/1000*VLOOKUP($F44,taux,6)))</f>
        <v>0</v>
      </c>
      <c r="M44" s="76">
        <f>IF($B44=" ",0,IF([1]Données!$K85="NON COUVERT",0,IF(AND([1]Données!$L85="oui",[1]Données!$K85=0.5),MIN(VLOOKUP($F44,taux,5)/2,ROUNDUP(VLOOKUP($F44,taux,3)*$E44,-3)/2),IF([1]Données!$K85=0.5,MIN(VLOOKUP($F44,taux,4)/2,ROUNDUP(VLOOKUP($F44,taux,3)*$E44,-3)/2),ROUNDUP(IF([1]Données!$L85="OUI",MIN(VLOOKUP($F44,taux,3)*$E44,VLOOKUP($F44,taux,5)),MIN(VLOOKUP($F44,taux,3)*$E44,VLOOKUP($F44,taux,4))),-3)))))</f>
        <v>0</v>
      </c>
      <c r="N44" s="76">
        <f>IF($B44=" ",0,IF([1]Données!$N85="NON COUVERT",0,IF(AND([1]Données!$O85="oui",[1]Données!$N85=0.5),MIN(VLOOKUP($F44,taux,9)/2,ROUNDUP(VLOOKUP($F44,taux,7)*$E44,-3)/2),IF([1]Données!$N85=0.5,MIN(VLOOKUP($F44,taux,8)/2,ROUNDUP(VLOOKUP($F44,taux,7)*$E44,-3)/2),ROUNDUP(IF([1]Données!$O85="OUI",MIN(VLOOKUP($F44,taux,7)*$E44,VLOOKUP($F44,taux,9)),MIN(VLOOKUP($F44,taux,7)*$E44,VLOOKUP($F44,taux,8))),-3)))))</f>
        <v>0</v>
      </c>
      <c r="O44" s="77">
        <f>IF($B44=" ",0,IF([1]Données!P85="non couvert"," ",[1]Données!Q85))</f>
        <v>0</v>
      </c>
      <c r="P44" s="78">
        <f>IF($B44=" ",0,IF([1]Données!$P85="exo",0,IF($O44="FAM",VLOOKUP($F44,taux,10),IF($O44="MONO",VLOOKUP($F44,taux,11),IF($O44="COUPLE",VLOOKUP($F44,taux,12),0)))))</f>
        <v>0</v>
      </c>
      <c r="Q44" s="79">
        <f>IF($B44=" ",0,IF([1]Données!$R85="NON COUVERT",0,ROUNDUP(IF([1]Données!$S85="OUI",MIN($E44*VLOOKUP($F44,taux,15)/52,VLOOKUP($F44,taux,17)),MIN($E44*VLOOKUP($F44,taux,15)/52,VLOOKUP($F44,taux,16))),0)))</f>
        <v>0</v>
      </c>
      <c r="R44" s="80">
        <f>IF($B44=" ",0,IF([1]Données!$R85="EXO",0,$Q44*VLOOKUP($F44,taux,13)/10))</f>
        <v>0</v>
      </c>
      <c r="S44" s="81">
        <f t="shared" ca="1" si="1"/>
        <v>0</v>
      </c>
      <c r="T44" s="82">
        <f>IF(B44=" ",0,IF([1]Données!$T85="exo",0,$S44*VLOOKUP($F44,taux,18)/100))</f>
        <v>0</v>
      </c>
      <c r="U44" s="81">
        <f>IF($B44=" ",0,IF([1]Données!$V85="non couvert",0,IF(VLOOKUP($F44,taux,29)="fixe","s/o",IF([1]Données!$W85="oui",MIN(ROUNDUP(VLOOKUP($F44,taux,31)*$E44,-3),VLOOKUP($F44,taux,33)),MIN(ROUNDUP(VLOOKUP($F44,taux,31)*$E44,-3),VLOOKUP($F44,taux,32))))))</f>
        <v>0</v>
      </c>
      <c r="V44" s="82">
        <f>IF(B44=" ",0,IF([1]Données!$V85="exo",0,IF(VLOOKUP($F44,taux,29)="fixe",VLOOKUP($F44,taux,30),$U44/1000*VLOOKUP($F44,taux,30))))</f>
        <v>0</v>
      </c>
      <c r="W44" s="82">
        <f t="shared" si="2"/>
        <v>0</v>
      </c>
      <c r="X44" s="83">
        <f>IF(B44=" ",0,EDATE(([1]Données!E85),780))</f>
        <v>0</v>
      </c>
      <c r="Y44" s="83">
        <f t="shared" si="3"/>
        <v>0</v>
      </c>
      <c r="Z44" s="84">
        <f>IF($B44=" ",0,IF([1]Données!$T85="non couvert",0,IF([1]Données!$U85="oui",MIN(VLOOKUP($F44,taux,26),ROUNDUP(IF($E44/12&gt;VLOOKUP($F44,taux,21)+VLOOKUP($F44,taux,23),(VLOOKUP($F44,taux,20)*VLOOKUP($F44,taux,21))+(VLOOKUP($F44,taux,22)*VLOOKUP($F44,taux,23))+($E44/12-VLOOKUP($F44,taux,21)-VLOOKUP($F44,taux,23))*VLOOKUP($F44,taux,24),IF($E44/12&gt;VLOOKUP($F44,taux,21),(VLOOKUP($F44,taux,20)*VLOOKUP($F44,taux,21))+($E44/12-VLOOKUP($F44,taux,21))*VLOOKUP($F44,taux,22),$E44/12*VLOOKUP($F44,taux,20))),0)),MIN(VLOOKUP($F44,taux,25),ROUNDUP(IF($E44/12&gt;VLOOKUP($F44,taux,21)+VLOOKUP($F44,taux,23),(VLOOKUP($F44,taux,20)*VLOOKUP($F44,taux,21))+(VLOOKUP($F44,taux,22)*VLOOKUP($F44,taux,23))+($E44/12-VLOOKUP($F44,taux,21)-VLOOKUP($F44,taux,23))*VLOOKUP($F44,taux,24),IF($E44/12&gt;VLOOKUP($F44,taux,21),(VLOOKUP($F44,taux,20)*VLOOKUP($F44,taux,21))+($E44/12-VLOOKUP($F44,taux,21))*VLOOKUP($F44,taux,22),$E44/12*VLOOKUP($F44,taux,20))),0)))))</f>
        <v>0</v>
      </c>
      <c r="AA44" s="85">
        <f>IF($B44=" ",0,IF([1]Données!$X85="non couvert"," ",[1]Données!Y85))</f>
        <v>0</v>
      </c>
      <c r="AB44" s="82">
        <f>IF($B44=" ",0,IF([1]Données!$X85="exo",0,IF($AA44="ind",VLOOKUP($F44,taux,34),IF($AA44="fam",VLOOKUP($F44,taux,35),IF($AA44="mono",VLOOKUP($F44,taux,36),IF($AA44="couple",VLOOKUP($F44,taux,37),0))))))</f>
        <v>0</v>
      </c>
      <c r="AC44" s="85">
        <f>IF($B44=" ",0,IF([1]Données!$Z85="non couvert"," ",[1]Données!AA85))</f>
        <v>0</v>
      </c>
      <c r="AD44" s="82">
        <f>IF($B44=" ",0,IF([1]Données!$Z85="exo",0,IF($AC44="ind",VLOOKUP($F44,taux,38),IF($AC44="fam",VLOOKUP($F44,taux,39),IF($AC44="mono",VLOOKUP($F44,taux,40),IF($AC44="couple",VLOOKUP($F44,taux,41),0))))))</f>
        <v>0</v>
      </c>
      <c r="AE44" s="86">
        <f>IF($B44=" ",0,IF([1]Données!$AB85="non couvert"," ",[1]Données!AC85))</f>
        <v>0</v>
      </c>
      <c r="AF44" s="87">
        <f>IF($B44=" ",0,IF([1]Données!$AB85="exo",0,IF($AE44="ind",VLOOKUP($F44,taux,42),IF($AE44="fam",VLOOKUP($F44,taux,43),IF($AE44="mono",VLOOKUP($F44,taux,44),IF($AE44="couple",VLOOKUP($F44,taux,45),0))))))</f>
        <v>0</v>
      </c>
      <c r="AG44" s="88">
        <f t="shared" ca="1" si="4"/>
        <v>0</v>
      </c>
      <c r="AH44" s="88">
        <f>IF($B44=" ",0,IF([1]Données!J85="Manitoba",(Facture!H44+Facture!J44+Facture!L44+Facture!P44+Facture!R44+Facture!T44)*0.08,(AG44-W44)*IF([1]Données!$J85="qc",0.09,IF([1]Données!$J85="on",0.08,0))+W44*VLOOKUP($F44,taux,28)))</f>
        <v>0</v>
      </c>
      <c r="AI44" s="78">
        <f t="shared" ca="1" si="6"/>
        <v>0</v>
      </c>
    </row>
    <row r="45" spans="1:35" s="64" customFormat="1">
      <c r="A45" s="67">
        <f t="shared" si="7"/>
        <v>31</v>
      </c>
      <c r="B45" s="68" t="str">
        <f>CONCATENATE([1]Données!B86," ",[1]Données!C86)</f>
        <v xml:space="preserve"> </v>
      </c>
      <c r="C45" s="69">
        <f ca="1">IF(B45="",0,INT((TODAY()-[1]Données!E86)/365.25))</f>
        <v>119</v>
      </c>
      <c r="D45" s="70">
        <f>[1]Données!D86</f>
        <v>0</v>
      </c>
      <c r="E45" s="71">
        <f>[1]Données!I86</f>
        <v>0</v>
      </c>
      <c r="F45" s="72" t="str">
        <f>[1]Données!AD86</f>
        <v/>
      </c>
      <c r="G45" s="73">
        <f t="shared" ca="1" si="5"/>
        <v>0</v>
      </c>
      <c r="H45" s="74">
        <f>IF($B45=" ",0,IF([1]Données!$K86="exo",0,$G45/1000*VLOOKUP($F45,taux,2)))</f>
        <v>0</v>
      </c>
      <c r="I45" s="75">
        <f ca="1">IF(C45&gt;=65,0,[1]Données!M86*5000)</f>
        <v>0</v>
      </c>
      <c r="J45" s="74">
        <f ca="1">I45/1000*(IF(I45=0,0,1)*VLOOKUP((1+(C45&gt;=20)+(C45&gt;=25)+(C45&gt;=30)+(C45&gt;=35)+(C45&gt;=40)+(C45&gt;=45)+(C45&gt;=50)+(C45&gt;=55)+(C45&gt;=60)+(C45&gt;=65)),Test,2+(IF([1]Données!F86="H",1,3))+(IF([1]Données!G86="F",1,0))))</f>
        <v>0</v>
      </c>
      <c r="K45" s="73">
        <f t="shared" ca="1" si="0"/>
        <v>0</v>
      </c>
      <c r="L45" s="74">
        <f>IF($B45=" ",0,IF([1]Données!$N86="exo",0,$K45/1000*VLOOKUP($F45,taux,6)))</f>
        <v>0</v>
      </c>
      <c r="M45" s="76">
        <f>IF($B45=" ",0,IF([1]Données!$K86="NON COUVERT",0,IF(AND([1]Données!$L86="oui",[1]Données!$K86=0.5),MIN(VLOOKUP($F45,taux,5)/2,ROUNDUP(VLOOKUP($F45,taux,3)*$E45,-3)/2),IF([1]Données!$K86=0.5,MIN(VLOOKUP($F45,taux,4)/2,ROUNDUP(VLOOKUP($F45,taux,3)*$E45,-3)/2),ROUNDUP(IF([1]Données!$L86="OUI",MIN(VLOOKUP($F45,taux,3)*$E45,VLOOKUP($F45,taux,5)),MIN(VLOOKUP($F45,taux,3)*$E45,VLOOKUP($F45,taux,4))),-3)))))</f>
        <v>0</v>
      </c>
      <c r="N45" s="76">
        <f>IF($B45=" ",0,IF([1]Données!$N86="NON COUVERT",0,IF(AND([1]Données!$O86="oui",[1]Données!$N86=0.5),MIN(VLOOKUP($F45,taux,9)/2,ROUNDUP(VLOOKUP($F45,taux,7)*$E45,-3)/2),IF([1]Données!$N86=0.5,MIN(VLOOKUP($F45,taux,8)/2,ROUNDUP(VLOOKUP($F45,taux,7)*$E45,-3)/2),ROUNDUP(IF([1]Données!$O86="OUI",MIN(VLOOKUP($F45,taux,7)*$E45,VLOOKUP($F45,taux,9)),MIN(VLOOKUP($F45,taux,7)*$E45,VLOOKUP($F45,taux,8))),-3)))))</f>
        <v>0</v>
      </c>
      <c r="O45" s="77">
        <f>IF($B45=" ",0,IF([1]Données!P86="non couvert"," ",[1]Données!Q86))</f>
        <v>0</v>
      </c>
      <c r="P45" s="78">
        <f>IF($B45=" ",0,IF([1]Données!$P86="exo",0,IF($O45="FAM",VLOOKUP($F45,taux,10),IF($O45="MONO",VLOOKUP($F45,taux,11),IF($O45="COUPLE",VLOOKUP($F45,taux,12),0)))))</f>
        <v>0</v>
      </c>
      <c r="Q45" s="79">
        <f>IF($B45=" ",0,IF([1]Données!$R86="NON COUVERT",0,ROUNDUP(IF([1]Données!$S86="OUI",MIN($E45*VLOOKUP($F45,taux,15)/52,VLOOKUP($F45,taux,17)),MIN($E45*VLOOKUP($F45,taux,15)/52,VLOOKUP($F45,taux,16))),0)))</f>
        <v>0</v>
      </c>
      <c r="R45" s="80">
        <f>IF($B45=" ",0,IF([1]Données!$R86="EXO",0,$Q45*VLOOKUP($F45,taux,13)/10))</f>
        <v>0</v>
      </c>
      <c r="S45" s="81">
        <f t="shared" ca="1" si="1"/>
        <v>0</v>
      </c>
      <c r="T45" s="82">
        <f>IF(B45=" ",0,IF([1]Données!$T86="exo",0,$S45*VLOOKUP($F45,taux,18)/100))</f>
        <v>0</v>
      </c>
      <c r="U45" s="81">
        <f>IF($B45=" ",0,IF([1]Données!$V86="non couvert",0,IF(VLOOKUP($F45,taux,29)="fixe","s/o",IF([1]Données!$W86="oui",MIN(ROUNDUP(VLOOKUP($F45,taux,31)*$E45,-3),VLOOKUP($F45,taux,33)),MIN(ROUNDUP(VLOOKUP($F45,taux,31)*$E45,-3),VLOOKUP($F45,taux,32))))))</f>
        <v>0</v>
      </c>
      <c r="V45" s="82">
        <f>IF(B45=" ",0,IF([1]Données!$V86="exo",0,IF(VLOOKUP($F45,taux,29)="fixe",VLOOKUP($F45,taux,30),$U45/1000*VLOOKUP($F45,taux,30))))</f>
        <v>0</v>
      </c>
      <c r="W45" s="82">
        <f t="shared" si="2"/>
        <v>0</v>
      </c>
      <c r="X45" s="83">
        <f>IF(B45=" ",0,EDATE(([1]Données!E86),780))</f>
        <v>0</v>
      </c>
      <c r="Y45" s="83">
        <f t="shared" si="3"/>
        <v>0</v>
      </c>
      <c r="Z45" s="84">
        <f>IF($B45=" ",0,IF([1]Données!$T86="non couvert",0,IF([1]Données!$U86="oui",MIN(VLOOKUP($F45,taux,26),ROUNDUP(IF($E45/12&gt;VLOOKUP($F45,taux,21)+VLOOKUP($F45,taux,23),(VLOOKUP($F45,taux,20)*VLOOKUP($F45,taux,21))+(VLOOKUP($F45,taux,22)*VLOOKUP($F45,taux,23))+($E45/12-VLOOKUP($F45,taux,21)-VLOOKUP($F45,taux,23))*VLOOKUP($F45,taux,24),IF($E45/12&gt;VLOOKUP($F45,taux,21),(VLOOKUP($F45,taux,20)*VLOOKUP($F45,taux,21))+($E45/12-VLOOKUP($F45,taux,21))*VLOOKUP($F45,taux,22),$E45/12*VLOOKUP($F45,taux,20))),0)),MIN(VLOOKUP($F45,taux,25),ROUNDUP(IF($E45/12&gt;VLOOKUP($F45,taux,21)+VLOOKUP($F45,taux,23),(VLOOKUP($F45,taux,20)*VLOOKUP($F45,taux,21))+(VLOOKUP($F45,taux,22)*VLOOKUP($F45,taux,23))+($E45/12-VLOOKUP($F45,taux,21)-VLOOKUP($F45,taux,23))*VLOOKUP($F45,taux,24),IF($E45/12&gt;VLOOKUP($F45,taux,21),(VLOOKUP($F45,taux,20)*VLOOKUP($F45,taux,21))+($E45/12-VLOOKUP($F45,taux,21))*VLOOKUP($F45,taux,22),$E45/12*VLOOKUP($F45,taux,20))),0)))))</f>
        <v>0</v>
      </c>
      <c r="AA45" s="85">
        <f>IF($B45=" ",0,IF([1]Données!$X86="non couvert"," ",[1]Données!Y86))</f>
        <v>0</v>
      </c>
      <c r="AB45" s="82">
        <f>IF($B45=" ",0,IF([1]Données!$X86="exo",0,IF($AA45="ind",VLOOKUP($F45,taux,34),IF($AA45="fam",VLOOKUP($F45,taux,35),IF($AA45="mono",VLOOKUP($F45,taux,36),IF($AA45="couple",VLOOKUP($F45,taux,37),0))))))</f>
        <v>0</v>
      </c>
      <c r="AC45" s="85">
        <f>IF($B45=" ",0,IF([1]Données!$Z86="non couvert"," ",[1]Données!AA86))</f>
        <v>0</v>
      </c>
      <c r="AD45" s="82">
        <f>IF($B45=" ",0,IF([1]Données!$Z86="exo",0,IF($AC45="ind",VLOOKUP($F45,taux,38),IF($AC45="fam",VLOOKUP($F45,taux,39),IF($AC45="mono",VLOOKUP($F45,taux,40),IF($AC45="couple",VLOOKUP($F45,taux,41),0))))))</f>
        <v>0</v>
      </c>
      <c r="AE45" s="86">
        <f>IF($B45=" ",0,IF([1]Données!$AB86="non couvert"," ",[1]Données!AC86))</f>
        <v>0</v>
      </c>
      <c r="AF45" s="87">
        <f>IF($B45=" ",0,IF([1]Données!$AB86="exo",0,IF($AE45="ind",VLOOKUP($F45,taux,42),IF($AE45="fam",VLOOKUP($F45,taux,43),IF($AE45="mono",VLOOKUP($F45,taux,44),IF($AE45="couple",VLOOKUP($F45,taux,45),0))))))</f>
        <v>0</v>
      </c>
      <c r="AG45" s="88">
        <f t="shared" ca="1" si="4"/>
        <v>0</v>
      </c>
      <c r="AH45" s="88">
        <f>IF($B45=" ",0,IF([1]Données!J86="Manitoba",(Facture!H45+Facture!J45+Facture!L45+Facture!P45+Facture!R45+Facture!T45)*0.08,(AG45-W45)*IF([1]Données!$J86="qc",0.09,IF([1]Données!$J86="on",0.08,0))+W45*VLOOKUP($F45,taux,28)))</f>
        <v>0</v>
      </c>
      <c r="AI45" s="78">
        <f t="shared" ca="1" si="6"/>
        <v>0</v>
      </c>
    </row>
    <row r="46" spans="1:35" s="64" customFormat="1">
      <c r="A46" s="67">
        <f t="shared" si="7"/>
        <v>32</v>
      </c>
      <c r="B46" s="68" t="str">
        <f>CONCATENATE([1]Données!B87," ",[1]Données!C87)</f>
        <v xml:space="preserve"> </v>
      </c>
      <c r="C46" s="69">
        <f ca="1">IF(B46="",0,INT((TODAY()-[1]Données!E87)/365.25))</f>
        <v>119</v>
      </c>
      <c r="D46" s="70">
        <f>[1]Données!D87</f>
        <v>0</v>
      </c>
      <c r="E46" s="71">
        <f>[1]Données!I87</f>
        <v>0</v>
      </c>
      <c r="F46" s="72" t="str">
        <f>[1]Données!AD87</f>
        <v/>
      </c>
      <c r="G46" s="73">
        <f t="shared" ca="1" si="5"/>
        <v>0</v>
      </c>
      <c r="H46" s="74">
        <f>IF($B46=" ",0,IF([1]Données!$K87="exo",0,$G46/1000*VLOOKUP($F46,taux,2)))</f>
        <v>0</v>
      </c>
      <c r="I46" s="75">
        <f ca="1">IF(C46&gt;=65,0,[1]Données!M87*5000)</f>
        <v>0</v>
      </c>
      <c r="J46" s="74">
        <f ca="1">I46/1000*(IF(I46=0,0,1)*VLOOKUP((1+(C46&gt;=20)+(C46&gt;=25)+(C46&gt;=30)+(C46&gt;=35)+(C46&gt;=40)+(C46&gt;=45)+(C46&gt;=50)+(C46&gt;=55)+(C46&gt;=60)+(C46&gt;=65)),Test,2+(IF([1]Données!F87="H",1,3))+(IF([1]Données!G87="F",1,0))))</f>
        <v>0</v>
      </c>
      <c r="K46" s="73">
        <f t="shared" ca="1" si="0"/>
        <v>0</v>
      </c>
      <c r="L46" s="74">
        <f>IF($B46=" ",0,IF([1]Données!$N87="exo",0,$K46/1000*VLOOKUP($F46,taux,6)))</f>
        <v>0</v>
      </c>
      <c r="M46" s="76">
        <f>IF($B46=" ",0,IF([1]Données!$K87="NON COUVERT",0,IF(AND([1]Données!$L87="oui",[1]Données!$K87=0.5),MIN(VLOOKUP($F46,taux,5)/2,ROUNDUP(VLOOKUP($F46,taux,3)*$E46,-3)/2),IF([1]Données!$K87=0.5,MIN(VLOOKUP($F46,taux,4)/2,ROUNDUP(VLOOKUP($F46,taux,3)*$E46,-3)/2),ROUNDUP(IF([1]Données!$L87="OUI",MIN(VLOOKUP($F46,taux,3)*$E46,VLOOKUP($F46,taux,5)),MIN(VLOOKUP($F46,taux,3)*$E46,VLOOKUP($F46,taux,4))),-3)))))</f>
        <v>0</v>
      </c>
      <c r="N46" s="76">
        <f>IF($B46=" ",0,IF([1]Données!$N87="NON COUVERT",0,IF(AND([1]Données!$O87="oui",[1]Données!$N87=0.5),MIN(VLOOKUP($F46,taux,9)/2,ROUNDUP(VLOOKUP($F46,taux,7)*$E46,-3)/2),IF([1]Données!$N87=0.5,MIN(VLOOKUP($F46,taux,8)/2,ROUNDUP(VLOOKUP($F46,taux,7)*$E46,-3)/2),ROUNDUP(IF([1]Données!$O87="OUI",MIN(VLOOKUP($F46,taux,7)*$E46,VLOOKUP($F46,taux,9)),MIN(VLOOKUP($F46,taux,7)*$E46,VLOOKUP($F46,taux,8))),-3)))))</f>
        <v>0</v>
      </c>
      <c r="O46" s="77">
        <f>IF($B46=" ",0,IF([1]Données!P87="non couvert"," ",[1]Données!Q87))</f>
        <v>0</v>
      </c>
      <c r="P46" s="78">
        <f>IF($B46=" ",0,IF([1]Données!$P87="exo",0,IF($O46="FAM",VLOOKUP($F46,taux,10),IF($O46="MONO",VLOOKUP($F46,taux,11),IF($O46="COUPLE",VLOOKUP($F46,taux,12),0)))))</f>
        <v>0</v>
      </c>
      <c r="Q46" s="79">
        <f>IF($B46=" ",0,IF([1]Données!$R87="NON COUVERT",0,ROUNDUP(IF([1]Données!$S87="OUI",MIN($E46*VLOOKUP($F46,taux,15)/52,VLOOKUP($F46,taux,17)),MIN($E46*VLOOKUP($F46,taux,15)/52,VLOOKUP($F46,taux,16))),0)))</f>
        <v>0</v>
      </c>
      <c r="R46" s="80">
        <f>IF($B46=" ",0,IF([1]Données!$R87="EXO",0,$Q46*VLOOKUP($F46,taux,13)/10))</f>
        <v>0</v>
      </c>
      <c r="S46" s="81">
        <f t="shared" ca="1" si="1"/>
        <v>0</v>
      </c>
      <c r="T46" s="82">
        <f>IF(B46=" ",0,IF([1]Données!$T87="exo",0,$S46*VLOOKUP($F46,taux,18)/100))</f>
        <v>0</v>
      </c>
      <c r="U46" s="81">
        <f>IF($B46=" ",0,IF([1]Données!$V87="non couvert",0,IF(VLOOKUP($F46,taux,29)="fixe","s/o",IF([1]Données!$W87="oui",MIN(ROUNDUP(VLOOKUP($F46,taux,31)*$E46,-3),VLOOKUP($F46,taux,33)),MIN(ROUNDUP(VLOOKUP($F46,taux,31)*$E46,-3),VLOOKUP($F46,taux,32))))))</f>
        <v>0</v>
      </c>
      <c r="V46" s="82">
        <f>IF(B46=" ",0,IF([1]Données!$V87="exo",0,IF(VLOOKUP($F46,taux,29)="fixe",VLOOKUP($F46,taux,30),$U46/1000*VLOOKUP($F46,taux,30))))</f>
        <v>0</v>
      </c>
      <c r="W46" s="82">
        <f t="shared" si="2"/>
        <v>0</v>
      </c>
      <c r="X46" s="83">
        <f>IF(B46=" ",0,EDATE(([1]Données!E87),780))</f>
        <v>0</v>
      </c>
      <c r="Y46" s="83">
        <f t="shared" si="3"/>
        <v>0</v>
      </c>
      <c r="Z46" s="84">
        <f>IF($B46=" ",0,IF([1]Données!$T87="non couvert",0,IF([1]Données!$U87="oui",MIN(VLOOKUP($F46,taux,26),ROUNDUP(IF($E46/12&gt;VLOOKUP($F46,taux,21)+VLOOKUP($F46,taux,23),(VLOOKUP($F46,taux,20)*VLOOKUP($F46,taux,21))+(VLOOKUP($F46,taux,22)*VLOOKUP($F46,taux,23))+($E46/12-VLOOKUP($F46,taux,21)-VLOOKUP($F46,taux,23))*VLOOKUP($F46,taux,24),IF($E46/12&gt;VLOOKUP($F46,taux,21),(VLOOKUP($F46,taux,20)*VLOOKUP($F46,taux,21))+($E46/12-VLOOKUP($F46,taux,21))*VLOOKUP($F46,taux,22),$E46/12*VLOOKUP($F46,taux,20))),0)),MIN(VLOOKUP($F46,taux,25),ROUNDUP(IF($E46/12&gt;VLOOKUP($F46,taux,21)+VLOOKUP($F46,taux,23),(VLOOKUP($F46,taux,20)*VLOOKUP($F46,taux,21))+(VLOOKUP($F46,taux,22)*VLOOKUP($F46,taux,23))+($E46/12-VLOOKUP($F46,taux,21)-VLOOKUP($F46,taux,23))*VLOOKUP($F46,taux,24),IF($E46/12&gt;VLOOKUP($F46,taux,21),(VLOOKUP($F46,taux,20)*VLOOKUP($F46,taux,21))+($E46/12-VLOOKUP($F46,taux,21))*VLOOKUP($F46,taux,22),$E46/12*VLOOKUP($F46,taux,20))),0)))))</f>
        <v>0</v>
      </c>
      <c r="AA46" s="85">
        <f>IF($B46=" ",0,IF([1]Données!$X87="non couvert"," ",[1]Données!Y87))</f>
        <v>0</v>
      </c>
      <c r="AB46" s="82">
        <f>IF($B46=" ",0,IF([1]Données!$X87="exo",0,IF($AA46="ind",VLOOKUP($F46,taux,34),IF($AA46="fam",VLOOKUP($F46,taux,35),IF($AA46="mono",VLOOKUP($F46,taux,36),IF($AA46="couple",VLOOKUP($F46,taux,37),0))))))</f>
        <v>0</v>
      </c>
      <c r="AC46" s="85">
        <f>IF($B46=" ",0,IF([1]Données!$Z87="non couvert"," ",[1]Données!AA87))</f>
        <v>0</v>
      </c>
      <c r="AD46" s="82">
        <f>IF($B46=" ",0,IF([1]Données!$Z87="exo",0,IF($AC46="ind",VLOOKUP($F46,taux,38),IF($AC46="fam",VLOOKUP($F46,taux,39),IF($AC46="mono",VLOOKUP($F46,taux,40),IF($AC46="couple",VLOOKUP($F46,taux,41),0))))))</f>
        <v>0</v>
      </c>
      <c r="AE46" s="86">
        <f>IF($B46=" ",0,IF([1]Données!$AB87="non couvert"," ",[1]Données!AC87))</f>
        <v>0</v>
      </c>
      <c r="AF46" s="87">
        <f>IF($B46=" ",0,IF([1]Données!$AB87="exo",0,IF($AE46="ind",VLOOKUP($F46,taux,42),IF($AE46="fam",VLOOKUP($F46,taux,43),IF($AE46="mono",VLOOKUP($F46,taux,44),IF($AE46="couple",VLOOKUP($F46,taux,45),0))))))</f>
        <v>0</v>
      </c>
      <c r="AG46" s="88">
        <f t="shared" ca="1" si="4"/>
        <v>0</v>
      </c>
      <c r="AH46" s="88">
        <f>IF($B46=" ",0,IF([1]Données!J87="Manitoba",(Facture!H46+Facture!J46+Facture!L46+Facture!P46+Facture!R46+Facture!T46)*0.08,(AG46-W46)*IF([1]Données!$J87="qc",0.09,IF([1]Données!$J87="on",0.08,0))+W46*VLOOKUP($F46,taux,28)))</f>
        <v>0</v>
      </c>
      <c r="AI46" s="78">
        <f t="shared" ca="1" si="6"/>
        <v>0</v>
      </c>
    </row>
    <row r="47" spans="1:35" s="64" customFormat="1">
      <c r="A47" s="67">
        <f t="shared" si="7"/>
        <v>33</v>
      </c>
      <c r="B47" s="68" t="str">
        <f>CONCATENATE([1]Données!B88," ",[1]Données!C88)</f>
        <v xml:space="preserve"> </v>
      </c>
      <c r="C47" s="69">
        <f ca="1">IF(B47="",0,INT((TODAY()-[1]Données!E88)/365.25))</f>
        <v>119</v>
      </c>
      <c r="D47" s="70">
        <f>[1]Données!D88</f>
        <v>0</v>
      </c>
      <c r="E47" s="71">
        <f>[1]Données!I88</f>
        <v>0</v>
      </c>
      <c r="F47" s="72" t="str">
        <f>[1]Données!AD88</f>
        <v/>
      </c>
      <c r="G47" s="73">
        <f t="shared" ca="1" si="5"/>
        <v>0</v>
      </c>
      <c r="H47" s="74">
        <f>IF($B47=" ",0,IF([1]Données!$K88="exo",0,$G47/1000*VLOOKUP($F47,taux,2)))</f>
        <v>0</v>
      </c>
      <c r="I47" s="75">
        <f ca="1">IF(C47&gt;=65,0,[1]Données!M88*5000)</f>
        <v>0</v>
      </c>
      <c r="J47" s="74">
        <f ca="1">I47/1000*(IF(I47=0,0,1)*VLOOKUP((1+(C47&gt;=20)+(C47&gt;=25)+(C47&gt;=30)+(C47&gt;=35)+(C47&gt;=40)+(C47&gt;=45)+(C47&gt;=50)+(C47&gt;=55)+(C47&gt;=60)+(C47&gt;=65)),Test,2+(IF([1]Données!F88="H",1,3))+(IF([1]Données!G88="F",1,0))))</f>
        <v>0</v>
      </c>
      <c r="K47" s="73">
        <f t="shared" ca="1" si="0"/>
        <v>0</v>
      </c>
      <c r="L47" s="74">
        <f>IF($B47=" ",0,IF([1]Données!$N88="exo",0,$K47/1000*VLOOKUP($F47,taux,6)))</f>
        <v>0</v>
      </c>
      <c r="M47" s="76">
        <f>IF($B47=" ",0,IF([1]Données!$K88="NON COUVERT",0,IF(AND([1]Données!$L88="oui",[1]Données!$K88=0.5),MIN(VLOOKUP($F47,taux,5)/2,ROUNDUP(VLOOKUP($F47,taux,3)*$E47,-3)/2),IF([1]Données!$K88=0.5,MIN(VLOOKUP($F47,taux,4)/2,ROUNDUP(VLOOKUP($F47,taux,3)*$E47,-3)/2),ROUNDUP(IF([1]Données!$L88="OUI",MIN(VLOOKUP($F47,taux,3)*$E47,VLOOKUP($F47,taux,5)),MIN(VLOOKUP($F47,taux,3)*$E47,VLOOKUP($F47,taux,4))),-3)))))</f>
        <v>0</v>
      </c>
      <c r="N47" s="76">
        <f>IF($B47=" ",0,IF([1]Données!$N88="NON COUVERT",0,IF(AND([1]Données!$O88="oui",[1]Données!$N88=0.5),MIN(VLOOKUP($F47,taux,9)/2,ROUNDUP(VLOOKUP($F47,taux,7)*$E47,-3)/2),IF([1]Données!$N88=0.5,MIN(VLOOKUP($F47,taux,8)/2,ROUNDUP(VLOOKUP($F47,taux,7)*$E47,-3)/2),ROUNDUP(IF([1]Données!$O88="OUI",MIN(VLOOKUP($F47,taux,7)*$E47,VLOOKUP($F47,taux,9)),MIN(VLOOKUP($F47,taux,7)*$E47,VLOOKUP($F47,taux,8))),-3)))))</f>
        <v>0</v>
      </c>
      <c r="O47" s="77">
        <f>IF($B47=" ",0,IF([1]Données!P88="non couvert"," ",[1]Données!Q88))</f>
        <v>0</v>
      </c>
      <c r="P47" s="78">
        <f>IF($B47=" ",0,IF([1]Données!$P88="exo",0,IF($O47="FAM",VLOOKUP($F47,taux,10),IF($O47="MONO",VLOOKUP($F47,taux,11),IF($O47="COUPLE",VLOOKUP($F47,taux,12),0)))))</f>
        <v>0</v>
      </c>
      <c r="Q47" s="79">
        <f>IF($B47=" ",0,IF([1]Données!$R88="NON COUVERT",0,ROUNDUP(IF([1]Données!$S88="OUI",MIN($E47*VLOOKUP($F47,taux,15)/52,VLOOKUP($F47,taux,17)),MIN($E47*VLOOKUP($F47,taux,15)/52,VLOOKUP($F47,taux,16))),0)))</f>
        <v>0</v>
      </c>
      <c r="R47" s="80">
        <f>IF($B47=" ",0,IF([1]Données!$R88="EXO",0,$Q47*VLOOKUP($F47,taux,13)/10))</f>
        <v>0</v>
      </c>
      <c r="S47" s="81">
        <f t="shared" ca="1" si="1"/>
        <v>0</v>
      </c>
      <c r="T47" s="82">
        <f>IF(B47=" ",0,IF([1]Données!$T88="exo",0,$S47*VLOOKUP($F47,taux,18)/100))</f>
        <v>0</v>
      </c>
      <c r="U47" s="81">
        <f>IF($B47=" ",0,IF([1]Données!$V88="non couvert",0,IF(VLOOKUP($F47,taux,29)="fixe","s/o",IF([1]Données!$W88="oui",MIN(ROUNDUP(VLOOKUP($F47,taux,31)*$E47,-3),VLOOKUP($F47,taux,33)),MIN(ROUNDUP(VLOOKUP($F47,taux,31)*$E47,-3),VLOOKUP($F47,taux,32))))))</f>
        <v>0</v>
      </c>
      <c r="V47" s="82">
        <f>IF(B47=" ",0,IF([1]Données!$V88="exo",0,IF(VLOOKUP($F47,taux,29)="fixe",VLOOKUP($F47,taux,30),$U47/1000*VLOOKUP($F47,taux,30))))</f>
        <v>0</v>
      </c>
      <c r="W47" s="82">
        <f t="shared" si="2"/>
        <v>0</v>
      </c>
      <c r="X47" s="83">
        <f>IF(B47=" ",0,EDATE(([1]Données!E88),780))</f>
        <v>0</v>
      </c>
      <c r="Y47" s="83">
        <f t="shared" si="3"/>
        <v>0</v>
      </c>
      <c r="Z47" s="84">
        <f>IF($B47=" ",0,IF([1]Données!$T88="non couvert",0,IF([1]Données!$U88="oui",MIN(VLOOKUP($F47,taux,26),ROUNDUP(IF($E47/12&gt;VLOOKUP($F47,taux,21)+VLOOKUP($F47,taux,23),(VLOOKUP($F47,taux,20)*VLOOKUP($F47,taux,21))+(VLOOKUP($F47,taux,22)*VLOOKUP($F47,taux,23))+($E47/12-VLOOKUP($F47,taux,21)-VLOOKUP($F47,taux,23))*VLOOKUP($F47,taux,24),IF($E47/12&gt;VLOOKUP($F47,taux,21),(VLOOKUP($F47,taux,20)*VLOOKUP($F47,taux,21))+($E47/12-VLOOKUP($F47,taux,21))*VLOOKUP($F47,taux,22),$E47/12*VLOOKUP($F47,taux,20))),0)),MIN(VLOOKUP($F47,taux,25),ROUNDUP(IF($E47/12&gt;VLOOKUP($F47,taux,21)+VLOOKUP($F47,taux,23),(VLOOKUP($F47,taux,20)*VLOOKUP($F47,taux,21))+(VLOOKUP($F47,taux,22)*VLOOKUP($F47,taux,23))+($E47/12-VLOOKUP($F47,taux,21)-VLOOKUP($F47,taux,23))*VLOOKUP($F47,taux,24),IF($E47/12&gt;VLOOKUP($F47,taux,21),(VLOOKUP($F47,taux,20)*VLOOKUP($F47,taux,21))+($E47/12-VLOOKUP($F47,taux,21))*VLOOKUP($F47,taux,22),$E47/12*VLOOKUP($F47,taux,20))),0)))))</f>
        <v>0</v>
      </c>
      <c r="AA47" s="85">
        <f>IF($B47=" ",0,IF([1]Données!$X88="non couvert"," ",[1]Données!Y88))</f>
        <v>0</v>
      </c>
      <c r="AB47" s="82">
        <f>IF($B47=" ",0,IF([1]Données!$X88="exo",0,IF($AA47="ind",VLOOKUP($F47,taux,34),IF($AA47="fam",VLOOKUP($F47,taux,35),IF($AA47="mono",VLOOKUP($F47,taux,36),IF($AA47="couple",VLOOKUP($F47,taux,37),0))))))</f>
        <v>0</v>
      </c>
      <c r="AC47" s="85">
        <f>IF($B47=" ",0,IF([1]Données!$Z88="non couvert"," ",[1]Données!AA88))</f>
        <v>0</v>
      </c>
      <c r="AD47" s="82">
        <f>IF($B47=" ",0,IF([1]Données!$Z88="exo",0,IF($AC47="ind",VLOOKUP($F47,taux,38),IF($AC47="fam",VLOOKUP($F47,taux,39),IF($AC47="mono",VLOOKUP($F47,taux,40),IF($AC47="couple",VLOOKUP($F47,taux,41),0))))))</f>
        <v>0</v>
      </c>
      <c r="AE47" s="86">
        <f>IF($B47=" ",0,IF([1]Données!$AB88="non couvert"," ",[1]Données!AC88))</f>
        <v>0</v>
      </c>
      <c r="AF47" s="87">
        <f>IF($B47=" ",0,IF([1]Données!$AB88="exo",0,IF($AE47="ind",VLOOKUP($F47,taux,42),IF($AE47="fam",VLOOKUP($F47,taux,43),IF($AE47="mono",VLOOKUP($F47,taux,44),IF($AE47="couple",VLOOKUP($F47,taux,45),0))))))</f>
        <v>0</v>
      </c>
      <c r="AG47" s="88">
        <f t="shared" ca="1" si="4"/>
        <v>0</v>
      </c>
      <c r="AH47" s="88">
        <f>IF($B47=" ",0,IF([1]Données!J88="Manitoba",(Facture!H47+Facture!J47+Facture!L47+Facture!P47+Facture!R47+Facture!T47)*0.08,(AG47-W47)*IF([1]Données!$J88="qc",0.09,IF([1]Données!$J88="on",0.08,0))+W47*VLOOKUP($F47,taux,28)))</f>
        <v>0</v>
      </c>
      <c r="AI47" s="78">
        <f t="shared" ca="1" si="6"/>
        <v>0</v>
      </c>
    </row>
    <row r="48" spans="1:35" s="64" customFormat="1">
      <c r="A48" s="67">
        <f t="shared" si="7"/>
        <v>34</v>
      </c>
      <c r="B48" s="68" t="str">
        <f>CONCATENATE([1]Données!B89," ",[1]Données!C89)</f>
        <v xml:space="preserve"> </v>
      </c>
      <c r="C48" s="69">
        <f ca="1">IF(B48="",0,INT((TODAY()-[1]Données!E89)/365.25))</f>
        <v>119</v>
      </c>
      <c r="D48" s="70">
        <f>[1]Données!D89</f>
        <v>0</v>
      </c>
      <c r="E48" s="71">
        <f>[1]Données!I89</f>
        <v>0</v>
      </c>
      <c r="F48" s="72" t="str">
        <f>[1]Données!AD89</f>
        <v/>
      </c>
      <c r="G48" s="73">
        <f t="shared" ca="1" si="5"/>
        <v>0</v>
      </c>
      <c r="H48" s="74">
        <f>IF($B48=" ",0,IF([1]Données!$K89="exo",0,$G48/1000*VLOOKUP($F48,taux,2)))</f>
        <v>0</v>
      </c>
      <c r="I48" s="75">
        <f ca="1">IF(C48&gt;=65,0,[1]Données!M89*5000)</f>
        <v>0</v>
      </c>
      <c r="J48" s="74">
        <f ca="1">I48/1000*(IF(I48=0,0,1)*VLOOKUP((1+(C48&gt;=20)+(C48&gt;=25)+(C48&gt;=30)+(C48&gt;=35)+(C48&gt;=40)+(C48&gt;=45)+(C48&gt;=50)+(C48&gt;=55)+(C48&gt;=60)+(C48&gt;=65)),Test,2+(IF([1]Données!F89="H",1,3))+(IF([1]Données!G89="F",1,0))))</f>
        <v>0</v>
      </c>
      <c r="K48" s="73">
        <f t="shared" ca="1" si="0"/>
        <v>0</v>
      </c>
      <c r="L48" s="74">
        <f>IF($B48=" ",0,IF([1]Données!$N89="exo",0,$K48/1000*VLOOKUP($F48,taux,6)))</f>
        <v>0</v>
      </c>
      <c r="M48" s="76">
        <f>IF($B48=" ",0,IF([1]Données!$K89="NON COUVERT",0,IF(AND([1]Données!$L89="oui",[1]Données!$K89=0.5),MIN(VLOOKUP($F48,taux,5)/2,ROUNDUP(VLOOKUP($F48,taux,3)*$E48,-3)/2),IF([1]Données!$K89=0.5,MIN(VLOOKUP($F48,taux,4)/2,ROUNDUP(VLOOKUP($F48,taux,3)*$E48,-3)/2),ROUNDUP(IF([1]Données!$L89="OUI",MIN(VLOOKUP($F48,taux,3)*$E48,VLOOKUP($F48,taux,5)),MIN(VLOOKUP($F48,taux,3)*$E48,VLOOKUP($F48,taux,4))),-3)))))</f>
        <v>0</v>
      </c>
      <c r="N48" s="76">
        <f>IF($B48=" ",0,IF([1]Données!$N89="NON COUVERT",0,IF(AND([1]Données!$O89="oui",[1]Données!$N89=0.5),MIN(VLOOKUP($F48,taux,9)/2,ROUNDUP(VLOOKUP($F48,taux,7)*$E48,-3)/2),IF([1]Données!$N89=0.5,MIN(VLOOKUP($F48,taux,8)/2,ROUNDUP(VLOOKUP($F48,taux,7)*$E48,-3)/2),ROUNDUP(IF([1]Données!$O89="OUI",MIN(VLOOKUP($F48,taux,7)*$E48,VLOOKUP($F48,taux,9)),MIN(VLOOKUP($F48,taux,7)*$E48,VLOOKUP($F48,taux,8))),-3)))))</f>
        <v>0</v>
      </c>
      <c r="O48" s="77">
        <f>IF($B48=" ",0,IF([1]Données!P89="non couvert"," ",[1]Données!Q89))</f>
        <v>0</v>
      </c>
      <c r="P48" s="78">
        <f>IF($B48=" ",0,IF([1]Données!$P89="exo",0,IF($O48="FAM",VLOOKUP($F48,taux,10),IF($O48="MONO",VLOOKUP($F48,taux,11),IF($O48="COUPLE",VLOOKUP($F48,taux,12),0)))))</f>
        <v>0</v>
      </c>
      <c r="Q48" s="79">
        <f>IF($B48=" ",0,IF([1]Données!$R89="NON COUVERT",0,ROUNDUP(IF([1]Données!$S89="OUI",MIN($E48*VLOOKUP($F48,taux,15)/52,VLOOKUP($F48,taux,17)),MIN($E48*VLOOKUP($F48,taux,15)/52,VLOOKUP($F48,taux,16))),0)))</f>
        <v>0</v>
      </c>
      <c r="R48" s="80">
        <f>IF($B48=" ",0,IF([1]Données!$R89="EXO",0,$Q48*VLOOKUP($F48,taux,13)/10))</f>
        <v>0</v>
      </c>
      <c r="S48" s="81">
        <f t="shared" ca="1" si="1"/>
        <v>0</v>
      </c>
      <c r="T48" s="82">
        <f>IF(B48=" ",0,IF([1]Données!$T89="exo",0,$S48*VLOOKUP($F48,taux,18)/100))</f>
        <v>0</v>
      </c>
      <c r="U48" s="81">
        <f>IF($B48=" ",0,IF([1]Données!$V89="non couvert",0,IF(VLOOKUP($F48,taux,29)="fixe","s/o",IF([1]Données!$W89="oui",MIN(ROUNDUP(VLOOKUP($F48,taux,31)*$E48,-3),VLOOKUP($F48,taux,33)),MIN(ROUNDUP(VLOOKUP($F48,taux,31)*$E48,-3),VLOOKUP($F48,taux,32))))))</f>
        <v>0</v>
      </c>
      <c r="V48" s="82">
        <f>IF(B48=" ",0,IF([1]Données!$V89="exo",0,IF(VLOOKUP($F48,taux,29)="fixe",VLOOKUP($F48,taux,30),$U48/1000*VLOOKUP($F48,taux,30))))</f>
        <v>0</v>
      </c>
      <c r="W48" s="82">
        <f t="shared" si="2"/>
        <v>0</v>
      </c>
      <c r="X48" s="83">
        <f>IF(B48=" ",0,EDATE(([1]Données!E89),780))</f>
        <v>0</v>
      </c>
      <c r="Y48" s="83">
        <f t="shared" si="3"/>
        <v>0</v>
      </c>
      <c r="Z48" s="84">
        <f>IF($B48=" ",0,IF([1]Données!$T89="non couvert",0,IF([1]Données!$U89="oui",MIN(VLOOKUP($F48,taux,26),ROUNDUP(IF($E48/12&gt;VLOOKUP($F48,taux,21)+VLOOKUP($F48,taux,23),(VLOOKUP($F48,taux,20)*VLOOKUP($F48,taux,21))+(VLOOKUP($F48,taux,22)*VLOOKUP($F48,taux,23))+($E48/12-VLOOKUP($F48,taux,21)-VLOOKUP($F48,taux,23))*VLOOKUP($F48,taux,24),IF($E48/12&gt;VLOOKUP($F48,taux,21),(VLOOKUP($F48,taux,20)*VLOOKUP($F48,taux,21))+($E48/12-VLOOKUP($F48,taux,21))*VLOOKUP($F48,taux,22),$E48/12*VLOOKUP($F48,taux,20))),0)),MIN(VLOOKUP($F48,taux,25),ROUNDUP(IF($E48/12&gt;VLOOKUP($F48,taux,21)+VLOOKUP($F48,taux,23),(VLOOKUP($F48,taux,20)*VLOOKUP($F48,taux,21))+(VLOOKUP($F48,taux,22)*VLOOKUP($F48,taux,23))+($E48/12-VLOOKUP($F48,taux,21)-VLOOKUP($F48,taux,23))*VLOOKUP($F48,taux,24),IF($E48/12&gt;VLOOKUP($F48,taux,21),(VLOOKUP($F48,taux,20)*VLOOKUP($F48,taux,21))+($E48/12-VLOOKUP($F48,taux,21))*VLOOKUP($F48,taux,22),$E48/12*VLOOKUP($F48,taux,20))),0)))))</f>
        <v>0</v>
      </c>
      <c r="AA48" s="85">
        <f>IF($B48=" ",0,IF([1]Données!$X89="non couvert"," ",[1]Données!Y89))</f>
        <v>0</v>
      </c>
      <c r="AB48" s="82">
        <f>IF($B48=" ",0,IF([1]Données!$X89="exo",0,IF($AA48="ind",VLOOKUP($F48,taux,34),IF($AA48="fam",VLOOKUP($F48,taux,35),IF($AA48="mono",VLOOKUP($F48,taux,36),IF($AA48="couple",VLOOKUP($F48,taux,37),0))))))</f>
        <v>0</v>
      </c>
      <c r="AC48" s="85">
        <f>IF($B48=" ",0,IF([1]Données!$Z89="non couvert"," ",[1]Données!AA89))</f>
        <v>0</v>
      </c>
      <c r="AD48" s="82">
        <f>IF($B48=" ",0,IF([1]Données!$Z89="exo",0,IF($AC48="ind",VLOOKUP($F48,taux,38),IF($AC48="fam",VLOOKUP($F48,taux,39),IF($AC48="mono",VLOOKUP($F48,taux,40),IF($AC48="couple",VLOOKUP($F48,taux,41),0))))))</f>
        <v>0</v>
      </c>
      <c r="AE48" s="86">
        <f>IF($B48=" ",0,IF([1]Données!$AB89="non couvert"," ",[1]Données!AC89))</f>
        <v>0</v>
      </c>
      <c r="AF48" s="87">
        <f>IF($B48=" ",0,IF([1]Données!$AB89="exo",0,IF($AE48="ind",VLOOKUP($F48,taux,42),IF($AE48="fam",VLOOKUP($F48,taux,43),IF($AE48="mono",VLOOKUP($F48,taux,44),IF($AE48="couple",VLOOKUP($F48,taux,45),0))))))</f>
        <v>0</v>
      </c>
      <c r="AG48" s="88">
        <f t="shared" ca="1" si="4"/>
        <v>0</v>
      </c>
      <c r="AH48" s="88">
        <f>IF($B48=" ",0,IF([1]Données!J89="Manitoba",(Facture!H48+Facture!J48+Facture!L48+Facture!P48+Facture!R48+Facture!T48)*0.08,(AG48-W48)*IF([1]Données!$J89="qc",0.09,IF([1]Données!$J89="on",0.08,0))+W48*VLOOKUP($F48,taux,28)))</f>
        <v>0</v>
      </c>
      <c r="AI48" s="78">
        <f t="shared" ca="1" si="6"/>
        <v>0</v>
      </c>
    </row>
    <row r="49" spans="1:35" s="64" customFormat="1">
      <c r="A49" s="67">
        <f t="shared" si="7"/>
        <v>35</v>
      </c>
      <c r="B49" s="68" t="str">
        <f>CONCATENATE([1]Données!B90," ",[1]Données!C90)</f>
        <v xml:space="preserve"> </v>
      </c>
      <c r="C49" s="69">
        <f ca="1">IF(B49="",0,INT((TODAY()-[1]Données!E90)/365.25))</f>
        <v>119</v>
      </c>
      <c r="D49" s="70">
        <f>[1]Données!D90</f>
        <v>0</v>
      </c>
      <c r="E49" s="71">
        <f>[1]Données!I90</f>
        <v>0</v>
      </c>
      <c r="F49" s="72" t="str">
        <f>[1]Données!AD90</f>
        <v/>
      </c>
      <c r="G49" s="73">
        <f t="shared" ca="1" si="5"/>
        <v>0</v>
      </c>
      <c r="H49" s="74">
        <f>IF($B49=" ",0,IF([1]Données!$K90="exo",0,$G49/1000*VLOOKUP($F49,taux,2)))</f>
        <v>0</v>
      </c>
      <c r="I49" s="75">
        <f ca="1">IF(C49&gt;=65,0,[1]Données!M90*5000)</f>
        <v>0</v>
      </c>
      <c r="J49" s="74">
        <f ca="1">I49/1000*(IF(I49=0,0,1)*VLOOKUP((1+(C49&gt;=20)+(C49&gt;=25)+(C49&gt;=30)+(C49&gt;=35)+(C49&gt;=40)+(C49&gt;=45)+(C49&gt;=50)+(C49&gt;=55)+(C49&gt;=60)+(C49&gt;=65)),Test,2+(IF([1]Données!F90="H",1,3))+(IF([1]Données!G90="F",1,0))))</f>
        <v>0</v>
      </c>
      <c r="K49" s="73">
        <f t="shared" ca="1" si="0"/>
        <v>0</v>
      </c>
      <c r="L49" s="74">
        <f>IF($B49=" ",0,IF([1]Données!$N90="exo",0,$K49/1000*VLOOKUP($F49,taux,6)))</f>
        <v>0</v>
      </c>
      <c r="M49" s="76">
        <f>IF($B49=" ",0,IF([1]Données!$K90="NON COUVERT",0,IF(AND([1]Données!$L90="oui",[1]Données!$K90=0.5),MIN(VLOOKUP($F49,taux,5)/2,ROUNDUP(VLOOKUP($F49,taux,3)*$E49,-3)/2),IF([1]Données!$K90=0.5,MIN(VLOOKUP($F49,taux,4)/2,ROUNDUP(VLOOKUP($F49,taux,3)*$E49,-3)/2),ROUNDUP(IF([1]Données!$L90="OUI",MIN(VLOOKUP($F49,taux,3)*$E49,VLOOKUP($F49,taux,5)),MIN(VLOOKUP($F49,taux,3)*$E49,VLOOKUP($F49,taux,4))),-3)))))</f>
        <v>0</v>
      </c>
      <c r="N49" s="76">
        <f>IF($B49=" ",0,IF([1]Données!$N90="NON COUVERT",0,IF(AND([1]Données!$O90="oui",[1]Données!$N90=0.5),MIN(VLOOKUP($F49,taux,9)/2,ROUNDUP(VLOOKUP($F49,taux,7)*$E49,-3)/2),IF([1]Données!$N90=0.5,MIN(VLOOKUP($F49,taux,8)/2,ROUNDUP(VLOOKUP($F49,taux,7)*$E49,-3)/2),ROUNDUP(IF([1]Données!$O90="OUI",MIN(VLOOKUP($F49,taux,7)*$E49,VLOOKUP($F49,taux,9)),MIN(VLOOKUP($F49,taux,7)*$E49,VLOOKUP($F49,taux,8))),-3)))))</f>
        <v>0</v>
      </c>
      <c r="O49" s="77">
        <f>IF($B49=" ",0,IF([1]Données!P90="non couvert"," ",[1]Données!Q90))</f>
        <v>0</v>
      </c>
      <c r="P49" s="78">
        <f>IF($B49=" ",0,IF([1]Données!$P90="exo",0,IF($O49="FAM",VLOOKUP($F49,taux,10),IF($O49="MONO",VLOOKUP($F49,taux,11),IF($O49="COUPLE",VLOOKUP($F49,taux,12),0)))))</f>
        <v>0</v>
      </c>
      <c r="Q49" s="79">
        <f>IF($B49=" ",0,IF([1]Données!$R90="NON COUVERT",0,ROUNDUP(IF([1]Données!$S90="OUI",MIN($E49*VLOOKUP($F49,taux,15)/52,VLOOKUP($F49,taux,17)),MIN($E49*VLOOKUP($F49,taux,15)/52,VLOOKUP($F49,taux,16))),0)))</f>
        <v>0</v>
      </c>
      <c r="R49" s="80">
        <f>IF($B49=" ",0,IF([1]Données!$R90="EXO",0,$Q49*VLOOKUP($F49,taux,13)/10))</f>
        <v>0</v>
      </c>
      <c r="S49" s="81">
        <f t="shared" ca="1" si="1"/>
        <v>0</v>
      </c>
      <c r="T49" s="82">
        <f>IF(B49=" ",0,IF([1]Données!$T90="exo",0,$S49*VLOOKUP($F49,taux,18)/100))</f>
        <v>0</v>
      </c>
      <c r="U49" s="81">
        <f>IF($B49=" ",0,IF([1]Données!$V90="non couvert",0,IF(VLOOKUP($F49,taux,29)="fixe","s/o",IF([1]Données!$W90="oui",MIN(ROUNDUP(VLOOKUP($F49,taux,31)*$E49,-3),VLOOKUP($F49,taux,33)),MIN(ROUNDUP(VLOOKUP($F49,taux,31)*$E49,-3),VLOOKUP($F49,taux,32))))))</f>
        <v>0</v>
      </c>
      <c r="V49" s="82">
        <f>IF(B49=" ",0,IF([1]Données!$V90="exo",0,IF(VLOOKUP($F49,taux,29)="fixe",VLOOKUP($F49,taux,30),$U49/1000*VLOOKUP($F49,taux,30))))</f>
        <v>0</v>
      </c>
      <c r="W49" s="82">
        <f t="shared" si="2"/>
        <v>0</v>
      </c>
      <c r="X49" s="83">
        <f>IF(B49=" ",0,EDATE(([1]Données!E90),780))</f>
        <v>0</v>
      </c>
      <c r="Y49" s="83">
        <f t="shared" si="3"/>
        <v>0</v>
      </c>
      <c r="Z49" s="84">
        <f>IF($B49=" ",0,IF([1]Données!$T90="non couvert",0,IF([1]Données!$U90="oui",MIN(VLOOKUP($F49,taux,26),ROUNDUP(IF($E49/12&gt;VLOOKUP($F49,taux,21)+VLOOKUP($F49,taux,23),(VLOOKUP($F49,taux,20)*VLOOKUP($F49,taux,21))+(VLOOKUP($F49,taux,22)*VLOOKUP($F49,taux,23))+($E49/12-VLOOKUP($F49,taux,21)-VLOOKUP($F49,taux,23))*VLOOKUP($F49,taux,24),IF($E49/12&gt;VLOOKUP($F49,taux,21),(VLOOKUP($F49,taux,20)*VLOOKUP($F49,taux,21))+($E49/12-VLOOKUP($F49,taux,21))*VLOOKUP($F49,taux,22),$E49/12*VLOOKUP($F49,taux,20))),0)),MIN(VLOOKUP($F49,taux,25),ROUNDUP(IF($E49/12&gt;VLOOKUP($F49,taux,21)+VLOOKUP($F49,taux,23),(VLOOKUP($F49,taux,20)*VLOOKUP($F49,taux,21))+(VLOOKUP($F49,taux,22)*VLOOKUP($F49,taux,23))+($E49/12-VLOOKUP($F49,taux,21)-VLOOKUP($F49,taux,23))*VLOOKUP($F49,taux,24),IF($E49/12&gt;VLOOKUP($F49,taux,21),(VLOOKUP($F49,taux,20)*VLOOKUP($F49,taux,21))+($E49/12-VLOOKUP($F49,taux,21))*VLOOKUP($F49,taux,22),$E49/12*VLOOKUP($F49,taux,20))),0)))))</f>
        <v>0</v>
      </c>
      <c r="AA49" s="85">
        <f>IF($B49=" ",0,IF([1]Données!$X90="non couvert"," ",[1]Données!Y90))</f>
        <v>0</v>
      </c>
      <c r="AB49" s="82">
        <f>IF($B49=" ",0,IF([1]Données!$X90="exo",0,IF($AA49="ind",VLOOKUP($F49,taux,34),IF($AA49="fam",VLOOKUP($F49,taux,35),IF($AA49="mono",VLOOKUP($F49,taux,36),IF($AA49="couple",VLOOKUP($F49,taux,37),0))))))</f>
        <v>0</v>
      </c>
      <c r="AC49" s="85">
        <f>IF($B49=" ",0,IF([1]Données!$Z90="non couvert"," ",[1]Données!AA90))</f>
        <v>0</v>
      </c>
      <c r="AD49" s="82">
        <f>IF($B49=" ",0,IF([1]Données!$Z90="exo",0,IF($AC49="ind",VLOOKUP($F49,taux,38),IF($AC49="fam",VLOOKUP($F49,taux,39),IF($AC49="mono",VLOOKUP($F49,taux,40),IF($AC49="couple",VLOOKUP($F49,taux,41),0))))))</f>
        <v>0</v>
      </c>
      <c r="AE49" s="86">
        <f>IF($B49=" ",0,IF([1]Données!$AB90="non couvert"," ",[1]Données!AC90))</f>
        <v>0</v>
      </c>
      <c r="AF49" s="87">
        <f>IF($B49=" ",0,IF([1]Données!$AB90="exo",0,IF($AE49="ind",VLOOKUP($F49,taux,42),IF($AE49="fam",VLOOKUP($F49,taux,43),IF($AE49="mono",VLOOKUP($F49,taux,44),IF($AE49="couple",VLOOKUP($F49,taux,45),0))))))</f>
        <v>0</v>
      </c>
      <c r="AG49" s="88">
        <f t="shared" ca="1" si="4"/>
        <v>0</v>
      </c>
      <c r="AH49" s="88">
        <f>IF($B49=" ",0,IF([1]Données!J90="Manitoba",(Facture!H49+Facture!J49+Facture!L49+Facture!P49+Facture!R49+Facture!T49)*0.08,(AG49-W49)*IF([1]Données!$J90="qc",0.09,IF([1]Données!$J90="on",0.08,0))+W49*VLOOKUP($F49,taux,28)))</f>
        <v>0</v>
      </c>
      <c r="AI49" s="78">
        <f t="shared" ca="1" si="6"/>
        <v>0</v>
      </c>
    </row>
    <row r="50" spans="1:35" s="64" customFormat="1">
      <c r="A50" s="67">
        <f t="shared" si="7"/>
        <v>36</v>
      </c>
      <c r="B50" s="68" t="str">
        <f>CONCATENATE([1]Données!B91," ",[1]Données!C91)</f>
        <v xml:space="preserve"> </v>
      </c>
      <c r="C50" s="69">
        <f ca="1">IF(B50="",0,INT((TODAY()-[1]Données!E91)/365.25))</f>
        <v>119</v>
      </c>
      <c r="D50" s="70">
        <f>[1]Données!D91</f>
        <v>0</v>
      </c>
      <c r="E50" s="71">
        <f>[1]Données!I91</f>
        <v>0</v>
      </c>
      <c r="F50" s="72" t="str">
        <f>[1]Données!AD91</f>
        <v/>
      </c>
      <c r="G50" s="73">
        <f t="shared" ca="1" si="5"/>
        <v>0</v>
      </c>
      <c r="H50" s="74">
        <f>IF($B50=" ",0,IF([1]Données!$K91="exo",0,$G50/1000*VLOOKUP($F50,taux,2)))</f>
        <v>0</v>
      </c>
      <c r="I50" s="75">
        <f ca="1">IF(C50&gt;=65,0,[1]Données!M91*5000)</f>
        <v>0</v>
      </c>
      <c r="J50" s="74">
        <f ca="1">I50/1000*(IF(I50=0,0,1)*VLOOKUP((1+(C50&gt;=20)+(C50&gt;=25)+(C50&gt;=30)+(C50&gt;=35)+(C50&gt;=40)+(C50&gt;=45)+(C50&gt;=50)+(C50&gt;=55)+(C50&gt;=60)+(C50&gt;=65)),Test,2+(IF([1]Données!F91="H",1,3))+(IF([1]Données!G91="F",1,0))))</f>
        <v>0</v>
      </c>
      <c r="K50" s="73">
        <f t="shared" ca="1" si="0"/>
        <v>0</v>
      </c>
      <c r="L50" s="74">
        <f>IF($B50=" ",0,IF([1]Données!$N91="exo",0,$K50/1000*VLOOKUP($F50,taux,6)))</f>
        <v>0</v>
      </c>
      <c r="M50" s="76">
        <f>IF($B50=" ",0,IF([1]Données!$K91="NON COUVERT",0,IF(AND([1]Données!$L91="oui",[1]Données!$K91=0.5),MIN(VLOOKUP($F50,taux,5)/2,ROUNDUP(VLOOKUP($F50,taux,3)*$E50,-3)/2),IF([1]Données!$K91=0.5,MIN(VLOOKUP($F50,taux,4)/2,ROUNDUP(VLOOKUP($F50,taux,3)*$E50,-3)/2),ROUNDUP(IF([1]Données!$L91="OUI",MIN(VLOOKUP($F50,taux,3)*$E50,VLOOKUP($F50,taux,5)),MIN(VLOOKUP($F50,taux,3)*$E50,VLOOKUP($F50,taux,4))),-3)))))</f>
        <v>0</v>
      </c>
      <c r="N50" s="76">
        <f>IF($B50=" ",0,IF([1]Données!$N91="NON COUVERT",0,IF(AND([1]Données!$O91="oui",[1]Données!$N91=0.5),MIN(VLOOKUP($F50,taux,9)/2,ROUNDUP(VLOOKUP($F50,taux,7)*$E50,-3)/2),IF([1]Données!$N91=0.5,MIN(VLOOKUP($F50,taux,8)/2,ROUNDUP(VLOOKUP($F50,taux,7)*$E50,-3)/2),ROUNDUP(IF([1]Données!$O91="OUI",MIN(VLOOKUP($F50,taux,7)*$E50,VLOOKUP($F50,taux,9)),MIN(VLOOKUP($F50,taux,7)*$E50,VLOOKUP($F50,taux,8))),-3)))))</f>
        <v>0</v>
      </c>
      <c r="O50" s="77">
        <f>IF($B50=" ",0,IF([1]Données!P91="non couvert"," ",[1]Données!Q91))</f>
        <v>0</v>
      </c>
      <c r="P50" s="78">
        <f>IF($B50=" ",0,IF([1]Données!$P91="exo",0,IF($O50="FAM",VLOOKUP($F50,taux,10),IF($O50="MONO",VLOOKUP($F50,taux,11),IF($O50="COUPLE",VLOOKUP($F50,taux,12),0)))))</f>
        <v>0</v>
      </c>
      <c r="Q50" s="79">
        <f>IF($B50=" ",0,IF([1]Données!$R91="NON COUVERT",0,ROUNDUP(IF([1]Données!$S91="OUI",MIN($E50*VLOOKUP($F50,taux,15)/52,VLOOKUP($F50,taux,17)),MIN($E50*VLOOKUP($F50,taux,15)/52,VLOOKUP($F50,taux,16))),0)))</f>
        <v>0</v>
      </c>
      <c r="R50" s="80">
        <f>IF($B50=" ",0,IF([1]Données!$R91="EXO",0,$Q50*VLOOKUP($F50,taux,13)/10))</f>
        <v>0</v>
      </c>
      <c r="S50" s="81">
        <f t="shared" ca="1" si="1"/>
        <v>0</v>
      </c>
      <c r="T50" s="82">
        <f>IF(B50=" ",0,IF([1]Données!$T91="exo",0,$S50*VLOOKUP($F50,taux,18)/100))</f>
        <v>0</v>
      </c>
      <c r="U50" s="81">
        <f>IF($B50=" ",0,IF([1]Données!$V91="non couvert",0,IF(VLOOKUP($F50,taux,29)="fixe","s/o",IF([1]Données!$W91="oui",MIN(ROUNDUP(VLOOKUP($F50,taux,31)*$E50,-3),VLOOKUP($F50,taux,33)),MIN(ROUNDUP(VLOOKUP($F50,taux,31)*$E50,-3),VLOOKUP($F50,taux,32))))))</f>
        <v>0</v>
      </c>
      <c r="V50" s="82">
        <f>IF(B50=" ",0,IF([1]Données!$V91="exo",0,IF(VLOOKUP($F50,taux,29)="fixe",VLOOKUP($F50,taux,30),$U50/1000*VLOOKUP($F50,taux,30))))</f>
        <v>0</v>
      </c>
      <c r="W50" s="82">
        <f t="shared" si="2"/>
        <v>0</v>
      </c>
      <c r="X50" s="83">
        <f>IF(B50=" ",0,EDATE(([1]Données!E91),780))</f>
        <v>0</v>
      </c>
      <c r="Y50" s="83">
        <f t="shared" si="3"/>
        <v>0</v>
      </c>
      <c r="Z50" s="84">
        <f>IF($B50=" ",0,IF([1]Données!$T91="non couvert",0,IF([1]Données!$U91="oui",MIN(VLOOKUP($F50,taux,26),ROUNDUP(IF($E50/12&gt;VLOOKUP($F50,taux,21)+VLOOKUP($F50,taux,23),(VLOOKUP($F50,taux,20)*VLOOKUP($F50,taux,21))+(VLOOKUP($F50,taux,22)*VLOOKUP($F50,taux,23))+($E50/12-VLOOKUP($F50,taux,21)-VLOOKUP($F50,taux,23))*VLOOKUP($F50,taux,24),IF($E50/12&gt;VLOOKUP($F50,taux,21),(VLOOKUP($F50,taux,20)*VLOOKUP($F50,taux,21))+($E50/12-VLOOKUP($F50,taux,21))*VLOOKUP($F50,taux,22),$E50/12*VLOOKUP($F50,taux,20))),0)),MIN(VLOOKUP($F50,taux,25),ROUNDUP(IF($E50/12&gt;VLOOKUP($F50,taux,21)+VLOOKUP($F50,taux,23),(VLOOKUP($F50,taux,20)*VLOOKUP($F50,taux,21))+(VLOOKUP($F50,taux,22)*VLOOKUP($F50,taux,23))+($E50/12-VLOOKUP($F50,taux,21)-VLOOKUP($F50,taux,23))*VLOOKUP($F50,taux,24),IF($E50/12&gt;VLOOKUP($F50,taux,21),(VLOOKUP($F50,taux,20)*VLOOKUP($F50,taux,21))+($E50/12-VLOOKUP($F50,taux,21))*VLOOKUP($F50,taux,22),$E50/12*VLOOKUP($F50,taux,20))),0)))))</f>
        <v>0</v>
      </c>
      <c r="AA50" s="85">
        <f>IF($B50=" ",0,IF([1]Données!$X91="non couvert"," ",[1]Données!Y91))</f>
        <v>0</v>
      </c>
      <c r="AB50" s="82">
        <f>IF($B50=" ",0,IF([1]Données!$X91="exo",0,IF($AA50="ind",VLOOKUP($F50,taux,34),IF($AA50="fam",VLOOKUP($F50,taux,35),IF($AA50="mono",VLOOKUP($F50,taux,36),IF($AA50="couple",VLOOKUP($F50,taux,37),0))))))</f>
        <v>0</v>
      </c>
      <c r="AC50" s="85">
        <f>IF($B50=" ",0,IF([1]Données!$Z91="non couvert"," ",[1]Données!AA91))</f>
        <v>0</v>
      </c>
      <c r="AD50" s="82">
        <f>IF($B50=" ",0,IF([1]Données!$Z91="exo",0,IF($AC50="ind",VLOOKUP($F50,taux,38),IF($AC50="fam",VLOOKUP($F50,taux,39),IF($AC50="mono",VLOOKUP($F50,taux,40),IF($AC50="couple",VLOOKUP($F50,taux,41),0))))))</f>
        <v>0</v>
      </c>
      <c r="AE50" s="86">
        <f>IF($B50=" ",0,IF([1]Données!$AB91="non couvert"," ",[1]Données!AC91))</f>
        <v>0</v>
      </c>
      <c r="AF50" s="87">
        <f>IF($B50=" ",0,IF([1]Données!$AB91="exo",0,IF($AE50="ind",VLOOKUP($F50,taux,42),IF($AE50="fam",VLOOKUP($F50,taux,43),IF($AE50="mono",VLOOKUP($F50,taux,44),IF($AE50="couple",VLOOKUP($F50,taux,45),0))))))</f>
        <v>0</v>
      </c>
      <c r="AG50" s="88">
        <f t="shared" ca="1" si="4"/>
        <v>0</v>
      </c>
      <c r="AH50" s="88">
        <f>IF($B50=" ",0,IF([1]Données!J91="Manitoba",(Facture!H50+Facture!J50+Facture!L50+Facture!P50+Facture!R50+Facture!T50)*0.08,(AG50-W50)*IF([1]Données!$J91="qc",0.09,IF([1]Données!$J91="on",0.08,0))+W50*VLOOKUP($F50,taux,28)))</f>
        <v>0</v>
      </c>
      <c r="AI50" s="78">
        <f t="shared" ca="1" si="6"/>
        <v>0</v>
      </c>
    </row>
    <row r="51" spans="1:35" s="64" customFormat="1">
      <c r="A51" s="67">
        <f t="shared" si="7"/>
        <v>37</v>
      </c>
      <c r="B51" s="68" t="str">
        <f>CONCATENATE([1]Données!B92," ",[1]Données!C92)</f>
        <v xml:space="preserve"> </v>
      </c>
      <c r="C51" s="69">
        <f ca="1">IF(B51="",0,INT((TODAY()-[1]Données!E92)/365.25))</f>
        <v>119</v>
      </c>
      <c r="D51" s="70">
        <f>[1]Données!D92</f>
        <v>0</v>
      </c>
      <c r="E51" s="71">
        <f>[1]Données!I92</f>
        <v>0</v>
      </c>
      <c r="F51" s="72" t="str">
        <f>[1]Données!AD92</f>
        <v/>
      </c>
      <c r="G51" s="73">
        <f t="shared" ca="1" si="5"/>
        <v>0</v>
      </c>
      <c r="H51" s="74">
        <f>IF($B51=" ",0,IF([1]Données!$K92="exo",0,$G51/1000*VLOOKUP($F51,taux,2)))</f>
        <v>0</v>
      </c>
      <c r="I51" s="75">
        <f ca="1">IF(C51&gt;=65,0,[1]Données!M92*5000)</f>
        <v>0</v>
      </c>
      <c r="J51" s="74">
        <f ca="1">I51/1000*(IF(I51=0,0,1)*VLOOKUP((1+(C51&gt;=20)+(C51&gt;=25)+(C51&gt;=30)+(C51&gt;=35)+(C51&gt;=40)+(C51&gt;=45)+(C51&gt;=50)+(C51&gt;=55)+(C51&gt;=60)+(C51&gt;=65)),Test,2+(IF([1]Données!F92="H",1,3))+(IF([1]Données!G92="F",1,0))))</f>
        <v>0</v>
      </c>
      <c r="K51" s="73">
        <f t="shared" ca="1" si="0"/>
        <v>0</v>
      </c>
      <c r="L51" s="74">
        <f>IF($B51=" ",0,IF([1]Données!$N92="exo",0,$K51/1000*VLOOKUP($F51,taux,6)))</f>
        <v>0</v>
      </c>
      <c r="M51" s="76">
        <f>IF($B51=" ",0,IF([1]Données!$K92="NON COUVERT",0,IF(AND([1]Données!$L92="oui",[1]Données!$K92=0.5),MIN(VLOOKUP($F51,taux,5)/2,ROUNDUP(VLOOKUP($F51,taux,3)*$E51,-3)/2),IF([1]Données!$K92=0.5,MIN(VLOOKUP($F51,taux,4)/2,ROUNDUP(VLOOKUP($F51,taux,3)*$E51,-3)/2),ROUNDUP(IF([1]Données!$L92="OUI",MIN(VLOOKUP($F51,taux,3)*$E51,VLOOKUP($F51,taux,5)),MIN(VLOOKUP($F51,taux,3)*$E51,VLOOKUP($F51,taux,4))),-3)))))</f>
        <v>0</v>
      </c>
      <c r="N51" s="76">
        <f>IF($B51=" ",0,IF([1]Données!$N92="NON COUVERT",0,IF(AND([1]Données!$O92="oui",[1]Données!$N92=0.5),MIN(VLOOKUP($F51,taux,9)/2,ROUNDUP(VLOOKUP($F51,taux,7)*$E51,-3)/2),IF([1]Données!$N92=0.5,MIN(VLOOKUP($F51,taux,8)/2,ROUNDUP(VLOOKUP($F51,taux,7)*$E51,-3)/2),ROUNDUP(IF([1]Données!$O92="OUI",MIN(VLOOKUP($F51,taux,7)*$E51,VLOOKUP($F51,taux,9)),MIN(VLOOKUP($F51,taux,7)*$E51,VLOOKUP($F51,taux,8))),-3)))))</f>
        <v>0</v>
      </c>
      <c r="O51" s="77">
        <f>IF($B51=" ",0,IF([1]Données!P92="non couvert"," ",[1]Données!Q92))</f>
        <v>0</v>
      </c>
      <c r="P51" s="78">
        <f>IF($B51=" ",0,IF([1]Données!$P92="exo",0,IF($O51="FAM",VLOOKUP($F51,taux,10),IF($O51="MONO",VLOOKUP($F51,taux,11),IF($O51="COUPLE",VLOOKUP($F51,taux,12),0)))))</f>
        <v>0</v>
      </c>
      <c r="Q51" s="79">
        <f>IF($B51=" ",0,IF([1]Données!$R92="NON COUVERT",0,ROUNDUP(IF([1]Données!$S92="OUI",MIN($E51*VLOOKUP($F51,taux,15)/52,VLOOKUP($F51,taux,17)),MIN($E51*VLOOKUP($F51,taux,15)/52,VLOOKUP($F51,taux,16))),0)))</f>
        <v>0</v>
      </c>
      <c r="R51" s="80">
        <f>IF($B51=" ",0,IF([1]Données!$R92="EXO",0,$Q51*VLOOKUP($F51,taux,13)/10))</f>
        <v>0</v>
      </c>
      <c r="S51" s="81">
        <f t="shared" ca="1" si="1"/>
        <v>0</v>
      </c>
      <c r="T51" s="82">
        <f>IF(B51=" ",0,IF([1]Données!$T92="exo",0,$S51*VLOOKUP($F51,taux,18)/100))</f>
        <v>0</v>
      </c>
      <c r="U51" s="81">
        <f>IF($B51=" ",0,IF([1]Données!$V92="non couvert",0,IF(VLOOKUP($F51,taux,29)="fixe","s/o",IF([1]Données!$W92="oui",MIN(ROUNDUP(VLOOKUP($F51,taux,31)*$E51,-3),VLOOKUP($F51,taux,33)),MIN(ROUNDUP(VLOOKUP($F51,taux,31)*$E51,-3),VLOOKUP($F51,taux,32))))))</f>
        <v>0</v>
      </c>
      <c r="V51" s="82">
        <f>IF(B51=" ",0,IF([1]Données!$V92="exo",0,IF(VLOOKUP($F51,taux,29)="fixe",VLOOKUP($F51,taux,30),$U51/1000*VLOOKUP($F51,taux,30))))</f>
        <v>0</v>
      </c>
      <c r="W51" s="82">
        <f t="shared" si="2"/>
        <v>0</v>
      </c>
      <c r="X51" s="83">
        <f>IF(B51=" ",0,EDATE(([1]Données!E92),780))</f>
        <v>0</v>
      </c>
      <c r="Y51" s="83">
        <f t="shared" si="3"/>
        <v>0</v>
      </c>
      <c r="Z51" s="84">
        <f>IF($B51=" ",0,IF([1]Données!$T92="non couvert",0,IF([1]Données!$U92="oui",MIN(VLOOKUP($F51,taux,26),ROUNDUP(IF($E51/12&gt;VLOOKUP($F51,taux,21)+VLOOKUP($F51,taux,23),(VLOOKUP($F51,taux,20)*VLOOKUP($F51,taux,21))+(VLOOKUP($F51,taux,22)*VLOOKUP($F51,taux,23))+($E51/12-VLOOKUP($F51,taux,21)-VLOOKUP($F51,taux,23))*VLOOKUP($F51,taux,24),IF($E51/12&gt;VLOOKUP($F51,taux,21),(VLOOKUP($F51,taux,20)*VLOOKUP($F51,taux,21))+($E51/12-VLOOKUP($F51,taux,21))*VLOOKUP($F51,taux,22),$E51/12*VLOOKUP($F51,taux,20))),0)),MIN(VLOOKUP($F51,taux,25),ROUNDUP(IF($E51/12&gt;VLOOKUP($F51,taux,21)+VLOOKUP($F51,taux,23),(VLOOKUP($F51,taux,20)*VLOOKUP($F51,taux,21))+(VLOOKUP($F51,taux,22)*VLOOKUP($F51,taux,23))+($E51/12-VLOOKUP($F51,taux,21)-VLOOKUP($F51,taux,23))*VLOOKUP($F51,taux,24),IF($E51/12&gt;VLOOKUP($F51,taux,21),(VLOOKUP($F51,taux,20)*VLOOKUP($F51,taux,21))+($E51/12-VLOOKUP($F51,taux,21))*VLOOKUP($F51,taux,22),$E51/12*VLOOKUP($F51,taux,20))),0)))))</f>
        <v>0</v>
      </c>
      <c r="AA51" s="85">
        <f>IF($B51=" ",0,IF([1]Données!$X92="non couvert"," ",[1]Données!Y92))</f>
        <v>0</v>
      </c>
      <c r="AB51" s="82">
        <f>IF($B51=" ",0,IF([1]Données!$X92="exo",0,IF($AA51="ind",VLOOKUP($F51,taux,34),IF($AA51="fam",VLOOKUP($F51,taux,35),IF($AA51="mono",VLOOKUP($F51,taux,36),IF($AA51="couple",VLOOKUP($F51,taux,37),0))))))</f>
        <v>0</v>
      </c>
      <c r="AC51" s="85">
        <f>IF($B51=" ",0,IF([1]Données!$Z92="non couvert"," ",[1]Données!AA92))</f>
        <v>0</v>
      </c>
      <c r="AD51" s="82">
        <f>IF($B51=" ",0,IF([1]Données!$Z92="exo",0,IF($AC51="ind",VLOOKUP($F51,taux,38),IF($AC51="fam",VLOOKUP($F51,taux,39),IF($AC51="mono",VLOOKUP($F51,taux,40),IF($AC51="couple",VLOOKUP($F51,taux,41),0))))))</f>
        <v>0</v>
      </c>
      <c r="AE51" s="86">
        <f>IF($B51=" ",0,IF([1]Données!$AB92="non couvert"," ",[1]Données!AC92))</f>
        <v>0</v>
      </c>
      <c r="AF51" s="87">
        <f>IF($B51=" ",0,IF([1]Données!$AB92="exo",0,IF($AE51="ind",VLOOKUP($F51,taux,42),IF($AE51="fam",VLOOKUP($F51,taux,43),IF($AE51="mono",VLOOKUP($F51,taux,44),IF($AE51="couple",VLOOKUP($F51,taux,45),0))))))</f>
        <v>0</v>
      </c>
      <c r="AG51" s="88">
        <f t="shared" ca="1" si="4"/>
        <v>0</v>
      </c>
      <c r="AH51" s="88">
        <f>IF($B51=" ",0,IF([1]Données!J92="Manitoba",(Facture!H51+Facture!J51+Facture!L51+Facture!P51+Facture!R51+Facture!T51)*0.08,(AG51-W51)*IF([1]Données!$J92="qc",0.09,IF([1]Données!$J92="on",0.08,0))+W51*VLOOKUP($F51,taux,28)))</f>
        <v>0</v>
      </c>
      <c r="AI51" s="78">
        <f t="shared" ca="1" si="6"/>
        <v>0</v>
      </c>
    </row>
    <row r="52" spans="1:35" s="64" customFormat="1">
      <c r="A52" s="67">
        <f t="shared" si="7"/>
        <v>38</v>
      </c>
      <c r="B52" s="68" t="str">
        <f>CONCATENATE([1]Données!B93," ",[1]Données!C93)</f>
        <v xml:space="preserve"> </v>
      </c>
      <c r="C52" s="69">
        <f ca="1">IF(B52="",0,INT((TODAY()-[1]Données!E93)/365.25))</f>
        <v>119</v>
      </c>
      <c r="D52" s="70">
        <f>[1]Données!D93</f>
        <v>0</v>
      </c>
      <c r="E52" s="71">
        <f>[1]Données!I93</f>
        <v>0</v>
      </c>
      <c r="F52" s="72" t="str">
        <f>[1]Données!AD93</f>
        <v/>
      </c>
      <c r="G52" s="73">
        <f t="shared" ca="1" si="5"/>
        <v>0</v>
      </c>
      <c r="H52" s="74">
        <f>IF($B52=" ",0,IF([1]Données!$K93="exo",0,$G52/1000*VLOOKUP($F52,taux,2)))</f>
        <v>0</v>
      </c>
      <c r="I52" s="75">
        <f ca="1">IF(C52&gt;=65,0,[1]Données!M93*5000)</f>
        <v>0</v>
      </c>
      <c r="J52" s="74">
        <f ca="1">I52/1000*(IF(I52=0,0,1)*VLOOKUP((1+(C52&gt;=20)+(C52&gt;=25)+(C52&gt;=30)+(C52&gt;=35)+(C52&gt;=40)+(C52&gt;=45)+(C52&gt;=50)+(C52&gt;=55)+(C52&gt;=60)+(C52&gt;=65)),Test,2+(IF([1]Données!F93="H",1,3))+(IF([1]Données!G93="F",1,0))))</f>
        <v>0</v>
      </c>
      <c r="K52" s="73">
        <f t="shared" ca="1" si="0"/>
        <v>0</v>
      </c>
      <c r="L52" s="74">
        <f>IF($B52=" ",0,IF([1]Données!$N93="exo",0,$K52/1000*VLOOKUP($F52,taux,6)))</f>
        <v>0</v>
      </c>
      <c r="M52" s="76">
        <f>IF($B52=" ",0,IF([1]Données!$K93="NON COUVERT",0,IF(AND([1]Données!$L93="oui",[1]Données!$K93=0.5),MIN(VLOOKUP($F52,taux,5)/2,ROUNDUP(VLOOKUP($F52,taux,3)*$E52,-3)/2),IF([1]Données!$K93=0.5,MIN(VLOOKUP($F52,taux,4)/2,ROUNDUP(VLOOKUP($F52,taux,3)*$E52,-3)/2),ROUNDUP(IF([1]Données!$L93="OUI",MIN(VLOOKUP($F52,taux,3)*$E52,VLOOKUP($F52,taux,5)),MIN(VLOOKUP($F52,taux,3)*$E52,VLOOKUP($F52,taux,4))),-3)))))</f>
        <v>0</v>
      </c>
      <c r="N52" s="76">
        <f>IF($B52=" ",0,IF([1]Données!$N93="NON COUVERT",0,IF(AND([1]Données!$O93="oui",[1]Données!$N93=0.5),MIN(VLOOKUP($F52,taux,9)/2,ROUNDUP(VLOOKUP($F52,taux,7)*$E52,-3)/2),IF([1]Données!$N93=0.5,MIN(VLOOKUP($F52,taux,8)/2,ROUNDUP(VLOOKUP($F52,taux,7)*$E52,-3)/2),ROUNDUP(IF([1]Données!$O93="OUI",MIN(VLOOKUP($F52,taux,7)*$E52,VLOOKUP($F52,taux,9)),MIN(VLOOKUP($F52,taux,7)*$E52,VLOOKUP($F52,taux,8))),-3)))))</f>
        <v>0</v>
      </c>
      <c r="O52" s="77">
        <f>IF($B52=" ",0,IF([1]Données!P93="non couvert"," ",[1]Données!Q93))</f>
        <v>0</v>
      </c>
      <c r="P52" s="78">
        <f>IF($B52=" ",0,IF([1]Données!$P93="exo",0,IF($O52="FAM",VLOOKUP($F52,taux,10),IF($O52="MONO",VLOOKUP($F52,taux,11),IF($O52="COUPLE",VLOOKUP($F52,taux,12),0)))))</f>
        <v>0</v>
      </c>
      <c r="Q52" s="79">
        <f>IF($B52=" ",0,IF([1]Données!$R93="NON COUVERT",0,ROUNDUP(IF([1]Données!$S93="OUI",MIN($E52*VLOOKUP($F52,taux,15)/52,VLOOKUP($F52,taux,17)),MIN($E52*VLOOKUP($F52,taux,15)/52,VLOOKUP($F52,taux,16))),0)))</f>
        <v>0</v>
      </c>
      <c r="R52" s="80">
        <f>IF($B52=" ",0,IF([1]Données!$R93="EXO",0,$Q52*VLOOKUP($F52,taux,13)/10))</f>
        <v>0</v>
      </c>
      <c r="S52" s="81">
        <f t="shared" ca="1" si="1"/>
        <v>0</v>
      </c>
      <c r="T52" s="82">
        <f>IF(B52=" ",0,IF([1]Données!$T93="exo",0,$S52*VLOOKUP($F52,taux,18)/100))</f>
        <v>0</v>
      </c>
      <c r="U52" s="81">
        <f>IF($B52=" ",0,IF([1]Données!$V93="non couvert",0,IF(VLOOKUP($F52,taux,29)="fixe","s/o",IF([1]Données!$W93="oui",MIN(ROUNDUP(VLOOKUP($F52,taux,31)*$E52,-3),VLOOKUP($F52,taux,33)),MIN(ROUNDUP(VLOOKUP($F52,taux,31)*$E52,-3),VLOOKUP($F52,taux,32))))))</f>
        <v>0</v>
      </c>
      <c r="V52" s="82">
        <f>IF(B52=" ",0,IF([1]Données!$V93="exo",0,IF(VLOOKUP($F52,taux,29)="fixe",VLOOKUP($F52,taux,30),$U52/1000*VLOOKUP($F52,taux,30))))</f>
        <v>0</v>
      </c>
      <c r="W52" s="82">
        <f t="shared" si="2"/>
        <v>0</v>
      </c>
      <c r="X52" s="83">
        <f>IF(B52=" ",0,EDATE(([1]Données!E93),780))</f>
        <v>0</v>
      </c>
      <c r="Y52" s="83">
        <f t="shared" si="3"/>
        <v>0</v>
      </c>
      <c r="Z52" s="84">
        <f>IF($B52=" ",0,IF([1]Données!$T93="non couvert",0,IF([1]Données!$U93="oui",MIN(VLOOKUP($F52,taux,26),ROUNDUP(IF($E52/12&gt;VLOOKUP($F52,taux,21)+VLOOKUP($F52,taux,23),(VLOOKUP($F52,taux,20)*VLOOKUP($F52,taux,21))+(VLOOKUP($F52,taux,22)*VLOOKUP($F52,taux,23))+($E52/12-VLOOKUP($F52,taux,21)-VLOOKUP($F52,taux,23))*VLOOKUP($F52,taux,24),IF($E52/12&gt;VLOOKUP($F52,taux,21),(VLOOKUP($F52,taux,20)*VLOOKUP($F52,taux,21))+($E52/12-VLOOKUP($F52,taux,21))*VLOOKUP($F52,taux,22),$E52/12*VLOOKUP($F52,taux,20))),0)),MIN(VLOOKUP($F52,taux,25),ROUNDUP(IF($E52/12&gt;VLOOKUP($F52,taux,21)+VLOOKUP($F52,taux,23),(VLOOKUP($F52,taux,20)*VLOOKUP($F52,taux,21))+(VLOOKUP($F52,taux,22)*VLOOKUP($F52,taux,23))+($E52/12-VLOOKUP($F52,taux,21)-VLOOKUP($F52,taux,23))*VLOOKUP($F52,taux,24),IF($E52/12&gt;VLOOKUP($F52,taux,21),(VLOOKUP($F52,taux,20)*VLOOKUP($F52,taux,21))+($E52/12-VLOOKUP($F52,taux,21))*VLOOKUP($F52,taux,22),$E52/12*VLOOKUP($F52,taux,20))),0)))))</f>
        <v>0</v>
      </c>
      <c r="AA52" s="85">
        <f>IF($B52=" ",0,IF([1]Données!$X93="non couvert"," ",[1]Données!Y93))</f>
        <v>0</v>
      </c>
      <c r="AB52" s="82">
        <f>IF($B52=" ",0,IF([1]Données!$X93="exo",0,IF($AA52="ind",VLOOKUP($F52,taux,34),IF($AA52="fam",VLOOKUP($F52,taux,35),IF($AA52="mono",VLOOKUP($F52,taux,36),IF($AA52="couple",VLOOKUP($F52,taux,37),0))))))</f>
        <v>0</v>
      </c>
      <c r="AC52" s="85">
        <f>IF($B52=" ",0,IF([1]Données!$Z93="non couvert"," ",[1]Données!AA93))</f>
        <v>0</v>
      </c>
      <c r="AD52" s="82">
        <f>IF($B52=" ",0,IF([1]Données!$Z93="exo",0,IF($AC52="ind",VLOOKUP($F52,taux,38),IF($AC52="fam",VLOOKUP($F52,taux,39),IF($AC52="mono",VLOOKUP($F52,taux,40),IF($AC52="couple",VLOOKUP($F52,taux,41),0))))))</f>
        <v>0</v>
      </c>
      <c r="AE52" s="86">
        <f>IF($B52=" ",0,IF([1]Données!$AB93="non couvert"," ",[1]Données!AC93))</f>
        <v>0</v>
      </c>
      <c r="AF52" s="87">
        <f>IF($B52=" ",0,IF([1]Données!$AB93="exo",0,IF($AE52="ind",VLOOKUP($F52,taux,42),IF($AE52="fam",VLOOKUP($F52,taux,43),IF($AE52="mono",VLOOKUP($F52,taux,44),IF($AE52="couple",VLOOKUP($F52,taux,45),0))))))</f>
        <v>0</v>
      </c>
      <c r="AG52" s="88">
        <f t="shared" ca="1" si="4"/>
        <v>0</v>
      </c>
      <c r="AH52" s="88">
        <f>IF($B52=" ",0,IF([1]Données!J93="Manitoba",(Facture!H52+Facture!J52+Facture!L52+Facture!P52+Facture!R52+Facture!T52)*0.08,(AG52-W52)*IF([1]Données!$J93="qc",0.09,IF([1]Données!$J93="on",0.08,0))+W52*VLOOKUP($F52,taux,28)))</f>
        <v>0</v>
      </c>
      <c r="AI52" s="78">
        <f t="shared" ca="1" si="6"/>
        <v>0</v>
      </c>
    </row>
    <row r="53" spans="1:35" s="64" customFormat="1">
      <c r="A53" s="67">
        <f t="shared" si="7"/>
        <v>39</v>
      </c>
      <c r="B53" s="68" t="str">
        <f>CONCATENATE([1]Données!B94," ",[1]Données!C94)</f>
        <v xml:space="preserve"> </v>
      </c>
      <c r="C53" s="69">
        <f ca="1">IF(B53="",0,INT((TODAY()-[1]Données!E94)/365.25))</f>
        <v>119</v>
      </c>
      <c r="D53" s="70">
        <f>[1]Données!D94</f>
        <v>0</v>
      </c>
      <c r="E53" s="71">
        <f>[1]Données!I94</f>
        <v>0</v>
      </c>
      <c r="F53" s="72" t="str">
        <f>[1]Données!AD94</f>
        <v/>
      </c>
      <c r="G53" s="73">
        <f t="shared" ca="1" si="5"/>
        <v>0</v>
      </c>
      <c r="H53" s="74">
        <f>IF($B53=" ",0,IF([1]Données!$K94="exo",0,$G53/1000*VLOOKUP($F53,taux,2)))</f>
        <v>0</v>
      </c>
      <c r="I53" s="75">
        <f ca="1">IF(C53&gt;=65,0,[1]Données!M94*5000)</f>
        <v>0</v>
      </c>
      <c r="J53" s="74">
        <f ca="1">I53/1000*(IF(I53=0,0,1)*VLOOKUP((1+(C53&gt;=20)+(C53&gt;=25)+(C53&gt;=30)+(C53&gt;=35)+(C53&gt;=40)+(C53&gt;=45)+(C53&gt;=50)+(C53&gt;=55)+(C53&gt;=60)+(C53&gt;=65)),Test,2+(IF([1]Données!F94="H",1,3))+(IF([1]Données!G94="F",1,0))))</f>
        <v>0</v>
      </c>
      <c r="K53" s="73">
        <f t="shared" ca="1" si="0"/>
        <v>0</v>
      </c>
      <c r="L53" s="74">
        <f>IF($B53=" ",0,IF([1]Données!$N94="exo",0,$K53/1000*VLOOKUP($F53,taux,6)))</f>
        <v>0</v>
      </c>
      <c r="M53" s="76">
        <f>IF($B53=" ",0,IF([1]Données!$K94="NON COUVERT",0,IF(AND([1]Données!$L94="oui",[1]Données!$K94=0.5),MIN(VLOOKUP($F53,taux,5)/2,ROUNDUP(VLOOKUP($F53,taux,3)*$E53,-3)/2),IF([1]Données!$K94=0.5,MIN(VLOOKUP($F53,taux,4)/2,ROUNDUP(VLOOKUP($F53,taux,3)*$E53,-3)/2),ROUNDUP(IF([1]Données!$L94="OUI",MIN(VLOOKUP($F53,taux,3)*$E53,VLOOKUP($F53,taux,5)),MIN(VLOOKUP($F53,taux,3)*$E53,VLOOKUP($F53,taux,4))),-3)))))</f>
        <v>0</v>
      </c>
      <c r="N53" s="76">
        <f>IF($B53=" ",0,IF([1]Données!$N94="NON COUVERT",0,IF(AND([1]Données!$O94="oui",[1]Données!$N94=0.5),MIN(VLOOKUP($F53,taux,9)/2,ROUNDUP(VLOOKUP($F53,taux,7)*$E53,-3)/2),IF([1]Données!$N94=0.5,MIN(VLOOKUP($F53,taux,8)/2,ROUNDUP(VLOOKUP($F53,taux,7)*$E53,-3)/2),ROUNDUP(IF([1]Données!$O94="OUI",MIN(VLOOKUP($F53,taux,7)*$E53,VLOOKUP($F53,taux,9)),MIN(VLOOKUP($F53,taux,7)*$E53,VLOOKUP($F53,taux,8))),-3)))))</f>
        <v>0</v>
      </c>
      <c r="O53" s="77">
        <f>IF($B53=" ",0,IF([1]Données!P94="non couvert"," ",[1]Données!Q94))</f>
        <v>0</v>
      </c>
      <c r="P53" s="78">
        <f>IF($B53=" ",0,IF([1]Données!$P94="exo",0,IF($O53="FAM",VLOOKUP($F53,taux,10),IF($O53="MONO",VLOOKUP($F53,taux,11),IF($O53="COUPLE",VLOOKUP($F53,taux,12),0)))))</f>
        <v>0</v>
      </c>
      <c r="Q53" s="79">
        <f>IF($B53=" ",0,IF([1]Données!$R94="NON COUVERT",0,ROUNDUP(IF([1]Données!$S94="OUI",MIN($E53*VLOOKUP($F53,taux,15)/52,VLOOKUP($F53,taux,17)),MIN($E53*VLOOKUP($F53,taux,15)/52,VLOOKUP($F53,taux,16))),0)))</f>
        <v>0</v>
      </c>
      <c r="R53" s="80">
        <f>IF($B53=" ",0,IF([1]Données!$R94="EXO",0,$Q53*VLOOKUP($F53,taux,13)/10))</f>
        <v>0</v>
      </c>
      <c r="S53" s="81">
        <f t="shared" ca="1" si="1"/>
        <v>0</v>
      </c>
      <c r="T53" s="82">
        <f>IF(B53=" ",0,IF([1]Données!$T94="exo",0,$S53*VLOOKUP($F53,taux,18)/100))</f>
        <v>0</v>
      </c>
      <c r="U53" s="81">
        <f>IF($B53=" ",0,IF([1]Données!$V94="non couvert",0,IF(VLOOKUP($F53,taux,29)="fixe","s/o",IF([1]Données!$W94="oui",MIN(ROUNDUP(VLOOKUP($F53,taux,31)*$E53,-3),VLOOKUP($F53,taux,33)),MIN(ROUNDUP(VLOOKUP($F53,taux,31)*$E53,-3),VLOOKUP($F53,taux,32))))))</f>
        <v>0</v>
      </c>
      <c r="V53" s="82">
        <f>IF(B53=" ",0,IF([1]Données!$V94="exo",0,IF(VLOOKUP($F53,taux,29)="fixe",VLOOKUP($F53,taux,30),$U53/1000*VLOOKUP($F53,taux,30))))</f>
        <v>0</v>
      </c>
      <c r="W53" s="82">
        <f t="shared" si="2"/>
        <v>0</v>
      </c>
      <c r="X53" s="83">
        <f>IF(B53=" ",0,EDATE(([1]Données!E94),780))</f>
        <v>0</v>
      </c>
      <c r="Y53" s="83">
        <f t="shared" si="3"/>
        <v>0</v>
      </c>
      <c r="Z53" s="84">
        <f>IF($B53=" ",0,IF([1]Données!$T94="non couvert",0,IF([1]Données!$U94="oui",MIN(VLOOKUP($F53,taux,26),ROUNDUP(IF($E53/12&gt;VLOOKUP($F53,taux,21)+VLOOKUP($F53,taux,23),(VLOOKUP($F53,taux,20)*VLOOKUP($F53,taux,21))+(VLOOKUP($F53,taux,22)*VLOOKUP($F53,taux,23))+($E53/12-VLOOKUP($F53,taux,21)-VLOOKUP($F53,taux,23))*VLOOKUP($F53,taux,24),IF($E53/12&gt;VLOOKUP($F53,taux,21),(VLOOKUP($F53,taux,20)*VLOOKUP($F53,taux,21))+($E53/12-VLOOKUP($F53,taux,21))*VLOOKUP($F53,taux,22),$E53/12*VLOOKUP($F53,taux,20))),0)),MIN(VLOOKUP($F53,taux,25),ROUNDUP(IF($E53/12&gt;VLOOKUP($F53,taux,21)+VLOOKUP($F53,taux,23),(VLOOKUP($F53,taux,20)*VLOOKUP($F53,taux,21))+(VLOOKUP($F53,taux,22)*VLOOKUP($F53,taux,23))+($E53/12-VLOOKUP($F53,taux,21)-VLOOKUP($F53,taux,23))*VLOOKUP($F53,taux,24),IF($E53/12&gt;VLOOKUP($F53,taux,21),(VLOOKUP($F53,taux,20)*VLOOKUP($F53,taux,21))+($E53/12-VLOOKUP($F53,taux,21))*VLOOKUP($F53,taux,22),$E53/12*VLOOKUP($F53,taux,20))),0)))))</f>
        <v>0</v>
      </c>
      <c r="AA53" s="85">
        <f>IF($B53=" ",0,IF([1]Données!$X94="non couvert"," ",[1]Données!Y94))</f>
        <v>0</v>
      </c>
      <c r="AB53" s="82">
        <f>IF($B53=" ",0,IF([1]Données!$X94="exo",0,IF($AA53="ind",VLOOKUP($F53,taux,34),IF($AA53="fam",VLOOKUP($F53,taux,35),IF($AA53="mono",VLOOKUP($F53,taux,36),IF($AA53="couple",VLOOKUP($F53,taux,37),0))))))</f>
        <v>0</v>
      </c>
      <c r="AC53" s="85">
        <f>IF($B53=" ",0,IF([1]Données!$Z94="non couvert"," ",[1]Données!AA94))</f>
        <v>0</v>
      </c>
      <c r="AD53" s="82">
        <f>IF($B53=" ",0,IF([1]Données!$Z94="exo",0,IF($AC53="ind",VLOOKUP($F53,taux,38),IF($AC53="fam",VLOOKUP($F53,taux,39),IF($AC53="mono",VLOOKUP($F53,taux,40),IF($AC53="couple",VLOOKUP($F53,taux,41),0))))))</f>
        <v>0</v>
      </c>
      <c r="AE53" s="86">
        <f>IF($B53=" ",0,IF([1]Données!$AB94="non couvert"," ",[1]Données!AC94))</f>
        <v>0</v>
      </c>
      <c r="AF53" s="87">
        <f>IF($B53=" ",0,IF([1]Données!$AB94="exo",0,IF($AE53="ind",VLOOKUP($F53,taux,42),IF($AE53="fam",VLOOKUP($F53,taux,43),IF($AE53="mono",VLOOKUP($F53,taux,44),IF($AE53="couple",VLOOKUP($F53,taux,45),0))))))</f>
        <v>0</v>
      </c>
      <c r="AG53" s="88">
        <f t="shared" ca="1" si="4"/>
        <v>0</v>
      </c>
      <c r="AH53" s="88">
        <f>IF($B53=" ",0,IF([1]Données!J94="Manitoba",(Facture!H53+Facture!J53+Facture!L53+Facture!P53+Facture!R53+Facture!T53)*0.08,(AG53-W53)*IF([1]Données!$J94="qc",0.09,IF([1]Données!$J94="on",0.08,0))+W53*VLOOKUP($F53,taux,28)))</f>
        <v>0</v>
      </c>
      <c r="AI53" s="78">
        <f t="shared" ca="1" si="6"/>
        <v>0</v>
      </c>
    </row>
    <row r="54" spans="1:35" s="64" customFormat="1">
      <c r="A54" s="67">
        <f t="shared" si="7"/>
        <v>40</v>
      </c>
      <c r="B54" s="68" t="str">
        <f>CONCATENATE([1]Données!B95," ",[1]Données!C95)</f>
        <v xml:space="preserve"> </v>
      </c>
      <c r="C54" s="69">
        <f ca="1">IF(B54="",0,INT((TODAY()-[1]Données!E95)/365.25))</f>
        <v>119</v>
      </c>
      <c r="D54" s="70">
        <f>[1]Données!D95</f>
        <v>0</v>
      </c>
      <c r="E54" s="71">
        <f>[1]Données!I95</f>
        <v>0</v>
      </c>
      <c r="F54" s="72" t="str">
        <f>[1]Données!AD95</f>
        <v/>
      </c>
      <c r="G54" s="73">
        <f t="shared" ca="1" si="5"/>
        <v>0</v>
      </c>
      <c r="H54" s="74">
        <f>IF($B54=" ",0,IF([1]Données!$K95="exo",0,$G54/1000*VLOOKUP($F54,taux,2)))</f>
        <v>0</v>
      </c>
      <c r="I54" s="75">
        <f ca="1">IF(C54&gt;=65,0,[1]Données!M95*5000)</f>
        <v>0</v>
      </c>
      <c r="J54" s="74">
        <f ca="1">I54/1000*(IF(I54=0,0,1)*VLOOKUP((1+(C54&gt;=20)+(C54&gt;=25)+(C54&gt;=30)+(C54&gt;=35)+(C54&gt;=40)+(C54&gt;=45)+(C54&gt;=50)+(C54&gt;=55)+(C54&gt;=60)+(C54&gt;=65)),Test,2+(IF([1]Données!F95="H",1,3))+(IF([1]Données!G95="F",1,0))))</f>
        <v>0</v>
      </c>
      <c r="K54" s="73">
        <f t="shared" ca="1" si="0"/>
        <v>0</v>
      </c>
      <c r="L54" s="74">
        <f>IF($B54=" ",0,IF([1]Données!$N95="exo",0,$K54/1000*VLOOKUP($F54,taux,6)))</f>
        <v>0</v>
      </c>
      <c r="M54" s="76">
        <f>IF($B54=" ",0,IF([1]Données!$K95="NON COUVERT",0,IF(AND([1]Données!$L95="oui",[1]Données!$K95=0.5),MIN(VLOOKUP($F54,taux,5)/2,ROUNDUP(VLOOKUP($F54,taux,3)*$E54,-3)/2),IF([1]Données!$K95=0.5,MIN(VLOOKUP($F54,taux,4)/2,ROUNDUP(VLOOKUP($F54,taux,3)*$E54,-3)/2),ROUNDUP(IF([1]Données!$L95="OUI",MIN(VLOOKUP($F54,taux,3)*$E54,VLOOKUP($F54,taux,5)),MIN(VLOOKUP($F54,taux,3)*$E54,VLOOKUP($F54,taux,4))),-3)))))</f>
        <v>0</v>
      </c>
      <c r="N54" s="76">
        <f>IF($B54=" ",0,IF([1]Données!$N95="NON COUVERT",0,IF(AND([1]Données!$O95="oui",[1]Données!$N95=0.5),MIN(VLOOKUP($F54,taux,9)/2,ROUNDUP(VLOOKUP($F54,taux,7)*$E54,-3)/2),IF([1]Données!$N95=0.5,MIN(VLOOKUP($F54,taux,8)/2,ROUNDUP(VLOOKUP($F54,taux,7)*$E54,-3)/2),ROUNDUP(IF([1]Données!$O95="OUI",MIN(VLOOKUP($F54,taux,7)*$E54,VLOOKUP($F54,taux,9)),MIN(VLOOKUP($F54,taux,7)*$E54,VLOOKUP($F54,taux,8))),-3)))))</f>
        <v>0</v>
      </c>
      <c r="O54" s="77">
        <f>IF($B54=" ",0,IF([1]Données!P95="non couvert"," ",[1]Données!Q95))</f>
        <v>0</v>
      </c>
      <c r="P54" s="78">
        <f>IF($B54=" ",0,IF([1]Données!$P95="exo",0,IF($O54="FAM",VLOOKUP($F54,taux,10),IF($O54="MONO",VLOOKUP($F54,taux,11),IF($O54="COUPLE",VLOOKUP($F54,taux,12),0)))))</f>
        <v>0</v>
      </c>
      <c r="Q54" s="79">
        <f>IF($B54=" ",0,IF([1]Données!$R95="NON COUVERT",0,ROUNDUP(IF([1]Données!$S95="OUI",MIN($E54*VLOOKUP($F54,taux,15)/52,VLOOKUP($F54,taux,17)),MIN($E54*VLOOKUP($F54,taux,15)/52,VLOOKUP($F54,taux,16))),0)))</f>
        <v>0</v>
      </c>
      <c r="R54" s="80">
        <f>IF($B54=" ",0,IF([1]Données!$R95="EXO",0,$Q54*VLOOKUP($F54,taux,13)/10))</f>
        <v>0</v>
      </c>
      <c r="S54" s="81">
        <f t="shared" ca="1" si="1"/>
        <v>0</v>
      </c>
      <c r="T54" s="82">
        <f>IF(B54=" ",0,IF([1]Données!$T95="exo",0,$S54*VLOOKUP($F54,taux,18)/100))</f>
        <v>0</v>
      </c>
      <c r="U54" s="81">
        <f>IF($B54=" ",0,IF([1]Données!$V95="non couvert",0,IF(VLOOKUP($F54,taux,29)="fixe","s/o",IF([1]Données!$W95="oui",MIN(ROUNDUP(VLOOKUP($F54,taux,31)*$E54,-3),VLOOKUP($F54,taux,33)),MIN(ROUNDUP(VLOOKUP($F54,taux,31)*$E54,-3),VLOOKUP($F54,taux,32))))))</f>
        <v>0</v>
      </c>
      <c r="V54" s="82">
        <f>IF(B54=" ",0,IF([1]Données!$V95="exo",0,IF(VLOOKUP($F54,taux,29)="fixe",VLOOKUP($F54,taux,30),$U54/1000*VLOOKUP($F54,taux,30))))</f>
        <v>0</v>
      </c>
      <c r="W54" s="82">
        <f t="shared" si="2"/>
        <v>0</v>
      </c>
      <c r="X54" s="83">
        <f>IF(B54=" ",0,EDATE(([1]Données!E95),780))</f>
        <v>0</v>
      </c>
      <c r="Y54" s="83">
        <f t="shared" si="3"/>
        <v>0</v>
      </c>
      <c r="Z54" s="84">
        <f>IF($B54=" ",0,IF([1]Données!$T95="non couvert",0,IF([1]Données!$U95="oui",MIN(VLOOKUP($F54,taux,26),ROUNDUP(IF($E54/12&gt;VLOOKUP($F54,taux,21)+VLOOKUP($F54,taux,23),(VLOOKUP($F54,taux,20)*VLOOKUP($F54,taux,21))+(VLOOKUP($F54,taux,22)*VLOOKUP($F54,taux,23))+($E54/12-VLOOKUP($F54,taux,21)-VLOOKUP($F54,taux,23))*VLOOKUP($F54,taux,24),IF($E54/12&gt;VLOOKUP($F54,taux,21),(VLOOKUP($F54,taux,20)*VLOOKUP($F54,taux,21))+($E54/12-VLOOKUP($F54,taux,21))*VLOOKUP($F54,taux,22),$E54/12*VLOOKUP($F54,taux,20))),0)),MIN(VLOOKUP($F54,taux,25),ROUNDUP(IF($E54/12&gt;VLOOKUP($F54,taux,21)+VLOOKUP($F54,taux,23),(VLOOKUP($F54,taux,20)*VLOOKUP($F54,taux,21))+(VLOOKUP($F54,taux,22)*VLOOKUP($F54,taux,23))+($E54/12-VLOOKUP($F54,taux,21)-VLOOKUP($F54,taux,23))*VLOOKUP($F54,taux,24),IF($E54/12&gt;VLOOKUP($F54,taux,21),(VLOOKUP($F54,taux,20)*VLOOKUP($F54,taux,21))+($E54/12-VLOOKUP($F54,taux,21))*VLOOKUP($F54,taux,22),$E54/12*VLOOKUP($F54,taux,20))),0)))))</f>
        <v>0</v>
      </c>
      <c r="AA54" s="85">
        <f>IF($B54=" ",0,IF([1]Données!$X95="non couvert"," ",[1]Données!Y95))</f>
        <v>0</v>
      </c>
      <c r="AB54" s="82">
        <f>IF($B54=" ",0,IF([1]Données!$X95="exo",0,IF($AA54="ind",VLOOKUP($F54,taux,34),IF($AA54="fam",VLOOKUP($F54,taux,35),IF($AA54="mono",VLOOKUP($F54,taux,36),IF($AA54="couple",VLOOKUP($F54,taux,37),0))))))</f>
        <v>0</v>
      </c>
      <c r="AC54" s="85">
        <f>IF($B54=" ",0,IF([1]Données!$Z95="non couvert"," ",[1]Données!AA95))</f>
        <v>0</v>
      </c>
      <c r="AD54" s="82">
        <f>IF($B54=" ",0,IF([1]Données!$Z95="exo",0,IF($AC54="ind",VLOOKUP($F54,taux,38),IF($AC54="fam",VLOOKUP($F54,taux,39),IF($AC54="mono",VLOOKUP($F54,taux,40),IF($AC54="couple",VLOOKUP($F54,taux,41),0))))))</f>
        <v>0</v>
      </c>
      <c r="AE54" s="86">
        <f>IF($B54=" ",0,IF([1]Données!$AB95="non couvert"," ",[1]Données!AC95))</f>
        <v>0</v>
      </c>
      <c r="AF54" s="87">
        <f>IF($B54=" ",0,IF([1]Données!$AB95="exo",0,IF($AE54="ind",VLOOKUP($F54,taux,42),IF($AE54="fam",VLOOKUP($F54,taux,43),IF($AE54="mono",VLOOKUP($F54,taux,44),IF($AE54="couple",VLOOKUP($F54,taux,45),0))))))</f>
        <v>0</v>
      </c>
      <c r="AG54" s="88">
        <f t="shared" ca="1" si="4"/>
        <v>0</v>
      </c>
      <c r="AH54" s="88">
        <f>IF($B54=" ",0,IF([1]Données!J95="Manitoba",(Facture!H54+Facture!J54+Facture!L54+Facture!P54+Facture!R54+Facture!T54)*0.08,(AG54-W54)*IF([1]Données!$J95="qc",0.09,IF([1]Données!$J95="on",0.08,0))+W54*VLOOKUP($F54,taux,28)))</f>
        <v>0</v>
      </c>
      <c r="AI54" s="78">
        <f t="shared" ca="1" si="6"/>
        <v>0</v>
      </c>
    </row>
    <row r="55" spans="1:35" s="64" customFormat="1">
      <c r="A55" s="67">
        <f t="shared" si="7"/>
        <v>41</v>
      </c>
      <c r="B55" s="68" t="str">
        <f>CONCATENATE([1]Données!B96," ",[1]Données!C96)</f>
        <v xml:space="preserve"> </v>
      </c>
      <c r="C55" s="69">
        <f ca="1">IF(B55="",0,INT((TODAY()-[1]Données!E96)/365.25))</f>
        <v>119</v>
      </c>
      <c r="D55" s="70">
        <f>[1]Données!D96</f>
        <v>0</v>
      </c>
      <c r="E55" s="71">
        <f>[1]Données!I96</f>
        <v>0</v>
      </c>
      <c r="F55" s="72" t="str">
        <f>[1]Données!AD96</f>
        <v/>
      </c>
      <c r="G55" s="73">
        <f t="shared" ca="1" si="5"/>
        <v>0</v>
      </c>
      <c r="H55" s="74">
        <f>IF($B55=" ",0,IF([1]Données!$K96="exo",0,$G55/1000*VLOOKUP($F55,taux,2)))</f>
        <v>0</v>
      </c>
      <c r="I55" s="75">
        <f ca="1">IF(C55&gt;=65,0,[1]Données!M96*5000)</f>
        <v>0</v>
      </c>
      <c r="J55" s="74">
        <f ca="1">I55/1000*(IF(I55=0,0,1)*VLOOKUP((1+(C55&gt;=20)+(C55&gt;=25)+(C55&gt;=30)+(C55&gt;=35)+(C55&gt;=40)+(C55&gt;=45)+(C55&gt;=50)+(C55&gt;=55)+(C55&gt;=60)+(C55&gt;=65)),Test,2+(IF([1]Données!F96="H",1,3))+(IF([1]Données!G96="F",1,0))))</f>
        <v>0</v>
      </c>
      <c r="K55" s="73">
        <f t="shared" ca="1" si="0"/>
        <v>0</v>
      </c>
      <c r="L55" s="74">
        <f>IF($B55=" ",0,IF([1]Données!$N96="exo",0,$K55/1000*VLOOKUP($F55,taux,6)))</f>
        <v>0</v>
      </c>
      <c r="M55" s="76">
        <f>IF($B55=" ",0,IF([1]Données!$K96="NON COUVERT",0,IF(AND([1]Données!$L96="oui",[1]Données!$K96=0.5),MIN(VLOOKUP($F55,taux,5)/2,ROUNDUP(VLOOKUP($F55,taux,3)*$E55,-3)/2),IF([1]Données!$K96=0.5,MIN(VLOOKUP($F55,taux,4)/2,ROUNDUP(VLOOKUP($F55,taux,3)*$E55,-3)/2),ROUNDUP(IF([1]Données!$L96="OUI",MIN(VLOOKUP($F55,taux,3)*$E55,VLOOKUP($F55,taux,5)),MIN(VLOOKUP($F55,taux,3)*$E55,VLOOKUP($F55,taux,4))),-3)))))</f>
        <v>0</v>
      </c>
      <c r="N55" s="76">
        <f>IF($B55=" ",0,IF([1]Données!$N96="NON COUVERT",0,IF(AND([1]Données!$O96="oui",[1]Données!$N96=0.5),MIN(VLOOKUP($F55,taux,9)/2,ROUNDUP(VLOOKUP($F55,taux,7)*$E55,-3)/2),IF([1]Données!$N96=0.5,MIN(VLOOKUP($F55,taux,8)/2,ROUNDUP(VLOOKUP($F55,taux,7)*$E55,-3)/2),ROUNDUP(IF([1]Données!$O96="OUI",MIN(VLOOKUP($F55,taux,7)*$E55,VLOOKUP($F55,taux,9)),MIN(VLOOKUP($F55,taux,7)*$E55,VLOOKUP($F55,taux,8))),-3)))))</f>
        <v>0</v>
      </c>
      <c r="O55" s="77">
        <f>IF($B55=" ",0,IF([1]Données!P96="non couvert"," ",[1]Données!Q96))</f>
        <v>0</v>
      </c>
      <c r="P55" s="78">
        <f>IF($B55=" ",0,IF([1]Données!$P96="exo",0,IF($O55="FAM",VLOOKUP($F55,taux,10),IF($O55="MONO",VLOOKUP($F55,taux,11),IF($O55="COUPLE",VLOOKUP($F55,taux,12),0)))))</f>
        <v>0</v>
      </c>
      <c r="Q55" s="79">
        <f>IF($B55=" ",0,IF([1]Données!$R96="NON COUVERT",0,ROUNDUP(IF([1]Données!$S96="OUI",MIN($E55*VLOOKUP($F55,taux,15)/52,VLOOKUP($F55,taux,17)),MIN($E55*VLOOKUP($F55,taux,15)/52,VLOOKUP($F55,taux,16))),0)))</f>
        <v>0</v>
      </c>
      <c r="R55" s="80">
        <f>IF($B55=" ",0,IF([1]Données!$R96="EXO",0,$Q55*VLOOKUP($F55,taux,13)/10))</f>
        <v>0</v>
      </c>
      <c r="S55" s="81">
        <f t="shared" ca="1" si="1"/>
        <v>0</v>
      </c>
      <c r="T55" s="82">
        <f>IF(B55=" ",0,IF([1]Données!$T96="exo",0,$S55*VLOOKUP($F55,taux,18)/100))</f>
        <v>0</v>
      </c>
      <c r="U55" s="81">
        <f>IF($B55=" ",0,IF([1]Données!$V96="non couvert",0,IF(VLOOKUP($F55,taux,29)="fixe","s/o",IF([1]Données!$W96="oui",MIN(ROUNDUP(VLOOKUP($F55,taux,31)*$E55,-3),VLOOKUP($F55,taux,33)),MIN(ROUNDUP(VLOOKUP($F55,taux,31)*$E55,-3),VLOOKUP($F55,taux,32))))))</f>
        <v>0</v>
      </c>
      <c r="V55" s="82">
        <f>IF(B55=" ",0,IF([1]Données!$V96="exo",0,IF(VLOOKUP($F55,taux,29)="fixe",VLOOKUP($F55,taux,30),$U55/1000*VLOOKUP($F55,taux,30))))</f>
        <v>0</v>
      </c>
      <c r="W55" s="82">
        <f t="shared" si="2"/>
        <v>0</v>
      </c>
      <c r="X55" s="83">
        <f>IF(B55=" ",0,EDATE(([1]Données!E96),780))</f>
        <v>0</v>
      </c>
      <c r="Y55" s="83">
        <f t="shared" si="3"/>
        <v>0</v>
      </c>
      <c r="Z55" s="84">
        <f>IF($B55=" ",0,IF([1]Données!$T96="non couvert",0,IF([1]Données!$U96="oui",MIN(VLOOKUP($F55,taux,26),ROUNDUP(IF($E55/12&gt;VLOOKUP($F55,taux,21)+VLOOKUP($F55,taux,23),(VLOOKUP($F55,taux,20)*VLOOKUP($F55,taux,21))+(VLOOKUP($F55,taux,22)*VLOOKUP($F55,taux,23))+($E55/12-VLOOKUP($F55,taux,21)-VLOOKUP($F55,taux,23))*VLOOKUP($F55,taux,24),IF($E55/12&gt;VLOOKUP($F55,taux,21),(VLOOKUP($F55,taux,20)*VLOOKUP($F55,taux,21))+($E55/12-VLOOKUP($F55,taux,21))*VLOOKUP($F55,taux,22),$E55/12*VLOOKUP($F55,taux,20))),0)),MIN(VLOOKUP($F55,taux,25),ROUNDUP(IF($E55/12&gt;VLOOKUP($F55,taux,21)+VLOOKUP($F55,taux,23),(VLOOKUP($F55,taux,20)*VLOOKUP($F55,taux,21))+(VLOOKUP($F55,taux,22)*VLOOKUP($F55,taux,23))+($E55/12-VLOOKUP($F55,taux,21)-VLOOKUP($F55,taux,23))*VLOOKUP($F55,taux,24),IF($E55/12&gt;VLOOKUP($F55,taux,21),(VLOOKUP($F55,taux,20)*VLOOKUP($F55,taux,21))+($E55/12-VLOOKUP($F55,taux,21))*VLOOKUP($F55,taux,22),$E55/12*VLOOKUP($F55,taux,20))),0)))))</f>
        <v>0</v>
      </c>
      <c r="AA55" s="85">
        <f>IF($B55=" ",0,IF([1]Données!$X96="non couvert"," ",[1]Données!Y96))</f>
        <v>0</v>
      </c>
      <c r="AB55" s="82">
        <f>IF($B55=" ",0,IF([1]Données!$X96="exo",0,IF($AA55="ind",VLOOKUP($F55,taux,34),IF($AA55="fam",VLOOKUP($F55,taux,35),IF($AA55="mono",VLOOKUP($F55,taux,36),IF($AA55="couple",VLOOKUP($F55,taux,37),0))))))</f>
        <v>0</v>
      </c>
      <c r="AC55" s="85">
        <f>IF($B55=" ",0,IF([1]Données!$Z96="non couvert"," ",[1]Données!AA96))</f>
        <v>0</v>
      </c>
      <c r="AD55" s="82">
        <f>IF($B55=" ",0,IF([1]Données!$Z96="exo",0,IF($AC55="ind",VLOOKUP($F55,taux,38),IF($AC55="fam",VLOOKUP($F55,taux,39),IF($AC55="mono",VLOOKUP($F55,taux,40),IF($AC55="couple",VLOOKUP($F55,taux,41),0))))))</f>
        <v>0</v>
      </c>
      <c r="AE55" s="86">
        <f>IF($B55=" ",0,IF([1]Données!$AB96="non couvert"," ",[1]Données!AC96))</f>
        <v>0</v>
      </c>
      <c r="AF55" s="87">
        <f>IF($B55=" ",0,IF([1]Données!$AB96="exo",0,IF($AE55="ind",VLOOKUP($F55,taux,42),IF($AE55="fam",VLOOKUP($F55,taux,43),IF($AE55="mono",VLOOKUP($F55,taux,44),IF($AE55="couple",VLOOKUP($F55,taux,45),0))))))</f>
        <v>0</v>
      </c>
      <c r="AG55" s="88">
        <f t="shared" ca="1" si="4"/>
        <v>0</v>
      </c>
      <c r="AH55" s="88">
        <f>IF($B55=" ",0,IF([1]Données!J96="Manitoba",(Facture!H55+Facture!J55+Facture!L55+Facture!P55+Facture!R55+Facture!T55)*0.08,(AG55-W55)*IF([1]Données!$J96="qc",0.09,IF([1]Données!$J96="on",0.08,0))+W55*VLOOKUP($F55,taux,28)))</f>
        <v>0</v>
      </c>
      <c r="AI55" s="78">
        <f t="shared" ca="1" si="6"/>
        <v>0</v>
      </c>
    </row>
    <row r="56" spans="1:35" s="64" customFormat="1">
      <c r="A56" s="67">
        <f t="shared" si="7"/>
        <v>42</v>
      </c>
      <c r="B56" s="68" t="str">
        <f>CONCATENATE([1]Données!B97," ",[1]Données!C97)</f>
        <v xml:space="preserve"> </v>
      </c>
      <c r="C56" s="69">
        <f ca="1">IF(B56="",0,INT((TODAY()-[1]Données!E97)/365.25))</f>
        <v>119</v>
      </c>
      <c r="D56" s="70">
        <f>[1]Données!D97</f>
        <v>0</v>
      </c>
      <c r="E56" s="71">
        <f>[1]Données!I97</f>
        <v>0</v>
      </c>
      <c r="F56" s="72" t="str">
        <f>[1]Données!AD97</f>
        <v/>
      </c>
      <c r="G56" s="73">
        <f t="shared" ca="1" si="5"/>
        <v>0</v>
      </c>
      <c r="H56" s="74">
        <f>IF($B56=" ",0,IF([1]Données!$K97="exo",0,$G56/1000*VLOOKUP($F56,taux,2)))</f>
        <v>0</v>
      </c>
      <c r="I56" s="75">
        <f ca="1">IF(C56&gt;=65,0,[1]Données!M97*5000)</f>
        <v>0</v>
      </c>
      <c r="J56" s="74">
        <f ca="1">I56/1000*(IF(I56=0,0,1)*VLOOKUP((1+(C56&gt;=20)+(C56&gt;=25)+(C56&gt;=30)+(C56&gt;=35)+(C56&gt;=40)+(C56&gt;=45)+(C56&gt;=50)+(C56&gt;=55)+(C56&gt;=60)+(C56&gt;=65)),Test,2+(IF([1]Données!F97="H",1,3))+(IF([1]Données!G97="F",1,0))))</f>
        <v>0</v>
      </c>
      <c r="K56" s="73">
        <f t="shared" ca="1" si="0"/>
        <v>0</v>
      </c>
      <c r="L56" s="74">
        <f>IF($B56=" ",0,IF([1]Données!$N97="exo",0,$K56/1000*VLOOKUP($F56,taux,6)))</f>
        <v>0</v>
      </c>
      <c r="M56" s="76">
        <f>IF($B56=" ",0,IF([1]Données!$K97="NON COUVERT",0,IF(AND([1]Données!$L97="oui",[1]Données!$K97=0.5),MIN(VLOOKUP($F56,taux,5)/2,ROUNDUP(VLOOKUP($F56,taux,3)*$E56,-3)/2),IF([1]Données!$K97=0.5,MIN(VLOOKUP($F56,taux,4)/2,ROUNDUP(VLOOKUP($F56,taux,3)*$E56,-3)/2),ROUNDUP(IF([1]Données!$L97="OUI",MIN(VLOOKUP($F56,taux,3)*$E56,VLOOKUP($F56,taux,5)),MIN(VLOOKUP($F56,taux,3)*$E56,VLOOKUP($F56,taux,4))),-3)))))</f>
        <v>0</v>
      </c>
      <c r="N56" s="76">
        <f>IF($B56=" ",0,IF([1]Données!$N97="NON COUVERT",0,IF(AND([1]Données!$O97="oui",[1]Données!$N97=0.5),MIN(VLOOKUP($F56,taux,9)/2,ROUNDUP(VLOOKUP($F56,taux,7)*$E56,-3)/2),IF([1]Données!$N97=0.5,MIN(VLOOKUP($F56,taux,8)/2,ROUNDUP(VLOOKUP($F56,taux,7)*$E56,-3)/2),ROUNDUP(IF([1]Données!$O97="OUI",MIN(VLOOKUP($F56,taux,7)*$E56,VLOOKUP($F56,taux,9)),MIN(VLOOKUP($F56,taux,7)*$E56,VLOOKUP($F56,taux,8))),-3)))))</f>
        <v>0</v>
      </c>
      <c r="O56" s="77">
        <f>IF($B56=" ",0,IF([1]Données!P97="non couvert"," ",[1]Données!Q97))</f>
        <v>0</v>
      </c>
      <c r="P56" s="78">
        <f>IF($B56=" ",0,IF([1]Données!$P97="exo",0,IF($O56="FAM",VLOOKUP($F56,taux,10),IF($O56="MONO",VLOOKUP($F56,taux,11),IF($O56="COUPLE",VLOOKUP($F56,taux,12),0)))))</f>
        <v>0</v>
      </c>
      <c r="Q56" s="79">
        <f>IF($B56=" ",0,IF([1]Données!$R97="NON COUVERT",0,ROUNDUP(IF([1]Données!$S97="OUI",MIN($E56*VLOOKUP($F56,taux,15)/52,VLOOKUP($F56,taux,17)),MIN($E56*VLOOKUP($F56,taux,15)/52,VLOOKUP($F56,taux,16))),0)))</f>
        <v>0</v>
      </c>
      <c r="R56" s="80">
        <f>IF($B56=" ",0,IF([1]Données!$R97="EXO",0,$Q56*VLOOKUP($F56,taux,13)/10))</f>
        <v>0</v>
      </c>
      <c r="S56" s="81">
        <f t="shared" ca="1" si="1"/>
        <v>0</v>
      </c>
      <c r="T56" s="82">
        <f>IF(B56=" ",0,IF([1]Données!$T97="exo",0,$S56*VLOOKUP($F56,taux,18)/100))</f>
        <v>0</v>
      </c>
      <c r="U56" s="81">
        <f>IF($B56=" ",0,IF([1]Données!$V97="non couvert",0,IF(VLOOKUP($F56,taux,29)="fixe","s/o",IF([1]Données!$W97="oui",MIN(ROUNDUP(VLOOKUP($F56,taux,31)*$E56,-3),VLOOKUP($F56,taux,33)),MIN(ROUNDUP(VLOOKUP($F56,taux,31)*$E56,-3),VLOOKUP($F56,taux,32))))))</f>
        <v>0</v>
      </c>
      <c r="V56" s="82">
        <f>IF(B56=" ",0,IF([1]Données!$V97="exo",0,IF(VLOOKUP($F56,taux,29)="fixe",VLOOKUP($F56,taux,30),$U56/1000*VLOOKUP($F56,taux,30))))</f>
        <v>0</v>
      </c>
      <c r="W56" s="82">
        <f t="shared" si="2"/>
        <v>0</v>
      </c>
      <c r="X56" s="83">
        <f>IF(B56=" ",0,EDATE(([1]Données!E97),780))</f>
        <v>0</v>
      </c>
      <c r="Y56" s="83">
        <f t="shared" si="3"/>
        <v>0</v>
      </c>
      <c r="Z56" s="84">
        <f>IF($B56=" ",0,IF([1]Données!$T97="non couvert",0,IF([1]Données!$U97="oui",MIN(VLOOKUP($F56,taux,26),ROUNDUP(IF($E56/12&gt;VLOOKUP($F56,taux,21)+VLOOKUP($F56,taux,23),(VLOOKUP($F56,taux,20)*VLOOKUP($F56,taux,21))+(VLOOKUP($F56,taux,22)*VLOOKUP($F56,taux,23))+($E56/12-VLOOKUP($F56,taux,21)-VLOOKUP($F56,taux,23))*VLOOKUP($F56,taux,24),IF($E56/12&gt;VLOOKUP($F56,taux,21),(VLOOKUP($F56,taux,20)*VLOOKUP($F56,taux,21))+($E56/12-VLOOKUP($F56,taux,21))*VLOOKUP($F56,taux,22),$E56/12*VLOOKUP($F56,taux,20))),0)),MIN(VLOOKUP($F56,taux,25),ROUNDUP(IF($E56/12&gt;VLOOKUP($F56,taux,21)+VLOOKUP($F56,taux,23),(VLOOKUP($F56,taux,20)*VLOOKUP($F56,taux,21))+(VLOOKUP($F56,taux,22)*VLOOKUP($F56,taux,23))+($E56/12-VLOOKUP($F56,taux,21)-VLOOKUP($F56,taux,23))*VLOOKUP($F56,taux,24),IF($E56/12&gt;VLOOKUP($F56,taux,21),(VLOOKUP($F56,taux,20)*VLOOKUP($F56,taux,21))+($E56/12-VLOOKUP($F56,taux,21))*VLOOKUP($F56,taux,22),$E56/12*VLOOKUP($F56,taux,20))),0)))))</f>
        <v>0</v>
      </c>
      <c r="AA56" s="85">
        <f>IF($B56=" ",0,IF([1]Données!$X97="non couvert"," ",[1]Données!Y97))</f>
        <v>0</v>
      </c>
      <c r="AB56" s="82">
        <f>IF($B56=" ",0,IF([1]Données!$X97="exo",0,IF($AA56="ind",VLOOKUP($F56,taux,34),IF($AA56="fam",VLOOKUP($F56,taux,35),IF($AA56="mono",VLOOKUP($F56,taux,36),IF($AA56="couple",VLOOKUP($F56,taux,37),0))))))</f>
        <v>0</v>
      </c>
      <c r="AC56" s="85">
        <f>IF($B56=" ",0,IF([1]Données!$Z97="non couvert"," ",[1]Données!AA97))</f>
        <v>0</v>
      </c>
      <c r="AD56" s="82">
        <f>IF($B56=" ",0,IF([1]Données!$Z97="exo",0,IF($AC56="ind",VLOOKUP($F56,taux,38),IF($AC56="fam",VLOOKUP($F56,taux,39),IF($AC56="mono",VLOOKUP($F56,taux,40),IF($AC56="couple",VLOOKUP($F56,taux,41),0))))))</f>
        <v>0</v>
      </c>
      <c r="AE56" s="86">
        <f>IF($B56=" ",0,IF([1]Données!$AB97="non couvert"," ",[1]Données!AC97))</f>
        <v>0</v>
      </c>
      <c r="AF56" s="87">
        <f>IF($B56=" ",0,IF([1]Données!$AB97="exo",0,IF($AE56="ind",VLOOKUP($F56,taux,42),IF($AE56="fam",VLOOKUP($F56,taux,43),IF($AE56="mono",VLOOKUP($F56,taux,44),IF($AE56="couple",VLOOKUP($F56,taux,45),0))))))</f>
        <v>0</v>
      </c>
      <c r="AG56" s="88">
        <f t="shared" ca="1" si="4"/>
        <v>0</v>
      </c>
      <c r="AH56" s="88">
        <f>IF($B56=" ",0,IF([1]Données!J97="Manitoba",(Facture!H56+Facture!J56+Facture!L56+Facture!P56+Facture!R56+Facture!T56)*0.08,(AG56-W56)*IF([1]Données!$J97="qc",0.09,IF([1]Données!$J97="on",0.08,0))+W56*VLOOKUP($F56,taux,28)))</f>
        <v>0</v>
      </c>
      <c r="AI56" s="78">
        <f t="shared" ca="1" si="6"/>
        <v>0</v>
      </c>
    </row>
    <row r="57" spans="1:35" s="64" customFormat="1">
      <c r="A57" s="67">
        <f t="shared" si="7"/>
        <v>43</v>
      </c>
      <c r="B57" s="68" t="str">
        <f>CONCATENATE([1]Données!B98," ",[1]Données!C98)</f>
        <v xml:space="preserve"> </v>
      </c>
      <c r="C57" s="69">
        <f ca="1">IF(B57="",0,INT((TODAY()-[1]Données!E98)/365.25))</f>
        <v>119</v>
      </c>
      <c r="D57" s="70">
        <f>[1]Données!D98</f>
        <v>0</v>
      </c>
      <c r="E57" s="71">
        <f>[1]Données!I98</f>
        <v>0</v>
      </c>
      <c r="F57" s="72" t="str">
        <f>[1]Données!AD98</f>
        <v/>
      </c>
      <c r="G57" s="73">
        <f t="shared" ca="1" si="5"/>
        <v>0</v>
      </c>
      <c r="H57" s="74">
        <f>IF($B57=" ",0,IF([1]Données!$K98="exo",0,$G57/1000*VLOOKUP($F57,taux,2)))</f>
        <v>0</v>
      </c>
      <c r="I57" s="75">
        <f ca="1">IF(C57&gt;=65,0,[1]Données!M98*5000)</f>
        <v>0</v>
      </c>
      <c r="J57" s="74">
        <f ca="1">I57/1000*(IF(I57=0,0,1)*VLOOKUP((1+(C57&gt;=20)+(C57&gt;=25)+(C57&gt;=30)+(C57&gt;=35)+(C57&gt;=40)+(C57&gt;=45)+(C57&gt;=50)+(C57&gt;=55)+(C57&gt;=60)+(C57&gt;=65)),Test,2+(IF([1]Données!F98="H",1,3))+(IF([1]Données!G98="F",1,0))))</f>
        <v>0</v>
      </c>
      <c r="K57" s="73">
        <f t="shared" ca="1" si="0"/>
        <v>0</v>
      </c>
      <c r="L57" s="74">
        <f>IF($B57=" ",0,IF([1]Données!$N98="exo",0,$K57/1000*VLOOKUP($F57,taux,6)))</f>
        <v>0</v>
      </c>
      <c r="M57" s="76">
        <f>IF($B57=" ",0,IF([1]Données!$K98="NON COUVERT",0,IF(AND([1]Données!$L98="oui",[1]Données!$K98=0.5),MIN(VLOOKUP($F57,taux,5)/2,ROUNDUP(VLOOKUP($F57,taux,3)*$E57,-3)/2),IF([1]Données!$K98=0.5,MIN(VLOOKUP($F57,taux,4)/2,ROUNDUP(VLOOKUP($F57,taux,3)*$E57,-3)/2),ROUNDUP(IF([1]Données!$L98="OUI",MIN(VLOOKUP($F57,taux,3)*$E57,VLOOKUP($F57,taux,5)),MIN(VLOOKUP($F57,taux,3)*$E57,VLOOKUP($F57,taux,4))),-3)))))</f>
        <v>0</v>
      </c>
      <c r="N57" s="76">
        <f>IF($B57=" ",0,IF([1]Données!$N98="NON COUVERT",0,IF(AND([1]Données!$O98="oui",[1]Données!$N98=0.5),MIN(VLOOKUP($F57,taux,9)/2,ROUNDUP(VLOOKUP($F57,taux,7)*$E57,-3)/2),IF([1]Données!$N98=0.5,MIN(VLOOKUP($F57,taux,8)/2,ROUNDUP(VLOOKUP($F57,taux,7)*$E57,-3)/2),ROUNDUP(IF([1]Données!$O98="OUI",MIN(VLOOKUP($F57,taux,7)*$E57,VLOOKUP($F57,taux,9)),MIN(VLOOKUP($F57,taux,7)*$E57,VLOOKUP($F57,taux,8))),-3)))))</f>
        <v>0</v>
      </c>
      <c r="O57" s="77">
        <f>IF($B57=" ",0,IF([1]Données!P98="non couvert"," ",[1]Données!Q98))</f>
        <v>0</v>
      </c>
      <c r="P57" s="78">
        <f>IF($B57=" ",0,IF([1]Données!$P98="exo",0,IF($O57="FAM",VLOOKUP($F57,taux,10),IF($O57="MONO",VLOOKUP($F57,taux,11),IF($O57="COUPLE",VLOOKUP($F57,taux,12),0)))))</f>
        <v>0</v>
      </c>
      <c r="Q57" s="79">
        <f>IF($B57=" ",0,IF([1]Données!$R98="NON COUVERT",0,ROUNDUP(IF([1]Données!$S98="OUI",MIN($E57*VLOOKUP($F57,taux,15)/52,VLOOKUP($F57,taux,17)),MIN($E57*VLOOKUP($F57,taux,15)/52,VLOOKUP($F57,taux,16))),0)))</f>
        <v>0</v>
      </c>
      <c r="R57" s="80">
        <f>IF($B57=" ",0,IF([1]Données!$R98="EXO",0,$Q57*VLOOKUP($F57,taux,13)/10))</f>
        <v>0</v>
      </c>
      <c r="S57" s="81">
        <f t="shared" ca="1" si="1"/>
        <v>0</v>
      </c>
      <c r="T57" s="82">
        <f>IF(B57=" ",0,IF([1]Données!$T98="exo",0,$S57*VLOOKUP($F57,taux,18)/100))</f>
        <v>0</v>
      </c>
      <c r="U57" s="81">
        <f>IF($B57=" ",0,IF([1]Données!$V98="non couvert",0,IF(VLOOKUP($F57,taux,29)="fixe","s/o",IF([1]Données!$W98="oui",MIN(ROUNDUP(VLOOKUP($F57,taux,31)*$E57,-3),VLOOKUP($F57,taux,33)),MIN(ROUNDUP(VLOOKUP($F57,taux,31)*$E57,-3),VLOOKUP($F57,taux,32))))))</f>
        <v>0</v>
      </c>
      <c r="V57" s="82">
        <f>IF(B57=" ",0,IF([1]Données!$V98="exo",0,IF(VLOOKUP($F57,taux,29)="fixe",VLOOKUP($F57,taux,30),$U57/1000*VLOOKUP($F57,taux,30))))</f>
        <v>0</v>
      </c>
      <c r="W57" s="82">
        <f t="shared" si="2"/>
        <v>0</v>
      </c>
      <c r="X57" s="83">
        <f>IF(B57=" ",0,EDATE(([1]Données!E98),780))</f>
        <v>0</v>
      </c>
      <c r="Y57" s="83">
        <f t="shared" si="3"/>
        <v>0</v>
      </c>
      <c r="Z57" s="84">
        <f>IF($B57=" ",0,IF([1]Données!$T98="non couvert",0,IF([1]Données!$U98="oui",MIN(VLOOKUP($F57,taux,26),ROUNDUP(IF($E57/12&gt;VLOOKUP($F57,taux,21)+VLOOKUP($F57,taux,23),(VLOOKUP($F57,taux,20)*VLOOKUP($F57,taux,21))+(VLOOKUP($F57,taux,22)*VLOOKUP($F57,taux,23))+($E57/12-VLOOKUP($F57,taux,21)-VLOOKUP($F57,taux,23))*VLOOKUP($F57,taux,24),IF($E57/12&gt;VLOOKUP($F57,taux,21),(VLOOKUP($F57,taux,20)*VLOOKUP($F57,taux,21))+($E57/12-VLOOKUP($F57,taux,21))*VLOOKUP($F57,taux,22),$E57/12*VLOOKUP($F57,taux,20))),0)),MIN(VLOOKUP($F57,taux,25),ROUNDUP(IF($E57/12&gt;VLOOKUP($F57,taux,21)+VLOOKUP($F57,taux,23),(VLOOKUP($F57,taux,20)*VLOOKUP($F57,taux,21))+(VLOOKUP($F57,taux,22)*VLOOKUP($F57,taux,23))+($E57/12-VLOOKUP($F57,taux,21)-VLOOKUP($F57,taux,23))*VLOOKUP($F57,taux,24),IF($E57/12&gt;VLOOKUP($F57,taux,21),(VLOOKUP($F57,taux,20)*VLOOKUP($F57,taux,21))+($E57/12-VLOOKUP($F57,taux,21))*VLOOKUP($F57,taux,22),$E57/12*VLOOKUP($F57,taux,20))),0)))))</f>
        <v>0</v>
      </c>
      <c r="AA57" s="85">
        <f>IF($B57=" ",0,IF([1]Données!$X98="non couvert"," ",[1]Données!Y98))</f>
        <v>0</v>
      </c>
      <c r="AB57" s="82">
        <f>IF($B57=" ",0,IF([1]Données!$X98="exo",0,IF($AA57="ind",VLOOKUP($F57,taux,34),IF($AA57="fam",VLOOKUP($F57,taux,35),IF($AA57="mono",VLOOKUP($F57,taux,36),IF($AA57="couple",VLOOKUP($F57,taux,37),0))))))</f>
        <v>0</v>
      </c>
      <c r="AC57" s="85">
        <f>IF($B57=" ",0,IF([1]Données!$Z98="non couvert"," ",[1]Données!AA98))</f>
        <v>0</v>
      </c>
      <c r="AD57" s="82">
        <f>IF($B57=" ",0,IF([1]Données!$Z98="exo",0,IF($AC57="ind",VLOOKUP($F57,taux,38),IF($AC57="fam",VLOOKUP($F57,taux,39),IF($AC57="mono",VLOOKUP($F57,taux,40),IF($AC57="couple",VLOOKUP($F57,taux,41),0))))))</f>
        <v>0</v>
      </c>
      <c r="AE57" s="86">
        <f>IF($B57=" ",0,IF([1]Données!$AB98="non couvert"," ",[1]Données!AC98))</f>
        <v>0</v>
      </c>
      <c r="AF57" s="87">
        <f>IF($B57=" ",0,IF([1]Données!$AB98="exo",0,IF($AE57="ind",VLOOKUP($F57,taux,42),IF($AE57="fam",VLOOKUP($F57,taux,43),IF($AE57="mono",VLOOKUP($F57,taux,44),IF($AE57="couple",VLOOKUP($F57,taux,45),0))))))</f>
        <v>0</v>
      </c>
      <c r="AG57" s="88">
        <f t="shared" ca="1" si="4"/>
        <v>0</v>
      </c>
      <c r="AH57" s="88">
        <f>IF($B57=" ",0,IF([1]Données!J98="Manitoba",(Facture!H57+Facture!J57+Facture!L57+Facture!P57+Facture!R57+Facture!T57)*0.08,(AG57-W57)*IF([1]Données!$J98="qc",0.09,IF([1]Données!$J98="on",0.08,0))+W57*VLOOKUP($F57,taux,28)))</f>
        <v>0</v>
      </c>
      <c r="AI57" s="78">
        <f t="shared" ca="1" si="6"/>
        <v>0</v>
      </c>
    </row>
    <row r="58" spans="1:35" s="64" customFormat="1">
      <c r="A58" s="67">
        <f t="shared" si="7"/>
        <v>44</v>
      </c>
      <c r="B58" s="68" t="str">
        <f>CONCATENATE([1]Données!B99," ",[1]Données!C99)</f>
        <v xml:space="preserve"> </v>
      </c>
      <c r="C58" s="69">
        <f ca="1">IF(B58="",0,INT((TODAY()-[1]Données!E99)/365.25))</f>
        <v>119</v>
      </c>
      <c r="D58" s="70">
        <f>[1]Données!D99</f>
        <v>0</v>
      </c>
      <c r="E58" s="71">
        <f>[1]Données!I99</f>
        <v>0</v>
      </c>
      <c r="F58" s="72" t="str">
        <f>[1]Données!AD99</f>
        <v/>
      </c>
      <c r="G58" s="73">
        <f t="shared" ca="1" si="5"/>
        <v>0</v>
      </c>
      <c r="H58" s="74">
        <f>IF($B58=" ",0,IF([1]Données!$K99="exo",0,$G58/1000*VLOOKUP($F58,taux,2)))</f>
        <v>0</v>
      </c>
      <c r="I58" s="75">
        <f ca="1">IF(C58&gt;=65,0,[1]Données!M99*5000)</f>
        <v>0</v>
      </c>
      <c r="J58" s="74">
        <f ca="1">I58/1000*(IF(I58=0,0,1)*VLOOKUP((1+(C58&gt;=20)+(C58&gt;=25)+(C58&gt;=30)+(C58&gt;=35)+(C58&gt;=40)+(C58&gt;=45)+(C58&gt;=50)+(C58&gt;=55)+(C58&gt;=60)+(C58&gt;=65)),Test,2+(IF([1]Données!F99="H",1,3))+(IF([1]Données!G99="F",1,0))))</f>
        <v>0</v>
      </c>
      <c r="K58" s="73">
        <f t="shared" ca="1" si="0"/>
        <v>0</v>
      </c>
      <c r="L58" s="74">
        <f>IF($B58=" ",0,IF([1]Données!$N99="exo",0,$K58/1000*VLOOKUP($F58,taux,6)))</f>
        <v>0</v>
      </c>
      <c r="M58" s="76">
        <f>IF($B58=" ",0,IF([1]Données!$K99="NON COUVERT",0,IF(AND([1]Données!$L99="oui",[1]Données!$K99=0.5),MIN(VLOOKUP($F58,taux,5)/2,ROUNDUP(VLOOKUP($F58,taux,3)*$E58,-3)/2),IF([1]Données!$K99=0.5,MIN(VLOOKUP($F58,taux,4)/2,ROUNDUP(VLOOKUP($F58,taux,3)*$E58,-3)/2),ROUNDUP(IF([1]Données!$L99="OUI",MIN(VLOOKUP($F58,taux,3)*$E58,VLOOKUP($F58,taux,5)),MIN(VLOOKUP($F58,taux,3)*$E58,VLOOKUP($F58,taux,4))),-3)))))</f>
        <v>0</v>
      </c>
      <c r="N58" s="76">
        <f>IF($B58=" ",0,IF([1]Données!$N99="NON COUVERT",0,IF(AND([1]Données!$O99="oui",[1]Données!$N99=0.5),MIN(VLOOKUP($F58,taux,9)/2,ROUNDUP(VLOOKUP($F58,taux,7)*$E58,-3)/2),IF([1]Données!$N99=0.5,MIN(VLOOKUP($F58,taux,8)/2,ROUNDUP(VLOOKUP($F58,taux,7)*$E58,-3)/2),ROUNDUP(IF([1]Données!$O99="OUI",MIN(VLOOKUP($F58,taux,7)*$E58,VLOOKUP($F58,taux,9)),MIN(VLOOKUP($F58,taux,7)*$E58,VLOOKUP($F58,taux,8))),-3)))))</f>
        <v>0</v>
      </c>
      <c r="O58" s="77">
        <f>IF($B58=" ",0,IF([1]Données!P99="non couvert"," ",[1]Données!Q99))</f>
        <v>0</v>
      </c>
      <c r="P58" s="78">
        <f>IF($B58=" ",0,IF([1]Données!$P99="exo",0,IF($O58="FAM",VLOOKUP($F58,taux,10),IF($O58="MONO",VLOOKUP($F58,taux,11),IF($O58="COUPLE",VLOOKUP($F58,taux,12),0)))))</f>
        <v>0</v>
      </c>
      <c r="Q58" s="79">
        <f>IF($B58=" ",0,IF([1]Données!$R99="NON COUVERT",0,ROUNDUP(IF([1]Données!$S99="OUI",MIN($E58*VLOOKUP($F58,taux,15)/52,VLOOKUP($F58,taux,17)),MIN($E58*VLOOKUP($F58,taux,15)/52,VLOOKUP($F58,taux,16))),0)))</f>
        <v>0</v>
      </c>
      <c r="R58" s="80">
        <f>IF($B58=" ",0,IF([1]Données!$R99="EXO",0,$Q58*VLOOKUP($F58,taux,13)/10))</f>
        <v>0</v>
      </c>
      <c r="S58" s="81">
        <f t="shared" ca="1" si="1"/>
        <v>0</v>
      </c>
      <c r="T58" s="82">
        <f>IF(B58=" ",0,IF([1]Données!$T99="exo",0,$S58*VLOOKUP($F58,taux,18)/100))</f>
        <v>0</v>
      </c>
      <c r="U58" s="81">
        <f>IF($B58=" ",0,IF([1]Données!$V99="non couvert",0,IF(VLOOKUP($F58,taux,29)="fixe","s/o",IF([1]Données!$W99="oui",MIN(ROUNDUP(VLOOKUP($F58,taux,31)*$E58,-3),VLOOKUP($F58,taux,33)),MIN(ROUNDUP(VLOOKUP($F58,taux,31)*$E58,-3),VLOOKUP($F58,taux,32))))))</f>
        <v>0</v>
      </c>
      <c r="V58" s="82">
        <f>IF(B58=" ",0,IF([1]Données!$V99="exo",0,IF(VLOOKUP($F58,taux,29)="fixe",VLOOKUP($F58,taux,30),$U58/1000*VLOOKUP($F58,taux,30))))</f>
        <v>0</v>
      </c>
      <c r="W58" s="82">
        <f t="shared" si="2"/>
        <v>0</v>
      </c>
      <c r="X58" s="83">
        <f>IF(B58=" ",0,EDATE(([1]Données!E99),780))</f>
        <v>0</v>
      </c>
      <c r="Y58" s="83">
        <f t="shared" si="3"/>
        <v>0</v>
      </c>
      <c r="Z58" s="84">
        <f>IF($B58=" ",0,IF([1]Données!$T99="non couvert",0,IF([1]Données!$U99="oui",MIN(VLOOKUP($F58,taux,26),ROUNDUP(IF($E58/12&gt;VLOOKUP($F58,taux,21)+VLOOKUP($F58,taux,23),(VLOOKUP($F58,taux,20)*VLOOKUP($F58,taux,21))+(VLOOKUP($F58,taux,22)*VLOOKUP($F58,taux,23))+($E58/12-VLOOKUP($F58,taux,21)-VLOOKUP($F58,taux,23))*VLOOKUP($F58,taux,24),IF($E58/12&gt;VLOOKUP($F58,taux,21),(VLOOKUP($F58,taux,20)*VLOOKUP($F58,taux,21))+($E58/12-VLOOKUP($F58,taux,21))*VLOOKUP($F58,taux,22),$E58/12*VLOOKUP($F58,taux,20))),0)),MIN(VLOOKUP($F58,taux,25),ROUNDUP(IF($E58/12&gt;VLOOKUP($F58,taux,21)+VLOOKUP($F58,taux,23),(VLOOKUP($F58,taux,20)*VLOOKUP($F58,taux,21))+(VLOOKUP($F58,taux,22)*VLOOKUP($F58,taux,23))+($E58/12-VLOOKUP($F58,taux,21)-VLOOKUP($F58,taux,23))*VLOOKUP($F58,taux,24),IF($E58/12&gt;VLOOKUP($F58,taux,21),(VLOOKUP($F58,taux,20)*VLOOKUP($F58,taux,21))+($E58/12-VLOOKUP($F58,taux,21))*VLOOKUP($F58,taux,22),$E58/12*VLOOKUP($F58,taux,20))),0)))))</f>
        <v>0</v>
      </c>
      <c r="AA58" s="85">
        <f>IF($B58=" ",0,IF([1]Données!$X99="non couvert"," ",[1]Données!Y99))</f>
        <v>0</v>
      </c>
      <c r="AB58" s="82">
        <f>IF($B58=" ",0,IF([1]Données!$X99="exo",0,IF($AA58="ind",VLOOKUP($F58,taux,34),IF($AA58="fam",VLOOKUP($F58,taux,35),IF($AA58="mono",VLOOKUP($F58,taux,36),IF($AA58="couple",VLOOKUP($F58,taux,37),0))))))</f>
        <v>0</v>
      </c>
      <c r="AC58" s="85">
        <f>IF($B58=" ",0,IF([1]Données!$Z99="non couvert"," ",[1]Données!AA99))</f>
        <v>0</v>
      </c>
      <c r="AD58" s="82">
        <f>IF($B58=" ",0,IF([1]Données!$Z99="exo",0,IF($AC58="ind",VLOOKUP($F58,taux,38),IF($AC58="fam",VLOOKUP($F58,taux,39),IF($AC58="mono",VLOOKUP($F58,taux,40),IF($AC58="couple",VLOOKUP($F58,taux,41),0))))))</f>
        <v>0</v>
      </c>
      <c r="AE58" s="86">
        <f>IF($B58=" ",0,IF([1]Données!$AB99="non couvert"," ",[1]Données!AC99))</f>
        <v>0</v>
      </c>
      <c r="AF58" s="87">
        <f>IF($B58=" ",0,IF([1]Données!$AB99="exo",0,IF($AE58="ind",VLOOKUP($F58,taux,42),IF($AE58="fam",VLOOKUP($F58,taux,43),IF($AE58="mono",VLOOKUP($F58,taux,44),IF($AE58="couple",VLOOKUP($F58,taux,45),0))))))</f>
        <v>0</v>
      </c>
      <c r="AG58" s="88">
        <f t="shared" ca="1" si="4"/>
        <v>0</v>
      </c>
      <c r="AH58" s="88">
        <f>IF($B58=" ",0,IF([1]Données!J99="Manitoba",(Facture!H58+Facture!J58+Facture!L58+Facture!P58+Facture!R58+Facture!T58)*0.08,(AG58-W58)*IF([1]Données!$J99="qc",0.09,IF([1]Données!$J99="on",0.08,0))+W58*VLOOKUP($F58,taux,28)))</f>
        <v>0</v>
      </c>
      <c r="AI58" s="78">
        <f t="shared" ca="1" si="6"/>
        <v>0</v>
      </c>
    </row>
    <row r="59" spans="1:35" s="64" customFormat="1">
      <c r="A59" s="67">
        <f t="shared" si="7"/>
        <v>45</v>
      </c>
      <c r="B59" s="68" t="str">
        <f>CONCATENATE([1]Données!B100," ",[1]Données!C100)</f>
        <v xml:space="preserve"> </v>
      </c>
      <c r="C59" s="69">
        <f ca="1">IF(B59="",0,INT((TODAY()-[1]Données!E100)/365.25))</f>
        <v>119</v>
      </c>
      <c r="D59" s="70">
        <f>[1]Données!D100</f>
        <v>0</v>
      </c>
      <c r="E59" s="71">
        <f>[1]Données!I100</f>
        <v>0</v>
      </c>
      <c r="F59" s="72" t="str">
        <f>[1]Données!AD100</f>
        <v/>
      </c>
      <c r="G59" s="73">
        <f t="shared" ca="1" si="5"/>
        <v>0</v>
      </c>
      <c r="H59" s="74">
        <f>IF($B59=" ",0,IF([1]Données!$K100="exo",0,$G59/1000*VLOOKUP($F59,taux,2)))</f>
        <v>0</v>
      </c>
      <c r="I59" s="75">
        <f ca="1">IF(C59&gt;=65,0,[1]Données!M100*5000)</f>
        <v>0</v>
      </c>
      <c r="J59" s="74">
        <f ca="1">I59/1000*(IF(I59=0,0,1)*VLOOKUP((1+(C59&gt;=20)+(C59&gt;=25)+(C59&gt;=30)+(C59&gt;=35)+(C59&gt;=40)+(C59&gt;=45)+(C59&gt;=50)+(C59&gt;=55)+(C59&gt;=60)+(C59&gt;=65)),Test,2+(IF([1]Données!F100="H",1,3))+(IF([1]Données!G100="F",1,0))))</f>
        <v>0</v>
      </c>
      <c r="K59" s="73">
        <f t="shared" ca="1" si="0"/>
        <v>0</v>
      </c>
      <c r="L59" s="74">
        <f>IF($B59=" ",0,IF([1]Données!$N100="exo",0,$K59/1000*VLOOKUP($F59,taux,6)))</f>
        <v>0</v>
      </c>
      <c r="M59" s="76">
        <f>IF($B59=" ",0,IF([1]Données!$K100="NON COUVERT",0,IF(AND([1]Données!$L100="oui",[1]Données!$K100=0.5),MIN(VLOOKUP($F59,taux,5)/2,ROUNDUP(VLOOKUP($F59,taux,3)*$E59,-3)/2),IF([1]Données!$K100=0.5,MIN(VLOOKUP($F59,taux,4)/2,ROUNDUP(VLOOKUP($F59,taux,3)*$E59,-3)/2),ROUNDUP(IF([1]Données!$L100="OUI",MIN(VLOOKUP($F59,taux,3)*$E59,VLOOKUP($F59,taux,5)),MIN(VLOOKUP($F59,taux,3)*$E59,VLOOKUP($F59,taux,4))),-3)))))</f>
        <v>0</v>
      </c>
      <c r="N59" s="76">
        <f>IF($B59=" ",0,IF([1]Données!$N100="NON COUVERT",0,IF(AND([1]Données!$O100="oui",[1]Données!$N100=0.5),MIN(VLOOKUP($F59,taux,9)/2,ROUNDUP(VLOOKUP($F59,taux,7)*$E59,-3)/2),IF([1]Données!$N100=0.5,MIN(VLOOKUP($F59,taux,8)/2,ROUNDUP(VLOOKUP($F59,taux,7)*$E59,-3)/2),ROUNDUP(IF([1]Données!$O100="OUI",MIN(VLOOKUP($F59,taux,7)*$E59,VLOOKUP($F59,taux,9)),MIN(VLOOKUP($F59,taux,7)*$E59,VLOOKUP($F59,taux,8))),-3)))))</f>
        <v>0</v>
      </c>
      <c r="O59" s="77">
        <f>IF($B59=" ",0,IF([1]Données!P100="non couvert"," ",[1]Données!Q100))</f>
        <v>0</v>
      </c>
      <c r="P59" s="78">
        <f>IF($B59=" ",0,IF([1]Données!$P100="exo",0,IF($O59="FAM",VLOOKUP($F59,taux,10),IF($O59="MONO",VLOOKUP($F59,taux,11),IF($O59="COUPLE",VLOOKUP($F59,taux,12),0)))))</f>
        <v>0</v>
      </c>
      <c r="Q59" s="79">
        <f>IF($B59=" ",0,IF([1]Données!$R100="NON COUVERT",0,ROUNDUP(IF([1]Données!$S100="OUI",MIN($E59*VLOOKUP($F59,taux,15)/52,VLOOKUP($F59,taux,17)),MIN($E59*VLOOKUP($F59,taux,15)/52,VLOOKUP($F59,taux,16))),0)))</f>
        <v>0</v>
      </c>
      <c r="R59" s="80">
        <f>IF($B59=" ",0,IF([1]Données!$R100="EXO",0,$Q59*VLOOKUP($F59,taux,13)/10))</f>
        <v>0</v>
      </c>
      <c r="S59" s="81">
        <f t="shared" ca="1" si="1"/>
        <v>0</v>
      </c>
      <c r="T59" s="82">
        <f>IF(B59=" ",0,IF([1]Données!$T100="exo",0,$S59*VLOOKUP($F59,taux,18)/100))</f>
        <v>0</v>
      </c>
      <c r="U59" s="81">
        <f>IF($B59=" ",0,IF([1]Données!$V100="non couvert",0,IF(VLOOKUP($F59,taux,29)="fixe","s/o",IF([1]Données!$W100="oui",MIN(ROUNDUP(VLOOKUP($F59,taux,31)*$E59,-3),VLOOKUP($F59,taux,33)),MIN(ROUNDUP(VLOOKUP($F59,taux,31)*$E59,-3),VLOOKUP($F59,taux,32))))))</f>
        <v>0</v>
      </c>
      <c r="V59" s="82">
        <f>IF(B59=" ",0,IF([1]Données!$V100="exo",0,IF(VLOOKUP($F59,taux,29)="fixe",VLOOKUP($F59,taux,30),$U59/1000*VLOOKUP($F59,taux,30))))</f>
        <v>0</v>
      </c>
      <c r="W59" s="82">
        <f t="shared" si="2"/>
        <v>0</v>
      </c>
      <c r="X59" s="83">
        <f>IF(B59=" ",0,EDATE(([1]Données!E100),780))</f>
        <v>0</v>
      </c>
      <c r="Y59" s="83">
        <f t="shared" si="3"/>
        <v>0</v>
      </c>
      <c r="Z59" s="84">
        <f>IF($B59=" ",0,IF([1]Données!$T100="non couvert",0,IF([1]Données!$U100="oui",MIN(VLOOKUP($F59,taux,26),ROUNDUP(IF($E59/12&gt;VLOOKUP($F59,taux,21)+VLOOKUP($F59,taux,23),(VLOOKUP($F59,taux,20)*VLOOKUP($F59,taux,21))+(VLOOKUP($F59,taux,22)*VLOOKUP($F59,taux,23))+($E59/12-VLOOKUP($F59,taux,21)-VLOOKUP($F59,taux,23))*VLOOKUP($F59,taux,24),IF($E59/12&gt;VLOOKUP($F59,taux,21),(VLOOKUP($F59,taux,20)*VLOOKUP($F59,taux,21))+($E59/12-VLOOKUP($F59,taux,21))*VLOOKUP($F59,taux,22),$E59/12*VLOOKUP($F59,taux,20))),0)),MIN(VLOOKUP($F59,taux,25),ROUNDUP(IF($E59/12&gt;VLOOKUP($F59,taux,21)+VLOOKUP($F59,taux,23),(VLOOKUP($F59,taux,20)*VLOOKUP($F59,taux,21))+(VLOOKUP($F59,taux,22)*VLOOKUP($F59,taux,23))+($E59/12-VLOOKUP($F59,taux,21)-VLOOKUP($F59,taux,23))*VLOOKUP($F59,taux,24),IF($E59/12&gt;VLOOKUP($F59,taux,21),(VLOOKUP($F59,taux,20)*VLOOKUP($F59,taux,21))+($E59/12-VLOOKUP($F59,taux,21))*VLOOKUP($F59,taux,22),$E59/12*VLOOKUP($F59,taux,20))),0)))))</f>
        <v>0</v>
      </c>
      <c r="AA59" s="85">
        <f>IF($B59=" ",0,IF([1]Données!$X100="non couvert"," ",[1]Données!Y100))</f>
        <v>0</v>
      </c>
      <c r="AB59" s="82">
        <f>IF($B59=" ",0,IF([1]Données!$X100="exo",0,IF($AA59="ind",VLOOKUP($F59,taux,34),IF($AA59="fam",VLOOKUP($F59,taux,35),IF($AA59="mono",VLOOKUP($F59,taux,36),IF($AA59="couple",VLOOKUP($F59,taux,37),0))))))</f>
        <v>0</v>
      </c>
      <c r="AC59" s="85">
        <f>IF($B59=" ",0,IF([1]Données!$Z100="non couvert"," ",[1]Données!AA100))</f>
        <v>0</v>
      </c>
      <c r="AD59" s="82">
        <f>IF($B59=" ",0,IF([1]Données!$Z100="exo",0,IF($AC59="ind",VLOOKUP($F59,taux,38),IF($AC59="fam",VLOOKUP($F59,taux,39),IF($AC59="mono",VLOOKUP($F59,taux,40),IF($AC59="couple",VLOOKUP($F59,taux,41),0))))))</f>
        <v>0</v>
      </c>
      <c r="AE59" s="86">
        <f>IF($B59=" ",0,IF([1]Données!$AB100="non couvert"," ",[1]Données!AC100))</f>
        <v>0</v>
      </c>
      <c r="AF59" s="87">
        <f>IF($B59=" ",0,IF([1]Données!$AB100="exo",0,IF($AE59="ind",VLOOKUP($F59,taux,42),IF($AE59="fam",VLOOKUP($F59,taux,43),IF($AE59="mono",VLOOKUP($F59,taux,44),IF($AE59="couple",VLOOKUP($F59,taux,45),0))))))</f>
        <v>0</v>
      </c>
      <c r="AG59" s="88">
        <f t="shared" ca="1" si="4"/>
        <v>0</v>
      </c>
      <c r="AH59" s="88">
        <f>IF($B59=" ",0,IF([1]Données!J100="Manitoba",(Facture!H59+Facture!J59+Facture!L59+Facture!P59+Facture!R59+Facture!T59)*0.08,(AG59-W59)*IF([1]Données!$J100="qc",0.09,IF([1]Données!$J100="on",0.08,0))+W59*VLOOKUP($F59,taux,28)))</f>
        <v>0</v>
      </c>
      <c r="AI59" s="78">
        <f t="shared" ca="1" si="6"/>
        <v>0</v>
      </c>
    </row>
    <row r="60" spans="1:35" s="64" customFormat="1">
      <c r="A60" s="67">
        <f t="shared" si="7"/>
        <v>46</v>
      </c>
      <c r="B60" s="68" t="str">
        <f>CONCATENATE([1]Données!B101," ",[1]Données!C101)</f>
        <v xml:space="preserve"> </v>
      </c>
      <c r="C60" s="69">
        <f ca="1">IF(B60="",0,INT((TODAY()-[1]Données!E101)/365.25))</f>
        <v>119</v>
      </c>
      <c r="D60" s="70">
        <f>[1]Données!D101</f>
        <v>0</v>
      </c>
      <c r="E60" s="71">
        <f>[1]Données!I101</f>
        <v>0</v>
      </c>
      <c r="F60" s="72" t="str">
        <f>[1]Données!AD101</f>
        <v/>
      </c>
      <c r="G60" s="73">
        <f t="shared" ca="1" si="5"/>
        <v>0</v>
      </c>
      <c r="H60" s="74">
        <f>IF($B60=" ",0,IF([1]Données!$K101="exo",0,$G60/1000*VLOOKUP($F60,taux,2)))</f>
        <v>0</v>
      </c>
      <c r="I60" s="75">
        <f ca="1">IF(C60&gt;=65,0,[1]Données!M101*5000)</f>
        <v>0</v>
      </c>
      <c r="J60" s="74">
        <f ca="1">I60/1000*(IF(I60=0,0,1)*VLOOKUP((1+(C60&gt;=20)+(C60&gt;=25)+(C60&gt;=30)+(C60&gt;=35)+(C60&gt;=40)+(C60&gt;=45)+(C60&gt;=50)+(C60&gt;=55)+(C60&gt;=60)+(C60&gt;=65)),Test,2+(IF([1]Données!F101="H",1,3))+(IF([1]Données!G101="F",1,0))))</f>
        <v>0</v>
      </c>
      <c r="K60" s="73">
        <f t="shared" ca="1" si="0"/>
        <v>0</v>
      </c>
      <c r="L60" s="74">
        <f>IF($B60=" ",0,IF([1]Données!$N101="exo",0,$K60/1000*VLOOKUP($F60,taux,6)))</f>
        <v>0</v>
      </c>
      <c r="M60" s="76">
        <f>IF($B60=" ",0,IF([1]Données!$K101="NON COUVERT",0,IF(AND([1]Données!$L101="oui",[1]Données!$K101=0.5),MIN(VLOOKUP($F60,taux,5)/2,ROUNDUP(VLOOKUP($F60,taux,3)*$E60,-3)/2),IF([1]Données!$K101=0.5,MIN(VLOOKUP($F60,taux,4)/2,ROUNDUP(VLOOKUP($F60,taux,3)*$E60,-3)/2),ROUNDUP(IF([1]Données!$L101="OUI",MIN(VLOOKUP($F60,taux,3)*$E60,VLOOKUP($F60,taux,5)),MIN(VLOOKUP($F60,taux,3)*$E60,VLOOKUP($F60,taux,4))),-3)))))</f>
        <v>0</v>
      </c>
      <c r="N60" s="76">
        <f>IF($B60=" ",0,IF([1]Données!$N101="NON COUVERT",0,IF(AND([1]Données!$O101="oui",[1]Données!$N101=0.5),MIN(VLOOKUP($F60,taux,9)/2,ROUNDUP(VLOOKUP($F60,taux,7)*$E60,-3)/2),IF([1]Données!$N101=0.5,MIN(VLOOKUP($F60,taux,8)/2,ROUNDUP(VLOOKUP($F60,taux,7)*$E60,-3)/2),ROUNDUP(IF([1]Données!$O101="OUI",MIN(VLOOKUP($F60,taux,7)*$E60,VLOOKUP($F60,taux,9)),MIN(VLOOKUP($F60,taux,7)*$E60,VLOOKUP($F60,taux,8))),-3)))))</f>
        <v>0</v>
      </c>
      <c r="O60" s="77">
        <f>IF($B60=" ",0,IF([1]Données!P101="non couvert"," ",[1]Données!Q101))</f>
        <v>0</v>
      </c>
      <c r="P60" s="78">
        <f>IF($B60=" ",0,IF([1]Données!$P101="exo",0,IF($O60="FAM",VLOOKUP($F60,taux,10),IF($O60="MONO",VLOOKUP($F60,taux,11),IF($O60="COUPLE",VLOOKUP($F60,taux,12),0)))))</f>
        <v>0</v>
      </c>
      <c r="Q60" s="79">
        <f>IF($B60=" ",0,IF([1]Données!$R101="NON COUVERT",0,ROUNDUP(IF([1]Données!$S101="OUI",MIN($E60*VLOOKUP($F60,taux,15)/52,VLOOKUP($F60,taux,17)),MIN($E60*VLOOKUP($F60,taux,15)/52,VLOOKUP($F60,taux,16))),0)))</f>
        <v>0</v>
      </c>
      <c r="R60" s="80">
        <f>IF($B60=" ",0,IF([1]Données!$R101="EXO",0,$Q60*VLOOKUP($F60,taux,13)/10))</f>
        <v>0</v>
      </c>
      <c r="S60" s="81">
        <f t="shared" ca="1" si="1"/>
        <v>0</v>
      </c>
      <c r="T60" s="82">
        <f>IF(B60=" ",0,IF([1]Données!$T101="exo",0,$S60*VLOOKUP($F60,taux,18)/100))</f>
        <v>0</v>
      </c>
      <c r="U60" s="81">
        <f>IF($B60=" ",0,IF([1]Données!$V101="non couvert",0,IF(VLOOKUP($F60,taux,29)="fixe","s/o",IF([1]Données!$W101="oui",MIN(ROUNDUP(VLOOKUP($F60,taux,31)*$E60,-3),VLOOKUP($F60,taux,33)),MIN(ROUNDUP(VLOOKUP($F60,taux,31)*$E60,-3),VLOOKUP($F60,taux,32))))))</f>
        <v>0</v>
      </c>
      <c r="V60" s="82">
        <f>IF(B60=" ",0,IF([1]Données!$V101="exo",0,IF(VLOOKUP($F60,taux,29)="fixe",VLOOKUP($F60,taux,30),$U60/1000*VLOOKUP($F60,taux,30))))</f>
        <v>0</v>
      </c>
      <c r="W60" s="82">
        <f t="shared" si="2"/>
        <v>0</v>
      </c>
      <c r="X60" s="83">
        <f>IF(B60=" ",0,EDATE(([1]Données!E101),780))</f>
        <v>0</v>
      </c>
      <c r="Y60" s="83">
        <f t="shared" si="3"/>
        <v>0</v>
      </c>
      <c r="Z60" s="84">
        <f>IF($B60=" ",0,IF([1]Données!$T101="non couvert",0,IF([1]Données!$U101="oui",MIN(VLOOKUP($F60,taux,26),ROUNDUP(IF($E60/12&gt;VLOOKUP($F60,taux,21)+VLOOKUP($F60,taux,23),(VLOOKUP($F60,taux,20)*VLOOKUP($F60,taux,21))+(VLOOKUP($F60,taux,22)*VLOOKUP($F60,taux,23))+($E60/12-VLOOKUP($F60,taux,21)-VLOOKUP($F60,taux,23))*VLOOKUP($F60,taux,24),IF($E60/12&gt;VLOOKUP($F60,taux,21),(VLOOKUP($F60,taux,20)*VLOOKUP($F60,taux,21))+($E60/12-VLOOKUP($F60,taux,21))*VLOOKUP($F60,taux,22),$E60/12*VLOOKUP($F60,taux,20))),0)),MIN(VLOOKUP($F60,taux,25),ROUNDUP(IF($E60/12&gt;VLOOKUP($F60,taux,21)+VLOOKUP($F60,taux,23),(VLOOKUP($F60,taux,20)*VLOOKUP($F60,taux,21))+(VLOOKUP($F60,taux,22)*VLOOKUP($F60,taux,23))+($E60/12-VLOOKUP($F60,taux,21)-VLOOKUP($F60,taux,23))*VLOOKUP($F60,taux,24),IF($E60/12&gt;VLOOKUP($F60,taux,21),(VLOOKUP($F60,taux,20)*VLOOKUP($F60,taux,21))+($E60/12-VLOOKUP($F60,taux,21))*VLOOKUP($F60,taux,22),$E60/12*VLOOKUP($F60,taux,20))),0)))))</f>
        <v>0</v>
      </c>
      <c r="AA60" s="85">
        <f>IF($B60=" ",0,IF([1]Données!$X101="non couvert"," ",[1]Données!Y101))</f>
        <v>0</v>
      </c>
      <c r="AB60" s="82">
        <f>IF($B60=" ",0,IF([1]Données!$X101="exo",0,IF($AA60="ind",VLOOKUP($F60,taux,34),IF($AA60="fam",VLOOKUP($F60,taux,35),IF($AA60="mono",VLOOKUP($F60,taux,36),IF($AA60="couple",VLOOKUP($F60,taux,37),0))))))</f>
        <v>0</v>
      </c>
      <c r="AC60" s="85">
        <f>IF($B60=" ",0,IF([1]Données!$Z101="non couvert"," ",[1]Données!AA101))</f>
        <v>0</v>
      </c>
      <c r="AD60" s="82">
        <f>IF($B60=" ",0,IF([1]Données!$Z101="exo",0,IF($AC60="ind",VLOOKUP($F60,taux,38),IF($AC60="fam",VLOOKUP($F60,taux,39),IF($AC60="mono",VLOOKUP($F60,taux,40),IF($AC60="couple",VLOOKUP($F60,taux,41),0))))))</f>
        <v>0</v>
      </c>
      <c r="AE60" s="86">
        <f>IF($B60=" ",0,IF([1]Données!$AB101="non couvert"," ",[1]Données!AC101))</f>
        <v>0</v>
      </c>
      <c r="AF60" s="87">
        <f>IF($B60=" ",0,IF([1]Données!$AB101="exo",0,IF($AE60="ind",VLOOKUP($F60,taux,42),IF($AE60="fam",VLOOKUP($F60,taux,43),IF($AE60="mono",VLOOKUP($F60,taux,44),IF($AE60="couple",VLOOKUP($F60,taux,45),0))))))</f>
        <v>0</v>
      </c>
      <c r="AG60" s="88">
        <f t="shared" ca="1" si="4"/>
        <v>0</v>
      </c>
      <c r="AH60" s="88">
        <f>IF($B60=" ",0,IF([1]Données!J101="Manitoba",(Facture!H60+Facture!J60+Facture!L60+Facture!P60+Facture!R60+Facture!T60)*0.08,(AG60-W60)*IF([1]Données!$J101="qc",0.09,IF([1]Données!$J101="on",0.08,0))+W60*VLOOKUP($F60,taux,28)))</f>
        <v>0</v>
      </c>
      <c r="AI60" s="78">
        <f t="shared" ca="1" si="6"/>
        <v>0</v>
      </c>
    </row>
    <row r="61" spans="1:35" s="64" customFormat="1">
      <c r="A61" s="67">
        <f t="shared" si="7"/>
        <v>47</v>
      </c>
      <c r="B61" s="68" t="str">
        <f>CONCATENATE([1]Données!B102," ",[1]Données!C102)</f>
        <v xml:space="preserve"> </v>
      </c>
      <c r="C61" s="69">
        <f ca="1">IF(B61="",0,INT((TODAY()-[1]Données!E102)/365.25))</f>
        <v>119</v>
      </c>
      <c r="D61" s="70">
        <f>[1]Données!D102</f>
        <v>0</v>
      </c>
      <c r="E61" s="71">
        <f>[1]Données!I102</f>
        <v>0</v>
      </c>
      <c r="F61" s="72" t="str">
        <f>[1]Données!AD102</f>
        <v/>
      </c>
      <c r="G61" s="73">
        <f t="shared" ca="1" si="5"/>
        <v>0</v>
      </c>
      <c r="H61" s="74">
        <f>IF($B61=" ",0,IF([1]Données!$K102="exo",0,$G61/1000*VLOOKUP($F61,taux,2)))</f>
        <v>0</v>
      </c>
      <c r="I61" s="75">
        <f ca="1">IF(C61&gt;=65,0,[1]Données!M102*5000)</f>
        <v>0</v>
      </c>
      <c r="J61" s="74">
        <f ca="1">I61/1000*(IF(I61=0,0,1)*VLOOKUP((1+(C61&gt;=20)+(C61&gt;=25)+(C61&gt;=30)+(C61&gt;=35)+(C61&gt;=40)+(C61&gt;=45)+(C61&gt;=50)+(C61&gt;=55)+(C61&gt;=60)+(C61&gt;=65)),Test,2+(IF([1]Données!F102="H",1,3))+(IF([1]Données!G102="F",1,0))))</f>
        <v>0</v>
      </c>
      <c r="K61" s="73">
        <f t="shared" ca="1" si="0"/>
        <v>0</v>
      </c>
      <c r="L61" s="74">
        <f>IF($B61=" ",0,IF([1]Données!$N102="exo",0,$K61/1000*VLOOKUP($F61,taux,6)))</f>
        <v>0</v>
      </c>
      <c r="M61" s="76">
        <f>IF($B61=" ",0,IF([1]Données!$K102="NON COUVERT",0,IF(AND([1]Données!$L102="oui",[1]Données!$K102=0.5),MIN(VLOOKUP($F61,taux,5)/2,ROUNDUP(VLOOKUP($F61,taux,3)*$E61,-3)/2),IF([1]Données!$K102=0.5,MIN(VLOOKUP($F61,taux,4)/2,ROUNDUP(VLOOKUP($F61,taux,3)*$E61,-3)/2),ROUNDUP(IF([1]Données!$L102="OUI",MIN(VLOOKUP($F61,taux,3)*$E61,VLOOKUP($F61,taux,5)),MIN(VLOOKUP($F61,taux,3)*$E61,VLOOKUP($F61,taux,4))),-3)))))</f>
        <v>0</v>
      </c>
      <c r="N61" s="76">
        <f>IF($B61=" ",0,IF([1]Données!$N102="NON COUVERT",0,IF(AND([1]Données!$O102="oui",[1]Données!$N102=0.5),MIN(VLOOKUP($F61,taux,9)/2,ROUNDUP(VLOOKUP($F61,taux,7)*$E61,-3)/2),IF([1]Données!$N102=0.5,MIN(VLOOKUP($F61,taux,8)/2,ROUNDUP(VLOOKUP($F61,taux,7)*$E61,-3)/2),ROUNDUP(IF([1]Données!$O102="OUI",MIN(VLOOKUP($F61,taux,7)*$E61,VLOOKUP($F61,taux,9)),MIN(VLOOKUP($F61,taux,7)*$E61,VLOOKUP($F61,taux,8))),-3)))))</f>
        <v>0</v>
      </c>
      <c r="O61" s="77">
        <f>IF($B61=" ",0,IF([1]Données!P102="non couvert"," ",[1]Données!Q102))</f>
        <v>0</v>
      </c>
      <c r="P61" s="78">
        <f>IF($B61=" ",0,IF([1]Données!$P102="exo",0,IF($O61="FAM",VLOOKUP($F61,taux,10),IF($O61="MONO",VLOOKUP($F61,taux,11),IF($O61="COUPLE",VLOOKUP($F61,taux,12),0)))))</f>
        <v>0</v>
      </c>
      <c r="Q61" s="79">
        <f>IF($B61=" ",0,IF([1]Données!$R102="NON COUVERT",0,ROUNDUP(IF([1]Données!$S102="OUI",MIN($E61*VLOOKUP($F61,taux,15)/52,VLOOKUP($F61,taux,17)),MIN($E61*VLOOKUP($F61,taux,15)/52,VLOOKUP($F61,taux,16))),0)))</f>
        <v>0</v>
      </c>
      <c r="R61" s="80">
        <f>IF($B61=" ",0,IF([1]Données!$R102="EXO",0,$Q61*VLOOKUP($F61,taux,13)/10))</f>
        <v>0</v>
      </c>
      <c r="S61" s="81">
        <f t="shared" ca="1" si="1"/>
        <v>0</v>
      </c>
      <c r="T61" s="82">
        <f>IF(B61=" ",0,IF([1]Données!$T102="exo",0,$S61*VLOOKUP($F61,taux,18)/100))</f>
        <v>0</v>
      </c>
      <c r="U61" s="81">
        <f>IF($B61=" ",0,IF([1]Données!$V102="non couvert",0,IF(VLOOKUP($F61,taux,29)="fixe","s/o",IF([1]Données!$W102="oui",MIN(ROUNDUP(VLOOKUP($F61,taux,31)*$E61,-3),VLOOKUP($F61,taux,33)),MIN(ROUNDUP(VLOOKUP($F61,taux,31)*$E61,-3),VLOOKUP($F61,taux,32))))))</f>
        <v>0</v>
      </c>
      <c r="V61" s="82">
        <f>IF(B61=" ",0,IF([1]Données!$V102="exo",0,IF(VLOOKUP($F61,taux,29)="fixe",VLOOKUP($F61,taux,30),$U61/1000*VLOOKUP($F61,taux,30))))</f>
        <v>0</v>
      </c>
      <c r="W61" s="82">
        <f t="shared" si="2"/>
        <v>0</v>
      </c>
      <c r="X61" s="83">
        <f>IF(B61=" ",0,EDATE(([1]Données!E102),780))</f>
        <v>0</v>
      </c>
      <c r="Y61" s="83">
        <f t="shared" si="3"/>
        <v>0</v>
      </c>
      <c r="Z61" s="84">
        <f>IF($B61=" ",0,IF([1]Données!$T102="non couvert",0,IF([1]Données!$U102="oui",MIN(VLOOKUP($F61,taux,26),ROUNDUP(IF($E61/12&gt;VLOOKUP($F61,taux,21)+VLOOKUP($F61,taux,23),(VLOOKUP($F61,taux,20)*VLOOKUP($F61,taux,21))+(VLOOKUP($F61,taux,22)*VLOOKUP($F61,taux,23))+($E61/12-VLOOKUP($F61,taux,21)-VLOOKUP($F61,taux,23))*VLOOKUP($F61,taux,24),IF($E61/12&gt;VLOOKUP($F61,taux,21),(VLOOKUP($F61,taux,20)*VLOOKUP($F61,taux,21))+($E61/12-VLOOKUP($F61,taux,21))*VLOOKUP($F61,taux,22),$E61/12*VLOOKUP($F61,taux,20))),0)),MIN(VLOOKUP($F61,taux,25),ROUNDUP(IF($E61/12&gt;VLOOKUP($F61,taux,21)+VLOOKUP($F61,taux,23),(VLOOKUP($F61,taux,20)*VLOOKUP($F61,taux,21))+(VLOOKUP($F61,taux,22)*VLOOKUP($F61,taux,23))+($E61/12-VLOOKUP($F61,taux,21)-VLOOKUP($F61,taux,23))*VLOOKUP($F61,taux,24),IF($E61/12&gt;VLOOKUP($F61,taux,21),(VLOOKUP($F61,taux,20)*VLOOKUP($F61,taux,21))+($E61/12-VLOOKUP($F61,taux,21))*VLOOKUP($F61,taux,22),$E61/12*VLOOKUP($F61,taux,20))),0)))))</f>
        <v>0</v>
      </c>
      <c r="AA61" s="85">
        <f>IF($B61=" ",0,IF([1]Données!$X102="non couvert"," ",[1]Données!Y102))</f>
        <v>0</v>
      </c>
      <c r="AB61" s="82">
        <f>IF($B61=" ",0,IF([1]Données!$X102="exo",0,IF($AA61="ind",VLOOKUP($F61,taux,34),IF($AA61="fam",VLOOKUP($F61,taux,35),IF($AA61="mono",VLOOKUP($F61,taux,36),IF($AA61="couple",VLOOKUP($F61,taux,37),0))))))</f>
        <v>0</v>
      </c>
      <c r="AC61" s="85">
        <f>IF($B61=" ",0,IF([1]Données!$Z102="non couvert"," ",[1]Données!AA102))</f>
        <v>0</v>
      </c>
      <c r="AD61" s="82">
        <f>IF($B61=" ",0,IF([1]Données!$Z102="exo",0,IF($AC61="ind",VLOOKUP($F61,taux,38),IF($AC61="fam",VLOOKUP($F61,taux,39),IF($AC61="mono",VLOOKUP($F61,taux,40),IF($AC61="couple",VLOOKUP($F61,taux,41),0))))))</f>
        <v>0</v>
      </c>
      <c r="AE61" s="86">
        <f>IF($B61=" ",0,IF([1]Données!$AB102="non couvert"," ",[1]Données!AC102))</f>
        <v>0</v>
      </c>
      <c r="AF61" s="87">
        <f>IF($B61=" ",0,IF([1]Données!$AB102="exo",0,IF($AE61="ind",VLOOKUP($F61,taux,42),IF($AE61="fam",VLOOKUP($F61,taux,43),IF($AE61="mono",VLOOKUP($F61,taux,44),IF($AE61="couple",VLOOKUP($F61,taux,45),0))))))</f>
        <v>0</v>
      </c>
      <c r="AG61" s="88">
        <f t="shared" ca="1" si="4"/>
        <v>0</v>
      </c>
      <c r="AH61" s="88">
        <f>IF($B61=" ",0,IF([1]Données!J102="Manitoba",(Facture!H61+Facture!J61+Facture!L61+Facture!P61+Facture!R61+Facture!T61)*0.08,(AG61-W61)*IF([1]Données!$J102="qc",0.09,IF([1]Données!$J102="on",0.08,0))+W61*VLOOKUP($F61,taux,28)))</f>
        <v>0</v>
      </c>
      <c r="AI61" s="78">
        <f t="shared" ca="1" si="6"/>
        <v>0</v>
      </c>
    </row>
    <row r="62" spans="1:35" s="64" customFormat="1">
      <c r="A62" s="67">
        <f t="shared" si="7"/>
        <v>48</v>
      </c>
      <c r="B62" s="68" t="str">
        <f>CONCATENATE([1]Données!B103," ",[1]Données!C103)</f>
        <v xml:space="preserve"> </v>
      </c>
      <c r="C62" s="69">
        <f ca="1">IF(B62="",0,INT((TODAY()-[1]Données!E103)/365.25))</f>
        <v>119</v>
      </c>
      <c r="D62" s="70">
        <f>[1]Données!D103</f>
        <v>0</v>
      </c>
      <c r="E62" s="71">
        <f>[1]Données!I103</f>
        <v>0</v>
      </c>
      <c r="F62" s="72" t="str">
        <f>[1]Données!AD103</f>
        <v/>
      </c>
      <c r="G62" s="73">
        <f t="shared" ca="1" si="5"/>
        <v>0</v>
      </c>
      <c r="H62" s="74">
        <f>IF($B62=" ",0,IF([1]Données!$K103="exo",0,$G62/1000*VLOOKUP($F62,taux,2)))</f>
        <v>0</v>
      </c>
      <c r="I62" s="75">
        <f ca="1">IF(C62&gt;=65,0,[1]Données!M103*5000)</f>
        <v>0</v>
      </c>
      <c r="J62" s="74">
        <f ca="1">I62/1000*(IF(I62=0,0,1)*VLOOKUP((1+(C62&gt;=20)+(C62&gt;=25)+(C62&gt;=30)+(C62&gt;=35)+(C62&gt;=40)+(C62&gt;=45)+(C62&gt;=50)+(C62&gt;=55)+(C62&gt;=60)+(C62&gt;=65)),Test,2+(IF([1]Données!F103="H",1,3))+(IF([1]Données!G103="F",1,0))))</f>
        <v>0</v>
      </c>
      <c r="K62" s="73">
        <f t="shared" ca="1" si="0"/>
        <v>0</v>
      </c>
      <c r="L62" s="74">
        <f>IF($B62=" ",0,IF([1]Données!$N103="exo",0,$K62/1000*VLOOKUP($F62,taux,6)))</f>
        <v>0</v>
      </c>
      <c r="M62" s="76">
        <f>IF($B62=" ",0,IF([1]Données!$K103="NON COUVERT",0,IF(AND([1]Données!$L103="oui",[1]Données!$K103=0.5),MIN(VLOOKUP($F62,taux,5)/2,ROUNDUP(VLOOKUP($F62,taux,3)*$E62,-3)/2),IF([1]Données!$K103=0.5,MIN(VLOOKUP($F62,taux,4)/2,ROUNDUP(VLOOKUP($F62,taux,3)*$E62,-3)/2),ROUNDUP(IF([1]Données!$L103="OUI",MIN(VLOOKUP($F62,taux,3)*$E62,VLOOKUP($F62,taux,5)),MIN(VLOOKUP($F62,taux,3)*$E62,VLOOKUP($F62,taux,4))),-3)))))</f>
        <v>0</v>
      </c>
      <c r="N62" s="76">
        <f>IF($B62=" ",0,IF([1]Données!$N103="NON COUVERT",0,IF(AND([1]Données!$O103="oui",[1]Données!$N103=0.5),MIN(VLOOKUP($F62,taux,9)/2,ROUNDUP(VLOOKUP($F62,taux,7)*$E62,-3)/2),IF([1]Données!$N103=0.5,MIN(VLOOKUP($F62,taux,8)/2,ROUNDUP(VLOOKUP($F62,taux,7)*$E62,-3)/2),ROUNDUP(IF([1]Données!$O103="OUI",MIN(VLOOKUP($F62,taux,7)*$E62,VLOOKUP($F62,taux,9)),MIN(VLOOKUP($F62,taux,7)*$E62,VLOOKUP($F62,taux,8))),-3)))))</f>
        <v>0</v>
      </c>
      <c r="O62" s="77">
        <f>IF($B62=" ",0,IF([1]Données!P103="non couvert"," ",[1]Données!Q103))</f>
        <v>0</v>
      </c>
      <c r="P62" s="78">
        <f>IF($B62=" ",0,IF([1]Données!$P103="exo",0,IF($O62="FAM",VLOOKUP($F62,taux,10),IF($O62="MONO",VLOOKUP($F62,taux,11),IF($O62="COUPLE",VLOOKUP($F62,taux,12),0)))))</f>
        <v>0</v>
      </c>
      <c r="Q62" s="79">
        <f>IF($B62=" ",0,IF([1]Données!$R103="NON COUVERT",0,ROUNDUP(IF([1]Données!$S103="OUI",MIN($E62*VLOOKUP($F62,taux,15)/52,VLOOKUP($F62,taux,17)),MIN($E62*VLOOKUP($F62,taux,15)/52,VLOOKUP($F62,taux,16))),0)))</f>
        <v>0</v>
      </c>
      <c r="R62" s="80">
        <f>IF($B62=" ",0,IF([1]Données!$R103="EXO",0,$Q62*VLOOKUP($F62,taux,13)/10))</f>
        <v>0</v>
      </c>
      <c r="S62" s="81">
        <f t="shared" ca="1" si="1"/>
        <v>0</v>
      </c>
      <c r="T62" s="82">
        <f>IF(B62=" ",0,IF([1]Données!$T103="exo",0,$S62*VLOOKUP($F62,taux,18)/100))</f>
        <v>0</v>
      </c>
      <c r="U62" s="81">
        <f>IF($B62=" ",0,IF([1]Données!$V103="non couvert",0,IF(VLOOKUP($F62,taux,29)="fixe","s/o",IF([1]Données!$W103="oui",MIN(ROUNDUP(VLOOKUP($F62,taux,31)*$E62,-3),VLOOKUP($F62,taux,33)),MIN(ROUNDUP(VLOOKUP($F62,taux,31)*$E62,-3),VLOOKUP($F62,taux,32))))))</f>
        <v>0</v>
      </c>
      <c r="V62" s="82">
        <f>IF(B62=" ",0,IF([1]Données!$V103="exo",0,IF(VLOOKUP($F62,taux,29)="fixe",VLOOKUP($F62,taux,30),$U62/1000*VLOOKUP($F62,taux,30))))</f>
        <v>0</v>
      </c>
      <c r="W62" s="82">
        <f t="shared" si="2"/>
        <v>0</v>
      </c>
      <c r="X62" s="83">
        <f>IF(B62=" ",0,EDATE(([1]Données!E103),780))</f>
        <v>0</v>
      </c>
      <c r="Y62" s="83">
        <f t="shared" si="3"/>
        <v>0</v>
      </c>
      <c r="Z62" s="84">
        <f>IF($B62=" ",0,IF([1]Données!$T103="non couvert",0,IF([1]Données!$U103="oui",MIN(VLOOKUP($F62,taux,26),ROUNDUP(IF($E62/12&gt;VLOOKUP($F62,taux,21)+VLOOKUP($F62,taux,23),(VLOOKUP($F62,taux,20)*VLOOKUP($F62,taux,21))+(VLOOKUP($F62,taux,22)*VLOOKUP($F62,taux,23))+($E62/12-VLOOKUP($F62,taux,21)-VLOOKUP($F62,taux,23))*VLOOKUP($F62,taux,24),IF($E62/12&gt;VLOOKUP($F62,taux,21),(VLOOKUP($F62,taux,20)*VLOOKUP($F62,taux,21))+($E62/12-VLOOKUP($F62,taux,21))*VLOOKUP($F62,taux,22),$E62/12*VLOOKUP($F62,taux,20))),0)),MIN(VLOOKUP($F62,taux,25),ROUNDUP(IF($E62/12&gt;VLOOKUP($F62,taux,21)+VLOOKUP($F62,taux,23),(VLOOKUP($F62,taux,20)*VLOOKUP($F62,taux,21))+(VLOOKUP($F62,taux,22)*VLOOKUP($F62,taux,23))+($E62/12-VLOOKUP($F62,taux,21)-VLOOKUP($F62,taux,23))*VLOOKUP($F62,taux,24),IF($E62/12&gt;VLOOKUP($F62,taux,21),(VLOOKUP($F62,taux,20)*VLOOKUP($F62,taux,21))+($E62/12-VLOOKUP($F62,taux,21))*VLOOKUP($F62,taux,22),$E62/12*VLOOKUP($F62,taux,20))),0)))))</f>
        <v>0</v>
      </c>
      <c r="AA62" s="85">
        <f>IF($B62=" ",0,IF([1]Données!$X103="non couvert"," ",[1]Données!Y103))</f>
        <v>0</v>
      </c>
      <c r="AB62" s="82">
        <f>IF($B62=" ",0,IF([1]Données!$X103="exo",0,IF($AA62="ind",VLOOKUP($F62,taux,34),IF($AA62="fam",VLOOKUP($F62,taux,35),IF($AA62="mono",VLOOKUP($F62,taux,36),IF($AA62="couple",VLOOKUP($F62,taux,37),0))))))</f>
        <v>0</v>
      </c>
      <c r="AC62" s="85">
        <f>IF($B62=" ",0,IF([1]Données!$Z103="non couvert"," ",[1]Données!AA103))</f>
        <v>0</v>
      </c>
      <c r="AD62" s="82">
        <f>IF($B62=" ",0,IF([1]Données!$Z103="exo",0,IF($AC62="ind",VLOOKUP($F62,taux,38),IF($AC62="fam",VLOOKUP($F62,taux,39),IF($AC62="mono",VLOOKUP($F62,taux,40),IF($AC62="couple",VLOOKUP($F62,taux,41),0))))))</f>
        <v>0</v>
      </c>
      <c r="AE62" s="86">
        <f>IF($B62=" ",0,IF([1]Données!$AB103="non couvert"," ",[1]Données!AC103))</f>
        <v>0</v>
      </c>
      <c r="AF62" s="87">
        <f>IF($B62=" ",0,IF([1]Données!$AB103="exo",0,IF($AE62="ind",VLOOKUP($F62,taux,42),IF($AE62="fam",VLOOKUP($F62,taux,43),IF($AE62="mono",VLOOKUP($F62,taux,44),IF($AE62="couple",VLOOKUP($F62,taux,45),0))))))</f>
        <v>0</v>
      </c>
      <c r="AG62" s="88">
        <f t="shared" ca="1" si="4"/>
        <v>0</v>
      </c>
      <c r="AH62" s="88">
        <f>IF($B62=" ",0,IF([1]Données!J103="Manitoba",(Facture!H62+Facture!J62+Facture!L62+Facture!P62+Facture!R62+Facture!T62)*0.08,(AG62-W62)*IF([1]Données!$J103="qc",0.09,IF([1]Données!$J103="on",0.08,0))+W62*VLOOKUP($F62,taux,28)))</f>
        <v>0</v>
      </c>
      <c r="AI62" s="78">
        <f t="shared" ca="1" si="6"/>
        <v>0</v>
      </c>
    </row>
    <row r="63" spans="1:35" s="64" customFormat="1">
      <c r="A63" s="67">
        <f t="shared" si="7"/>
        <v>49</v>
      </c>
      <c r="B63" s="68" t="str">
        <f>CONCATENATE([1]Données!B104," ",[1]Données!C104)</f>
        <v xml:space="preserve"> </v>
      </c>
      <c r="C63" s="69">
        <f ca="1">IF(B63="",0,INT((TODAY()-[1]Données!E104)/365.25))</f>
        <v>119</v>
      </c>
      <c r="D63" s="70">
        <f>[1]Données!D104</f>
        <v>0</v>
      </c>
      <c r="E63" s="71">
        <f>[1]Données!I104</f>
        <v>0</v>
      </c>
      <c r="F63" s="72" t="str">
        <f>[1]Données!AD104</f>
        <v/>
      </c>
      <c r="G63" s="73">
        <f t="shared" ca="1" si="5"/>
        <v>0</v>
      </c>
      <c r="H63" s="74">
        <f>IF($B63=" ",0,IF([1]Données!$K104="exo",0,$G63/1000*VLOOKUP($F63,taux,2)))</f>
        <v>0</v>
      </c>
      <c r="I63" s="75">
        <f ca="1">IF(C63&gt;=65,0,[1]Données!M104*5000)</f>
        <v>0</v>
      </c>
      <c r="J63" s="74">
        <f ca="1">I63/1000*(IF(I63=0,0,1)*VLOOKUP((1+(C63&gt;=20)+(C63&gt;=25)+(C63&gt;=30)+(C63&gt;=35)+(C63&gt;=40)+(C63&gt;=45)+(C63&gt;=50)+(C63&gt;=55)+(C63&gt;=60)+(C63&gt;=65)),Test,2+(IF([1]Données!F104="H",1,3))+(IF([1]Données!G104="F",1,0))))</f>
        <v>0</v>
      </c>
      <c r="K63" s="73">
        <f t="shared" ca="1" si="0"/>
        <v>0</v>
      </c>
      <c r="L63" s="74">
        <f>IF($B63=" ",0,IF([1]Données!$N104="exo",0,$K63/1000*VLOOKUP($F63,taux,6)))</f>
        <v>0</v>
      </c>
      <c r="M63" s="76">
        <f>IF($B63=" ",0,IF([1]Données!$K104="NON COUVERT",0,IF(AND([1]Données!$L104="oui",[1]Données!$K104=0.5),MIN(VLOOKUP($F63,taux,5)/2,ROUNDUP(VLOOKUP($F63,taux,3)*$E63,-3)/2),IF([1]Données!$K104=0.5,MIN(VLOOKUP($F63,taux,4)/2,ROUNDUP(VLOOKUP($F63,taux,3)*$E63,-3)/2),ROUNDUP(IF([1]Données!$L104="OUI",MIN(VLOOKUP($F63,taux,3)*$E63,VLOOKUP($F63,taux,5)),MIN(VLOOKUP($F63,taux,3)*$E63,VLOOKUP($F63,taux,4))),-3)))))</f>
        <v>0</v>
      </c>
      <c r="N63" s="76">
        <f>IF($B63=" ",0,IF([1]Données!$N104="NON COUVERT",0,IF(AND([1]Données!$O104="oui",[1]Données!$N104=0.5),MIN(VLOOKUP($F63,taux,9)/2,ROUNDUP(VLOOKUP($F63,taux,7)*$E63,-3)/2),IF([1]Données!$N104=0.5,MIN(VLOOKUP($F63,taux,8)/2,ROUNDUP(VLOOKUP($F63,taux,7)*$E63,-3)/2),ROUNDUP(IF([1]Données!$O104="OUI",MIN(VLOOKUP($F63,taux,7)*$E63,VLOOKUP($F63,taux,9)),MIN(VLOOKUP($F63,taux,7)*$E63,VLOOKUP($F63,taux,8))),-3)))))</f>
        <v>0</v>
      </c>
      <c r="O63" s="77">
        <f>IF($B63=" ",0,IF([1]Données!P104="non couvert"," ",[1]Données!Q104))</f>
        <v>0</v>
      </c>
      <c r="P63" s="78">
        <f>IF($B63=" ",0,IF([1]Données!$P104="exo",0,IF($O63="FAM",VLOOKUP($F63,taux,10),IF($O63="MONO",VLOOKUP($F63,taux,11),IF($O63="COUPLE",VLOOKUP($F63,taux,12),0)))))</f>
        <v>0</v>
      </c>
      <c r="Q63" s="79">
        <f>IF($B63=" ",0,IF([1]Données!$R104="NON COUVERT",0,ROUNDUP(IF([1]Données!$S104="OUI",MIN($E63*VLOOKUP($F63,taux,15)/52,VLOOKUP($F63,taux,17)),MIN($E63*VLOOKUP($F63,taux,15)/52,VLOOKUP($F63,taux,16))),0)))</f>
        <v>0</v>
      </c>
      <c r="R63" s="80">
        <f>IF($B63=" ",0,IF([1]Données!$R104="EXO",0,$Q63*VLOOKUP($F63,taux,13)/10))</f>
        <v>0</v>
      </c>
      <c r="S63" s="81">
        <f t="shared" ca="1" si="1"/>
        <v>0</v>
      </c>
      <c r="T63" s="82">
        <f>IF(B63=" ",0,IF([1]Données!$T104="exo",0,$S63*VLOOKUP($F63,taux,18)/100))</f>
        <v>0</v>
      </c>
      <c r="U63" s="81">
        <f>IF($B63=" ",0,IF([1]Données!$V104="non couvert",0,IF(VLOOKUP($F63,taux,29)="fixe","s/o",IF([1]Données!$W104="oui",MIN(ROUNDUP(VLOOKUP($F63,taux,31)*$E63,-3),VLOOKUP($F63,taux,33)),MIN(ROUNDUP(VLOOKUP($F63,taux,31)*$E63,-3),VLOOKUP($F63,taux,32))))))</f>
        <v>0</v>
      </c>
      <c r="V63" s="82">
        <f>IF(B63=" ",0,IF([1]Données!$V104="exo",0,IF(VLOOKUP($F63,taux,29)="fixe",VLOOKUP($F63,taux,30),$U63/1000*VLOOKUP($F63,taux,30))))</f>
        <v>0</v>
      </c>
      <c r="W63" s="82">
        <f t="shared" si="2"/>
        <v>0</v>
      </c>
      <c r="X63" s="83">
        <f>IF(B63=" ",0,EDATE(([1]Données!E104),780))</f>
        <v>0</v>
      </c>
      <c r="Y63" s="83">
        <f t="shared" si="3"/>
        <v>0</v>
      </c>
      <c r="Z63" s="84">
        <f>IF($B63=" ",0,IF([1]Données!$T104="non couvert",0,IF([1]Données!$U104="oui",MIN(VLOOKUP($F63,taux,26),ROUNDUP(IF($E63/12&gt;VLOOKUP($F63,taux,21)+VLOOKUP($F63,taux,23),(VLOOKUP($F63,taux,20)*VLOOKUP($F63,taux,21))+(VLOOKUP($F63,taux,22)*VLOOKUP($F63,taux,23))+($E63/12-VLOOKUP($F63,taux,21)-VLOOKUP($F63,taux,23))*VLOOKUP($F63,taux,24),IF($E63/12&gt;VLOOKUP($F63,taux,21),(VLOOKUP($F63,taux,20)*VLOOKUP($F63,taux,21))+($E63/12-VLOOKUP($F63,taux,21))*VLOOKUP($F63,taux,22),$E63/12*VLOOKUP($F63,taux,20))),0)),MIN(VLOOKUP($F63,taux,25),ROUNDUP(IF($E63/12&gt;VLOOKUP($F63,taux,21)+VLOOKUP($F63,taux,23),(VLOOKUP($F63,taux,20)*VLOOKUP($F63,taux,21))+(VLOOKUP($F63,taux,22)*VLOOKUP($F63,taux,23))+($E63/12-VLOOKUP($F63,taux,21)-VLOOKUP($F63,taux,23))*VLOOKUP($F63,taux,24),IF($E63/12&gt;VLOOKUP($F63,taux,21),(VLOOKUP($F63,taux,20)*VLOOKUP($F63,taux,21))+($E63/12-VLOOKUP($F63,taux,21))*VLOOKUP($F63,taux,22),$E63/12*VLOOKUP($F63,taux,20))),0)))))</f>
        <v>0</v>
      </c>
      <c r="AA63" s="85">
        <f>IF($B63=" ",0,IF([1]Données!$X104="non couvert"," ",[1]Données!Y104))</f>
        <v>0</v>
      </c>
      <c r="AB63" s="82">
        <f>IF($B63=" ",0,IF([1]Données!$X104="exo",0,IF($AA63="ind",VLOOKUP($F63,taux,34),IF($AA63="fam",VLOOKUP($F63,taux,35),IF($AA63="mono",VLOOKUP($F63,taux,36),IF($AA63="couple",VLOOKUP($F63,taux,37),0))))))</f>
        <v>0</v>
      </c>
      <c r="AC63" s="85">
        <f>IF($B63=" ",0,IF([1]Données!$Z104="non couvert"," ",[1]Données!AA104))</f>
        <v>0</v>
      </c>
      <c r="AD63" s="82">
        <f>IF($B63=" ",0,IF([1]Données!$Z104="exo",0,IF($AC63="ind",VLOOKUP($F63,taux,38),IF($AC63="fam",VLOOKUP($F63,taux,39),IF($AC63="mono",VLOOKUP($F63,taux,40),IF($AC63="couple",VLOOKUP($F63,taux,41),0))))))</f>
        <v>0</v>
      </c>
      <c r="AE63" s="86">
        <f>IF($B63=" ",0,IF([1]Données!$AB104="non couvert"," ",[1]Données!AC104))</f>
        <v>0</v>
      </c>
      <c r="AF63" s="87">
        <f>IF($B63=" ",0,IF([1]Données!$AB104="exo",0,IF($AE63="ind",VLOOKUP($F63,taux,42),IF($AE63="fam",VLOOKUP($F63,taux,43),IF($AE63="mono",VLOOKUP($F63,taux,44),IF($AE63="couple",VLOOKUP($F63,taux,45),0))))))</f>
        <v>0</v>
      </c>
      <c r="AG63" s="88">
        <f t="shared" ca="1" si="4"/>
        <v>0</v>
      </c>
      <c r="AH63" s="88">
        <f>IF($B63=" ",0,IF([1]Données!J104="Manitoba",(Facture!H63+Facture!J63+Facture!L63+Facture!P63+Facture!R63+Facture!T63)*0.08,(AG63-W63)*IF([1]Données!$J104="qc",0.09,IF([1]Données!$J104="on",0.08,0))+W63*VLOOKUP($F63,taux,28)))</f>
        <v>0</v>
      </c>
      <c r="AI63" s="78">
        <f t="shared" ca="1" si="6"/>
        <v>0</v>
      </c>
    </row>
    <row r="64" spans="1:35" s="64" customFormat="1">
      <c r="A64" s="67">
        <f t="shared" si="7"/>
        <v>50</v>
      </c>
      <c r="B64" s="68" t="str">
        <f>CONCATENATE([1]Données!B105," ",[1]Données!C105)</f>
        <v xml:space="preserve"> </v>
      </c>
      <c r="C64" s="69">
        <f ca="1">IF(B64="",0,INT((TODAY()-[1]Données!E105)/365.25))</f>
        <v>119</v>
      </c>
      <c r="D64" s="70">
        <f>[1]Données!D105</f>
        <v>0</v>
      </c>
      <c r="E64" s="71">
        <f>[1]Données!I105</f>
        <v>0</v>
      </c>
      <c r="F64" s="72" t="str">
        <f>[1]Données!AD105</f>
        <v/>
      </c>
      <c r="G64" s="73">
        <f t="shared" ca="1" si="5"/>
        <v>0</v>
      </c>
      <c r="H64" s="74">
        <f>IF($B64=" ",0,IF([1]Données!$K105="exo",0,$G64/1000*VLOOKUP($F64,taux,2)))</f>
        <v>0</v>
      </c>
      <c r="I64" s="75">
        <f ca="1">IF(C64&gt;=65,0,[1]Données!M105*5000)</f>
        <v>0</v>
      </c>
      <c r="J64" s="74">
        <f ca="1">I64/1000*(IF(I64=0,0,1)*VLOOKUP((1+(C64&gt;=20)+(C64&gt;=25)+(C64&gt;=30)+(C64&gt;=35)+(C64&gt;=40)+(C64&gt;=45)+(C64&gt;=50)+(C64&gt;=55)+(C64&gt;=60)+(C64&gt;=65)),Test,2+(IF([1]Données!F105="H",1,3))+(IF([1]Données!G105="F",1,0))))</f>
        <v>0</v>
      </c>
      <c r="K64" s="73">
        <f t="shared" ca="1" si="0"/>
        <v>0</v>
      </c>
      <c r="L64" s="74">
        <f>IF($B64=" ",0,IF([1]Données!$N105="exo",0,$K64/1000*VLOOKUP($F64,taux,6)))</f>
        <v>0</v>
      </c>
      <c r="M64" s="76">
        <f>IF($B64=" ",0,IF([1]Données!$K105="NON COUVERT",0,IF(AND([1]Données!$L105="oui",[1]Données!$K105=0.5),MIN(VLOOKUP($F64,taux,5)/2,ROUNDUP(VLOOKUP($F64,taux,3)*$E64,-3)/2),IF([1]Données!$K105=0.5,MIN(VLOOKUP($F64,taux,4)/2,ROUNDUP(VLOOKUP($F64,taux,3)*$E64,-3)/2),ROUNDUP(IF([1]Données!$L105="OUI",MIN(VLOOKUP($F64,taux,3)*$E64,VLOOKUP($F64,taux,5)),MIN(VLOOKUP($F64,taux,3)*$E64,VLOOKUP($F64,taux,4))),-3)))))</f>
        <v>0</v>
      </c>
      <c r="N64" s="76">
        <f>IF($B64=" ",0,IF([1]Données!$N105="NON COUVERT",0,IF(AND([1]Données!$O105="oui",[1]Données!$N105=0.5),MIN(VLOOKUP($F64,taux,9)/2,ROUNDUP(VLOOKUP($F64,taux,7)*$E64,-3)/2),IF([1]Données!$N105=0.5,MIN(VLOOKUP($F64,taux,8)/2,ROUNDUP(VLOOKUP($F64,taux,7)*$E64,-3)/2),ROUNDUP(IF([1]Données!$O105="OUI",MIN(VLOOKUP($F64,taux,7)*$E64,VLOOKUP($F64,taux,9)),MIN(VLOOKUP($F64,taux,7)*$E64,VLOOKUP($F64,taux,8))),-3)))))</f>
        <v>0</v>
      </c>
      <c r="O64" s="77">
        <f>IF($B64=" ",0,IF([1]Données!P105="non couvert"," ",[1]Données!Q105))</f>
        <v>0</v>
      </c>
      <c r="P64" s="78">
        <f>IF($B64=" ",0,IF([1]Données!$P105="exo",0,IF($O64="FAM",VLOOKUP($F64,taux,10),IF($O64="MONO",VLOOKUP($F64,taux,11),IF($O64="COUPLE",VLOOKUP($F64,taux,12),0)))))</f>
        <v>0</v>
      </c>
      <c r="Q64" s="79">
        <f>IF($B64=" ",0,IF([1]Données!$R105="NON COUVERT",0,ROUNDUP(IF([1]Données!$S105="OUI",MIN($E64*VLOOKUP($F64,taux,15)/52,VLOOKUP($F64,taux,17)),MIN($E64*VLOOKUP($F64,taux,15)/52,VLOOKUP($F64,taux,16))),0)))</f>
        <v>0</v>
      </c>
      <c r="R64" s="80">
        <f>IF($B64=" ",0,IF([1]Données!$R105="EXO",0,$Q64*VLOOKUP($F64,taux,13)/10))</f>
        <v>0</v>
      </c>
      <c r="S64" s="81">
        <f t="shared" ca="1" si="1"/>
        <v>0</v>
      </c>
      <c r="T64" s="82">
        <f>IF(B64=" ",0,IF([1]Données!$T105="exo",0,$S64*VLOOKUP($F64,taux,18)/100))</f>
        <v>0</v>
      </c>
      <c r="U64" s="81">
        <f>IF($B64=" ",0,IF([1]Données!$V105="non couvert",0,IF(VLOOKUP($F64,taux,29)="fixe","s/o",IF([1]Données!$W105="oui",MIN(ROUNDUP(VLOOKUP($F64,taux,31)*$E64,-3),VLOOKUP($F64,taux,33)),MIN(ROUNDUP(VLOOKUP($F64,taux,31)*$E64,-3),VLOOKUP($F64,taux,32))))))</f>
        <v>0</v>
      </c>
      <c r="V64" s="82">
        <f>IF(B64=" ",0,IF([1]Données!$V105="exo",0,IF(VLOOKUP($F64,taux,29)="fixe",VLOOKUP($F64,taux,30),$U64/1000*VLOOKUP($F64,taux,30))))</f>
        <v>0</v>
      </c>
      <c r="W64" s="82">
        <f t="shared" si="2"/>
        <v>0</v>
      </c>
      <c r="X64" s="83">
        <f>IF(B64=" ",0,EDATE(([1]Données!E105),780))</f>
        <v>0</v>
      </c>
      <c r="Y64" s="83">
        <f t="shared" si="3"/>
        <v>0</v>
      </c>
      <c r="Z64" s="84">
        <f>IF($B64=" ",0,IF([1]Données!$T105="non couvert",0,IF([1]Données!$U105="oui",MIN(VLOOKUP($F64,taux,26),ROUNDUP(IF($E64/12&gt;VLOOKUP($F64,taux,21)+VLOOKUP($F64,taux,23),(VLOOKUP($F64,taux,20)*VLOOKUP($F64,taux,21))+(VLOOKUP($F64,taux,22)*VLOOKUP($F64,taux,23))+($E64/12-VLOOKUP($F64,taux,21)-VLOOKUP($F64,taux,23))*VLOOKUP($F64,taux,24),IF($E64/12&gt;VLOOKUP($F64,taux,21),(VLOOKUP($F64,taux,20)*VLOOKUP($F64,taux,21))+($E64/12-VLOOKUP($F64,taux,21))*VLOOKUP($F64,taux,22),$E64/12*VLOOKUP($F64,taux,20))),0)),MIN(VLOOKUP($F64,taux,25),ROUNDUP(IF($E64/12&gt;VLOOKUP($F64,taux,21)+VLOOKUP($F64,taux,23),(VLOOKUP($F64,taux,20)*VLOOKUP($F64,taux,21))+(VLOOKUP($F64,taux,22)*VLOOKUP($F64,taux,23))+($E64/12-VLOOKUP($F64,taux,21)-VLOOKUP($F64,taux,23))*VLOOKUP($F64,taux,24),IF($E64/12&gt;VLOOKUP($F64,taux,21),(VLOOKUP($F64,taux,20)*VLOOKUP($F64,taux,21))+($E64/12-VLOOKUP($F64,taux,21))*VLOOKUP($F64,taux,22),$E64/12*VLOOKUP($F64,taux,20))),0)))))</f>
        <v>0</v>
      </c>
      <c r="AA64" s="85">
        <f>IF($B64=" ",0,IF([1]Données!$X105="non couvert"," ",[1]Données!Y105))</f>
        <v>0</v>
      </c>
      <c r="AB64" s="82">
        <f>IF($B64=" ",0,IF([1]Données!$X105="exo",0,IF($AA64="ind",VLOOKUP($F64,taux,34),IF($AA64="fam",VLOOKUP($F64,taux,35),IF($AA64="mono",VLOOKUP($F64,taux,36),IF($AA64="couple",VLOOKUP($F64,taux,37),0))))))</f>
        <v>0</v>
      </c>
      <c r="AC64" s="85">
        <f>IF($B64=" ",0,IF([1]Données!$Z105="non couvert"," ",[1]Données!AA105))</f>
        <v>0</v>
      </c>
      <c r="AD64" s="82">
        <f>IF($B64=" ",0,IF([1]Données!$Z105="exo",0,IF($AC64="ind",VLOOKUP($F64,taux,38),IF($AC64="fam",VLOOKUP($F64,taux,39),IF($AC64="mono",VLOOKUP($F64,taux,40),IF($AC64="couple",VLOOKUP($F64,taux,41),0))))))</f>
        <v>0</v>
      </c>
      <c r="AE64" s="86">
        <f>IF($B64=" ",0,IF([1]Données!$AB105="non couvert"," ",[1]Données!AC105))</f>
        <v>0</v>
      </c>
      <c r="AF64" s="87">
        <f>IF($B64=" ",0,IF([1]Données!$AB105="exo",0,IF($AE64="ind",VLOOKUP($F64,taux,42),IF($AE64="fam",VLOOKUP($F64,taux,43),IF($AE64="mono",VLOOKUP($F64,taux,44),IF($AE64="couple",VLOOKUP($F64,taux,45),0))))))</f>
        <v>0</v>
      </c>
      <c r="AG64" s="88">
        <f t="shared" ca="1" si="4"/>
        <v>0</v>
      </c>
      <c r="AH64" s="88">
        <f>IF($B64=" ",0,IF([1]Données!J105="Manitoba",(Facture!H64+Facture!J64+Facture!L64+Facture!P64+Facture!R64+Facture!T64)*0.08,(AG64-W64)*IF([1]Données!$J105="qc",0.09,IF([1]Données!$J105="on",0.08,0))+W64*VLOOKUP($F64,taux,28)))</f>
        <v>0</v>
      </c>
      <c r="AI64" s="78">
        <f t="shared" ca="1" si="6"/>
        <v>0</v>
      </c>
    </row>
    <row r="65" spans="1:35" s="64" customFormat="1">
      <c r="A65" s="67">
        <f t="shared" si="7"/>
        <v>51</v>
      </c>
      <c r="B65" s="68" t="str">
        <f>CONCATENATE([1]Données!B106," ",[1]Données!C106)</f>
        <v xml:space="preserve"> </v>
      </c>
      <c r="C65" s="69">
        <f ca="1">IF(B65="",0,INT((TODAY()-[1]Données!E106)/365.25))</f>
        <v>119</v>
      </c>
      <c r="D65" s="70">
        <f>[1]Données!D106</f>
        <v>0</v>
      </c>
      <c r="E65" s="71">
        <f>[1]Données!I106</f>
        <v>0</v>
      </c>
      <c r="F65" s="72" t="str">
        <f>[1]Données!AD106</f>
        <v/>
      </c>
      <c r="G65" s="73">
        <f t="shared" ca="1" si="5"/>
        <v>0</v>
      </c>
      <c r="H65" s="74">
        <f>IF($B65=" ",0,IF([1]Données!$K106="exo",0,$G65/1000*VLOOKUP($F65,taux,2)))</f>
        <v>0</v>
      </c>
      <c r="I65" s="75">
        <f ca="1">IF(C65&gt;=65,0,[1]Données!M106*5000)</f>
        <v>0</v>
      </c>
      <c r="J65" s="74">
        <f ca="1">I65/1000*(IF(I65=0,0,1)*VLOOKUP((1+(C65&gt;=20)+(C65&gt;=25)+(C65&gt;=30)+(C65&gt;=35)+(C65&gt;=40)+(C65&gt;=45)+(C65&gt;=50)+(C65&gt;=55)+(C65&gt;=60)+(C65&gt;=65)),Test,2+(IF([1]Données!F106="H",1,3))+(IF([1]Données!G106="F",1,0))))</f>
        <v>0</v>
      </c>
      <c r="K65" s="73">
        <f t="shared" ca="1" si="0"/>
        <v>0</v>
      </c>
      <c r="L65" s="74">
        <f>IF($B65=" ",0,IF([1]Données!$N106="exo",0,$K65/1000*VLOOKUP($F65,taux,6)))</f>
        <v>0</v>
      </c>
      <c r="M65" s="76">
        <f>IF($B65=" ",0,IF([1]Données!$K106="NON COUVERT",0,IF(AND([1]Données!$L106="oui",[1]Données!$K106=0.5),MIN(VLOOKUP($F65,taux,5)/2,ROUNDUP(VLOOKUP($F65,taux,3)*$E65,-3)/2),IF([1]Données!$K106=0.5,MIN(VLOOKUP($F65,taux,4)/2,ROUNDUP(VLOOKUP($F65,taux,3)*$E65,-3)/2),ROUNDUP(IF([1]Données!$L106="OUI",MIN(VLOOKUP($F65,taux,3)*$E65,VLOOKUP($F65,taux,5)),MIN(VLOOKUP($F65,taux,3)*$E65,VLOOKUP($F65,taux,4))),-3)))))</f>
        <v>0</v>
      </c>
      <c r="N65" s="76">
        <f>IF($B65=" ",0,IF([1]Données!$N106="NON COUVERT",0,IF(AND([1]Données!$O106="oui",[1]Données!$N106=0.5),MIN(VLOOKUP($F65,taux,9)/2,ROUNDUP(VLOOKUP($F65,taux,7)*$E65,-3)/2),IF([1]Données!$N106=0.5,MIN(VLOOKUP($F65,taux,8)/2,ROUNDUP(VLOOKUP($F65,taux,7)*$E65,-3)/2),ROUNDUP(IF([1]Données!$O106="OUI",MIN(VLOOKUP($F65,taux,7)*$E65,VLOOKUP($F65,taux,9)),MIN(VLOOKUP($F65,taux,7)*$E65,VLOOKUP($F65,taux,8))),-3)))))</f>
        <v>0</v>
      </c>
      <c r="O65" s="77">
        <f>IF($B65=" ",0,IF([1]Données!P106="non couvert"," ",[1]Données!Q106))</f>
        <v>0</v>
      </c>
      <c r="P65" s="78">
        <f>IF($B65=" ",0,IF([1]Données!$P106="exo",0,IF($O65="FAM",VLOOKUP($F65,taux,10),IF($O65="MONO",VLOOKUP($F65,taux,11),IF($O65="COUPLE",VLOOKUP($F65,taux,12),0)))))</f>
        <v>0</v>
      </c>
      <c r="Q65" s="79">
        <f>IF($B65=" ",0,IF([1]Données!$R106="NON COUVERT",0,ROUNDUP(IF([1]Données!$S106="OUI",MIN($E65*VLOOKUP($F65,taux,15)/52,VLOOKUP($F65,taux,17)),MIN($E65*VLOOKUP($F65,taux,15)/52,VLOOKUP($F65,taux,16))),0)))</f>
        <v>0</v>
      </c>
      <c r="R65" s="80">
        <f>IF($B65=" ",0,IF([1]Données!$R106="EXO",0,$Q65*VLOOKUP($F65,taux,13)/10))</f>
        <v>0</v>
      </c>
      <c r="S65" s="81">
        <f t="shared" ca="1" si="1"/>
        <v>0</v>
      </c>
      <c r="T65" s="82">
        <f>IF(B65=" ",0,IF([1]Données!$T106="exo",0,$S65*VLOOKUP($F65,taux,18)/100))</f>
        <v>0</v>
      </c>
      <c r="U65" s="81">
        <f>IF($B65=" ",0,IF([1]Données!$V106="non couvert",0,IF(VLOOKUP($F65,taux,29)="fixe","s/o",IF([1]Données!$W106="oui",MIN(ROUNDUP(VLOOKUP($F65,taux,31)*$E65,-3),VLOOKUP($F65,taux,33)),MIN(ROUNDUP(VLOOKUP($F65,taux,31)*$E65,-3),VLOOKUP($F65,taux,32))))))</f>
        <v>0</v>
      </c>
      <c r="V65" s="82">
        <f>IF(B65=" ",0,IF([1]Données!$V106="exo",0,IF(VLOOKUP($F65,taux,29)="fixe",VLOOKUP($F65,taux,30),$U65/1000*VLOOKUP($F65,taux,30))))</f>
        <v>0</v>
      </c>
      <c r="W65" s="82">
        <f t="shared" si="2"/>
        <v>0</v>
      </c>
      <c r="X65" s="83">
        <f>IF(B65=" ",0,EDATE(([1]Données!E106),780))</f>
        <v>0</v>
      </c>
      <c r="Y65" s="83">
        <f t="shared" si="3"/>
        <v>0</v>
      </c>
      <c r="Z65" s="84">
        <f>IF($B65=" ",0,IF([1]Données!$T106="non couvert",0,IF([1]Données!$U106="oui",MIN(VLOOKUP($F65,taux,26),ROUNDUP(IF($E65/12&gt;VLOOKUP($F65,taux,21)+VLOOKUP($F65,taux,23),(VLOOKUP($F65,taux,20)*VLOOKUP($F65,taux,21))+(VLOOKUP($F65,taux,22)*VLOOKUP($F65,taux,23))+($E65/12-VLOOKUP($F65,taux,21)-VLOOKUP($F65,taux,23))*VLOOKUP($F65,taux,24),IF($E65/12&gt;VLOOKUP($F65,taux,21),(VLOOKUP($F65,taux,20)*VLOOKUP($F65,taux,21))+($E65/12-VLOOKUP($F65,taux,21))*VLOOKUP($F65,taux,22),$E65/12*VLOOKUP($F65,taux,20))),0)),MIN(VLOOKUP($F65,taux,25),ROUNDUP(IF($E65/12&gt;VLOOKUP($F65,taux,21)+VLOOKUP($F65,taux,23),(VLOOKUP($F65,taux,20)*VLOOKUP($F65,taux,21))+(VLOOKUP($F65,taux,22)*VLOOKUP($F65,taux,23))+($E65/12-VLOOKUP($F65,taux,21)-VLOOKUP($F65,taux,23))*VLOOKUP($F65,taux,24),IF($E65/12&gt;VLOOKUP($F65,taux,21),(VLOOKUP($F65,taux,20)*VLOOKUP($F65,taux,21))+($E65/12-VLOOKUP($F65,taux,21))*VLOOKUP($F65,taux,22),$E65/12*VLOOKUP($F65,taux,20))),0)))))</f>
        <v>0</v>
      </c>
      <c r="AA65" s="85">
        <f>IF($B65=" ",0,IF([1]Données!$X106="non couvert"," ",[1]Données!Y106))</f>
        <v>0</v>
      </c>
      <c r="AB65" s="82">
        <f>IF($B65=" ",0,IF([1]Données!$X106="exo",0,IF($AA65="ind",VLOOKUP($F65,taux,34),IF($AA65="fam",VLOOKUP($F65,taux,35),IF($AA65="mono",VLOOKUP($F65,taux,36),IF($AA65="couple",VLOOKUP($F65,taux,37),0))))))</f>
        <v>0</v>
      </c>
      <c r="AC65" s="85">
        <f>IF($B65=" ",0,IF([1]Données!$Z106="non couvert"," ",[1]Données!AA106))</f>
        <v>0</v>
      </c>
      <c r="AD65" s="82">
        <f>IF($B65=" ",0,IF([1]Données!$Z106="exo",0,IF($AC65="ind",VLOOKUP($F65,taux,38),IF($AC65="fam",VLOOKUP($F65,taux,39),IF($AC65="mono",VLOOKUP($F65,taux,40),IF($AC65="couple",VLOOKUP($F65,taux,41),0))))))</f>
        <v>0</v>
      </c>
      <c r="AE65" s="86">
        <f>IF($B65=" ",0,IF([1]Données!$AB106="non couvert"," ",[1]Données!AC106))</f>
        <v>0</v>
      </c>
      <c r="AF65" s="87">
        <f>IF($B65=" ",0,IF([1]Données!$AB106="exo",0,IF($AE65="ind",VLOOKUP($F65,taux,42),IF($AE65="fam",VLOOKUP($F65,taux,43),IF($AE65="mono",VLOOKUP($F65,taux,44),IF($AE65="couple",VLOOKUP($F65,taux,45),0))))))</f>
        <v>0</v>
      </c>
      <c r="AG65" s="88">
        <f t="shared" ca="1" si="4"/>
        <v>0</v>
      </c>
      <c r="AH65" s="88">
        <f>IF($B65=" ",0,IF([1]Données!J106="Manitoba",(Facture!H65+Facture!J65+Facture!L65+Facture!P65+Facture!R65+Facture!T65)*0.08,(AG65-W65)*IF([1]Données!$J106="qc",0.09,IF([1]Données!$J106="on",0.08,0))+W65*VLOOKUP($F65,taux,28)))</f>
        <v>0</v>
      </c>
      <c r="AI65" s="78">
        <f t="shared" ca="1" si="6"/>
        <v>0</v>
      </c>
    </row>
    <row r="66" spans="1:35" s="64" customFormat="1">
      <c r="A66" s="67">
        <f t="shared" si="7"/>
        <v>52</v>
      </c>
      <c r="B66" s="68" t="str">
        <f>CONCATENATE([1]Données!B107," ",[1]Données!C107)</f>
        <v xml:space="preserve"> </v>
      </c>
      <c r="C66" s="69">
        <f ca="1">IF(B66="",0,INT((TODAY()-[1]Données!E107)/365.25))</f>
        <v>119</v>
      </c>
      <c r="D66" s="70">
        <f>[1]Données!D107</f>
        <v>0</v>
      </c>
      <c r="E66" s="71">
        <f>[1]Données!I107</f>
        <v>0</v>
      </c>
      <c r="F66" s="72" t="str">
        <f>[1]Données!AD107</f>
        <v/>
      </c>
      <c r="G66" s="73">
        <f t="shared" ca="1" si="5"/>
        <v>0</v>
      </c>
      <c r="H66" s="74">
        <f>IF($B66=" ",0,IF([1]Données!$K107="exo",0,$G66/1000*VLOOKUP($F66,taux,2)))</f>
        <v>0</v>
      </c>
      <c r="I66" s="75">
        <f ca="1">IF(C66&gt;=65,0,[1]Données!M107*5000)</f>
        <v>0</v>
      </c>
      <c r="J66" s="74">
        <f ca="1">I66/1000*(IF(I66=0,0,1)*VLOOKUP((1+(C66&gt;=20)+(C66&gt;=25)+(C66&gt;=30)+(C66&gt;=35)+(C66&gt;=40)+(C66&gt;=45)+(C66&gt;=50)+(C66&gt;=55)+(C66&gt;=60)+(C66&gt;=65)),Test,2+(IF([1]Données!F107="H",1,3))+(IF([1]Données!G107="F",1,0))))</f>
        <v>0</v>
      </c>
      <c r="K66" s="73">
        <f t="shared" ca="1" si="0"/>
        <v>0</v>
      </c>
      <c r="L66" s="74">
        <f>IF($B66=" ",0,IF([1]Données!$N107="exo",0,$K66/1000*VLOOKUP($F66,taux,6)))</f>
        <v>0</v>
      </c>
      <c r="M66" s="76">
        <f>IF($B66=" ",0,IF([1]Données!$K107="NON COUVERT",0,IF(AND([1]Données!$L107="oui",[1]Données!$K107=0.5),MIN(VLOOKUP($F66,taux,5)/2,ROUNDUP(VLOOKUP($F66,taux,3)*$E66,-3)/2),IF([1]Données!$K107=0.5,MIN(VLOOKUP($F66,taux,4)/2,ROUNDUP(VLOOKUP($F66,taux,3)*$E66,-3)/2),ROUNDUP(IF([1]Données!$L107="OUI",MIN(VLOOKUP($F66,taux,3)*$E66,VLOOKUP($F66,taux,5)),MIN(VLOOKUP($F66,taux,3)*$E66,VLOOKUP($F66,taux,4))),-3)))))</f>
        <v>0</v>
      </c>
      <c r="N66" s="76">
        <f>IF($B66=" ",0,IF([1]Données!$N107="NON COUVERT",0,IF(AND([1]Données!$O107="oui",[1]Données!$N107=0.5),MIN(VLOOKUP($F66,taux,9)/2,ROUNDUP(VLOOKUP($F66,taux,7)*$E66,-3)/2),IF([1]Données!$N107=0.5,MIN(VLOOKUP($F66,taux,8)/2,ROUNDUP(VLOOKUP($F66,taux,7)*$E66,-3)/2),ROUNDUP(IF([1]Données!$O107="OUI",MIN(VLOOKUP($F66,taux,7)*$E66,VLOOKUP($F66,taux,9)),MIN(VLOOKUP($F66,taux,7)*$E66,VLOOKUP($F66,taux,8))),-3)))))</f>
        <v>0</v>
      </c>
      <c r="O66" s="77">
        <f>IF($B66=" ",0,IF([1]Données!P107="non couvert"," ",[1]Données!Q107))</f>
        <v>0</v>
      </c>
      <c r="P66" s="78">
        <f>IF($B66=" ",0,IF([1]Données!$P107="exo",0,IF($O66="FAM",VLOOKUP($F66,taux,10),IF($O66="MONO",VLOOKUP($F66,taux,11),IF($O66="COUPLE",VLOOKUP($F66,taux,12),0)))))</f>
        <v>0</v>
      </c>
      <c r="Q66" s="79">
        <f>IF($B66=" ",0,IF([1]Données!$R107="NON COUVERT",0,ROUNDUP(IF([1]Données!$S107="OUI",MIN($E66*VLOOKUP($F66,taux,15)/52,VLOOKUP($F66,taux,17)),MIN($E66*VLOOKUP($F66,taux,15)/52,VLOOKUP($F66,taux,16))),0)))</f>
        <v>0</v>
      </c>
      <c r="R66" s="80">
        <f>IF($B66=" ",0,IF([1]Données!$R107="EXO",0,$Q66*VLOOKUP($F66,taux,13)/10))</f>
        <v>0</v>
      </c>
      <c r="S66" s="81">
        <f t="shared" ca="1" si="1"/>
        <v>0</v>
      </c>
      <c r="T66" s="82">
        <f>IF(B66=" ",0,IF([1]Données!$T107="exo",0,$S66*VLOOKUP($F66,taux,18)/100))</f>
        <v>0</v>
      </c>
      <c r="U66" s="81">
        <f>IF($B66=" ",0,IF([1]Données!$V107="non couvert",0,IF(VLOOKUP($F66,taux,29)="fixe","s/o",IF([1]Données!$W107="oui",MIN(ROUNDUP(VLOOKUP($F66,taux,31)*$E66,-3),VLOOKUP($F66,taux,33)),MIN(ROUNDUP(VLOOKUP($F66,taux,31)*$E66,-3),VLOOKUP($F66,taux,32))))))</f>
        <v>0</v>
      </c>
      <c r="V66" s="82">
        <f>IF(B66=" ",0,IF([1]Données!$V107="exo",0,IF(VLOOKUP($F66,taux,29)="fixe",VLOOKUP($F66,taux,30),$U66/1000*VLOOKUP($F66,taux,30))))</f>
        <v>0</v>
      </c>
      <c r="W66" s="82">
        <f t="shared" si="2"/>
        <v>0</v>
      </c>
      <c r="X66" s="83">
        <f>IF(B66=" ",0,EDATE(([1]Données!E107),780))</f>
        <v>0</v>
      </c>
      <c r="Y66" s="83">
        <f t="shared" si="3"/>
        <v>0</v>
      </c>
      <c r="Z66" s="84">
        <f>IF($B66=" ",0,IF([1]Données!$T107="non couvert",0,IF([1]Données!$U107="oui",MIN(VLOOKUP($F66,taux,26),ROUNDUP(IF($E66/12&gt;VLOOKUP($F66,taux,21)+VLOOKUP($F66,taux,23),(VLOOKUP($F66,taux,20)*VLOOKUP($F66,taux,21))+(VLOOKUP($F66,taux,22)*VLOOKUP($F66,taux,23))+($E66/12-VLOOKUP($F66,taux,21)-VLOOKUP($F66,taux,23))*VLOOKUP($F66,taux,24),IF($E66/12&gt;VLOOKUP($F66,taux,21),(VLOOKUP($F66,taux,20)*VLOOKUP($F66,taux,21))+($E66/12-VLOOKUP($F66,taux,21))*VLOOKUP($F66,taux,22),$E66/12*VLOOKUP($F66,taux,20))),0)),MIN(VLOOKUP($F66,taux,25),ROUNDUP(IF($E66/12&gt;VLOOKUP($F66,taux,21)+VLOOKUP($F66,taux,23),(VLOOKUP($F66,taux,20)*VLOOKUP($F66,taux,21))+(VLOOKUP($F66,taux,22)*VLOOKUP($F66,taux,23))+($E66/12-VLOOKUP($F66,taux,21)-VLOOKUP($F66,taux,23))*VLOOKUP($F66,taux,24),IF($E66/12&gt;VLOOKUP($F66,taux,21),(VLOOKUP($F66,taux,20)*VLOOKUP($F66,taux,21))+($E66/12-VLOOKUP($F66,taux,21))*VLOOKUP($F66,taux,22),$E66/12*VLOOKUP($F66,taux,20))),0)))))</f>
        <v>0</v>
      </c>
      <c r="AA66" s="85">
        <f>IF($B66=" ",0,IF([1]Données!$X107="non couvert"," ",[1]Données!Y107))</f>
        <v>0</v>
      </c>
      <c r="AB66" s="82">
        <f>IF($B66=" ",0,IF([1]Données!$X107="exo",0,IF($AA66="ind",VLOOKUP($F66,taux,34),IF($AA66="fam",VLOOKUP($F66,taux,35),IF($AA66="mono",VLOOKUP($F66,taux,36),IF($AA66="couple",VLOOKUP($F66,taux,37),0))))))</f>
        <v>0</v>
      </c>
      <c r="AC66" s="85">
        <f>IF($B66=" ",0,IF([1]Données!$Z107="non couvert"," ",[1]Données!AA107))</f>
        <v>0</v>
      </c>
      <c r="AD66" s="82">
        <f>IF($B66=" ",0,IF([1]Données!$Z107="exo",0,IF($AC66="ind",VLOOKUP($F66,taux,38),IF($AC66="fam",VLOOKUP($F66,taux,39),IF($AC66="mono",VLOOKUP($F66,taux,40),IF($AC66="couple",VLOOKUP($F66,taux,41),0))))))</f>
        <v>0</v>
      </c>
      <c r="AE66" s="86">
        <f>IF($B66=" ",0,IF([1]Données!$AB107="non couvert"," ",[1]Données!AC107))</f>
        <v>0</v>
      </c>
      <c r="AF66" s="87">
        <f>IF($B66=" ",0,IF([1]Données!$AB107="exo",0,IF($AE66="ind",VLOOKUP($F66,taux,42),IF($AE66="fam",VLOOKUP($F66,taux,43),IF($AE66="mono",VLOOKUP($F66,taux,44),IF($AE66="couple",VLOOKUP($F66,taux,45),0))))))</f>
        <v>0</v>
      </c>
      <c r="AG66" s="88">
        <f t="shared" ca="1" si="4"/>
        <v>0</v>
      </c>
      <c r="AH66" s="88">
        <f>IF($B66=" ",0,IF([1]Données!J107="Manitoba",(Facture!H66+Facture!J66+Facture!L66+Facture!P66+Facture!R66+Facture!T66)*0.08,(AG66-W66)*IF([1]Données!$J107="qc",0.09,IF([1]Données!$J107="on",0.08,0))+W66*VLOOKUP($F66,taux,28)))</f>
        <v>0</v>
      </c>
      <c r="AI66" s="78">
        <f t="shared" ca="1" si="6"/>
        <v>0</v>
      </c>
    </row>
    <row r="67" spans="1:35" s="64" customFormat="1">
      <c r="A67" s="67">
        <f t="shared" si="7"/>
        <v>53</v>
      </c>
      <c r="B67" s="68" t="str">
        <f>CONCATENATE([1]Données!B108," ",[1]Données!C108)</f>
        <v xml:space="preserve"> </v>
      </c>
      <c r="C67" s="69">
        <f ca="1">IF(B67="",0,INT((TODAY()-[1]Données!E108)/365.25))</f>
        <v>119</v>
      </c>
      <c r="D67" s="70">
        <f>[1]Données!D108</f>
        <v>0</v>
      </c>
      <c r="E67" s="71">
        <f>[1]Données!I108</f>
        <v>0</v>
      </c>
      <c r="F67" s="72" t="str">
        <f>[1]Données!AD108</f>
        <v/>
      </c>
      <c r="G67" s="73">
        <f t="shared" ca="1" si="5"/>
        <v>0</v>
      </c>
      <c r="H67" s="74">
        <f>IF($B67=" ",0,IF([1]Données!$K108="exo",0,$G67/1000*VLOOKUP($F67,taux,2)))</f>
        <v>0</v>
      </c>
      <c r="I67" s="75">
        <f ca="1">IF(C67&gt;=65,0,[1]Données!M108*5000)</f>
        <v>0</v>
      </c>
      <c r="J67" s="74">
        <f ca="1">I67/1000*(IF(I67=0,0,1)*VLOOKUP((1+(C67&gt;=20)+(C67&gt;=25)+(C67&gt;=30)+(C67&gt;=35)+(C67&gt;=40)+(C67&gt;=45)+(C67&gt;=50)+(C67&gt;=55)+(C67&gt;=60)+(C67&gt;=65)),Test,2+(IF([1]Données!F108="H",1,3))+(IF([1]Données!G108="F",1,0))))</f>
        <v>0</v>
      </c>
      <c r="K67" s="73">
        <f t="shared" ca="1" si="0"/>
        <v>0</v>
      </c>
      <c r="L67" s="74">
        <f>IF($B67=" ",0,IF([1]Données!$N108="exo",0,$K67/1000*VLOOKUP($F67,taux,6)))</f>
        <v>0</v>
      </c>
      <c r="M67" s="76">
        <f>IF($B67=" ",0,IF([1]Données!$K108="NON COUVERT",0,IF(AND([1]Données!$L108="oui",[1]Données!$K108=0.5),MIN(VLOOKUP($F67,taux,5)/2,ROUNDUP(VLOOKUP($F67,taux,3)*$E67,-3)/2),IF([1]Données!$K108=0.5,MIN(VLOOKUP($F67,taux,4)/2,ROUNDUP(VLOOKUP($F67,taux,3)*$E67,-3)/2),ROUNDUP(IF([1]Données!$L108="OUI",MIN(VLOOKUP($F67,taux,3)*$E67,VLOOKUP($F67,taux,5)),MIN(VLOOKUP($F67,taux,3)*$E67,VLOOKUP($F67,taux,4))),-3)))))</f>
        <v>0</v>
      </c>
      <c r="N67" s="76">
        <f>IF($B67=" ",0,IF([1]Données!$N108="NON COUVERT",0,IF(AND([1]Données!$O108="oui",[1]Données!$N108=0.5),MIN(VLOOKUP($F67,taux,9)/2,ROUNDUP(VLOOKUP($F67,taux,7)*$E67,-3)/2),IF([1]Données!$N108=0.5,MIN(VLOOKUP($F67,taux,8)/2,ROUNDUP(VLOOKUP($F67,taux,7)*$E67,-3)/2),ROUNDUP(IF([1]Données!$O108="OUI",MIN(VLOOKUP($F67,taux,7)*$E67,VLOOKUP($F67,taux,9)),MIN(VLOOKUP($F67,taux,7)*$E67,VLOOKUP($F67,taux,8))),-3)))))</f>
        <v>0</v>
      </c>
      <c r="O67" s="77">
        <f>IF($B67=" ",0,IF([1]Données!P108="non couvert"," ",[1]Données!Q108))</f>
        <v>0</v>
      </c>
      <c r="P67" s="78">
        <f>IF($B67=" ",0,IF([1]Données!$P108="exo",0,IF($O67="FAM",VLOOKUP($F67,taux,10),IF($O67="MONO",VLOOKUP($F67,taux,11),IF($O67="COUPLE",VLOOKUP($F67,taux,12),0)))))</f>
        <v>0</v>
      </c>
      <c r="Q67" s="79">
        <f>IF($B67=" ",0,IF([1]Données!$R108="NON COUVERT",0,ROUNDUP(IF([1]Données!$S108="OUI",MIN($E67*VLOOKUP($F67,taux,15)/52,VLOOKUP($F67,taux,17)),MIN($E67*VLOOKUP($F67,taux,15)/52,VLOOKUP($F67,taux,16))),0)))</f>
        <v>0</v>
      </c>
      <c r="R67" s="80">
        <f>IF($B67=" ",0,IF([1]Données!$R108="EXO",0,$Q67*VLOOKUP($F67,taux,13)/10))</f>
        <v>0</v>
      </c>
      <c r="S67" s="81">
        <f t="shared" ca="1" si="1"/>
        <v>0</v>
      </c>
      <c r="T67" s="82">
        <f>IF(B67=" ",0,IF([1]Données!$T108="exo",0,$S67*VLOOKUP($F67,taux,18)/100))</f>
        <v>0</v>
      </c>
      <c r="U67" s="81">
        <f>IF($B67=" ",0,IF([1]Données!$V108="non couvert",0,IF(VLOOKUP($F67,taux,29)="fixe","s/o",IF([1]Données!$W108="oui",MIN(ROUNDUP(VLOOKUP($F67,taux,31)*$E67,-3),VLOOKUP($F67,taux,33)),MIN(ROUNDUP(VLOOKUP($F67,taux,31)*$E67,-3),VLOOKUP($F67,taux,32))))))</f>
        <v>0</v>
      </c>
      <c r="V67" s="82">
        <f>IF(B67=" ",0,IF([1]Données!$V108="exo",0,IF(VLOOKUP($F67,taux,29)="fixe",VLOOKUP($F67,taux,30),$U67/1000*VLOOKUP($F67,taux,30))))</f>
        <v>0</v>
      </c>
      <c r="W67" s="82">
        <f t="shared" si="2"/>
        <v>0</v>
      </c>
      <c r="X67" s="83">
        <f>IF(B67=" ",0,EDATE(([1]Données!E108),780))</f>
        <v>0</v>
      </c>
      <c r="Y67" s="83">
        <f t="shared" si="3"/>
        <v>0</v>
      </c>
      <c r="Z67" s="84">
        <f>IF($B67=" ",0,IF([1]Données!$T108="non couvert",0,IF([1]Données!$U108="oui",MIN(VLOOKUP($F67,taux,26),ROUNDUP(IF($E67/12&gt;VLOOKUP($F67,taux,21)+VLOOKUP($F67,taux,23),(VLOOKUP($F67,taux,20)*VLOOKUP($F67,taux,21))+(VLOOKUP($F67,taux,22)*VLOOKUP($F67,taux,23))+($E67/12-VLOOKUP($F67,taux,21)-VLOOKUP($F67,taux,23))*VLOOKUP($F67,taux,24),IF($E67/12&gt;VLOOKUP($F67,taux,21),(VLOOKUP($F67,taux,20)*VLOOKUP($F67,taux,21))+($E67/12-VLOOKUP($F67,taux,21))*VLOOKUP($F67,taux,22),$E67/12*VLOOKUP($F67,taux,20))),0)),MIN(VLOOKUP($F67,taux,25),ROUNDUP(IF($E67/12&gt;VLOOKUP($F67,taux,21)+VLOOKUP($F67,taux,23),(VLOOKUP($F67,taux,20)*VLOOKUP($F67,taux,21))+(VLOOKUP($F67,taux,22)*VLOOKUP($F67,taux,23))+($E67/12-VLOOKUP($F67,taux,21)-VLOOKUP($F67,taux,23))*VLOOKUP($F67,taux,24),IF($E67/12&gt;VLOOKUP($F67,taux,21),(VLOOKUP($F67,taux,20)*VLOOKUP($F67,taux,21))+($E67/12-VLOOKUP($F67,taux,21))*VLOOKUP($F67,taux,22),$E67/12*VLOOKUP($F67,taux,20))),0)))))</f>
        <v>0</v>
      </c>
      <c r="AA67" s="85">
        <f>IF($B67=" ",0,IF([1]Données!$X108="non couvert"," ",[1]Données!Y108))</f>
        <v>0</v>
      </c>
      <c r="AB67" s="82">
        <f>IF($B67=" ",0,IF([1]Données!$X108="exo",0,IF($AA67="ind",VLOOKUP($F67,taux,34),IF($AA67="fam",VLOOKUP($F67,taux,35),IF($AA67="mono",VLOOKUP($F67,taux,36),IF($AA67="couple",VLOOKUP($F67,taux,37),0))))))</f>
        <v>0</v>
      </c>
      <c r="AC67" s="85">
        <f>IF($B67=" ",0,IF([1]Données!$Z108="non couvert"," ",[1]Données!AA108))</f>
        <v>0</v>
      </c>
      <c r="AD67" s="82">
        <f>IF($B67=" ",0,IF([1]Données!$Z108="exo",0,IF($AC67="ind",VLOOKUP($F67,taux,38),IF($AC67="fam",VLOOKUP($F67,taux,39),IF($AC67="mono",VLOOKUP($F67,taux,40),IF($AC67="couple",VLOOKUP($F67,taux,41),0))))))</f>
        <v>0</v>
      </c>
      <c r="AE67" s="86">
        <f>IF($B67=" ",0,IF([1]Données!$AB108="non couvert"," ",[1]Données!AC108))</f>
        <v>0</v>
      </c>
      <c r="AF67" s="87">
        <f>IF($B67=" ",0,IF([1]Données!$AB108="exo",0,IF($AE67="ind",VLOOKUP($F67,taux,42),IF($AE67="fam",VLOOKUP($F67,taux,43),IF($AE67="mono",VLOOKUP($F67,taux,44),IF($AE67="couple",VLOOKUP($F67,taux,45),0))))))</f>
        <v>0</v>
      </c>
      <c r="AG67" s="88">
        <f t="shared" ca="1" si="4"/>
        <v>0</v>
      </c>
      <c r="AH67" s="88">
        <f>IF($B67=" ",0,IF([1]Données!J108="Manitoba",(Facture!H67+Facture!J67+Facture!L67+Facture!P67+Facture!R67+Facture!T67)*0.08,(AG67-W67)*IF([1]Données!$J108="qc",0.09,IF([1]Données!$J108="on",0.08,0))+W67*VLOOKUP($F67,taux,28)))</f>
        <v>0</v>
      </c>
      <c r="AI67" s="78">
        <f t="shared" ca="1" si="6"/>
        <v>0</v>
      </c>
    </row>
    <row r="68" spans="1:35" s="64" customFormat="1">
      <c r="A68" s="67">
        <f t="shared" si="7"/>
        <v>54</v>
      </c>
      <c r="B68" s="68" t="str">
        <f>CONCATENATE([1]Données!B109," ",[1]Données!C109)</f>
        <v xml:space="preserve"> </v>
      </c>
      <c r="C68" s="69">
        <f ca="1">IF(B68="",0,INT((TODAY()-[1]Données!E109)/365.25))</f>
        <v>119</v>
      </c>
      <c r="D68" s="70">
        <f>[1]Données!D109</f>
        <v>0</v>
      </c>
      <c r="E68" s="71">
        <f>[1]Données!I109</f>
        <v>0</v>
      </c>
      <c r="F68" s="72" t="str">
        <f>[1]Données!AD109</f>
        <v/>
      </c>
      <c r="G68" s="73">
        <f t="shared" ca="1" si="5"/>
        <v>0</v>
      </c>
      <c r="H68" s="74">
        <f>IF($B68=" ",0,IF([1]Données!$K109="exo",0,$G68/1000*VLOOKUP($F68,taux,2)))</f>
        <v>0</v>
      </c>
      <c r="I68" s="75">
        <f ca="1">IF(C68&gt;=65,0,[1]Données!M109*5000)</f>
        <v>0</v>
      </c>
      <c r="J68" s="74">
        <f ca="1">I68/1000*(IF(I68=0,0,1)*VLOOKUP((1+(C68&gt;=20)+(C68&gt;=25)+(C68&gt;=30)+(C68&gt;=35)+(C68&gt;=40)+(C68&gt;=45)+(C68&gt;=50)+(C68&gt;=55)+(C68&gt;=60)+(C68&gt;=65)),Test,2+(IF([1]Données!F109="H",1,3))+(IF([1]Données!G109="F",1,0))))</f>
        <v>0</v>
      </c>
      <c r="K68" s="73">
        <f t="shared" ca="1" si="0"/>
        <v>0</v>
      </c>
      <c r="L68" s="74">
        <f>IF($B68=" ",0,IF([1]Données!$N109="exo",0,$K68/1000*VLOOKUP($F68,taux,6)))</f>
        <v>0</v>
      </c>
      <c r="M68" s="76">
        <f>IF($B68=" ",0,IF([1]Données!$K109="NON COUVERT",0,IF(AND([1]Données!$L109="oui",[1]Données!$K109=0.5),MIN(VLOOKUP($F68,taux,5)/2,ROUNDUP(VLOOKUP($F68,taux,3)*$E68,-3)/2),IF([1]Données!$K109=0.5,MIN(VLOOKUP($F68,taux,4)/2,ROUNDUP(VLOOKUP($F68,taux,3)*$E68,-3)/2),ROUNDUP(IF([1]Données!$L109="OUI",MIN(VLOOKUP($F68,taux,3)*$E68,VLOOKUP($F68,taux,5)),MIN(VLOOKUP($F68,taux,3)*$E68,VLOOKUP($F68,taux,4))),-3)))))</f>
        <v>0</v>
      </c>
      <c r="N68" s="76">
        <f>IF($B68=" ",0,IF([1]Données!$N109="NON COUVERT",0,IF(AND([1]Données!$O109="oui",[1]Données!$N109=0.5),MIN(VLOOKUP($F68,taux,9)/2,ROUNDUP(VLOOKUP($F68,taux,7)*$E68,-3)/2),IF([1]Données!$N109=0.5,MIN(VLOOKUP($F68,taux,8)/2,ROUNDUP(VLOOKUP($F68,taux,7)*$E68,-3)/2),ROUNDUP(IF([1]Données!$O109="OUI",MIN(VLOOKUP($F68,taux,7)*$E68,VLOOKUP($F68,taux,9)),MIN(VLOOKUP($F68,taux,7)*$E68,VLOOKUP($F68,taux,8))),-3)))))</f>
        <v>0</v>
      </c>
      <c r="O68" s="77">
        <f>IF($B68=" ",0,IF([1]Données!P109="non couvert"," ",[1]Données!Q109))</f>
        <v>0</v>
      </c>
      <c r="P68" s="78">
        <f>IF($B68=" ",0,IF([1]Données!$P109="exo",0,IF($O68="FAM",VLOOKUP($F68,taux,10),IF($O68="MONO",VLOOKUP($F68,taux,11),IF($O68="COUPLE",VLOOKUP($F68,taux,12),0)))))</f>
        <v>0</v>
      </c>
      <c r="Q68" s="79">
        <f>IF($B68=" ",0,IF([1]Données!$R109="NON COUVERT",0,ROUNDUP(IF([1]Données!$S109="OUI",MIN($E68*VLOOKUP($F68,taux,15)/52,VLOOKUP($F68,taux,17)),MIN($E68*VLOOKUP($F68,taux,15)/52,VLOOKUP($F68,taux,16))),0)))</f>
        <v>0</v>
      </c>
      <c r="R68" s="80">
        <f>IF($B68=" ",0,IF([1]Données!$R109="EXO",0,$Q68*VLOOKUP($F68,taux,13)/10))</f>
        <v>0</v>
      </c>
      <c r="S68" s="81">
        <f t="shared" ca="1" si="1"/>
        <v>0</v>
      </c>
      <c r="T68" s="82">
        <f>IF(B68=" ",0,IF([1]Données!$T109="exo",0,$S68*VLOOKUP($F68,taux,18)/100))</f>
        <v>0</v>
      </c>
      <c r="U68" s="81">
        <f>IF($B68=" ",0,IF([1]Données!$V109="non couvert",0,IF(VLOOKUP($F68,taux,29)="fixe","s/o",IF([1]Données!$W109="oui",MIN(ROUNDUP(VLOOKUP($F68,taux,31)*$E68,-3),VLOOKUP($F68,taux,33)),MIN(ROUNDUP(VLOOKUP($F68,taux,31)*$E68,-3),VLOOKUP($F68,taux,32))))))</f>
        <v>0</v>
      </c>
      <c r="V68" s="82">
        <f>IF(B68=" ",0,IF([1]Données!$V109="exo",0,IF(VLOOKUP($F68,taux,29)="fixe",VLOOKUP($F68,taux,30),$U68/1000*VLOOKUP($F68,taux,30))))</f>
        <v>0</v>
      </c>
      <c r="W68" s="82">
        <f t="shared" si="2"/>
        <v>0</v>
      </c>
      <c r="X68" s="83">
        <f>IF(B68=" ",0,EDATE(([1]Données!E109),780))</f>
        <v>0</v>
      </c>
      <c r="Y68" s="83">
        <f t="shared" si="3"/>
        <v>0</v>
      </c>
      <c r="Z68" s="84">
        <f>IF($B68=" ",0,IF([1]Données!$T109="non couvert",0,IF([1]Données!$U109="oui",MIN(VLOOKUP($F68,taux,26),ROUNDUP(IF($E68/12&gt;VLOOKUP($F68,taux,21)+VLOOKUP($F68,taux,23),(VLOOKUP($F68,taux,20)*VLOOKUP($F68,taux,21))+(VLOOKUP($F68,taux,22)*VLOOKUP($F68,taux,23))+($E68/12-VLOOKUP($F68,taux,21)-VLOOKUP($F68,taux,23))*VLOOKUP($F68,taux,24),IF($E68/12&gt;VLOOKUP($F68,taux,21),(VLOOKUP($F68,taux,20)*VLOOKUP($F68,taux,21))+($E68/12-VLOOKUP($F68,taux,21))*VLOOKUP($F68,taux,22),$E68/12*VLOOKUP($F68,taux,20))),0)),MIN(VLOOKUP($F68,taux,25),ROUNDUP(IF($E68/12&gt;VLOOKUP($F68,taux,21)+VLOOKUP($F68,taux,23),(VLOOKUP($F68,taux,20)*VLOOKUP($F68,taux,21))+(VLOOKUP($F68,taux,22)*VLOOKUP($F68,taux,23))+($E68/12-VLOOKUP($F68,taux,21)-VLOOKUP($F68,taux,23))*VLOOKUP($F68,taux,24),IF($E68/12&gt;VLOOKUP($F68,taux,21),(VLOOKUP($F68,taux,20)*VLOOKUP($F68,taux,21))+($E68/12-VLOOKUP($F68,taux,21))*VLOOKUP($F68,taux,22),$E68/12*VLOOKUP($F68,taux,20))),0)))))</f>
        <v>0</v>
      </c>
      <c r="AA68" s="85">
        <f>IF($B68=" ",0,IF([1]Données!$X109="non couvert"," ",[1]Données!Y109))</f>
        <v>0</v>
      </c>
      <c r="AB68" s="82">
        <f>IF($B68=" ",0,IF([1]Données!$X109="exo",0,IF($AA68="ind",VLOOKUP($F68,taux,34),IF($AA68="fam",VLOOKUP($F68,taux,35),IF($AA68="mono",VLOOKUP($F68,taux,36),IF($AA68="couple",VLOOKUP($F68,taux,37),0))))))</f>
        <v>0</v>
      </c>
      <c r="AC68" s="85">
        <f>IF($B68=" ",0,IF([1]Données!$Z109="non couvert"," ",[1]Données!AA109))</f>
        <v>0</v>
      </c>
      <c r="AD68" s="82">
        <f>IF($B68=" ",0,IF([1]Données!$Z109="exo",0,IF($AC68="ind",VLOOKUP($F68,taux,38),IF($AC68="fam",VLOOKUP($F68,taux,39),IF($AC68="mono",VLOOKUP($F68,taux,40),IF($AC68="couple",VLOOKUP($F68,taux,41),0))))))</f>
        <v>0</v>
      </c>
      <c r="AE68" s="86">
        <f>IF($B68=" ",0,IF([1]Données!$AB109="non couvert"," ",[1]Données!AC109))</f>
        <v>0</v>
      </c>
      <c r="AF68" s="87">
        <f>IF($B68=" ",0,IF([1]Données!$AB109="exo",0,IF($AE68="ind",VLOOKUP($F68,taux,42),IF($AE68="fam",VLOOKUP($F68,taux,43),IF($AE68="mono",VLOOKUP($F68,taux,44),IF($AE68="couple",VLOOKUP($F68,taux,45),0))))))</f>
        <v>0</v>
      </c>
      <c r="AG68" s="88">
        <f t="shared" ca="1" si="4"/>
        <v>0</v>
      </c>
      <c r="AH68" s="88">
        <f>IF($B68=" ",0,IF([1]Données!J109="Manitoba",(Facture!H68+Facture!J68+Facture!L68+Facture!P68+Facture!R68+Facture!T68)*0.08,(AG68-W68)*IF([1]Données!$J109="qc",0.09,IF([1]Données!$J109="on",0.08,0))+W68*VLOOKUP($F68,taux,28)))</f>
        <v>0</v>
      </c>
      <c r="AI68" s="78">
        <f t="shared" ca="1" si="6"/>
        <v>0</v>
      </c>
    </row>
    <row r="69" spans="1:35" s="64" customFormat="1">
      <c r="A69" s="67">
        <f t="shared" si="7"/>
        <v>55</v>
      </c>
      <c r="B69" s="68" t="str">
        <f>CONCATENATE([1]Données!B110," ",[1]Données!C110)</f>
        <v xml:space="preserve"> </v>
      </c>
      <c r="C69" s="69">
        <f ca="1">IF(B69="",0,INT((TODAY()-[1]Données!E110)/365.25))</f>
        <v>119</v>
      </c>
      <c r="D69" s="70">
        <f>[1]Données!D110</f>
        <v>0</v>
      </c>
      <c r="E69" s="71">
        <f>[1]Données!I110</f>
        <v>0</v>
      </c>
      <c r="F69" s="72" t="str">
        <f>[1]Données!AD110</f>
        <v/>
      </c>
      <c r="G69" s="73">
        <f t="shared" ca="1" si="5"/>
        <v>0</v>
      </c>
      <c r="H69" s="74">
        <f>IF($B69=" ",0,IF([1]Données!$K110="exo",0,$G69/1000*VLOOKUP($F69,taux,2)))</f>
        <v>0</v>
      </c>
      <c r="I69" s="75">
        <f ca="1">IF(C69&gt;=65,0,[1]Données!M110*5000)</f>
        <v>0</v>
      </c>
      <c r="J69" s="74">
        <f ca="1">I69/1000*(IF(I69=0,0,1)*VLOOKUP((1+(C69&gt;=20)+(C69&gt;=25)+(C69&gt;=30)+(C69&gt;=35)+(C69&gt;=40)+(C69&gt;=45)+(C69&gt;=50)+(C69&gt;=55)+(C69&gt;=60)+(C69&gt;=65)),Test,2+(IF([1]Données!F110="H",1,3))+(IF([1]Données!G110="F",1,0))))</f>
        <v>0</v>
      </c>
      <c r="K69" s="73">
        <f t="shared" ca="1" si="0"/>
        <v>0</v>
      </c>
      <c r="L69" s="74">
        <f>IF($B69=" ",0,IF([1]Données!$N110="exo",0,$K69/1000*VLOOKUP($F69,taux,6)))</f>
        <v>0</v>
      </c>
      <c r="M69" s="76">
        <f>IF($B69=" ",0,IF([1]Données!$K110="NON COUVERT",0,IF(AND([1]Données!$L110="oui",[1]Données!$K110=0.5),MIN(VLOOKUP($F69,taux,5)/2,ROUNDUP(VLOOKUP($F69,taux,3)*$E69,-3)/2),IF([1]Données!$K110=0.5,MIN(VLOOKUP($F69,taux,4)/2,ROUNDUP(VLOOKUP($F69,taux,3)*$E69,-3)/2),ROUNDUP(IF([1]Données!$L110="OUI",MIN(VLOOKUP($F69,taux,3)*$E69,VLOOKUP($F69,taux,5)),MIN(VLOOKUP($F69,taux,3)*$E69,VLOOKUP($F69,taux,4))),-3)))))</f>
        <v>0</v>
      </c>
      <c r="N69" s="76">
        <f>IF($B69=" ",0,IF([1]Données!$N110="NON COUVERT",0,IF(AND([1]Données!$O110="oui",[1]Données!$N110=0.5),MIN(VLOOKUP($F69,taux,9)/2,ROUNDUP(VLOOKUP($F69,taux,7)*$E69,-3)/2),IF([1]Données!$N110=0.5,MIN(VLOOKUP($F69,taux,8)/2,ROUNDUP(VLOOKUP($F69,taux,7)*$E69,-3)/2),ROUNDUP(IF([1]Données!$O110="OUI",MIN(VLOOKUP($F69,taux,7)*$E69,VLOOKUP($F69,taux,9)),MIN(VLOOKUP($F69,taux,7)*$E69,VLOOKUP($F69,taux,8))),-3)))))</f>
        <v>0</v>
      </c>
      <c r="O69" s="77">
        <f>IF($B69=" ",0,IF([1]Données!P110="non couvert"," ",[1]Données!Q110))</f>
        <v>0</v>
      </c>
      <c r="P69" s="78">
        <f>IF($B69=" ",0,IF([1]Données!$P110="exo",0,IF($O69="FAM",VLOOKUP($F69,taux,10),IF($O69="MONO",VLOOKUP($F69,taux,11),IF($O69="COUPLE",VLOOKUP($F69,taux,12),0)))))</f>
        <v>0</v>
      </c>
      <c r="Q69" s="79">
        <f>IF($B69=" ",0,IF([1]Données!$R110="NON COUVERT",0,ROUNDUP(IF([1]Données!$S110="OUI",MIN($E69*VLOOKUP($F69,taux,15)/52,VLOOKUP($F69,taux,17)),MIN($E69*VLOOKUP($F69,taux,15)/52,VLOOKUP($F69,taux,16))),0)))</f>
        <v>0</v>
      </c>
      <c r="R69" s="80">
        <f>IF($B69=" ",0,IF([1]Données!$R110="EXO",0,$Q69*VLOOKUP($F69,taux,13)/10))</f>
        <v>0</v>
      </c>
      <c r="S69" s="81">
        <f t="shared" ca="1" si="1"/>
        <v>0</v>
      </c>
      <c r="T69" s="82">
        <f>IF(B69=" ",0,IF([1]Données!$T110="exo",0,$S69*VLOOKUP($F69,taux,18)/100))</f>
        <v>0</v>
      </c>
      <c r="U69" s="81">
        <f>IF($B69=" ",0,IF([1]Données!$V110="non couvert",0,IF(VLOOKUP($F69,taux,29)="fixe","s/o",IF([1]Données!$W110="oui",MIN(ROUNDUP(VLOOKUP($F69,taux,31)*$E69,-3),VLOOKUP($F69,taux,33)),MIN(ROUNDUP(VLOOKUP($F69,taux,31)*$E69,-3),VLOOKUP($F69,taux,32))))))</f>
        <v>0</v>
      </c>
      <c r="V69" s="82">
        <f>IF(B69=" ",0,IF([1]Données!$V110="exo",0,IF(VLOOKUP($F69,taux,29)="fixe",VLOOKUP($F69,taux,30),$U69/1000*VLOOKUP($F69,taux,30))))</f>
        <v>0</v>
      </c>
      <c r="W69" s="82">
        <f t="shared" si="2"/>
        <v>0</v>
      </c>
      <c r="X69" s="83">
        <f>IF(B69=" ",0,EDATE(([1]Données!E110),780))</f>
        <v>0</v>
      </c>
      <c r="Y69" s="83">
        <f t="shared" si="3"/>
        <v>0</v>
      </c>
      <c r="Z69" s="84">
        <f>IF($B69=" ",0,IF([1]Données!$T110="non couvert",0,IF([1]Données!$U110="oui",MIN(VLOOKUP($F69,taux,26),ROUNDUP(IF($E69/12&gt;VLOOKUP($F69,taux,21)+VLOOKUP($F69,taux,23),(VLOOKUP($F69,taux,20)*VLOOKUP($F69,taux,21))+(VLOOKUP($F69,taux,22)*VLOOKUP($F69,taux,23))+($E69/12-VLOOKUP($F69,taux,21)-VLOOKUP($F69,taux,23))*VLOOKUP($F69,taux,24),IF($E69/12&gt;VLOOKUP($F69,taux,21),(VLOOKUP($F69,taux,20)*VLOOKUP($F69,taux,21))+($E69/12-VLOOKUP($F69,taux,21))*VLOOKUP($F69,taux,22),$E69/12*VLOOKUP($F69,taux,20))),0)),MIN(VLOOKUP($F69,taux,25),ROUNDUP(IF($E69/12&gt;VLOOKUP($F69,taux,21)+VLOOKUP($F69,taux,23),(VLOOKUP($F69,taux,20)*VLOOKUP($F69,taux,21))+(VLOOKUP($F69,taux,22)*VLOOKUP($F69,taux,23))+($E69/12-VLOOKUP($F69,taux,21)-VLOOKUP($F69,taux,23))*VLOOKUP($F69,taux,24),IF($E69/12&gt;VLOOKUP($F69,taux,21),(VLOOKUP($F69,taux,20)*VLOOKUP($F69,taux,21))+($E69/12-VLOOKUP($F69,taux,21))*VLOOKUP($F69,taux,22),$E69/12*VLOOKUP($F69,taux,20))),0)))))</f>
        <v>0</v>
      </c>
      <c r="AA69" s="85">
        <f>IF($B69=" ",0,IF([1]Données!$X110="non couvert"," ",[1]Données!Y110))</f>
        <v>0</v>
      </c>
      <c r="AB69" s="82">
        <f>IF($B69=" ",0,IF([1]Données!$X110="exo",0,IF($AA69="ind",VLOOKUP($F69,taux,34),IF($AA69="fam",VLOOKUP($F69,taux,35),IF($AA69="mono",VLOOKUP($F69,taux,36),IF($AA69="couple",VLOOKUP($F69,taux,37),0))))))</f>
        <v>0</v>
      </c>
      <c r="AC69" s="85">
        <f>IF($B69=" ",0,IF([1]Données!$Z110="non couvert"," ",[1]Données!AA110))</f>
        <v>0</v>
      </c>
      <c r="AD69" s="82">
        <f>IF($B69=" ",0,IF([1]Données!$Z110="exo",0,IF($AC69="ind",VLOOKUP($F69,taux,38),IF($AC69="fam",VLOOKUP($F69,taux,39),IF($AC69="mono",VLOOKUP($F69,taux,40),IF($AC69="couple",VLOOKUP($F69,taux,41),0))))))</f>
        <v>0</v>
      </c>
      <c r="AE69" s="86">
        <f>IF($B69=" ",0,IF([1]Données!$AB110="non couvert"," ",[1]Données!AC110))</f>
        <v>0</v>
      </c>
      <c r="AF69" s="87">
        <f>IF($B69=" ",0,IF([1]Données!$AB110="exo",0,IF($AE69="ind",VLOOKUP($F69,taux,42),IF($AE69="fam",VLOOKUP($F69,taux,43),IF($AE69="mono",VLOOKUP($F69,taux,44),IF($AE69="couple",VLOOKUP($F69,taux,45),0))))))</f>
        <v>0</v>
      </c>
      <c r="AG69" s="88">
        <f t="shared" ca="1" si="4"/>
        <v>0</v>
      </c>
      <c r="AH69" s="88">
        <f>IF($B69=" ",0,IF([1]Données!J110="Manitoba",(Facture!H69+Facture!J69+Facture!L69+Facture!P69+Facture!R69+Facture!T69)*0.08,(AG69-W69)*IF([1]Données!$J110="qc",0.09,IF([1]Données!$J110="on",0.08,0))+W69*VLOOKUP($F69,taux,28)))</f>
        <v>0</v>
      </c>
      <c r="AI69" s="78">
        <f t="shared" ca="1" si="6"/>
        <v>0</v>
      </c>
    </row>
    <row r="70" spans="1:35" s="64" customFormat="1">
      <c r="A70" s="67">
        <f t="shared" si="7"/>
        <v>56</v>
      </c>
      <c r="B70" s="68" t="str">
        <f>CONCATENATE([1]Données!B111," ",[1]Données!C111)</f>
        <v xml:space="preserve"> </v>
      </c>
      <c r="C70" s="69">
        <f ca="1">IF(B70="",0,INT((TODAY()-[1]Données!E111)/365.25))</f>
        <v>119</v>
      </c>
      <c r="D70" s="70">
        <f>[1]Données!D111</f>
        <v>0</v>
      </c>
      <c r="E70" s="71">
        <f>[1]Données!I111</f>
        <v>0</v>
      </c>
      <c r="F70" s="72" t="str">
        <f>[1]Données!AD111</f>
        <v/>
      </c>
      <c r="G70" s="73">
        <f t="shared" ca="1" si="5"/>
        <v>0</v>
      </c>
      <c r="H70" s="74">
        <f>IF($B70=" ",0,IF([1]Données!$K111="exo",0,$G70/1000*VLOOKUP($F70,taux,2)))</f>
        <v>0</v>
      </c>
      <c r="I70" s="75">
        <f ca="1">IF(C70&gt;=65,0,[1]Données!M111*5000)</f>
        <v>0</v>
      </c>
      <c r="J70" s="74">
        <f ca="1">I70/1000*(IF(I70=0,0,1)*VLOOKUP((1+(C70&gt;=20)+(C70&gt;=25)+(C70&gt;=30)+(C70&gt;=35)+(C70&gt;=40)+(C70&gt;=45)+(C70&gt;=50)+(C70&gt;=55)+(C70&gt;=60)+(C70&gt;=65)),Test,2+(IF([1]Données!F111="H",1,3))+(IF([1]Données!G111="F",1,0))))</f>
        <v>0</v>
      </c>
      <c r="K70" s="73">
        <f t="shared" ca="1" si="0"/>
        <v>0</v>
      </c>
      <c r="L70" s="74">
        <f>IF($B70=" ",0,IF([1]Données!$N111="exo",0,$K70/1000*VLOOKUP($F70,taux,6)))</f>
        <v>0</v>
      </c>
      <c r="M70" s="76">
        <f>IF($B70=" ",0,IF([1]Données!$K111="NON COUVERT",0,IF(AND([1]Données!$L111="oui",[1]Données!$K111=0.5),MIN(VLOOKUP($F70,taux,5)/2,ROUNDUP(VLOOKUP($F70,taux,3)*$E70,-3)/2),IF([1]Données!$K111=0.5,MIN(VLOOKUP($F70,taux,4)/2,ROUNDUP(VLOOKUP($F70,taux,3)*$E70,-3)/2),ROUNDUP(IF([1]Données!$L111="OUI",MIN(VLOOKUP($F70,taux,3)*$E70,VLOOKUP($F70,taux,5)),MIN(VLOOKUP($F70,taux,3)*$E70,VLOOKUP($F70,taux,4))),-3)))))</f>
        <v>0</v>
      </c>
      <c r="N70" s="76">
        <f>IF($B70=" ",0,IF([1]Données!$N111="NON COUVERT",0,IF(AND([1]Données!$O111="oui",[1]Données!$N111=0.5),MIN(VLOOKUP($F70,taux,9)/2,ROUNDUP(VLOOKUP($F70,taux,7)*$E70,-3)/2),IF([1]Données!$N111=0.5,MIN(VLOOKUP($F70,taux,8)/2,ROUNDUP(VLOOKUP($F70,taux,7)*$E70,-3)/2),ROUNDUP(IF([1]Données!$O111="OUI",MIN(VLOOKUP($F70,taux,7)*$E70,VLOOKUP($F70,taux,9)),MIN(VLOOKUP($F70,taux,7)*$E70,VLOOKUP($F70,taux,8))),-3)))))</f>
        <v>0</v>
      </c>
      <c r="O70" s="77">
        <f>IF($B70=" ",0,IF([1]Données!P111="non couvert"," ",[1]Données!Q111))</f>
        <v>0</v>
      </c>
      <c r="P70" s="78">
        <f>IF($B70=" ",0,IF([1]Données!$P111="exo",0,IF($O70="FAM",VLOOKUP($F70,taux,10),IF($O70="MONO",VLOOKUP($F70,taux,11),IF($O70="COUPLE",VLOOKUP($F70,taux,12),0)))))</f>
        <v>0</v>
      </c>
      <c r="Q70" s="79">
        <f>IF($B70=" ",0,IF([1]Données!$R111="NON COUVERT",0,ROUNDUP(IF([1]Données!$S111="OUI",MIN($E70*VLOOKUP($F70,taux,15)/52,VLOOKUP($F70,taux,17)),MIN($E70*VLOOKUP($F70,taux,15)/52,VLOOKUP($F70,taux,16))),0)))</f>
        <v>0</v>
      </c>
      <c r="R70" s="80">
        <f>IF($B70=" ",0,IF([1]Données!$R111="EXO",0,$Q70*VLOOKUP($F70,taux,13)/10))</f>
        <v>0</v>
      </c>
      <c r="S70" s="81">
        <f t="shared" ca="1" si="1"/>
        <v>0</v>
      </c>
      <c r="T70" s="82">
        <f>IF(B70=" ",0,IF([1]Données!$T111="exo",0,$S70*VLOOKUP($F70,taux,18)/100))</f>
        <v>0</v>
      </c>
      <c r="U70" s="81">
        <f>IF($B70=" ",0,IF([1]Données!$V111="non couvert",0,IF(VLOOKUP($F70,taux,29)="fixe","s/o",IF([1]Données!$W111="oui",MIN(ROUNDUP(VLOOKUP($F70,taux,31)*$E70,-3),VLOOKUP($F70,taux,33)),MIN(ROUNDUP(VLOOKUP($F70,taux,31)*$E70,-3),VLOOKUP($F70,taux,32))))))</f>
        <v>0</v>
      </c>
      <c r="V70" s="82">
        <f>IF(B70=" ",0,IF([1]Données!$V111="exo",0,IF(VLOOKUP($F70,taux,29)="fixe",VLOOKUP($F70,taux,30),$U70/1000*VLOOKUP($F70,taux,30))))</f>
        <v>0</v>
      </c>
      <c r="W70" s="82">
        <f t="shared" si="2"/>
        <v>0</v>
      </c>
      <c r="X70" s="83">
        <f>IF(B70=" ",0,EDATE(([1]Données!E111),780))</f>
        <v>0</v>
      </c>
      <c r="Y70" s="83">
        <f t="shared" si="3"/>
        <v>0</v>
      </c>
      <c r="Z70" s="84">
        <f>IF($B70=" ",0,IF([1]Données!$T111="non couvert",0,IF([1]Données!$U111="oui",MIN(VLOOKUP($F70,taux,26),ROUNDUP(IF($E70/12&gt;VLOOKUP($F70,taux,21)+VLOOKUP($F70,taux,23),(VLOOKUP($F70,taux,20)*VLOOKUP($F70,taux,21))+(VLOOKUP($F70,taux,22)*VLOOKUP($F70,taux,23))+($E70/12-VLOOKUP($F70,taux,21)-VLOOKUP($F70,taux,23))*VLOOKUP($F70,taux,24),IF($E70/12&gt;VLOOKUP($F70,taux,21),(VLOOKUP($F70,taux,20)*VLOOKUP($F70,taux,21))+($E70/12-VLOOKUP($F70,taux,21))*VLOOKUP($F70,taux,22),$E70/12*VLOOKUP($F70,taux,20))),0)),MIN(VLOOKUP($F70,taux,25),ROUNDUP(IF($E70/12&gt;VLOOKUP($F70,taux,21)+VLOOKUP($F70,taux,23),(VLOOKUP($F70,taux,20)*VLOOKUP($F70,taux,21))+(VLOOKUP($F70,taux,22)*VLOOKUP($F70,taux,23))+($E70/12-VLOOKUP($F70,taux,21)-VLOOKUP($F70,taux,23))*VLOOKUP($F70,taux,24),IF($E70/12&gt;VLOOKUP($F70,taux,21),(VLOOKUP($F70,taux,20)*VLOOKUP($F70,taux,21))+($E70/12-VLOOKUP($F70,taux,21))*VLOOKUP($F70,taux,22),$E70/12*VLOOKUP($F70,taux,20))),0)))))</f>
        <v>0</v>
      </c>
      <c r="AA70" s="85">
        <f>IF($B70=" ",0,IF([1]Données!$X111="non couvert"," ",[1]Données!Y111))</f>
        <v>0</v>
      </c>
      <c r="AB70" s="82">
        <f>IF($B70=" ",0,IF([1]Données!$X111="exo",0,IF($AA70="ind",VLOOKUP($F70,taux,34),IF($AA70="fam",VLOOKUP($F70,taux,35),IF($AA70="mono",VLOOKUP($F70,taux,36),IF($AA70="couple",VLOOKUP($F70,taux,37),0))))))</f>
        <v>0</v>
      </c>
      <c r="AC70" s="85">
        <f>IF($B70=" ",0,IF([1]Données!$Z111="non couvert"," ",[1]Données!AA111))</f>
        <v>0</v>
      </c>
      <c r="AD70" s="82">
        <f>IF($B70=" ",0,IF([1]Données!$Z111="exo",0,IF($AC70="ind",VLOOKUP($F70,taux,38),IF($AC70="fam",VLOOKUP($F70,taux,39),IF($AC70="mono",VLOOKUP($F70,taux,40),IF($AC70="couple",VLOOKUP($F70,taux,41),0))))))</f>
        <v>0</v>
      </c>
      <c r="AE70" s="86">
        <f>IF($B70=" ",0,IF([1]Données!$AB111="non couvert"," ",[1]Données!AC111))</f>
        <v>0</v>
      </c>
      <c r="AF70" s="87">
        <f>IF($B70=" ",0,IF([1]Données!$AB111="exo",0,IF($AE70="ind",VLOOKUP($F70,taux,42),IF($AE70="fam",VLOOKUP($F70,taux,43),IF($AE70="mono",VLOOKUP($F70,taux,44),IF($AE70="couple",VLOOKUP($F70,taux,45),0))))))</f>
        <v>0</v>
      </c>
      <c r="AG70" s="88">
        <f t="shared" ca="1" si="4"/>
        <v>0</v>
      </c>
      <c r="AH70" s="88">
        <f>IF($B70=" ",0,IF([1]Données!J111="Manitoba",(Facture!H70+Facture!J70+Facture!L70+Facture!P70+Facture!R70+Facture!T70)*0.08,(AG70-W70)*IF([1]Données!$J111="qc",0.09,IF([1]Données!$J111="on",0.08,0))+W70*VLOOKUP($F70,taux,28)))</f>
        <v>0</v>
      </c>
      <c r="AI70" s="78">
        <f t="shared" ca="1" si="6"/>
        <v>0</v>
      </c>
    </row>
    <row r="71" spans="1:35" s="64" customFormat="1">
      <c r="A71" s="67">
        <f t="shared" si="7"/>
        <v>57</v>
      </c>
      <c r="B71" s="68" t="str">
        <f>CONCATENATE([1]Données!B112," ",[1]Données!C112)</f>
        <v xml:space="preserve"> </v>
      </c>
      <c r="C71" s="69">
        <f ca="1">IF(B71="",0,INT((TODAY()-[1]Données!E112)/365.25))</f>
        <v>119</v>
      </c>
      <c r="D71" s="70">
        <f>[1]Données!D112</f>
        <v>0</v>
      </c>
      <c r="E71" s="71">
        <f>[1]Données!I112</f>
        <v>0</v>
      </c>
      <c r="F71" s="72" t="str">
        <f>[1]Données!AD112</f>
        <v/>
      </c>
      <c r="G71" s="73">
        <f t="shared" ca="1" si="5"/>
        <v>0</v>
      </c>
      <c r="H71" s="74">
        <f>IF($B71=" ",0,IF([1]Données!$K112="exo",0,$G71/1000*VLOOKUP($F71,taux,2)))</f>
        <v>0</v>
      </c>
      <c r="I71" s="75">
        <f ca="1">IF(C71&gt;=65,0,[1]Données!M112*5000)</f>
        <v>0</v>
      </c>
      <c r="J71" s="74">
        <f ca="1">I71/1000*(IF(I71=0,0,1)*VLOOKUP((1+(C71&gt;=20)+(C71&gt;=25)+(C71&gt;=30)+(C71&gt;=35)+(C71&gt;=40)+(C71&gt;=45)+(C71&gt;=50)+(C71&gt;=55)+(C71&gt;=60)+(C71&gt;=65)),Test,2+(IF([1]Données!F112="H",1,3))+(IF([1]Données!G112="F",1,0))))</f>
        <v>0</v>
      </c>
      <c r="K71" s="73">
        <f t="shared" ca="1" si="0"/>
        <v>0</v>
      </c>
      <c r="L71" s="74">
        <f>IF($B71=" ",0,IF([1]Données!$N112="exo",0,$K71/1000*VLOOKUP($F71,taux,6)))</f>
        <v>0</v>
      </c>
      <c r="M71" s="76">
        <f>IF($B71=" ",0,IF([1]Données!$K112="NON COUVERT",0,IF(AND([1]Données!$L112="oui",[1]Données!$K112=0.5),MIN(VLOOKUP($F71,taux,5)/2,ROUNDUP(VLOOKUP($F71,taux,3)*$E71,-3)/2),IF([1]Données!$K112=0.5,MIN(VLOOKUP($F71,taux,4)/2,ROUNDUP(VLOOKUP($F71,taux,3)*$E71,-3)/2),ROUNDUP(IF([1]Données!$L112="OUI",MIN(VLOOKUP($F71,taux,3)*$E71,VLOOKUP($F71,taux,5)),MIN(VLOOKUP($F71,taux,3)*$E71,VLOOKUP($F71,taux,4))),-3)))))</f>
        <v>0</v>
      </c>
      <c r="N71" s="76">
        <f>IF($B71=" ",0,IF([1]Données!$N112="NON COUVERT",0,IF(AND([1]Données!$O112="oui",[1]Données!$N112=0.5),MIN(VLOOKUP($F71,taux,9)/2,ROUNDUP(VLOOKUP($F71,taux,7)*$E71,-3)/2),IF([1]Données!$N112=0.5,MIN(VLOOKUP($F71,taux,8)/2,ROUNDUP(VLOOKUP($F71,taux,7)*$E71,-3)/2),ROUNDUP(IF([1]Données!$O112="OUI",MIN(VLOOKUP($F71,taux,7)*$E71,VLOOKUP($F71,taux,9)),MIN(VLOOKUP($F71,taux,7)*$E71,VLOOKUP($F71,taux,8))),-3)))))</f>
        <v>0</v>
      </c>
      <c r="O71" s="77">
        <f>IF($B71=" ",0,IF([1]Données!P112="non couvert"," ",[1]Données!Q112))</f>
        <v>0</v>
      </c>
      <c r="P71" s="78">
        <f>IF($B71=" ",0,IF([1]Données!$P112="exo",0,IF($O71="FAM",VLOOKUP($F71,taux,10),IF($O71="MONO",VLOOKUP($F71,taux,11),IF($O71="COUPLE",VLOOKUP($F71,taux,12),0)))))</f>
        <v>0</v>
      </c>
      <c r="Q71" s="79">
        <f>IF($B71=" ",0,IF([1]Données!$R112="NON COUVERT",0,ROUNDUP(IF([1]Données!$S112="OUI",MIN($E71*VLOOKUP($F71,taux,15)/52,VLOOKUP($F71,taux,17)),MIN($E71*VLOOKUP($F71,taux,15)/52,VLOOKUP($F71,taux,16))),0)))</f>
        <v>0</v>
      </c>
      <c r="R71" s="80">
        <f>IF($B71=" ",0,IF([1]Données!$R112="EXO",0,$Q71*VLOOKUP($F71,taux,13)/10))</f>
        <v>0</v>
      </c>
      <c r="S71" s="81">
        <f t="shared" ca="1" si="1"/>
        <v>0</v>
      </c>
      <c r="T71" s="82">
        <f>IF(B71=" ",0,IF([1]Données!$T112="exo",0,$S71*VLOOKUP($F71,taux,18)/100))</f>
        <v>0</v>
      </c>
      <c r="U71" s="81">
        <f>IF($B71=" ",0,IF([1]Données!$V112="non couvert",0,IF(VLOOKUP($F71,taux,29)="fixe","s/o",IF([1]Données!$W112="oui",MIN(ROUNDUP(VLOOKUP($F71,taux,31)*$E71,-3),VLOOKUP($F71,taux,33)),MIN(ROUNDUP(VLOOKUP($F71,taux,31)*$E71,-3),VLOOKUP($F71,taux,32))))))</f>
        <v>0</v>
      </c>
      <c r="V71" s="82">
        <f>IF(B71=" ",0,IF([1]Données!$V112="exo",0,IF(VLOOKUP($F71,taux,29)="fixe",VLOOKUP($F71,taux,30),$U71/1000*VLOOKUP($F71,taux,30))))</f>
        <v>0</v>
      </c>
      <c r="W71" s="82">
        <f t="shared" si="2"/>
        <v>0</v>
      </c>
      <c r="X71" s="83">
        <f>IF(B71=" ",0,EDATE(([1]Données!E112),780))</f>
        <v>0</v>
      </c>
      <c r="Y71" s="83">
        <f t="shared" si="3"/>
        <v>0</v>
      </c>
      <c r="Z71" s="84">
        <f>IF($B71=" ",0,IF([1]Données!$T112="non couvert",0,IF([1]Données!$U112="oui",MIN(VLOOKUP($F71,taux,26),ROUNDUP(IF($E71/12&gt;VLOOKUP($F71,taux,21)+VLOOKUP($F71,taux,23),(VLOOKUP($F71,taux,20)*VLOOKUP($F71,taux,21))+(VLOOKUP($F71,taux,22)*VLOOKUP($F71,taux,23))+($E71/12-VLOOKUP($F71,taux,21)-VLOOKUP($F71,taux,23))*VLOOKUP($F71,taux,24),IF($E71/12&gt;VLOOKUP($F71,taux,21),(VLOOKUP($F71,taux,20)*VLOOKUP($F71,taux,21))+($E71/12-VLOOKUP($F71,taux,21))*VLOOKUP($F71,taux,22),$E71/12*VLOOKUP($F71,taux,20))),0)),MIN(VLOOKUP($F71,taux,25),ROUNDUP(IF($E71/12&gt;VLOOKUP($F71,taux,21)+VLOOKUP($F71,taux,23),(VLOOKUP($F71,taux,20)*VLOOKUP($F71,taux,21))+(VLOOKUP($F71,taux,22)*VLOOKUP($F71,taux,23))+($E71/12-VLOOKUP($F71,taux,21)-VLOOKUP($F71,taux,23))*VLOOKUP($F71,taux,24),IF($E71/12&gt;VLOOKUP($F71,taux,21),(VLOOKUP($F71,taux,20)*VLOOKUP($F71,taux,21))+($E71/12-VLOOKUP($F71,taux,21))*VLOOKUP($F71,taux,22),$E71/12*VLOOKUP($F71,taux,20))),0)))))</f>
        <v>0</v>
      </c>
      <c r="AA71" s="85">
        <f>IF($B71=" ",0,IF([1]Données!$X112="non couvert"," ",[1]Données!Y112))</f>
        <v>0</v>
      </c>
      <c r="AB71" s="82">
        <f>IF($B71=" ",0,IF([1]Données!$X112="exo",0,IF($AA71="ind",VLOOKUP($F71,taux,34),IF($AA71="fam",VLOOKUP($F71,taux,35),IF($AA71="mono",VLOOKUP($F71,taux,36),IF($AA71="couple",VLOOKUP($F71,taux,37),0))))))</f>
        <v>0</v>
      </c>
      <c r="AC71" s="85">
        <f>IF($B71=" ",0,IF([1]Données!$Z112="non couvert"," ",[1]Données!AA112))</f>
        <v>0</v>
      </c>
      <c r="AD71" s="82">
        <f>IF($B71=" ",0,IF([1]Données!$Z112="exo",0,IF($AC71="ind",VLOOKUP($F71,taux,38),IF($AC71="fam",VLOOKUP($F71,taux,39),IF($AC71="mono",VLOOKUP($F71,taux,40),IF($AC71="couple",VLOOKUP($F71,taux,41),0))))))</f>
        <v>0</v>
      </c>
      <c r="AE71" s="86">
        <f>IF($B71=" ",0,IF([1]Données!$AB112="non couvert"," ",[1]Données!AC112))</f>
        <v>0</v>
      </c>
      <c r="AF71" s="87">
        <f>IF($B71=" ",0,IF([1]Données!$AB112="exo",0,IF($AE71="ind",VLOOKUP($F71,taux,42),IF($AE71="fam",VLOOKUP($F71,taux,43),IF($AE71="mono",VLOOKUP($F71,taux,44),IF($AE71="couple",VLOOKUP($F71,taux,45),0))))))</f>
        <v>0</v>
      </c>
      <c r="AG71" s="88">
        <f t="shared" ca="1" si="4"/>
        <v>0</v>
      </c>
      <c r="AH71" s="88">
        <f>IF($B71=" ",0,IF([1]Données!J112="Manitoba",(Facture!H71+Facture!J71+Facture!L71+Facture!P71+Facture!R71+Facture!T71)*0.08,(AG71-W71)*IF([1]Données!$J112="qc",0.09,IF([1]Données!$J112="on",0.08,0))+W71*VLOOKUP($F71,taux,28)))</f>
        <v>0</v>
      </c>
      <c r="AI71" s="78">
        <f t="shared" ca="1" si="6"/>
        <v>0</v>
      </c>
    </row>
    <row r="72" spans="1:35" s="64" customFormat="1">
      <c r="A72" s="67">
        <f t="shared" si="7"/>
        <v>58</v>
      </c>
      <c r="B72" s="68" t="str">
        <f>CONCATENATE([1]Données!B113," ",[1]Données!C113)</f>
        <v xml:space="preserve"> </v>
      </c>
      <c r="C72" s="69">
        <f ca="1">IF(B72="",0,INT((TODAY()-[1]Données!E113)/365.25))</f>
        <v>119</v>
      </c>
      <c r="D72" s="70">
        <f>[1]Données!D113</f>
        <v>0</v>
      </c>
      <c r="E72" s="71">
        <f>[1]Données!I113</f>
        <v>0</v>
      </c>
      <c r="F72" s="72" t="str">
        <f>[1]Données!AD113</f>
        <v/>
      </c>
      <c r="G72" s="73">
        <f t="shared" ca="1" si="5"/>
        <v>0</v>
      </c>
      <c r="H72" s="74">
        <f>IF($B72=" ",0,IF([1]Données!$K113="exo",0,$G72/1000*VLOOKUP($F72,taux,2)))</f>
        <v>0</v>
      </c>
      <c r="I72" s="75">
        <f ca="1">IF(C72&gt;=65,0,[1]Données!M113*5000)</f>
        <v>0</v>
      </c>
      <c r="J72" s="74">
        <f ca="1">I72/1000*(IF(I72=0,0,1)*VLOOKUP((1+(C72&gt;=20)+(C72&gt;=25)+(C72&gt;=30)+(C72&gt;=35)+(C72&gt;=40)+(C72&gt;=45)+(C72&gt;=50)+(C72&gt;=55)+(C72&gt;=60)+(C72&gt;=65)),Test,2+(IF([1]Données!F113="H",1,3))+(IF([1]Données!G113="F",1,0))))</f>
        <v>0</v>
      </c>
      <c r="K72" s="73">
        <f t="shared" ca="1" si="0"/>
        <v>0</v>
      </c>
      <c r="L72" s="74">
        <f>IF($B72=" ",0,IF([1]Données!$N113="exo",0,$K72/1000*VLOOKUP($F72,taux,6)))</f>
        <v>0</v>
      </c>
      <c r="M72" s="76">
        <f>IF($B72=" ",0,IF([1]Données!$K113="NON COUVERT",0,IF(AND([1]Données!$L113="oui",[1]Données!$K113=0.5),MIN(VLOOKUP($F72,taux,5)/2,ROUNDUP(VLOOKUP($F72,taux,3)*$E72,-3)/2),IF([1]Données!$K113=0.5,MIN(VLOOKUP($F72,taux,4)/2,ROUNDUP(VLOOKUP($F72,taux,3)*$E72,-3)/2),ROUNDUP(IF([1]Données!$L113="OUI",MIN(VLOOKUP($F72,taux,3)*$E72,VLOOKUP($F72,taux,5)),MIN(VLOOKUP($F72,taux,3)*$E72,VLOOKUP($F72,taux,4))),-3)))))</f>
        <v>0</v>
      </c>
      <c r="N72" s="76">
        <f>IF($B72=" ",0,IF([1]Données!$N113="NON COUVERT",0,IF(AND([1]Données!$O113="oui",[1]Données!$N113=0.5),MIN(VLOOKUP($F72,taux,9)/2,ROUNDUP(VLOOKUP($F72,taux,7)*$E72,-3)/2),IF([1]Données!$N113=0.5,MIN(VLOOKUP($F72,taux,8)/2,ROUNDUP(VLOOKUP($F72,taux,7)*$E72,-3)/2),ROUNDUP(IF([1]Données!$O113="OUI",MIN(VLOOKUP($F72,taux,7)*$E72,VLOOKUP($F72,taux,9)),MIN(VLOOKUP($F72,taux,7)*$E72,VLOOKUP($F72,taux,8))),-3)))))</f>
        <v>0</v>
      </c>
      <c r="O72" s="77">
        <f>IF($B72=" ",0,IF([1]Données!P113="non couvert"," ",[1]Données!Q113))</f>
        <v>0</v>
      </c>
      <c r="P72" s="78">
        <f>IF($B72=" ",0,IF([1]Données!$P113="exo",0,IF($O72="FAM",VLOOKUP($F72,taux,10),IF($O72="MONO",VLOOKUP($F72,taux,11),IF($O72="COUPLE",VLOOKUP($F72,taux,12),0)))))</f>
        <v>0</v>
      </c>
      <c r="Q72" s="79">
        <f>IF($B72=" ",0,IF([1]Données!$R113="NON COUVERT",0,ROUNDUP(IF([1]Données!$S113="OUI",MIN($E72*VLOOKUP($F72,taux,15)/52,VLOOKUP($F72,taux,17)),MIN($E72*VLOOKUP($F72,taux,15)/52,VLOOKUP($F72,taux,16))),0)))</f>
        <v>0</v>
      </c>
      <c r="R72" s="80">
        <f>IF($B72=" ",0,IF([1]Données!$R113="EXO",0,$Q72*VLOOKUP($F72,taux,13)/10))</f>
        <v>0</v>
      </c>
      <c r="S72" s="81">
        <f t="shared" ca="1" si="1"/>
        <v>0</v>
      </c>
      <c r="T72" s="82">
        <f>IF(B72=" ",0,IF([1]Données!$T113="exo",0,$S72*VLOOKUP($F72,taux,18)/100))</f>
        <v>0</v>
      </c>
      <c r="U72" s="81">
        <f>IF($B72=" ",0,IF([1]Données!$V113="non couvert",0,IF(VLOOKUP($F72,taux,29)="fixe","s/o",IF([1]Données!$W113="oui",MIN(ROUNDUP(VLOOKUP($F72,taux,31)*$E72,-3),VLOOKUP($F72,taux,33)),MIN(ROUNDUP(VLOOKUP($F72,taux,31)*$E72,-3),VLOOKUP($F72,taux,32))))))</f>
        <v>0</v>
      </c>
      <c r="V72" s="82">
        <f>IF(B72=" ",0,IF([1]Données!$V113="exo",0,IF(VLOOKUP($F72,taux,29)="fixe",VLOOKUP($F72,taux,30),$U72/1000*VLOOKUP($F72,taux,30))))</f>
        <v>0</v>
      </c>
      <c r="W72" s="82">
        <f t="shared" si="2"/>
        <v>0</v>
      </c>
      <c r="X72" s="83">
        <f>IF(B72=" ",0,EDATE(([1]Données!E113),780))</f>
        <v>0</v>
      </c>
      <c r="Y72" s="83">
        <f t="shared" si="3"/>
        <v>0</v>
      </c>
      <c r="Z72" s="84">
        <f>IF($B72=" ",0,IF([1]Données!$T113="non couvert",0,IF([1]Données!$U113="oui",MIN(VLOOKUP($F72,taux,26),ROUNDUP(IF($E72/12&gt;VLOOKUP($F72,taux,21)+VLOOKUP($F72,taux,23),(VLOOKUP($F72,taux,20)*VLOOKUP($F72,taux,21))+(VLOOKUP($F72,taux,22)*VLOOKUP($F72,taux,23))+($E72/12-VLOOKUP($F72,taux,21)-VLOOKUP($F72,taux,23))*VLOOKUP($F72,taux,24),IF($E72/12&gt;VLOOKUP($F72,taux,21),(VLOOKUP($F72,taux,20)*VLOOKUP($F72,taux,21))+($E72/12-VLOOKUP($F72,taux,21))*VLOOKUP($F72,taux,22),$E72/12*VLOOKUP($F72,taux,20))),0)),MIN(VLOOKUP($F72,taux,25),ROUNDUP(IF($E72/12&gt;VLOOKUP($F72,taux,21)+VLOOKUP($F72,taux,23),(VLOOKUP($F72,taux,20)*VLOOKUP($F72,taux,21))+(VLOOKUP($F72,taux,22)*VLOOKUP($F72,taux,23))+($E72/12-VLOOKUP($F72,taux,21)-VLOOKUP($F72,taux,23))*VLOOKUP($F72,taux,24),IF($E72/12&gt;VLOOKUP($F72,taux,21),(VLOOKUP($F72,taux,20)*VLOOKUP($F72,taux,21))+($E72/12-VLOOKUP($F72,taux,21))*VLOOKUP($F72,taux,22),$E72/12*VLOOKUP($F72,taux,20))),0)))))</f>
        <v>0</v>
      </c>
      <c r="AA72" s="85">
        <f>IF($B72=" ",0,IF([1]Données!$X113="non couvert"," ",[1]Données!Y113))</f>
        <v>0</v>
      </c>
      <c r="AB72" s="82">
        <f>IF($B72=" ",0,IF([1]Données!$X113="exo",0,IF($AA72="ind",VLOOKUP($F72,taux,34),IF($AA72="fam",VLOOKUP($F72,taux,35),IF($AA72="mono",VLOOKUP($F72,taux,36),IF($AA72="couple",VLOOKUP($F72,taux,37),0))))))</f>
        <v>0</v>
      </c>
      <c r="AC72" s="85">
        <f>IF($B72=" ",0,IF([1]Données!$Z113="non couvert"," ",[1]Données!AA113))</f>
        <v>0</v>
      </c>
      <c r="AD72" s="82">
        <f>IF($B72=" ",0,IF([1]Données!$Z113="exo",0,IF($AC72="ind",VLOOKUP($F72,taux,38),IF($AC72="fam",VLOOKUP($F72,taux,39),IF($AC72="mono",VLOOKUP($F72,taux,40),IF($AC72="couple",VLOOKUP($F72,taux,41),0))))))</f>
        <v>0</v>
      </c>
      <c r="AE72" s="86">
        <f>IF($B72=" ",0,IF([1]Données!$AB113="non couvert"," ",[1]Données!AC113))</f>
        <v>0</v>
      </c>
      <c r="AF72" s="87">
        <f>IF($B72=" ",0,IF([1]Données!$AB113="exo",0,IF($AE72="ind",VLOOKUP($F72,taux,42),IF($AE72="fam",VLOOKUP($F72,taux,43),IF($AE72="mono",VLOOKUP($F72,taux,44),IF($AE72="couple",VLOOKUP($F72,taux,45),0))))))</f>
        <v>0</v>
      </c>
      <c r="AG72" s="88">
        <f t="shared" ca="1" si="4"/>
        <v>0</v>
      </c>
      <c r="AH72" s="88">
        <f>IF($B72=" ",0,IF([1]Données!J113="Manitoba",(Facture!H72+Facture!J72+Facture!L72+Facture!P72+Facture!R72+Facture!T72)*0.08,(AG72-W72)*IF([1]Données!$J113="qc",0.09,IF([1]Données!$J113="on",0.08,0))+W72*VLOOKUP($F72,taux,28)))</f>
        <v>0</v>
      </c>
      <c r="AI72" s="78">
        <f t="shared" ca="1" si="6"/>
        <v>0</v>
      </c>
    </row>
    <row r="73" spans="1:35" s="64" customFormat="1">
      <c r="A73" s="67">
        <f t="shared" si="7"/>
        <v>59</v>
      </c>
      <c r="B73" s="68" t="str">
        <f>CONCATENATE([1]Données!B114," ",[1]Données!C114)</f>
        <v xml:space="preserve"> </v>
      </c>
      <c r="C73" s="69">
        <f ca="1">IF(B73="",0,INT((TODAY()-[1]Données!E114)/365.25))</f>
        <v>119</v>
      </c>
      <c r="D73" s="70">
        <f>[1]Données!D114</f>
        <v>0</v>
      </c>
      <c r="E73" s="71">
        <f>[1]Données!I114</f>
        <v>0</v>
      </c>
      <c r="F73" s="72" t="str">
        <f>[1]Données!AD114</f>
        <v/>
      </c>
      <c r="G73" s="73">
        <f t="shared" ca="1" si="5"/>
        <v>0</v>
      </c>
      <c r="H73" s="74">
        <f>IF($B73=" ",0,IF([1]Données!$K114="exo",0,$G73/1000*VLOOKUP($F73,taux,2)))</f>
        <v>0</v>
      </c>
      <c r="I73" s="75">
        <f ca="1">IF(C73&gt;=65,0,[1]Données!M114*5000)</f>
        <v>0</v>
      </c>
      <c r="J73" s="74">
        <f ca="1">I73/1000*(IF(I73=0,0,1)*VLOOKUP((1+(C73&gt;=20)+(C73&gt;=25)+(C73&gt;=30)+(C73&gt;=35)+(C73&gt;=40)+(C73&gt;=45)+(C73&gt;=50)+(C73&gt;=55)+(C73&gt;=60)+(C73&gt;=65)),Test,2+(IF([1]Données!F114="H",1,3))+(IF([1]Données!G114="F",1,0))))</f>
        <v>0</v>
      </c>
      <c r="K73" s="73">
        <f t="shared" ca="1" si="0"/>
        <v>0</v>
      </c>
      <c r="L73" s="74">
        <f>IF($B73=" ",0,IF([1]Données!$N114="exo",0,$K73/1000*VLOOKUP($F73,taux,6)))</f>
        <v>0</v>
      </c>
      <c r="M73" s="76">
        <f>IF($B73=" ",0,IF([1]Données!$K114="NON COUVERT",0,IF(AND([1]Données!$L114="oui",[1]Données!$K114=0.5),MIN(VLOOKUP($F73,taux,5)/2,ROUNDUP(VLOOKUP($F73,taux,3)*$E73,-3)/2),IF([1]Données!$K114=0.5,MIN(VLOOKUP($F73,taux,4)/2,ROUNDUP(VLOOKUP($F73,taux,3)*$E73,-3)/2),ROUNDUP(IF([1]Données!$L114="OUI",MIN(VLOOKUP($F73,taux,3)*$E73,VLOOKUP($F73,taux,5)),MIN(VLOOKUP($F73,taux,3)*$E73,VLOOKUP($F73,taux,4))),-3)))))</f>
        <v>0</v>
      </c>
      <c r="N73" s="76">
        <f>IF($B73=" ",0,IF([1]Données!$N114="NON COUVERT",0,IF(AND([1]Données!$O114="oui",[1]Données!$N114=0.5),MIN(VLOOKUP($F73,taux,9)/2,ROUNDUP(VLOOKUP($F73,taux,7)*$E73,-3)/2),IF([1]Données!$N114=0.5,MIN(VLOOKUP($F73,taux,8)/2,ROUNDUP(VLOOKUP($F73,taux,7)*$E73,-3)/2),ROUNDUP(IF([1]Données!$O114="OUI",MIN(VLOOKUP($F73,taux,7)*$E73,VLOOKUP($F73,taux,9)),MIN(VLOOKUP($F73,taux,7)*$E73,VLOOKUP($F73,taux,8))),-3)))))</f>
        <v>0</v>
      </c>
      <c r="O73" s="77">
        <f>IF($B73=" ",0,IF([1]Données!P114="non couvert"," ",[1]Données!Q114))</f>
        <v>0</v>
      </c>
      <c r="P73" s="78">
        <f>IF($B73=" ",0,IF([1]Données!$P114="exo",0,IF($O73="FAM",VLOOKUP($F73,taux,10),IF($O73="MONO",VLOOKUP($F73,taux,11),IF($O73="COUPLE",VLOOKUP($F73,taux,12),0)))))</f>
        <v>0</v>
      </c>
      <c r="Q73" s="79">
        <f>IF($B73=" ",0,IF([1]Données!$R114="NON COUVERT",0,ROUNDUP(IF([1]Données!$S114="OUI",MIN($E73*VLOOKUP($F73,taux,15)/52,VLOOKUP($F73,taux,17)),MIN($E73*VLOOKUP($F73,taux,15)/52,VLOOKUP($F73,taux,16))),0)))</f>
        <v>0</v>
      </c>
      <c r="R73" s="80">
        <f>IF($B73=" ",0,IF([1]Données!$R114="EXO",0,$Q73*VLOOKUP($F73,taux,13)/10))</f>
        <v>0</v>
      </c>
      <c r="S73" s="81">
        <f t="shared" ca="1" si="1"/>
        <v>0</v>
      </c>
      <c r="T73" s="82">
        <f>IF(B73=" ",0,IF([1]Données!$T114="exo",0,$S73*VLOOKUP($F73,taux,18)/100))</f>
        <v>0</v>
      </c>
      <c r="U73" s="81">
        <f>IF($B73=" ",0,IF([1]Données!$V114="non couvert",0,IF(VLOOKUP($F73,taux,29)="fixe","s/o",IF([1]Données!$W114="oui",MIN(ROUNDUP(VLOOKUP($F73,taux,31)*$E73,-3),VLOOKUP($F73,taux,33)),MIN(ROUNDUP(VLOOKUP($F73,taux,31)*$E73,-3),VLOOKUP($F73,taux,32))))))</f>
        <v>0</v>
      </c>
      <c r="V73" s="82">
        <f>IF(B73=" ",0,IF([1]Données!$V114="exo",0,IF(VLOOKUP($F73,taux,29)="fixe",VLOOKUP($F73,taux,30),$U73/1000*VLOOKUP($F73,taux,30))))</f>
        <v>0</v>
      </c>
      <c r="W73" s="82">
        <f t="shared" si="2"/>
        <v>0</v>
      </c>
      <c r="X73" s="83">
        <f>IF(B73=" ",0,EDATE(([1]Données!E114),780))</f>
        <v>0</v>
      </c>
      <c r="Y73" s="83">
        <f t="shared" si="3"/>
        <v>0</v>
      </c>
      <c r="Z73" s="84">
        <f>IF($B73=" ",0,IF([1]Données!$T114="non couvert",0,IF([1]Données!$U114="oui",MIN(VLOOKUP($F73,taux,26),ROUNDUP(IF($E73/12&gt;VLOOKUP($F73,taux,21)+VLOOKUP($F73,taux,23),(VLOOKUP($F73,taux,20)*VLOOKUP($F73,taux,21))+(VLOOKUP($F73,taux,22)*VLOOKUP($F73,taux,23))+($E73/12-VLOOKUP($F73,taux,21)-VLOOKUP($F73,taux,23))*VLOOKUP($F73,taux,24),IF($E73/12&gt;VLOOKUP($F73,taux,21),(VLOOKUP($F73,taux,20)*VLOOKUP($F73,taux,21))+($E73/12-VLOOKUP($F73,taux,21))*VLOOKUP($F73,taux,22),$E73/12*VLOOKUP($F73,taux,20))),0)),MIN(VLOOKUP($F73,taux,25),ROUNDUP(IF($E73/12&gt;VLOOKUP($F73,taux,21)+VLOOKUP($F73,taux,23),(VLOOKUP($F73,taux,20)*VLOOKUP($F73,taux,21))+(VLOOKUP($F73,taux,22)*VLOOKUP($F73,taux,23))+($E73/12-VLOOKUP($F73,taux,21)-VLOOKUP($F73,taux,23))*VLOOKUP($F73,taux,24),IF($E73/12&gt;VLOOKUP($F73,taux,21),(VLOOKUP($F73,taux,20)*VLOOKUP($F73,taux,21))+($E73/12-VLOOKUP($F73,taux,21))*VLOOKUP($F73,taux,22),$E73/12*VLOOKUP($F73,taux,20))),0)))))</f>
        <v>0</v>
      </c>
      <c r="AA73" s="85">
        <f>IF($B73=" ",0,IF([1]Données!$X114="non couvert"," ",[1]Données!Y114))</f>
        <v>0</v>
      </c>
      <c r="AB73" s="82">
        <f>IF($B73=" ",0,IF([1]Données!$X114="exo",0,IF($AA73="ind",VLOOKUP($F73,taux,34),IF($AA73="fam",VLOOKUP($F73,taux,35),IF($AA73="mono",VLOOKUP($F73,taux,36),IF($AA73="couple",VLOOKUP($F73,taux,37),0))))))</f>
        <v>0</v>
      </c>
      <c r="AC73" s="85">
        <f>IF($B73=" ",0,IF([1]Données!$Z114="non couvert"," ",[1]Données!AA114))</f>
        <v>0</v>
      </c>
      <c r="AD73" s="82">
        <f>IF($B73=" ",0,IF([1]Données!$Z114="exo",0,IF($AC73="ind",VLOOKUP($F73,taux,38),IF($AC73="fam",VLOOKUP($F73,taux,39),IF($AC73="mono",VLOOKUP($F73,taux,40),IF($AC73="couple",VLOOKUP($F73,taux,41),0))))))</f>
        <v>0</v>
      </c>
      <c r="AE73" s="86">
        <f>IF($B73=" ",0,IF([1]Données!$AB114="non couvert"," ",[1]Données!AC114))</f>
        <v>0</v>
      </c>
      <c r="AF73" s="87">
        <f>IF($B73=" ",0,IF([1]Données!$AB114="exo",0,IF($AE73="ind",VLOOKUP($F73,taux,42),IF($AE73="fam",VLOOKUP($F73,taux,43),IF($AE73="mono",VLOOKUP($F73,taux,44),IF($AE73="couple",VLOOKUP($F73,taux,45),0))))))</f>
        <v>0</v>
      </c>
      <c r="AG73" s="88">
        <f t="shared" ca="1" si="4"/>
        <v>0</v>
      </c>
      <c r="AH73" s="88">
        <f>IF($B73=" ",0,IF([1]Données!J114="Manitoba",(Facture!H73+Facture!J73+Facture!L73+Facture!P73+Facture!R73+Facture!T73)*0.08,(AG73-W73)*IF([1]Données!$J114="qc",0.09,IF([1]Données!$J114="on",0.08,0))+W73*VLOOKUP($F73,taux,28)))</f>
        <v>0</v>
      </c>
      <c r="AI73" s="78">
        <f t="shared" ca="1" si="6"/>
        <v>0</v>
      </c>
    </row>
    <row r="74" spans="1:35" s="64" customFormat="1">
      <c r="A74" s="67">
        <f t="shared" si="7"/>
        <v>60</v>
      </c>
      <c r="B74" s="68" t="str">
        <f>CONCATENATE([1]Données!B115," ",[1]Données!C115)</f>
        <v xml:space="preserve"> </v>
      </c>
      <c r="C74" s="69">
        <f ca="1">IF(B74="",0,INT((TODAY()-[1]Données!E115)/365.25))</f>
        <v>119</v>
      </c>
      <c r="D74" s="70">
        <f>[1]Données!D115</f>
        <v>0</v>
      </c>
      <c r="E74" s="71">
        <f>[1]Données!I115</f>
        <v>0</v>
      </c>
      <c r="F74" s="72" t="str">
        <f>[1]Données!AD115</f>
        <v/>
      </c>
      <c r="G74" s="73">
        <f t="shared" ca="1" si="5"/>
        <v>0</v>
      </c>
      <c r="H74" s="74">
        <f>IF($B74=" ",0,IF([1]Données!$K115="exo",0,$G74/1000*VLOOKUP($F74,taux,2)))</f>
        <v>0</v>
      </c>
      <c r="I74" s="75">
        <f ca="1">IF(C74&gt;=65,0,[1]Données!M115*5000)</f>
        <v>0</v>
      </c>
      <c r="J74" s="74">
        <f ca="1">I74/1000*(IF(I74=0,0,1)*VLOOKUP((1+(C74&gt;=20)+(C74&gt;=25)+(C74&gt;=30)+(C74&gt;=35)+(C74&gt;=40)+(C74&gt;=45)+(C74&gt;=50)+(C74&gt;=55)+(C74&gt;=60)+(C74&gt;=65)),Test,2+(IF([1]Données!F115="H",1,3))+(IF([1]Données!G115="F",1,0))))</f>
        <v>0</v>
      </c>
      <c r="K74" s="73">
        <f t="shared" ca="1" si="0"/>
        <v>0</v>
      </c>
      <c r="L74" s="74">
        <f>IF($B74=" ",0,IF([1]Données!$N115="exo",0,$K74/1000*VLOOKUP($F74,taux,6)))</f>
        <v>0</v>
      </c>
      <c r="M74" s="76">
        <f>IF($B74=" ",0,IF([1]Données!$K115="NON COUVERT",0,IF(AND([1]Données!$L115="oui",[1]Données!$K115=0.5),MIN(VLOOKUP($F74,taux,5)/2,ROUNDUP(VLOOKUP($F74,taux,3)*$E74,-3)/2),IF([1]Données!$K115=0.5,MIN(VLOOKUP($F74,taux,4)/2,ROUNDUP(VLOOKUP($F74,taux,3)*$E74,-3)/2),ROUNDUP(IF([1]Données!$L115="OUI",MIN(VLOOKUP($F74,taux,3)*$E74,VLOOKUP($F74,taux,5)),MIN(VLOOKUP($F74,taux,3)*$E74,VLOOKUP($F74,taux,4))),-3)))))</f>
        <v>0</v>
      </c>
      <c r="N74" s="76">
        <f>IF($B74=" ",0,IF([1]Données!$N115="NON COUVERT",0,IF(AND([1]Données!$O115="oui",[1]Données!$N115=0.5),MIN(VLOOKUP($F74,taux,9)/2,ROUNDUP(VLOOKUP($F74,taux,7)*$E74,-3)/2),IF([1]Données!$N115=0.5,MIN(VLOOKUP($F74,taux,8)/2,ROUNDUP(VLOOKUP($F74,taux,7)*$E74,-3)/2),ROUNDUP(IF([1]Données!$O115="OUI",MIN(VLOOKUP($F74,taux,7)*$E74,VLOOKUP($F74,taux,9)),MIN(VLOOKUP($F74,taux,7)*$E74,VLOOKUP($F74,taux,8))),-3)))))</f>
        <v>0</v>
      </c>
      <c r="O74" s="77">
        <f>IF($B74=" ",0,IF([1]Données!P115="non couvert"," ",[1]Données!Q115))</f>
        <v>0</v>
      </c>
      <c r="P74" s="78">
        <f>IF($B74=" ",0,IF([1]Données!$P115="exo",0,IF($O74="FAM",VLOOKUP($F74,taux,10),IF($O74="MONO",VLOOKUP($F74,taux,11),IF($O74="COUPLE",VLOOKUP($F74,taux,12),0)))))</f>
        <v>0</v>
      </c>
      <c r="Q74" s="79">
        <f>IF($B74=" ",0,IF([1]Données!$R115="NON COUVERT",0,ROUNDUP(IF([1]Données!$S115="OUI",MIN($E74*VLOOKUP($F74,taux,15)/52,VLOOKUP($F74,taux,17)),MIN($E74*VLOOKUP($F74,taux,15)/52,VLOOKUP($F74,taux,16))),0)))</f>
        <v>0</v>
      </c>
      <c r="R74" s="80">
        <f>IF($B74=" ",0,IF([1]Données!$R115="EXO",0,$Q74*VLOOKUP($F74,taux,13)/10))</f>
        <v>0</v>
      </c>
      <c r="S74" s="81">
        <f t="shared" ca="1" si="1"/>
        <v>0</v>
      </c>
      <c r="T74" s="82">
        <f>IF(B74=" ",0,IF([1]Données!$T115="exo",0,$S74*VLOOKUP($F74,taux,18)/100))</f>
        <v>0</v>
      </c>
      <c r="U74" s="81">
        <f>IF($B74=" ",0,IF([1]Données!$V115="non couvert",0,IF(VLOOKUP($F74,taux,29)="fixe","s/o",IF([1]Données!$W115="oui",MIN(ROUNDUP(VLOOKUP($F74,taux,31)*$E74,-3),VLOOKUP($F74,taux,33)),MIN(ROUNDUP(VLOOKUP($F74,taux,31)*$E74,-3),VLOOKUP($F74,taux,32))))))</f>
        <v>0</v>
      </c>
      <c r="V74" s="82">
        <f>IF(B74=" ",0,IF([1]Données!$V115="exo",0,IF(VLOOKUP($F74,taux,29)="fixe",VLOOKUP($F74,taux,30),$U74/1000*VLOOKUP($F74,taux,30))))</f>
        <v>0</v>
      </c>
      <c r="W74" s="82">
        <f t="shared" si="2"/>
        <v>0</v>
      </c>
      <c r="X74" s="83">
        <f>IF(B74=" ",0,EDATE(([1]Données!E115),780))</f>
        <v>0</v>
      </c>
      <c r="Y74" s="83">
        <f t="shared" si="3"/>
        <v>0</v>
      </c>
      <c r="Z74" s="84">
        <f>IF($B74=" ",0,IF([1]Données!$T115="non couvert",0,IF([1]Données!$U115="oui",MIN(VLOOKUP($F74,taux,26),ROUNDUP(IF($E74/12&gt;VLOOKUP($F74,taux,21)+VLOOKUP($F74,taux,23),(VLOOKUP($F74,taux,20)*VLOOKUP($F74,taux,21))+(VLOOKUP($F74,taux,22)*VLOOKUP($F74,taux,23))+($E74/12-VLOOKUP($F74,taux,21)-VLOOKUP($F74,taux,23))*VLOOKUP($F74,taux,24),IF($E74/12&gt;VLOOKUP($F74,taux,21),(VLOOKUP($F74,taux,20)*VLOOKUP($F74,taux,21))+($E74/12-VLOOKUP($F74,taux,21))*VLOOKUP($F74,taux,22),$E74/12*VLOOKUP($F74,taux,20))),0)),MIN(VLOOKUP($F74,taux,25),ROUNDUP(IF($E74/12&gt;VLOOKUP($F74,taux,21)+VLOOKUP($F74,taux,23),(VLOOKUP($F74,taux,20)*VLOOKUP($F74,taux,21))+(VLOOKUP($F74,taux,22)*VLOOKUP($F74,taux,23))+($E74/12-VLOOKUP($F74,taux,21)-VLOOKUP($F74,taux,23))*VLOOKUP($F74,taux,24),IF($E74/12&gt;VLOOKUP($F74,taux,21),(VLOOKUP($F74,taux,20)*VLOOKUP($F74,taux,21))+($E74/12-VLOOKUP($F74,taux,21))*VLOOKUP($F74,taux,22),$E74/12*VLOOKUP($F74,taux,20))),0)))))</f>
        <v>0</v>
      </c>
      <c r="AA74" s="85">
        <f>IF($B74=" ",0,IF([1]Données!$X115="non couvert"," ",[1]Données!Y115))</f>
        <v>0</v>
      </c>
      <c r="AB74" s="82">
        <f>IF($B74=" ",0,IF([1]Données!$X115="exo",0,IF($AA74="ind",VLOOKUP($F74,taux,34),IF($AA74="fam",VLOOKUP($F74,taux,35),IF($AA74="mono",VLOOKUP($F74,taux,36),IF($AA74="couple",VLOOKUP($F74,taux,37),0))))))</f>
        <v>0</v>
      </c>
      <c r="AC74" s="85">
        <f>IF($B74=" ",0,IF([1]Données!$Z115="non couvert"," ",[1]Données!AA115))</f>
        <v>0</v>
      </c>
      <c r="AD74" s="82">
        <f>IF($B74=" ",0,IF([1]Données!$Z115="exo",0,IF($AC74="ind",VLOOKUP($F74,taux,38),IF($AC74="fam",VLOOKUP($F74,taux,39),IF($AC74="mono",VLOOKUP($F74,taux,40),IF($AC74="couple",VLOOKUP($F74,taux,41),0))))))</f>
        <v>0</v>
      </c>
      <c r="AE74" s="86">
        <f>IF($B74=" ",0,IF([1]Données!$AB115="non couvert"," ",[1]Données!AC115))</f>
        <v>0</v>
      </c>
      <c r="AF74" s="87">
        <f>IF($B74=" ",0,IF([1]Données!$AB115="exo",0,IF($AE74="ind",VLOOKUP($F74,taux,42),IF($AE74="fam",VLOOKUP($F74,taux,43),IF($AE74="mono",VLOOKUP($F74,taux,44),IF($AE74="couple",VLOOKUP($F74,taux,45),0))))))</f>
        <v>0</v>
      </c>
      <c r="AG74" s="88">
        <f t="shared" ca="1" si="4"/>
        <v>0</v>
      </c>
      <c r="AH74" s="88">
        <f>IF($B74=" ",0,IF([1]Données!J115="Manitoba",(Facture!H74+Facture!J74+Facture!L74+Facture!P74+Facture!R74+Facture!T74)*0.08,(AG74-W74)*IF([1]Données!$J115="qc",0.09,IF([1]Données!$J115="on",0.08,0))+W74*VLOOKUP($F74,taux,28)))</f>
        <v>0</v>
      </c>
      <c r="AI74" s="78">
        <f t="shared" ca="1" si="6"/>
        <v>0</v>
      </c>
    </row>
    <row r="75" spans="1:35" s="64" customFormat="1">
      <c r="A75" s="67">
        <f t="shared" si="7"/>
        <v>61</v>
      </c>
      <c r="B75" s="68" t="str">
        <f>CONCATENATE([1]Données!B116," ",[1]Données!C116)</f>
        <v xml:space="preserve"> </v>
      </c>
      <c r="C75" s="69">
        <f ca="1">IF(B75="",0,INT((TODAY()-[1]Données!E116)/365.25))</f>
        <v>119</v>
      </c>
      <c r="D75" s="70">
        <f>[1]Données!D116</f>
        <v>0</v>
      </c>
      <c r="E75" s="71">
        <f>[1]Données!I116</f>
        <v>0</v>
      </c>
      <c r="F75" s="72" t="str">
        <f>[1]Données!AD116</f>
        <v/>
      </c>
      <c r="G75" s="73">
        <f t="shared" ca="1" si="5"/>
        <v>0</v>
      </c>
      <c r="H75" s="74">
        <f>IF($B75=" ",0,IF([1]Données!$K116="exo",0,$G75/1000*VLOOKUP($F75,taux,2)))</f>
        <v>0</v>
      </c>
      <c r="I75" s="75">
        <f ca="1">IF(C75&gt;=65,0,[1]Données!M116*5000)</f>
        <v>0</v>
      </c>
      <c r="J75" s="74">
        <f ca="1">I75/1000*(IF(I75=0,0,1)*VLOOKUP((1+(C75&gt;=20)+(C75&gt;=25)+(C75&gt;=30)+(C75&gt;=35)+(C75&gt;=40)+(C75&gt;=45)+(C75&gt;=50)+(C75&gt;=55)+(C75&gt;=60)+(C75&gt;=65)),Test,2+(IF([1]Données!F116="H",1,3))+(IF([1]Données!G116="F",1,0))))</f>
        <v>0</v>
      </c>
      <c r="K75" s="73">
        <f t="shared" ca="1" si="0"/>
        <v>0</v>
      </c>
      <c r="L75" s="74">
        <f>IF($B75=" ",0,IF([1]Données!$N116="exo",0,$K75/1000*VLOOKUP($F75,taux,6)))</f>
        <v>0</v>
      </c>
      <c r="M75" s="76">
        <f>IF($B75=" ",0,IF([1]Données!$K116="NON COUVERT",0,IF(AND([1]Données!$L116="oui",[1]Données!$K116=0.5),MIN(VLOOKUP($F75,taux,5)/2,ROUNDUP(VLOOKUP($F75,taux,3)*$E75,-3)/2),IF([1]Données!$K116=0.5,MIN(VLOOKUP($F75,taux,4)/2,ROUNDUP(VLOOKUP($F75,taux,3)*$E75,-3)/2),ROUNDUP(IF([1]Données!$L116="OUI",MIN(VLOOKUP($F75,taux,3)*$E75,VLOOKUP($F75,taux,5)),MIN(VLOOKUP($F75,taux,3)*$E75,VLOOKUP($F75,taux,4))),-3)))))</f>
        <v>0</v>
      </c>
      <c r="N75" s="76">
        <f>IF($B75=" ",0,IF([1]Données!$N116="NON COUVERT",0,IF(AND([1]Données!$O116="oui",[1]Données!$N116=0.5),MIN(VLOOKUP($F75,taux,9)/2,ROUNDUP(VLOOKUP($F75,taux,7)*$E75,-3)/2),IF([1]Données!$N116=0.5,MIN(VLOOKUP($F75,taux,8)/2,ROUNDUP(VLOOKUP($F75,taux,7)*$E75,-3)/2),ROUNDUP(IF([1]Données!$O116="OUI",MIN(VLOOKUP($F75,taux,7)*$E75,VLOOKUP($F75,taux,9)),MIN(VLOOKUP($F75,taux,7)*$E75,VLOOKUP($F75,taux,8))),-3)))))</f>
        <v>0</v>
      </c>
      <c r="O75" s="77">
        <f>IF($B75=" ",0,IF([1]Données!P116="non couvert"," ",[1]Données!Q116))</f>
        <v>0</v>
      </c>
      <c r="P75" s="78">
        <f>IF($B75=" ",0,IF([1]Données!$P116="exo",0,IF($O75="FAM",VLOOKUP($F75,taux,10),IF($O75="MONO",VLOOKUP($F75,taux,11),IF($O75="COUPLE",VLOOKUP($F75,taux,12),0)))))</f>
        <v>0</v>
      </c>
      <c r="Q75" s="79">
        <f>IF($B75=" ",0,IF([1]Données!$R116="NON COUVERT",0,ROUNDUP(IF([1]Données!$S116="OUI",MIN($E75*VLOOKUP($F75,taux,15)/52,VLOOKUP($F75,taux,17)),MIN($E75*VLOOKUP($F75,taux,15)/52,VLOOKUP($F75,taux,16))),0)))</f>
        <v>0</v>
      </c>
      <c r="R75" s="80">
        <f>IF($B75=" ",0,IF([1]Données!$R116="EXO",0,$Q75*VLOOKUP($F75,taux,13)/10))</f>
        <v>0</v>
      </c>
      <c r="S75" s="81">
        <f t="shared" ca="1" si="1"/>
        <v>0</v>
      </c>
      <c r="T75" s="82">
        <f>IF(B75=" ",0,IF([1]Données!$T116="exo",0,$S75*VLOOKUP($F75,taux,18)/100))</f>
        <v>0</v>
      </c>
      <c r="U75" s="81">
        <f>IF($B75=" ",0,IF([1]Données!$V116="non couvert",0,IF(VLOOKUP($F75,taux,29)="fixe","s/o",IF([1]Données!$W116="oui",MIN(ROUNDUP(VLOOKUP($F75,taux,31)*$E75,-3),VLOOKUP($F75,taux,33)),MIN(ROUNDUP(VLOOKUP($F75,taux,31)*$E75,-3),VLOOKUP($F75,taux,32))))))</f>
        <v>0</v>
      </c>
      <c r="V75" s="82">
        <f>IF(B75=" ",0,IF([1]Données!$V116="exo",0,IF(VLOOKUP($F75,taux,29)="fixe",VLOOKUP($F75,taux,30),$U75/1000*VLOOKUP($F75,taux,30))))</f>
        <v>0</v>
      </c>
      <c r="W75" s="82">
        <f t="shared" si="2"/>
        <v>0</v>
      </c>
      <c r="X75" s="83">
        <f>IF(B75=" ",0,EDATE(([1]Données!E116),780))</f>
        <v>0</v>
      </c>
      <c r="Y75" s="83">
        <f t="shared" si="3"/>
        <v>0</v>
      </c>
      <c r="Z75" s="84">
        <f>IF($B75=" ",0,IF([1]Données!$T116="non couvert",0,IF([1]Données!$U116="oui",MIN(VLOOKUP($F75,taux,26),ROUNDUP(IF($E75/12&gt;VLOOKUP($F75,taux,21)+VLOOKUP($F75,taux,23),(VLOOKUP($F75,taux,20)*VLOOKUP($F75,taux,21))+(VLOOKUP($F75,taux,22)*VLOOKUP($F75,taux,23))+($E75/12-VLOOKUP($F75,taux,21)-VLOOKUP($F75,taux,23))*VLOOKUP($F75,taux,24),IF($E75/12&gt;VLOOKUP($F75,taux,21),(VLOOKUP($F75,taux,20)*VLOOKUP($F75,taux,21))+($E75/12-VLOOKUP($F75,taux,21))*VLOOKUP($F75,taux,22),$E75/12*VLOOKUP($F75,taux,20))),0)),MIN(VLOOKUP($F75,taux,25),ROUNDUP(IF($E75/12&gt;VLOOKUP($F75,taux,21)+VLOOKUP($F75,taux,23),(VLOOKUP($F75,taux,20)*VLOOKUP($F75,taux,21))+(VLOOKUP($F75,taux,22)*VLOOKUP($F75,taux,23))+($E75/12-VLOOKUP($F75,taux,21)-VLOOKUP($F75,taux,23))*VLOOKUP($F75,taux,24),IF($E75/12&gt;VLOOKUP($F75,taux,21),(VLOOKUP($F75,taux,20)*VLOOKUP($F75,taux,21))+($E75/12-VLOOKUP($F75,taux,21))*VLOOKUP($F75,taux,22),$E75/12*VLOOKUP($F75,taux,20))),0)))))</f>
        <v>0</v>
      </c>
      <c r="AA75" s="85">
        <f>IF($B75=" ",0,IF([1]Données!$X116="non couvert"," ",[1]Données!Y116))</f>
        <v>0</v>
      </c>
      <c r="AB75" s="82">
        <f>IF($B75=" ",0,IF([1]Données!$X116="exo",0,IF($AA75="ind",VLOOKUP($F75,taux,34),IF($AA75="fam",VLOOKUP($F75,taux,35),IF($AA75="mono",VLOOKUP($F75,taux,36),IF($AA75="couple",VLOOKUP($F75,taux,37),0))))))</f>
        <v>0</v>
      </c>
      <c r="AC75" s="85">
        <f>IF($B75=" ",0,IF([1]Données!$Z116="non couvert"," ",[1]Données!AA116))</f>
        <v>0</v>
      </c>
      <c r="AD75" s="82">
        <f>IF($B75=" ",0,IF([1]Données!$Z116="exo",0,IF($AC75="ind",VLOOKUP($F75,taux,38),IF($AC75="fam",VLOOKUP($F75,taux,39),IF($AC75="mono",VLOOKUP($F75,taux,40),IF($AC75="couple",VLOOKUP($F75,taux,41),0))))))</f>
        <v>0</v>
      </c>
      <c r="AE75" s="86">
        <f>IF($B75=" ",0,IF([1]Données!$AB116="non couvert"," ",[1]Données!AC116))</f>
        <v>0</v>
      </c>
      <c r="AF75" s="87">
        <f>IF($B75=" ",0,IF([1]Données!$AB116="exo",0,IF($AE75="ind",VLOOKUP($F75,taux,42),IF($AE75="fam",VLOOKUP($F75,taux,43),IF($AE75="mono",VLOOKUP($F75,taux,44),IF($AE75="couple",VLOOKUP($F75,taux,45),0))))))</f>
        <v>0</v>
      </c>
      <c r="AG75" s="88">
        <f t="shared" ca="1" si="4"/>
        <v>0</v>
      </c>
      <c r="AH75" s="88">
        <f>IF($B75=" ",0,IF([1]Données!J116="Manitoba",(Facture!H75+Facture!J75+Facture!L75+Facture!P75+Facture!R75+Facture!T75)*0.08,(AG75-W75)*IF([1]Données!$J116="qc",0.09,IF([1]Données!$J116="on",0.08,0))+W75*VLOOKUP($F75,taux,28)))</f>
        <v>0</v>
      </c>
      <c r="AI75" s="78">
        <f t="shared" ca="1" si="6"/>
        <v>0</v>
      </c>
    </row>
    <row r="76" spans="1:35" s="64" customFormat="1">
      <c r="A76" s="67">
        <f t="shared" si="7"/>
        <v>62</v>
      </c>
      <c r="B76" s="68" t="str">
        <f>CONCATENATE([1]Données!B117," ",[1]Données!C117)</f>
        <v xml:space="preserve"> </v>
      </c>
      <c r="C76" s="69">
        <f ca="1">IF(B76="",0,INT((TODAY()-[1]Données!E117)/365.25))</f>
        <v>119</v>
      </c>
      <c r="D76" s="70">
        <f>[1]Données!D117</f>
        <v>0</v>
      </c>
      <c r="E76" s="71">
        <f>[1]Données!I117</f>
        <v>0</v>
      </c>
      <c r="F76" s="72" t="str">
        <f>[1]Données!AD117</f>
        <v/>
      </c>
      <c r="G76" s="73">
        <f t="shared" ca="1" si="5"/>
        <v>0</v>
      </c>
      <c r="H76" s="74">
        <f>IF($B76=" ",0,IF([1]Données!$K117="exo",0,$G76/1000*VLOOKUP($F76,taux,2)))</f>
        <v>0</v>
      </c>
      <c r="I76" s="75">
        <f ca="1">IF(C76&gt;=65,0,[1]Données!M117*5000)</f>
        <v>0</v>
      </c>
      <c r="J76" s="74">
        <f ca="1">I76/1000*(IF(I76=0,0,1)*VLOOKUP((1+(C76&gt;=20)+(C76&gt;=25)+(C76&gt;=30)+(C76&gt;=35)+(C76&gt;=40)+(C76&gt;=45)+(C76&gt;=50)+(C76&gt;=55)+(C76&gt;=60)+(C76&gt;=65)),Test,2+(IF([1]Données!F117="H",1,3))+(IF([1]Données!G117="F",1,0))))</f>
        <v>0</v>
      </c>
      <c r="K76" s="73">
        <f t="shared" ca="1" si="0"/>
        <v>0</v>
      </c>
      <c r="L76" s="74">
        <f>IF($B76=" ",0,IF([1]Données!$N117="exo",0,$K76/1000*VLOOKUP($F76,taux,6)))</f>
        <v>0</v>
      </c>
      <c r="M76" s="76">
        <f>IF($B76=" ",0,IF([1]Données!$K117="NON COUVERT",0,IF(AND([1]Données!$L117="oui",[1]Données!$K117=0.5),MIN(VLOOKUP($F76,taux,5)/2,ROUNDUP(VLOOKUP($F76,taux,3)*$E76,-3)/2),IF([1]Données!$K117=0.5,MIN(VLOOKUP($F76,taux,4)/2,ROUNDUP(VLOOKUP($F76,taux,3)*$E76,-3)/2),ROUNDUP(IF([1]Données!$L117="OUI",MIN(VLOOKUP($F76,taux,3)*$E76,VLOOKUP($F76,taux,5)),MIN(VLOOKUP($F76,taux,3)*$E76,VLOOKUP($F76,taux,4))),-3)))))</f>
        <v>0</v>
      </c>
      <c r="N76" s="76">
        <f>IF($B76=" ",0,IF([1]Données!$N117="NON COUVERT",0,IF(AND([1]Données!$O117="oui",[1]Données!$N117=0.5),MIN(VLOOKUP($F76,taux,9)/2,ROUNDUP(VLOOKUP($F76,taux,7)*$E76,-3)/2),IF([1]Données!$N117=0.5,MIN(VLOOKUP($F76,taux,8)/2,ROUNDUP(VLOOKUP($F76,taux,7)*$E76,-3)/2),ROUNDUP(IF([1]Données!$O117="OUI",MIN(VLOOKUP($F76,taux,7)*$E76,VLOOKUP($F76,taux,9)),MIN(VLOOKUP($F76,taux,7)*$E76,VLOOKUP($F76,taux,8))),-3)))))</f>
        <v>0</v>
      </c>
      <c r="O76" s="77">
        <f>IF($B76=" ",0,IF([1]Données!P117="non couvert"," ",[1]Données!Q117))</f>
        <v>0</v>
      </c>
      <c r="P76" s="78">
        <f>IF($B76=" ",0,IF([1]Données!$P117="exo",0,IF($O76="FAM",VLOOKUP($F76,taux,10),IF($O76="MONO",VLOOKUP($F76,taux,11),IF($O76="COUPLE",VLOOKUP($F76,taux,12),0)))))</f>
        <v>0</v>
      </c>
      <c r="Q76" s="79">
        <f>IF($B76=" ",0,IF([1]Données!$R117="NON COUVERT",0,ROUNDUP(IF([1]Données!$S117="OUI",MIN($E76*VLOOKUP($F76,taux,15)/52,VLOOKUP($F76,taux,17)),MIN($E76*VLOOKUP($F76,taux,15)/52,VLOOKUP($F76,taux,16))),0)))</f>
        <v>0</v>
      </c>
      <c r="R76" s="80">
        <f>IF($B76=" ",0,IF([1]Données!$R117="EXO",0,$Q76*VLOOKUP($F76,taux,13)/10))</f>
        <v>0</v>
      </c>
      <c r="S76" s="81">
        <f t="shared" ca="1" si="1"/>
        <v>0</v>
      </c>
      <c r="T76" s="82">
        <f>IF(B76=" ",0,IF([1]Données!$T117="exo",0,$S76*VLOOKUP($F76,taux,18)/100))</f>
        <v>0</v>
      </c>
      <c r="U76" s="81">
        <f>IF($B76=" ",0,IF([1]Données!$V117="non couvert",0,IF(VLOOKUP($F76,taux,29)="fixe","s/o",IF([1]Données!$W117="oui",MIN(ROUNDUP(VLOOKUP($F76,taux,31)*$E76,-3),VLOOKUP($F76,taux,33)),MIN(ROUNDUP(VLOOKUP($F76,taux,31)*$E76,-3),VLOOKUP($F76,taux,32))))))</f>
        <v>0</v>
      </c>
      <c r="V76" s="82">
        <f>IF(B76=" ",0,IF([1]Données!$V117="exo",0,IF(VLOOKUP($F76,taux,29)="fixe",VLOOKUP($F76,taux,30),$U76/1000*VLOOKUP($F76,taux,30))))</f>
        <v>0</v>
      </c>
      <c r="W76" s="82">
        <f t="shared" si="2"/>
        <v>0</v>
      </c>
      <c r="X76" s="83">
        <f>IF(B76=" ",0,EDATE(([1]Données!E117),780))</f>
        <v>0</v>
      </c>
      <c r="Y76" s="83">
        <f t="shared" si="3"/>
        <v>0</v>
      </c>
      <c r="Z76" s="84">
        <f>IF($B76=" ",0,IF([1]Données!$T117="non couvert",0,IF([1]Données!$U117="oui",MIN(VLOOKUP($F76,taux,26),ROUNDUP(IF($E76/12&gt;VLOOKUP($F76,taux,21)+VLOOKUP($F76,taux,23),(VLOOKUP($F76,taux,20)*VLOOKUP($F76,taux,21))+(VLOOKUP($F76,taux,22)*VLOOKUP($F76,taux,23))+($E76/12-VLOOKUP($F76,taux,21)-VLOOKUP($F76,taux,23))*VLOOKUP($F76,taux,24),IF($E76/12&gt;VLOOKUP($F76,taux,21),(VLOOKUP($F76,taux,20)*VLOOKUP($F76,taux,21))+($E76/12-VLOOKUP($F76,taux,21))*VLOOKUP($F76,taux,22),$E76/12*VLOOKUP($F76,taux,20))),0)),MIN(VLOOKUP($F76,taux,25),ROUNDUP(IF($E76/12&gt;VLOOKUP($F76,taux,21)+VLOOKUP($F76,taux,23),(VLOOKUP($F76,taux,20)*VLOOKUP($F76,taux,21))+(VLOOKUP($F76,taux,22)*VLOOKUP($F76,taux,23))+($E76/12-VLOOKUP($F76,taux,21)-VLOOKUP($F76,taux,23))*VLOOKUP($F76,taux,24),IF($E76/12&gt;VLOOKUP($F76,taux,21),(VLOOKUP($F76,taux,20)*VLOOKUP($F76,taux,21))+($E76/12-VLOOKUP($F76,taux,21))*VLOOKUP($F76,taux,22),$E76/12*VLOOKUP($F76,taux,20))),0)))))</f>
        <v>0</v>
      </c>
      <c r="AA76" s="85">
        <f>IF($B76=" ",0,IF([1]Données!$X117="non couvert"," ",[1]Données!Y117))</f>
        <v>0</v>
      </c>
      <c r="AB76" s="82">
        <f>IF($B76=" ",0,IF([1]Données!$X117="exo",0,IF($AA76="ind",VLOOKUP($F76,taux,34),IF($AA76="fam",VLOOKUP($F76,taux,35),IF($AA76="mono",VLOOKUP($F76,taux,36),IF($AA76="couple",VLOOKUP($F76,taux,37),0))))))</f>
        <v>0</v>
      </c>
      <c r="AC76" s="85">
        <f>IF($B76=" ",0,IF([1]Données!$Z117="non couvert"," ",[1]Données!AA117))</f>
        <v>0</v>
      </c>
      <c r="AD76" s="82">
        <f>IF($B76=" ",0,IF([1]Données!$Z117="exo",0,IF($AC76="ind",VLOOKUP($F76,taux,38),IF($AC76="fam",VLOOKUP($F76,taux,39),IF($AC76="mono",VLOOKUP($F76,taux,40),IF($AC76="couple",VLOOKUP($F76,taux,41),0))))))</f>
        <v>0</v>
      </c>
      <c r="AE76" s="86">
        <f>IF($B76=" ",0,IF([1]Données!$AB117="non couvert"," ",[1]Données!AC117))</f>
        <v>0</v>
      </c>
      <c r="AF76" s="87">
        <f>IF($B76=" ",0,IF([1]Données!$AB117="exo",0,IF($AE76="ind",VLOOKUP($F76,taux,42),IF($AE76="fam",VLOOKUP($F76,taux,43),IF($AE76="mono",VLOOKUP($F76,taux,44),IF($AE76="couple",VLOOKUP($F76,taux,45),0))))))</f>
        <v>0</v>
      </c>
      <c r="AG76" s="88">
        <f t="shared" ca="1" si="4"/>
        <v>0</v>
      </c>
      <c r="AH76" s="88">
        <f>IF($B76=" ",0,IF([1]Données!J117="Manitoba",(Facture!H76+Facture!J76+Facture!L76+Facture!P76+Facture!R76+Facture!T76)*0.08,(AG76-W76)*IF([1]Données!$J117="qc",0.09,IF([1]Données!$J117="on",0.08,0))+W76*VLOOKUP($F76,taux,28)))</f>
        <v>0</v>
      </c>
      <c r="AI76" s="78">
        <f t="shared" ca="1" si="6"/>
        <v>0</v>
      </c>
    </row>
    <row r="77" spans="1:35" s="64" customFormat="1">
      <c r="A77" s="67">
        <f t="shared" si="7"/>
        <v>63</v>
      </c>
      <c r="B77" s="68" t="str">
        <f>CONCATENATE([1]Données!B118," ",[1]Données!C118)</f>
        <v xml:space="preserve"> </v>
      </c>
      <c r="C77" s="69">
        <f ca="1">IF(B77="",0,INT((TODAY()-[1]Données!E118)/365.25))</f>
        <v>119</v>
      </c>
      <c r="D77" s="70">
        <f>[1]Données!D118</f>
        <v>0</v>
      </c>
      <c r="E77" s="71">
        <f>[1]Données!I118</f>
        <v>0</v>
      </c>
      <c r="F77" s="72" t="str">
        <f>[1]Données!AD118</f>
        <v/>
      </c>
      <c r="G77" s="73">
        <f t="shared" ca="1" si="5"/>
        <v>0</v>
      </c>
      <c r="H77" s="74">
        <f>IF($B77=" ",0,IF([1]Données!$K118="exo",0,$G77/1000*VLOOKUP($F77,taux,2)))</f>
        <v>0</v>
      </c>
      <c r="I77" s="75">
        <f ca="1">IF(C77&gt;=65,0,[1]Données!M118*5000)</f>
        <v>0</v>
      </c>
      <c r="J77" s="74">
        <f ca="1">I77/1000*(IF(I77=0,0,1)*VLOOKUP((1+(C77&gt;=20)+(C77&gt;=25)+(C77&gt;=30)+(C77&gt;=35)+(C77&gt;=40)+(C77&gt;=45)+(C77&gt;=50)+(C77&gt;=55)+(C77&gt;=60)+(C77&gt;=65)),Test,2+(IF([1]Données!F118="H",1,3))+(IF([1]Données!G118="F",1,0))))</f>
        <v>0</v>
      </c>
      <c r="K77" s="73">
        <f t="shared" ca="1" si="0"/>
        <v>0</v>
      </c>
      <c r="L77" s="74">
        <f>IF($B77=" ",0,IF([1]Données!$N118="exo",0,$K77/1000*VLOOKUP($F77,taux,6)))</f>
        <v>0</v>
      </c>
      <c r="M77" s="76">
        <f>IF($B77=" ",0,IF([1]Données!$K118="NON COUVERT",0,IF(AND([1]Données!$L118="oui",[1]Données!$K118=0.5),MIN(VLOOKUP($F77,taux,5)/2,ROUNDUP(VLOOKUP($F77,taux,3)*$E77,-3)/2),IF([1]Données!$K118=0.5,MIN(VLOOKUP($F77,taux,4)/2,ROUNDUP(VLOOKUP($F77,taux,3)*$E77,-3)/2),ROUNDUP(IF([1]Données!$L118="OUI",MIN(VLOOKUP($F77,taux,3)*$E77,VLOOKUP($F77,taux,5)),MIN(VLOOKUP($F77,taux,3)*$E77,VLOOKUP($F77,taux,4))),-3)))))</f>
        <v>0</v>
      </c>
      <c r="N77" s="76">
        <f>IF($B77=" ",0,IF([1]Données!$N118="NON COUVERT",0,IF(AND([1]Données!$O118="oui",[1]Données!$N118=0.5),MIN(VLOOKUP($F77,taux,9)/2,ROUNDUP(VLOOKUP($F77,taux,7)*$E77,-3)/2),IF([1]Données!$N118=0.5,MIN(VLOOKUP($F77,taux,8)/2,ROUNDUP(VLOOKUP($F77,taux,7)*$E77,-3)/2),ROUNDUP(IF([1]Données!$O118="OUI",MIN(VLOOKUP($F77,taux,7)*$E77,VLOOKUP($F77,taux,9)),MIN(VLOOKUP($F77,taux,7)*$E77,VLOOKUP($F77,taux,8))),-3)))))</f>
        <v>0</v>
      </c>
      <c r="O77" s="77">
        <f>IF($B77=" ",0,IF([1]Données!P118="non couvert"," ",[1]Données!Q118))</f>
        <v>0</v>
      </c>
      <c r="P77" s="78">
        <f>IF($B77=" ",0,IF([1]Données!$P118="exo",0,IF($O77="FAM",VLOOKUP($F77,taux,10),IF($O77="MONO",VLOOKUP($F77,taux,11),IF($O77="COUPLE",VLOOKUP($F77,taux,12),0)))))</f>
        <v>0</v>
      </c>
      <c r="Q77" s="79">
        <f>IF($B77=" ",0,IF([1]Données!$R118="NON COUVERT",0,ROUNDUP(IF([1]Données!$S118="OUI",MIN($E77*VLOOKUP($F77,taux,15)/52,VLOOKUP($F77,taux,17)),MIN($E77*VLOOKUP($F77,taux,15)/52,VLOOKUP($F77,taux,16))),0)))</f>
        <v>0</v>
      </c>
      <c r="R77" s="80">
        <f>IF($B77=" ",0,IF([1]Données!$R118="EXO",0,$Q77*VLOOKUP($F77,taux,13)/10))</f>
        <v>0</v>
      </c>
      <c r="S77" s="81">
        <f t="shared" ca="1" si="1"/>
        <v>0</v>
      </c>
      <c r="T77" s="82">
        <f>IF(B77=" ",0,IF([1]Données!$T118="exo",0,$S77*VLOOKUP($F77,taux,18)/100))</f>
        <v>0</v>
      </c>
      <c r="U77" s="81">
        <f>IF($B77=" ",0,IF([1]Données!$V118="non couvert",0,IF(VLOOKUP($F77,taux,29)="fixe","s/o",IF([1]Données!$W118="oui",MIN(ROUNDUP(VLOOKUP($F77,taux,31)*$E77,-3),VLOOKUP($F77,taux,33)),MIN(ROUNDUP(VLOOKUP($F77,taux,31)*$E77,-3),VLOOKUP($F77,taux,32))))))</f>
        <v>0</v>
      </c>
      <c r="V77" s="82">
        <f>IF(B77=" ",0,IF([1]Données!$V118="exo",0,IF(VLOOKUP($F77,taux,29)="fixe",VLOOKUP($F77,taux,30),$U77/1000*VLOOKUP($F77,taux,30))))</f>
        <v>0</v>
      </c>
      <c r="W77" s="82">
        <f t="shared" si="2"/>
        <v>0</v>
      </c>
      <c r="X77" s="83">
        <f>IF(B77=" ",0,EDATE(([1]Données!E118),780))</f>
        <v>0</v>
      </c>
      <c r="Y77" s="83">
        <f t="shared" si="3"/>
        <v>0</v>
      </c>
      <c r="Z77" s="84">
        <f>IF($B77=" ",0,IF([1]Données!$T118="non couvert",0,IF([1]Données!$U118="oui",MIN(VLOOKUP($F77,taux,26),ROUNDUP(IF($E77/12&gt;VLOOKUP($F77,taux,21)+VLOOKUP($F77,taux,23),(VLOOKUP($F77,taux,20)*VLOOKUP($F77,taux,21))+(VLOOKUP($F77,taux,22)*VLOOKUP($F77,taux,23))+($E77/12-VLOOKUP($F77,taux,21)-VLOOKUP($F77,taux,23))*VLOOKUP($F77,taux,24),IF($E77/12&gt;VLOOKUP($F77,taux,21),(VLOOKUP($F77,taux,20)*VLOOKUP($F77,taux,21))+($E77/12-VLOOKUP($F77,taux,21))*VLOOKUP($F77,taux,22),$E77/12*VLOOKUP($F77,taux,20))),0)),MIN(VLOOKUP($F77,taux,25),ROUNDUP(IF($E77/12&gt;VLOOKUP($F77,taux,21)+VLOOKUP($F77,taux,23),(VLOOKUP($F77,taux,20)*VLOOKUP($F77,taux,21))+(VLOOKUP($F77,taux,22)*VLOOKUP($F77,taux,23))+($E77/12-VLOOKUP($F77,taux,21)-VLOOKUP($F77,taux,23))*VLOOKUP($F77,taux,24),IF($E77/12&gt;VLOOKUP($F77,taux,21),(VLOOKUP($F77,taux,20)*VLOOKUP($F77,taux,21))+($E77/12-VLOOKUP($F77,taux,21))*VLOOKUP($F77,taux,22),$E77/12*VLOOKUP($F77,taux,20))),0)))))</f>
        <v>0</v>
      </c>
      <c r="AA77" s="85">
        <f>IF($B77=" ",0,IF([1]Données!$X118="non couvert"," ",[1]Données!Y118))</f>
        <v>0</v>
      </c>
      <c r="AB77" s="82">
        <f>IF($B77=" ",0,IF([1]Données!$X118="exo",0,IF($AA77="ind",VLOOKUP($F77,taux,34),IF($AA77="fam",VLOOKUP($F77,taux,35),IF($AA77="mono",VLOOKUP($F77,taux,36),IF($AA77="couple",VLOOKUP($F77,taux,37),0))))))</f>
        <v>0</v>
      </c>
      <c r="AC77" s="85">
        <f>IF($B77=" ",0,IF([1]Données!$Z118="non couvert"," ",[1]Données!AA118))</f>
        <v>0</v>
      </c>
      <c r="AD77" s="82">
        <f>IF($B77=" ",0,IF([1]Données!$Z118="exo",0,IF($AC77="ind",VLOOKUP($F77,taux,38),IF($AC77="fam",VLOOKUP($F77,taux,39),IF($AC77="mono",VLOOKUP($F77,taux,40),IF($AC77="couple",VLOOKUP($F77,taux,41),0))))))</f>
        <v>0</v>
      </c>
      <c r="AE77" s="86">
        <f>IF($B77=" ",0,IF([1]Données!$AB118="non couvert"," ",[1]Données!AC118))</f>
        <v>0</v>
      </c>
      <c r="AF77" s="87">
        <f>IF($B77=" ",0,IF([1]Données!$AB118="exo",0,IF($AE77="ind",VLOOKUP($F77,taux,42),IF($AE77="fam",VLOOKUP($F77,taux,43),IF($AE77="mono",VLOOKUP($F77,taux,44),IF($AE77="couple",VLOOKUP($F77,taux,45),0))))))</f>
        <v>0</v>
      </c>
      <c r="AG77" s="88">
        <f t="shared" ca="1" si="4"/>
        <v>0</v>
      </c>
      <c r="AH77" s="88">
        <f>IF($B77=" ",0,IF([1]Données!J118="Manitoba",(Facture!H77+Facture!J77+Facture!L77+Facture!P77+Facture!R77+Facture!T77)*0.08,(AG77-W77)*IF([1]Données!$J118="qc",0.09,IF([1]Données!$J118="on",0.08,0))+W77*VLOOKUP($F77,taux,28)))</f>
        <v>0</v>
      </c>
      <c r="AI77" s="78">
        <f t="shared" ca="1" si="6"/>
        <v>0</v>
      </c>
    </row>
    <row r="78" spans="1:35" s="64" customFormat="1">
      <c r="A78" s="67">
        <f t="shared" si="7"/>
        <v>64</v>
      </c>
      <c r="B78" s="68" t="str">
        <f>CONCATENATE([1]Données!B119," ",[1]Données!C119)</f>
        <v xml:space="preserve"> </v>
      </c>
      <c r="C78" s="69">
        <f ca="1">IF(B78="",0,INT((TODAY()-[1]Données!E119)/365.25))</f>
        <v>119</v>
      </c>
      <c r="D78" s="70">
        <f>[1]Données!D119</f>
        <v>0</v>
      </c>
      <c r="E78" s="71">
        <f>[1]Données!I119</f>
        <v>0</v>
      </c>
      <c r="F78" s="72" t="str">
        <f>[1]Données!AD119</f>
        <v/>
      </c>
      <c r="G78" s="73">
        <f t="shared" ca="1" si="5"/>
        <v>0</v>
      </c>
      <c r="H78" s="74">
        <f>IF($B78=" ",0,IF([1]Données!$K119="exo",0,$G78/1000*VLOOKUP($F78,taux,2)))</f>
        <v>0</v>
      </c>
      <c r="I78" s="75">
        <f ca="1">IF(C78&gt;=65,0,[1]Données!M119*5000)</f>
        <v>0</v>
      </c>
      <c r="J78" s="74">
        <f ca="1">I78/1000*(IF(I78=0,0,1)*VLOOKUP((1+(C78&gt;=20)+(C78&gt;=25)+(C78&gt;=30)+(C78&gt;=35)+(C78&gt;=40)+(C78&gt;=45)+(C78&gt;=50)+(C78&gt;=55)+(C78&gt;=60)+(C78&gt;=65)),Test,2+(IF([1]Données!F119="H",1,3))+(IF([1]Données!G119="F",1,0))))</f>
        <v>0</v>
      </c>
      <c r="K78" s="73">
        <f t="shared" ca="1" si="0"/>
        <v>0</v>
      </c>
      <c r="L78" s="74">
        <f>IF($B78=" ",0,IF([1]Données!$N119="exo",0,$K78/1000*VLOOKUP($F78,taux,6)))</f>
        <v>0</v>
      </c>
      <c r="M78" s="76">
        <f>IF($B78=" ",0,IF([1]Données!$K119="NON COUVERT",0,IF(AND([1]Données!$L119="oui",[1]Données!$K119=0.5),MIN(VLOOKUP($F78,taux,5)/2,ROUNDUP(VLOOKUP($F78,taux,3)*$E78,-3)/2),IF([1]Données!$K119=0.5,MIN(VLOOKUP($F78,taux,4)/2,ROUNDUP(VLOOKUP($F78,taux,3)*$E78,-3)/2),ROUNDUP(IF([1]Données!$L119="OUI",MIN(VLOOKUP($F78,taux,3)*$E78,VLOOKUP($F78,taux,5)),MIN(VLOOKUP($F78,taux,3)*$E78,VLOOKUP($F78,taux,4))),-3)))))</f>
        <v>0</v>
      </c>
      <c r="N78" s="76">
        <f>IF($B78=" ",0,IF([1]Données!$N119="NON COUVERT",0,IF(AND([1]Données!$O119="oui",[1]Données!$N119=0.5),MIN(VLOOKUP($F78,taux,9)/2,ROUNDUP(VLOOKUP($F78,taux,7)*$E78,-3)/2),IF([1]Données!$N119=0.5,MIN(VLOOKUP($F78,taux,8)/2,ROUNDUP(VLOOKUP($F78,taux,7)*$E78,-3)/2),ROUNDUP(IF([1]Données!$O119="OUI",MIN(VLOOKUP($F78,taux,7)*$E78,VLOOKUP($F78,taux,9)),MIN(VLOOKUP($F78,taux,7)*$E78,VLOOKUP($F78,taux,8))),-3)))))</f>
        <v>0</v>
      </c>
      <c r="O78" s="77">
        <f>IF($B78=" ",0,IF([1]Données!P119="non couvert"," ",[1]Données!Q119))</f>
        <v>0</v>
      </c>
      <c r="P78" s="78">
        <f>IF($B78=" ",0,IF([1]Données!$P119="exo",0,IF($O78="FAM",VLOOKUP($F78,taux,10),IF($O78="MONO",VLOOKUP($F78,taux,11),IF($O78="COUPLE",VLOOKUP($F78,taux,12),0)))))</f>
        <v>0</v>
      </c>
      <c r="Q78" s="79">
        <f>IF($B78=" ",0,IF([1]Données!$R119="NON COUVERT",0,ROUNDUP(IF([1]Données!$S119="OUI",MIN($E78*VLOOKUP($F78,taux,15)/52,VLOOKUP($F78,taux,17)),MIN($E78*VLOOKUP($F78,taux,15)/52,VLOOKUP($F78,taux,16))),0)))</f>
        <v>0</v>
      </c>
      <c r="R78" s="80">
        <f>IF($B78=" ",0,IF([1]Données!$R119="EXO",0,$Q78*VLOOKUP($F78,taux,13)/10))</f>
        <v>0</v>
      </c>
      <c r="S78" s="81">
        <f t="shared" ca="1" si="1"/>
        <v>0</v>
      </c>
      <c r="T78" s="82">
        <f>IF(B78=" ",0,IF([1]Données!$T119="exo",0,$S78*VLOOKUP($F78,taux,18)/100))</f>
        <v>0</v>
      </c>
      <c r="U78" s="81">
        <f>IF($B78=" ",0,IF([1]Données!$V119="non couvert",0,IF(VLOOKUP($F78,taux,29)="fixe","s/o",IF([1]Données!$W119="oui",MIN(ROUNDUP(VLOOKUP($F78,taux,31)*$E78,-3),VLOOKUP($F78,taux,33)),MIN(ROUNDUP(VLOOKUP($F78,taux,31)*$E78,-3),VLOOKUP($F78,taux,32))))))</f>
        <v>0</v>
      </c>
      <c r="V78" s="82">
        <f>IF(B78=" ",0,IF([1]Données!$V119="exo",0,IF(VLOOKUP($F78,taux,29)="fixe",VLOOKUP($F78,taux,30),$U78/1000*VLOOKUP($F78,taux,30))))</f>
        <v>0</v>
      </c>
      <c r="W78" s="82">
        <f t="shared" si="2"/>
        <v>0</v>
      </c>
      <c r="X78" s="83">
        <f>IF(B78=" ",0,EDATE(([1]Données!E119),780))</f>
        <v>0</v>
      </c>
      <c r="Y78" s="83">
        <f t="shared" si="3"/>
        <v>0</v>
      </c>
      <c r="Z78" s="84">
        <f>IF($B78=" ",0,IF([1]Données!$T119="non couvert",0,IF([1]Données!$U119="oui",MIN(VLOOKUP($F78,taux,26),ROUNDUP(IF($E78/12&gt;VLOOKUP($F78,taux,21)+VLOOKUP($F78,taux,23),(VLOOKUP($F78,taux,20)*VLOOKUP($F78,taux,21))+(VLOOKUP($F78,taux,22)*VLOOKUP($F78,taux,23))+($E78/12-VLOOKUP($F78,taux,21)-VLOOKUP($F78,taux,23))*VLOOKUP($F78,taux,24),IF($E78/12&gt;VLOOKUP($F78,taux,21),(VLOOKUP($F78,taux,20)*VLOOKUP($F78,taux,21))+($E78/12-VLOOKUP($F78,taux,21))*VLOOKUP($F78,taux,22),$E78/12*VLOOKUP($F78,taux,20))),0)),MIN(VLOOKUP($F78,taux,25),ROUNDUP(IF($E78/12&gt;VLOOKUP($F78,taux,21)+VLOOKUP($F78,taux,23),(VLOOKUP($F78,taux,20)*VLOOKUP($F78,taux,21))+(VLOOKUP($F78,taux,22)*VLOOKUP($F78,taux,23))+($E78/12-VLOOKUP($F78,taux,21)-VLOOKUP($F78,taux,23))*VLOOKUP($F78,taux,24),IF($E78/12&gt;VLOOKUP($F78,taux,21),(VLOOKUP($F78,taux,20)*VLOOKUP($F78,taux,21))+($E78/12-VLOOKUP($F78,taux,21))*VLOOKUP($F78,taux,22),$E78/12*VLOOKUP($F78,taux,20))),0)))))</f>
        <v>0</v>
      </c>
      <c r="AA78" s="85">
        <f>IF($B78=" ",0,IF([1]Données!$X119="non couvert"," ",[1]Données!Y119))</f>
        <v>0</v>
      </c>
      <c r="AB78" s="82">
        <f>IF($B78=" ",0,IF([1]Données!$X119="exo",0,IF($AA78="ind",VLOOKUP($F78,taux,34),IF($AA78="fam",VLOOKUP($F78,taux,35),IF($AA78="mono",VLOOKUP($F78,taux,36),IF($AA78="couple",VLOOKUP($F78,taux,37),0))))))</f>
        <v>0</v>
      </c>
      <c r="AC78" s="85">
        <f>IF($B78=" ",0,IF([1]Données!$Z119="non couvert"," ",[1]Données!AA119))</f>
        <v>0</v>
      </c>
      <c r="AD78" s="82">
        <f>IF($B78=" ",0,IF([1]Données!$Z119="exo",0,IF($AC78="ind",VLOOKUP($F78,taux,38),IF($AC78="fam",VLOOKUP($F78,taux,39),IF($AC78="mono",VLOOKUP($F78,taux,40),IF($AC78="couple",VLOOKUP($F78,taux,41),0))))))</f>
        <v>0</v>
      </c>
      <c r="AE78" s="86">
        <f>IF($B78=" ",0,IF([1]Données!$AB119="non couvert"," ",[1]Données!AC119))</f>
        <v>0</v>
      </c>
      <c r="AF78" s="87">
        <f>IF($B78=" ",0,IF([1]Données!$AB119="exo",0,IF($AE78="ind",VLOOKUP($F78,taux,42),IF($AE78="fam",VLOOKUP($F78,taux,43),IF($AE78="mono",VLOOKUP($F78,taux,44),IF($AE78="couple",VLOOKUP($F78,taux,45),0))))))</f>
        <v>0</v>
      </c>
      <c r="AG78" s="88">
        <f t="shared" ca="1" si="4"/>
        <v>0</v>
      </c>
      <c r="AH78" s="88">
        <f>IF($B78=" ",0,IF([1]Données!J119="Manitoba",(Facture!H78+Facture!J78+Facture!L78+Facture!P78+Facture!R78+Facture!T78)*0.08,(AG78-W78)*IF([1]Données!$J119="qc",0.09,IF([1]Données!$J119="on",0.08,0))+W78*VLOOKUP($F78,taux,28)))</f>
        <v>0</v>
      </c>
      <c r="AI78" s="78">
        <f t="shared" ca="1" si="6"/>
        <v>0</v>
      </c>
    </row>
    <row r="79" spans="1:35" s="64" customFormat="1">
      <c r="A79" s="67">
        <f t="shared" si="7"/>
        <v>65</v>
      </c>
      <c r="B79" s="68" t="str">
        <f>CONCATENATE([1]Données!B120," ",[1]Données!C120)</f>
        <v xml:space="preserve"> </v>
      </c>
      <c r="C79" s="69">
        <f ca="1">IF(B79="",0,INT((TODAY()-[1]Données!E120)/365.25))</f>
        <v>119</v>
      </c>
      <c r="D79" s="70">
        <f>[1]Données!D120</f>
        <v>0</v>
      </c>
      <c r="E79" s="71">
        <f>[1]Données!I120</f>
        <v>0</v>
      </c>
      <c r="F79" s="72" t="str">
        <f>[1]Données!AD120</f>
        <v/>
      </c>
      <c r="G79" s="73">
        <f t="shared" ca="1" si="5"/>
        <v>0</v>
      </c>
      <c r="H79" s="74">
        <f>IF($B79=" ",0,IF([1]Données!$K120="exo",0,$G79/1000*VLOOKUP($F79,taux,2)))</f>
        <v>0</v>
      </c>
      <c r="I79" s="75">
        <f ca="1">IF(C79&gt;=65,0,[1]Données!M120*5000)</f>
        <v>0</v>
      </c>
      <c r="J79" s="74">
        <f ca="1">I79/1000*(IF(I79=0,0,1)*VLOOKUP((1+(C79&gt;=20)+(C79&gt;=25)+(C79&gt;=30)+(C79&gt;=35)+(C79&gt;=40)+(C79&gt;=45)+(C79&gt;=50)+(C79&gt;=55)+(C79&gt;=60)+(C79&gt;=65)),Test,2+(IF([1]Données!F120="H",1,3))+(IF([1]Données!G120="F",1,0))))</f>
        <v>0</v>
      </c>
      <c r="K79" s="73">
        <f t="shared" ref="K79:K142" ca="1" si="8">IF(C79&gt;64,N79/2,N79)</f>
        <v>0</v>
      </c>
      <c r="L79" s="74">
        <f>IF($B79=" ",0,IF([1]Données!$N120="exo",0,$K79/1000*VLOOKUP($F79,taux,6)))</f>
        <v>0</v>
      </c>
      <c r="M79" s="76">
        <f>IF($B79=" ",0,IF([1]Données!$K120="NON COUVERT",0,IF(AND([1]Données!$L120="oui",[1]Données!$K120=0.5),MIN(VLOOKUP($F79,taux,5)/2,ROUNDUP(VLOOKUP($F79,taux,3)*$E79,-3)/2),IF([1]Données!$K120=0.5,MIN(VLOOKUP($F79,taux,4)/2,ROUNDUP(VLOOKUP($F79,taux,3)*$E79,-3)/2),ROUNDUP(IF([1]Données!$L120="OUI",MIN(VLOOKUP($F79,taux,3)*$E79,VLOOKUP($F79,taux,5)),MIN(VLOOKUP($F79,taux,3)*$E79,VLOOKUP($F79,taux,4))),-3)))))</f>
        <v>0</v>
      </c>
      <c r="N79" s="76">
        <f>IF($B79=" ",0,IF([1]Données!$N120="NON COUVERT",0,IF(AND([1]Données!$O120="oui",[1]Données!$N120=0.5),MIN(VLOOKUP($F79,taux,9)/2,ROUNDUP(VLOOKUP($F79,taux,7)*$E79,-3)/2),IF([1]Données!$N120=0.5,MIN(VLOOKUP($F79,taux,8)/2,ROUNDUP(VLOOKUP($F79,taux,7)*$E79,-3)/2),ROUNDUP(IF([1]Données!$O120="OUI",MIN(VLOOKUP($F79,taux,7)*$E79,VLOOKUP($F79,taux,9)),MIN(VLOOKUP($F79,taux,7)*$E79,VLOOKUP($F79,taux,8))),-3)))))</f>
        <v>0</v>
      </c>
      <c r="O79" s="77">
        <f>IF($B79=" ",0,IF([1]Données!P120="non couvert"," ",[1]Données!Q120))</f>
        <v>0</v>
      </c>
      <c r="P79" s="78">
        <f>IF($B79=" ",0,IF([1]Données!$P120="exo",0,IF($O79="FAM",VLOOKUP($F79,taux,10),IF($O79="MONO",VLOOKUP($F79,taux,11),IF($O79="COUPLE",VLOOKUP($F79,taux,12),0)))))</f>
        <v>0</v>
      </c>
      <c r="Q79" s="79">
        <f>IF($B79=" ",0,IF([1]Données!$R120="NON COUVERT",0,ROUNDUP(IF([1]Données!$S120="OUI",MIN($E79*VLOOKUP($F79,taux,15)/52,VLOOKUP($F79,taux,17)),MIN($E79*VLOOKUP($F79,taux,15)/52,VLOOKUP($F79,taux,16))),0)))</f>
        <v>0</v>
      </c>
      <c r="R79" s="80">
        <f>IF($B79=" ",0,IF([1]Données!$R120="EXO",0,$Q79*VLOOKUP($F79,taux,13)/10))</f>
        <v>0</v>
      </c>
      <c r="S79" s="81">
        <f t="shared" ref="S79:S142" ca="1" si="9">IF(B79=" ",0,IF(TODAY()&gt;=Y79,0,Z79))</f>
        <v>0</v>
      </c>
      <c r="T79" s="82">
        <f>IF(B79=" ",0,IF([1]Données!$T120="exo",0,$S79*VLOOKUP($F79,taux,18)/100))</f>
        <v>0</v>
      </c>
      <c r="U79" s="81">
        <f>IF($B79=" ",0,IF([1]Données!$V120="non couvert",0,IF(VLOOKUP($F79,taux,29)="fixe","s/o",IF([1]Données!$W120="oui",MIN(ROUNDUP(VLOOKUP($F79,taux,31)*$E79,-3),VLOOKUP($F79,taux,33)),MIN(ROUNDUP(VLOOKUP($F79,taux,31)*$E79,-3),VLOOKUP($F79,taux,32))))))</f>
        <v>0</v>
      </c>
      <c r="V79" s="82">
        <f>IF(B79=" ",0,IF([1]Données!$V120="exo",0,IF(VLOOKUP($F79,taux,29)="fixe",VLOOKUP($F79,taux,30),$U79/1000*VLOOKUP($F79,taux,30))))</f>
        <v>0</v>
      </c>
      <c r="W79" s="82">
        <f t="shared" ref="W79:W142" si="10">IF($B79=" ",0,VLOOKUP($F79,taux,27))</f>
        <v>0</v>
      </c>
      <c r="X79" s="83">
        <f>IF(B79=" ",0,EDATE(([1]Données!E120),780))</f>
        <v>0</v>
      </c>
      <c r="Y79" s="83">
        <f t="shared" ref="Y79:Y142" si="11">IF(B79=" ",0,DATE(YEAR(X79)+0,MONTH(X79)+0,DAY(X79)-Y$7))</f>
        <v>0</v>
      </c>
      <c r="Z79" s="84">
        <f>IF($B79=" ",0,IF([1]Données!$T120="non couvert",0,IF([1]Données!$U120="oui",MIN(VLOOKUP($F79,taux,26),ROUNDUP(IF($E79/12&gt;VLOOKUP($F79,taux,21)+VLOOKUP($F79,taux,23),(VLOOKUP($F79,taux,20)*VLOOKUP($F79,taux,21))+(VLOOKUP($F79,taux,22)*VLOOKUP($F79,taux,23))+($E79/12-VLOOKUP($F79,taux,21)-VLOOKUP($F79,taux,23))*VLOOKUP($F79,taux,24),IF($E79/12&gt;VLOOKUP($F79,taux,21),(VLOOKUP($F79,taux,20)*VLOOKUP($F79,taux,21))+($E79/12-VLOOKUP($F79,taux,21))*VLOOKUP($F79,taux,22),$E79/12*VLOOKUP($F79,taux,20))),0)),MIN(VLOOKUP($F79,taux,25),ROUNDUP(IF($E79/12&gt;VLOOKUP($F79,taux,21)+VLOOKUP($F79,taux,23),(VLOOKUP($F79,taux,20)*VLOOKUP($F79,taux,21))+(VLOOKUP($F79,taux,22)*VLOOKUP($F79,taux,23))+($E79/12-VLOOKUP($F79,taux,21)-VLOOKUP($F79,taux,23))*VLOOKUP($F79,taux,24),IF($E79/12&gt;VLOOKUP($F79,taux,21),(VLOOKUP($F79,taux,20)*VLOOKUP($F79,taux,21))+($E79/12-VLOOKUP($F79,taux,21))*VLOOKUP($F79,taux,22),$E79/12*VLOOKUP($F79,taux,20))),0)))))</f>
        <v>0</v>
      </c>
      <c r="AA79" s="85">
        <f>IF($B79=" ",0,IF([1]Données!$X120="non couvert"," ",[1]Données!Y120))</f>
        <v>0</v>
      </c>
      <c r="AB79" s="82">
        <f>IF($B79=" ",0,IF([1]Données!$X120="exo",0,IF($AA79="ind",VLOOKUP($F79,taux,34),IF($AA79="fam",VLOOKUP($F79,taux,35),IF($AA79="mono",VLOOKUP($F79,taux,36),IF($AA79="couple",VLOOKUP($F79,taux,37),0))))))</f>
        <v>0</v>
      </c>
      <c r="AC79" s="85">
        <f>IF($B79=" ",0,IF([1]Données!$Z120="non couvert"," ",[1]Données!AA120))</f>
        <v>0</v>
      </c>
      <c r="AD79" s="82">
        <f>IF($B79=" ",0,IF([1]Données!$Z120="exo",0,IF($AC79="ind",VLOOKUP($F79,taux,38),IF($AC79="fam",VLOOKUP($F79,taux,39),IF($AC79="mono",VLOOKUP($F79,taux,40),IF($AC79="couple",VLOOKUP($F79,taux,41),0))))))</f>
        <v>0</v>
      </c>
      <c r="AE79" s="86">
        <f>IF($B79=" ",0,IF([1]Données!$AB120="non couvert"," ",[1]Données!AC120))</f>
        <v>0</v>
      </c>
      <c r="AF79" s="87">
        <f>IF($B79=" ",0,IF([1]Données!$AB120="exo",0,IF($AE79="ind",VLOOKUP($F79,taux,42),IF($AE79="fam",VLOOKUP($F79,taux,43),IF($AE79="mono",VLOOKUP($F79,taux,44),IF($AE79="couple",VLOOKUP($F79,taux,45),0))))))</f>
        <v>0</v>
      </c>
      <c r="AG79" s="88">
        <f t="shared" ref="AG79:AG142" ca="1" si="12">H79+J79+L79+P79+R79+T79+V79+W79+AB79+AD79+AF79</f>
        <v>0</v>
      </c>
      <c r="AH79" s="88">
        <f>IF($B79=" ",0,IF([1]Données!J120="Manitoba",(Facture!H79+Facture!J79+Facture!L79+Facture!P79+Facture!R79+Facture!T79)*0.08,(AG79-W79)*IF([1]Données!$J120="qc",0.09,IF([1]Données!$J120="on",0.08,0))+W79*VLOOKUP($F79,taux,28)))</f>
        <v>0</v>
      </c>
      <c r="AI79" s="78">
        <f t="shared" ca="1" si="6"/>
        <v>0</v>
      </c>
    </row>
    <row r="80" spans="1:35" s="64" customFormat="1">
      <c r="A80" s="67">
        <f t="shared" si="7"/>
        <v>66</v>
      </c>
      <c r="B80" s="68" t="str">
        <f>CONCATENATE([1]Données!B121," ",[1]Données!C121)</f>
        <v xml:space="preserve"> </v>
      </c>
      <c r="C80" s="69">
        <f ca="1">IF(B80="",0,INT((TODAY()-[1]Données!E121)/365.25))</f>
        <v>119</v>
      </c>
      <c r="D80" s="70">
        <f>[1]Données!D121</f>
        <v>0</v>
      </c>
      <c r="E80" s="71">
        <f>[1]Données!I121</f>
        <v>0</v>
      </c>
      <c r="F80" s="72" t="str">
        <f>[1]Données!AD121</f>
        <v/>
      </c>
      <c r="G80" s="73">
        <f t="shared" ref="G80:G143" ca="1" si="13">IF(C80&gt;64,M80/2,M80)</f>
        <v>0</v>
      </c>
      <c r="H80" s="74">
        <f>IF($B80=" ",0,IF([1]Données!$K121="exo",0,$G80/1000*VLOOKUP($F80,taux,2)))</f>
        <v>0</v>
      </c>
      <c r="I80" s="75">
        <f ca="1">IF(C80&gt;=65,0,[1]Données!M121*5000)</f>
        <v>0</v>
      </c>
      <c r="J80" s="74">
        <f ca="1">I80/1000*(IF(I80=0,0,1)*VLOOKUP((1+(C80&gt;=20)+(C80&gt;=25)+(C80&gt;=30)+(C80&gt;=35)+(C80&gt;=40)+(C80&gt;=45)+(C80&gt;=50)+(C80&gt;=55)+(C80&gt;=60)+(C80&gt;=65)),Test,2+(IF([1]Données!F121="H",1,3))+(IF([1]Données!G121="F",1,0))))</f>
        <v>0</v>
      </c>
      <c r="K80" s="73">
        <f t="shared" ca="1" si="8"/>
        <v>0</v>
      </c>
      <c r="L80" s="74">
        <f>IF($B80=" ",0,IF([1]Données!$N121="exo",0,$K80/1000*VLOOKUP($F80,taux,6)))</f>
        <v>0</v>
      </c>
      <c r="M80" s="76">
        <f>IF($B80=" ",0,IF([1]Données!$K121="NON COUVERT",0,IF(AND([1]Données!$L121="oui",[1]Données!$K121=0.5),MIN(VLOOKUP($F80,taux,5)/2,ROUNDUP(VLOOKUP($F80,taux,3)*$E80,-3)/2),IF([1]Données!$K121=0.5,MIN(VLOOKUP($F80,taux,4)/2,ROUNDUP(VLOOKUP($F80,taux,3)*$E80,-3)/2),ROUNDUP(IF([1]Données!$L121="OUI",MIN(VLOOKUP($F80,taux,3)*$E80,VLOOKUP($F80,taux,5)),MIN(VLOOKUP($F80,taux,3)*$E80,VLOOKUP($F80,taux,4))),-3)))))</f>
        <v>0</v>
      </c>
      <c r="N80" s="76">
        <f>IF($B80=" ",0,IF([1]Données!$N121="NON COUVERT",0,IF(AND([1]Données!$O121="oui",[1]Données!$N121=0.5),MIN(VLOOKUP($F80,taux,9)/2,ROUNDUP(VLOOKUP($F80,taux,7)*$E80,-3)/2),IF([1]Données!$N121=0.5,MIN(VLOOKUP($F80,taux,8)/2,ROUNDUP(VLOOKUP($F80,taux,7)*$E80,-3)/2),ROUNDUP(IF([1]Données!$O121="OUI",MIN(VLOOKUP($F80,taux,7)*$E80,VLOOKUP($F80,taux,9)),MIN(VLOOKUP($F80,taux,7)*$E80,VLOOKUP($F80,taux,8))),-3)))))</f>
        <v>0</v>
      </c>
      <c r="O80" s="77">
        <f>IF($B80=" ",0,IF([1]Données!P121="non couvert"," ",[1]Données!Q121))</f>
        <v>0</v>
      </c>
      <c r="P80" s="78">
        <f>IF($B80=" ",0,IF([1]Données!$P121="exo",0,IF($O80="FAM",VLOOKUP($F80,taux,10),IF($O80="MONO",VLOOKUP($F80,taux,11),IF($O80="COUPLE",VLOOKUP($F80,taux,12),0)))))</f>
        <v>0</v>
      </c>
      <c r="Q80" s="79">
        <f>IF($B80=" ",0,IF([1]Données!$R121="NON COUVERT",0,ROUNDUP(IF([1]Données!$S121="OUI",MIN($E80*VLOOKUP($F80,taux,15)/52,VLOOKUP($F80,taux,17)),MIN($E80*VLOOKUP($F80,taux,15)/52,VLOOKUP($F80,taux,16))),0)))</f>
        <v>0</v>
      </c>
      <c r="R80" s="80">
        <f>IF($B80=" ",0,IF([1]Données!$R121="EXO",0,$Q80*VLOOKUP($F80,taux,13)/10))</f>
        <v>0</v>
      </c>
      <c r="S80" s="81">
        <f t="shared" ca="1" si="9"/>
        <v>0</v>
      </c>
      <c r="T80" s="82">
        <f>IF(B80=" ",0,IF([1]Données!$T121="exo",0,$S80*VLOOKUP($F80,taux,18)/100))</f>
        <v>0</v>
      </c>
      <c r="U80" s="81">
        <f>IF($B80=" ",0,IF([1]Données!$V121="non couvert",0,IF(VLOOKUP($F80,taux,29)="fixe","s/o",IF([1]Données!$W121="oui",MIN(ROUNDUP(VLOOKUP($F80,taux,31)*$E80,-3),VLOOKUP($F80,taux,33)),MIN(ROUNDUP(VLOOKUP($F80,taux,31)*$E80,-3),VLOOKUP($F80,taux,32))))))</f>
        <v>0</v>
      </c>
      <c r="V80" s="82">
        <f>IF(B80=" ",0,IF([1]Données!$V121="exo",0,IF(VLOOKUP($F80,taux,29)="fixe",VLOOKUP($F80,taux,30),$U80/1000*VLOOKUP($F80,taux,30))))</f>
        <v>0</v>
      </c>
      <c r="W80" s="82">
        <f t="shared" si="10"/>
        <v>0</v>
      </c>
      <c r="X80" s="83">
        <f>IF(B80=" ",0,EDATE(([1]Données!E121),780))</f>
        <v>0</v>
      </c>
      <c r="Y80" s="83">
        <f t="shared" si="11"/>
        <v>0</v>
      </c>
      <c r="Z80" s="84">
        <f>IF($B80=" ",0,IF([1]Données!$T121="non couvert",0,IF([1]Données!$U121="oui",MIN(VLOOKUP($F80,taux,26),ROUNDUP(IF($E80/12&gt;VLOOKUP($F80,taux,21)+VLOOKUP($F80,taux,23),(VLOOKUP($F80,taux,20)*VLOOKUP($F80,taux,21))+(VLOOKUP($F80,taux,22)*VLOOKUP($F80,taux,23))+($E80/12-VLOOKUP($F80,taux,21)-VLOOKUP($F80,taux,23))*VLOOKUP($F80,taux,24),IF($E80/12&gt;VLOOKUP($F80,taux,21),(VLOOKUP($F80,taux,20)*VLOOKUP($F80,taux,21))+($E80/12-VLOOKUP($F80,taux,21))*VLOOKUP($F80,taux,22),$E80/12*VLOOKUP($F80,taux,20))),0)),MIN(VLOOKUP($F80,taux,25),ROUNDUP(IF($E80/12&gt;VLOOKUP($F80,taux,21)+VLOOKUP($F80,taux,23),(VLOOKUP($F80,taux,20)*VLOOKUP($F80,taux,21))+(VLOOKUP($F80,taux,22)*VLOOKUP($F80,taux,23))+($E80/12-VLOOKUP($F80,taux,21)-VLOOKUP($F80,taux,23))*VLOOKUP($F80,taux,24),IF($E80/12&gt;VLOOKUP($F80,taux,21),(VLOOKUP($F80,taux,20)*VLOOKUP($F80,taux,21))+($E80/12-VLOOKUP($F80,taux,21))*VLOOKUP($F80,taux,22),$E80/12*VLOOKUP($F80,taux,20))),0)))))</f>
        <v>0</v>
      </c>
      <c r="AA80" s="85">
        <f>IF($B80=" ",0,IF([1]Données!$X121="non couvert"," ",[1]Données!Y121))</f>
        <v>0</v>
      </c>
      <c r="AB80" s="82">
        <f>IF($B80=" ",0,IF([1]Données!$X121="exo",0,IF($AA80="ind",VLOOKUP($F80,taux,34),IF($AA80="fam",VLOOKUP($F80,taux,35),IF($AA80="mono",VLOOKUP($F80,taux,36),IF($AA80="couple",VLOOKUP($F80,taux,37),0))))))</f>
        <v>0</v>
      </c>
      <c r="AC80" s="85">
        <f>IF($B80=" ",0,IF([1]Données!$Z121="non couvert"," ",[1]Données!AA121))</f>
        <v>0</v>
      </c>
      <c r="AD80" s="82">
        <f>IF($B80=" ",0,IF([1]Données!$Z121="exo",0,IF($AC80="ind",VLOOKUP($F80,taux,38),IF($AC80="fam",VLOOKUP($F80,taux,39),IF($AC80="mono",VLOOKUP($F80,taux,40),IF($AC80="couple",VLOOKUP($F80,taux,41),0))))))</f>
        <v>0</v>
      </c>
      <c r="AE80" s="86">
        <f>IF($B80=" ",0,IF([1]Données!$AB121="non couvert"," ",[1]Données!AC121))</f>
        <v>0</v>
      </c>
      <c r="AF80" s="87">
        <f>IF($B80=" ",0,IF([1]Données!$AB121="exo",0,IF($AE80="ind",VLOOKUP($F80,taux,42),IF($AE80="fam",VLOOKUP($F80,taux,43),IF($AE80="mono",VLOOKUP($F80,taux,44),IF($AE80="couple",VLOOKUP($F80,taux,45),0))))))</f>
        <v>0</v>
      </c>
      <c r="AG80" s="88">
        <f t="shared" ca="1" si="12"/>
        <v>0</v>
      </c>
      <c r="AH80" s="88">
        <f>IF($B80=" ",0,IF([1]Données!J121="Manitoba",(Facture!H80+Facture!J80+Facture!L80+Facture!P80+Facture!R80+Facture!T80)*0.08,(AG80-W80)*IF([1]Données!$J121="qc",0.09,IF([1]Données!$J121="on",0.08,0))+W80*VLOOKUP($F80,taux,28)))</f>
        <v>0</v>
      </c>
      <c r="AI80" s="78">
        <f t="shared" ref="AI80:AI143" ca="1" si="14">AH80+AG80</f>
        <v>0</v>
      </c>
    </row>
    <row r="81" spans="1:35" s="64" customFormat="1">
      <c r="A81" s="67">
        <f t="shared" ref="A81:A144" si="15">A80+1</f>
        <v>67</v>
      </c>
      <c r="B81" s="68" t="str">
        <f>CONCATENATE([1]Données!B122," ",[1]Données!C122)</f>
        <v xml:space="preserve"> </v>
      </c>
      <c r="C81" s="69">
        <f ca="1">IF(B81="",0,INT((TODAY()-[1]Données!E122)/365.25))</f>
        <v>119</v>
      </c>
      <c r="D81" s="70">
        <f>[1]Données!D122</f>
        <v>0</v>
      </c>
      <c r="E81" s="71">
        <f>[1]Données!I122</f>
        <v>0</v>
      </c>
      <c r="F81" s="72" t="str">
        <f>[1]Données!AD122</f>
        <v/>
      </c>
      <c r="G81" s="73">
        <f t="shared" ca="1" si="13"/>
        <v>0</v>
      </c>
      <c r="H81" s="74">
        <f>IF($B81=" ",0,IF([1]Données!$K122="exo",0,$G81/1000*VLOOKUP($F81,taux,2)))</f>
        <v>0</v>
      </c>
      <c r="I81" s="75">
        <f ca="1">IF(C81&gt;=65,0,[1]Données!M122*5000)</f>
        <v>0</v>
      </c>
      <c r="J81" s="74">
        <f ca="1">I81/1000*(IF(I81=0,0,1)*VLOOKUP((1+(C81&gt;=20)+(C81&gt;=25)+(C81&gt;=30)+(C81&gt;=35)+(C81&gt;=40)+(C81&gt;=45)+(C81&gt;=50)+(C81&gt;=55)+(C81&gt;=60)+(C81&gt;=65)),Test,2+(IF([1]Données!F122="H",1,3))+(IF([1]Données!G122="F",1,0))))</f>
        <v>0</v>
      </c>
      <c r="K81" s="73">
        <f t="shared" ca="1" si="8"/>
        <v>0</v>
      </c>
      <c r="L81" s="74">
        <f>IF($B81=" ",0,IF([1]Données!$N122="exo",0,$K81/1000*VLOOKUP($F81,taux,6)))</f>
        <v>0</v>
      </c>
      <c r="M81" s="76">
        <f>IF($B81=" ",0,IF([1]Données!$K122="NON COUVERT",0,IF(AND([1]Données!$L122="oui",[1]Données!$K122=0.5),MIN(VLOOKUP($F81,taux,5)/2,ROUNDUP(VLOOKUP($F81,taux,3)*$E81,-3)/2),IF([1]Données!$K122=0.5,MIN(VLOOKUP($F81,taux,4)/2,ROUNDUP(VLOOKUP($F81,taux,3)*$E81,-3)/2),ROUNDUP(IF([1]Données!$L122="OUI",MIN(VLOOKUP($F81,taux,3)*$E81,VLOOKUP($F81,taux,5)),MIN(VLOOKUP($F81,taux,3)*$E81,VLOOKUP($F81,taux,4))),-3)))))</f>
        <v>0</v>
      </c>
      <c r="N81" s="76">
        <f>IF($B81=" ",0,IF([1]Données!$N122="NON COUVERT",0,IF(AND([1]Données!$O122="oui",[1]Données!$N122=0.5),MIN(VLOOKUP($F81,taux,9)/2,ROUNDUP(VLOOKUP($F81,taux,7)*$E81,-3)/2),IF([1]Données!$N122=0.5,MIN(VLOOKUP($F81,taux,8)/2,ROUNDUP(VLOOKUP($F81,taux,7)*$E81,-3)/2),ROUNDUP(IF([1]Données!$O122="OUI",MIN(VLOOKUP($F81,taux,7)*$E81,VLOOKUP($F81,taux,9)),MIN(VLOOKUP($F81,taux,7)*$E81,VLOOKUP($F81,taux,8))),-3)))))</f>
        <v>0</v>
      </c>
      <c r="O81" s="77">
        <f>IF($B81=" ",0,IF([1]Données!P122="non couvert"," ",[1]Données!Q122))</f>
        <v>0</v>
      </c>
      <c r="P81" s="78">
        <f>IF($B81=" ",0,IF([1]Données!$P122="exo",0,IF($O81="FAM",VLOOKUP($F81,taux,10),IF($O81="MONO",VLOOKUP($F81,taux,11),IF($O81="COUPLE",VLOOKUP($F81,taux,12),0)))))</f>
        <v>0</v>
      </c>
      <c r="Q81" s="79">
        <f>IF($B81=" ",0,IF([1]Données!$R122="NON COUVERT",0,ROUNDUP(IF([1]Données!$S122="OUI",MIN($E81*VLOOKUP($F81,taux,15)/52,VLOOKUP($F81,taux,17)),MIN($E81*VLOOKUP($F81,taux,15)/52,VLOOKUP($F81,taux,16))),0)))</f>
        <v>0</v>
      </c>
      <c r="R81" s="80">
        <f>IF($B81=" ",0,IF([1]Données!$R122="EXO",0,$Q81*VLOOKUP($F81,taux,13)/10))</f>
        <v>0</v>
      </c>
      <c r="S81" s="81">
        <f t="shared" ca="1" si="9"/>
        <v>0</v>
      </c>
      <c r="T81" s="82">
        <f>IF(B81=" ",0,IF([1]Données!$T122="exo",0,$S81*VLOOKUP($F81,taux,18)/100))</f>
        <v>0</v>
      </c>
      <c r="U81" s="81">
        <f>IF($B81=" ",0,IF([1]Données!$V122="non couvert",0,IF(VLOOKUP($F81,taux,29)="fixe","s/o",IF([1]Données!$W122="oui",MIN(ROUNDUP(VLOOKUP($F81,taux,31)*$E81,-3),VLOOKUP($F81,taux,33)),MIN(ROUNDUP(VLOOKUP($F81,taux,31)*$E81,-3),VLOOKUP($F81,taux,32))))))</f>
        <v>0</v>
      </c>
      <c r="V81" s="82">
        <f>IF(B81=" ",0,IF([1]Données!$V122="exo",0,IF(VLOOKUP($F81,taux,29)="fixe",VLOOKUP($F81,taux,30),$U81/1000*VLOOKUP($F81,taux,30))))</f>
        <v>0</v>
      </c>
      <c r="W81" s="82">
        <f t="shared" si="10"/>
        <v>0</v>
      </c>
      <c r="X81" s="83">
        <f>IF(B81=" ",0,EDATE(([1]Données!E122),780))</f>
        <v>0</v>
      </c>
      <c r="Y81" s="83">
        <f t="shared" si="11"/>
        <v>0</v>
      </c>
      <c r="Z81" s="84">
        <f>IF($B81=" ",0,IF([1]Données!$T122="non couvert",0,IF([1]Données!$U122="oui",MIN(VLOOKUP($F81,taux,26),ROUNDUP(IF($E81/12&gt;VLOOKUP($F81,taux,21)+VLOOKUP($F81,taux,23),(VLOOKUP($F81,taux,20)*VLOOKUP($F81,taux,21))+(VLOOKUP($F81,taux,22)*VLOOKUP($F81,taux,23))+($E81/12-VLOOKUP($F81,taux,21)-VLOOKUP($F81,taux,23))*VLOOKUP($F81,taux,24),IF($E81/12&gt;VLOOKUP($F81,taux,21),(VLOOKUP($F81,taux,20)*VLOOKUP($F81,taux,21))+($E81/12-VLOOKUP($F81,taux,21))*VLOOKUP($F81,taux,22),$E81/12*VLOOKUP($F81,taux,20))),0)),MIN(VLOOKUP($F81,taux,25),ROUNDUP(IF($E81/12&gt;VLOOKUP($F81,taux,21)+VLOOKUP($F81,taux,23),(VLOOKUP($F81,taux,20)*VLOOKUP($F81,taux,21))+(VLOOKUP($F81,taux,22)*VLOOKUP($F81,taux,23))+($E81/12-VLOOKUP($F81,taux,21)-VLOOKUP($F81,taux,23))*VLOOKUP($F81,taux,24),IF($E81/12&gt;VLOOKUP($F81,taux,21),(VLOOKUP($F81,taux,20)*VLOOKUP($F81,taux,21))+($E81/12-VLOOKUP($F81,taux,21))*VLOOKUP($F81,taux,22),$E81/12*VLOOKUP($F81,taux,20))),0)))))</f>
        <v>0</v>
      </c>
      <c r="AA81" s="85">
        <f>IF($B81=" ",0,IF([1]Données!$X122="non couvert"," ",[1]Données!Y122))</f>
        <v>0</v>
      </c>
      <c r="AB81" s="82">
        <f>IF($B81=" ",0,IF([1]Données!$X122="exo",0,IF($AA81="ind",VLOOKUP($F81,taux,34),IF($AA81="fam",VLOOKUP($F81,taux,35),IF($AA81="mono",VLOOKUP($F81,taux,36),IF($AA81="couple",VLOOKUP($F81,taux,37),0))))))</f>
        <v>0</v>
      </c>
      <c r="AC81" s="85">
        <f>IF($B81=" ",0,IF([1]Données!$Z122="non couvert"," ",[1]Données!AA122))</f>
        <v>0</v>
      </c>
      <c r="AD81" s="82">
        <f>IF($B81=" ",0,IF([1]Données!$Z122="exo",0,IF($AC81="ind",VLOOKUP($F81,taux,38),IF($AC81="fam",VLOOKUP($F81,taux,39),IF($AC81="mono",VLOOKUP($F81,taux,40),IF($AC81="couple",VLOOKUP($F81,taux,41),0))))))</f>
        <v>0</v>
      </c>
      <c r="AE81" s="86">
        <f>IF($B81=" ",0,IF([1]Données!$AB122="non couvert"," ",[1]Données!AC122))</f>
        <v>0</v>
      </c>
      <c r="AF81" s="87">
        <f>IF($B81=" ",0,IF([1]Données!$AB122="exo",0,IF($AE81="ind",VLOOKUP($F81,taux,42),IF($AE81="fam",VLOOKUP($F81,taux,43),IF($AE81="mono",VLOOKUP($F81,taux,44),IF($AE81="couple",VLOOKUP($F81,taux,45),0))))))</f>
        <v>0</v>
      </c>
      <c r="AG81" s="88">
        <f t="shared" ca="1" si="12"/>
        <v>0</v>
      </c>
      <c r="AH81" s="88">
        <f>IF($B81=" ",0,IF([1]Données!J122="Manitoba",(Facture!H81+Facture!J81+Facture!L81+Facture!P81+Facture!R81+Facture!T81)*0.08,(AG81-W81)*IF([1]Données!$J122="qc",0.09,IF([1]Données!$J122="on",0.08,0))+W81*VLOOKUP($F81,taux,28)))</f>
        <v>0</v>
      </c>
      <c r="AI81" s="78">
        <f t="shared" ca="1" si="14"/>
        <v>0</v>
      </c>
    </row>
    <row r="82" spans="1:35" s="64" customFormat="1">
      <c r="A82" s="67">
        <f t="shared" si="15"/>
        <v>68</v>
      </c>
      <c r="B82" s="68" t="str">
        <f>CONCATENATE([1]Données!B123," ",[1]Données!C123)</f>
        <v xml:space="preserve"> </v>
      </c>
      <c r="C82" s="69">
        <f ca="1">IF(B82="",0,INT((TODAY()-[1]Données!E123)/365.25))</f>
        <v>119</v>
      </c>
      <c r="D82" s="70">
        <f>[1]Données!D123</f>
        <v>0</v>
      </c>
      <c r="E82" s="71">
        <f>[1]Données!I123</f>
        <v>0</v>
      </c>
      <c r="F82" s="72" t="str">
        <f>[1]Données!AD123</f>
        <v/>
      </c>
      <c r="G82" s="73">
        <f t="shared" ca="1" si="13"/>
        <v>0</v>
      </c>
      <c r="H82" s="74">
        <f>IF($B82=" ",0,IF([1]Données!$K123="exo",0,$G82/1000*VLOOKUP($F82,taux,2)))</f>
        <v>0</v>
      </c>
      <c r="I82" s="75">
        <f ca="1">IF(C82&gt;=65,0,[1]Données!M123*5000)</f>
        <v>0</v>
      </c>
      <c r="J82" s="74">
        <f ca="1">I82/1000*(IF(I82=0,0,1)*VLOOKUP((1+(C82&gt;=20)+(C82&gt;=25)+(C82&gt;=30)+(C82&gt;=35)+(C82&gt;=40)+(C82&gt;=45)+(C82&gt;=50)+(C82&gt;=55)+(C82&gt;=60)+(C82&gt;=65)),Test,2+(IF([1]Données!F123="H",1,3))+(IF([1]Données!G123="F",1,0))))</f>
        <v>0</v>
      </c>
      <c r="K82" s="73">
        <f t="shared" ca="1" si="8"/>
        <v>0</v>
      </c>
      <c r="L82" s="74">
        <f>IF($B82=" ",0,IF([1]Données!$N123="exo",0,$K82/1000*VLOOKUP($F82,taux,6)))</f>
        <v>0</v>
      </c>
      <c r="M82" s="76">
        <f>IF($B82=" ",0,IF([1]Données!$K123="NON COUVERT",0,IF(AND([1]Données!$L123="oui",[1]Données!$K123=0.5),MIN(VLOOKUP($F82,taux,5)/2,ROUNDUP(VLOOKUP($F82,taux,3)*$E82,-3)/2),IF([1]Données!$K123=0.5,MIN(VLOOKUP($F82,taux,4)/2,ROUNDUP(VLOOKUP($F82,taux,3)*$E82,-3)/2),ROUNDUP(IF([1]Données!$L123="OUI",MIN(VLOOKUP($F82,taux,3)*$E82,VLOOKUP($F82,taux,5)),MIN(VLOOKUP($F82,taux,3)*$E82,VLOOKUP($F82,taux,4))),-3)))))</f>
        <v>0</v>
      </c>
      <c r="N82" s="76">
        <f>IF($B82=" ",0,IF([1]Données!$N123="NON COUVERT",0,IF(AND([1]Données!$O123="oui",[1]Données!$N123=0.5),MIN(VLOOKUP($F82,taux,9)/2,ROUNDUP(VLOOKUP($F82,taux,7)*$E82,-3)/2),IF([1]Données!$N123=0.5,MIN(VLOOKUP($F82,taux,8)/2,ROUNDUP(VLOOKUP($F82,taux,7)*$E82,-3)/2),ROUNDUP(IF([1]Données!$O123="OUI",MIN(VLOOKUP($F82,taux,7)*$E82,VLOOKUP($F82,taux,9)),MIN(VLOOKUP($F82,taux,7)*$E82,VLOOKUP($F82,taux,8))),-3)))))</f>
        <v>0</v>
      </c>
      <c r="O82" s="77">
        <f>IF($B82=" ",0,IF([1]Données!P123="non couvert"," ",[1]Données!Q123))</f>
        <v>0</v>
      </c>
      <c r="P82" s="78">
        <f>IF($B82=" ",0,IF([1]Données!$P123="exo",0,IF($O82="FAM",VLOOKUP($F82,taux,10),IF($O82="MONO",VLOOKUP($F82,taux,11),IF($O82="COUPLE",VLOOKUP($F82,taux,12),0)))))</f>
        <v>0</v>
      </c>
      <c r="Q82" s="79">
        <f>IF($B82=" ",0,IF([1]Données!$R123="NON COUVERT",0,ROUNDUP(IF([1]Données!$S123="OUI",MIN($E82*VLOOKUP($F82,taux,15)/52,VLOOKUP($F82,taux,17)),MIN($E82*VLOOKUP($F82,taux,15)/52,VLOOKUP($F82,taux,16))),0)))</f>
        <v>0</v>
      </c>
      <c r="R82" s="80">
        <f>IF($B82=" ",0,IF([1]Données!$R123="EXO",0,$Q82*VLOOKUP($F82,taux,13)/10))</f>
        <v>0</v>
      </c>
      <c r="S82" s="81">
        <f t="shared" ca="1" si="9"/>
        <v>0</v>
      </c>
      <c r="T82" s="82">
        <f>IF(B82=" ",0,IF([1]Données!$T123="exo",0,$S82*VLOOKUP($F82,taux,18)/100))</f>
        <v>0</v>
      </c>
      <c r="U82" s="81">
        <f>IF($B82=" ",0,IF([1]Données!$V123="non couvert",0,IF(VLOOKUP($F82,taux,29)="fixe","s/o",IF([1]Données!$W123="oui",MIN(ROUNDUP(VLOOKUP($F82,taux,31)*$E82,-3),VLOOKUP($F82,taux,33)),MIN(ROUNDUP(VLOOKUP($F82,taux,31)*$E82,-3),VLOOKUP($F82,taux,32))))))</f>
        <v>0</v>
      </c>
      <c r="V82" s="82">
        <f>IF(B82=" ",0,IF([1]Données!$V123="exo",0,IF(VLOOKUP($F82,taux,29)="fixe",VLOOKUP($F82,taux,30),$U82/1000*VLOOKUP($F82,taux,30))))</f>
        <v>0</v>
      </c>
      <c r="W82" s="82">
        <f t="shared" si="10"/>
        <v>0</v>
      </c>
      <c r="X82" s="83">
        <f>IF(B82=" ",0,EDATE(([1]Données!E123),780))</f>
        <v>0</v>
      </c>
      <c r="Y82" s="83">
        <f t="shared" si="11"/>
        <v>0</v>
      </c>
      <c r="Z82" s="84">
        <f>IF($B82=" ",0,IF([1]Données!$T123="non couvert",0,IF([1]Données!$U123="oui",MIN(VLOOKUP($F82,taux,26),ROUNDUP(IF($E82/12&gt;VLOOKUP($F82,taux,21)+VLOOKUP($F82,taux,23),(VLOOKUP($F82,taux,20)*VLOOKUP($F82,taux,21))+(VLOOKUP($F82,taux,22)*VLOOKUP($F82,taux,23))+($E82/12-VLOOKUP($F82,taux,21)-VLOOKUP($F82,taux,23))*VLOOKUP($F82,taux,24),IF($E82/12&gt;VLOOKUP($F82,taux,21),(VLOOKUP($F82,taux,20)*VLOOKUP($F82,taux,21))+($E82/12-VLOOKUP($F82,taux,21))*VLOOKUP($F82,taux,22),$E82/12*VLOOKUP($F82,taux,20))),0)),MIN(VLOOKUP($F82,taux,25),ROUNDUP(IF($E82/12&gt;VLOOKUP($F82,taux,21)+VLOOKUP($F82,taux,23),(VLOOKUP($F82,taux,20)*VLOOKUP($F82,taux,21))+(VLOOKUP($F82,taux,22)*VLOOKUP($F82,taux,23))+($E82/12-VLOOKUP($F82,taux,21)-VLOOKUP($F82,taux,23))*VLOOKUP($F82,taux,24),IF($E82/12&gt;VLOOKUP($F82,taux,21),(VLOOKUP($F82,taux,20)*VLOOKUP($F82,taux,21))+($E82/12-VLOOKUP($F82,taux,21))*VLOOKUP($F82,taux,22),$E82/12*VLOOKUP($F82,taux,20))),0)))))</f>
        <v>0</v>
      </c>
      <c r="AA82" s="85">
        <f>IF($B82=" ",0,IF([1]Données!$X123="non couvert"," ",[1]Données!Y123))</f>
        <v>0</v>
      </c>
      <c r="AB82" s="82">
        <f>IF($B82=" ",0,IF([1]Données!$X123="exo",0,IF($AA82="ind",VLOOKUP($F82,taux,34),IF($AA82="fam",VLOOKUP($F82,taux,35),IF($AA82="mono",VLOOKUP($F82,taux,36),IF($AA82="couple",VLOOKUP($F82,taux,37),0))))))</f>
        <v>0</v>
      </c>
      <c r="AC82" s="85">
        <f>IF($B82=" ",0,IF([1]Données!$Z123="non couvert"," ",[1]Données!AA123))</f>
        <v>0</v>
      </c>
      <c r="AD82" s="82">
        <f>IF($B82=" ",0,IF([1]Données!$Z123="exo",0,IF($AC82="ind",VLOOKUP($F82,taux,38),IF($AC82="fam",VLOOKUP($F82,taux,39),IF($AC82="mono",VLOOKUP($F82,taux,40),IF($AC82="couple",VLOOKUP($F82,taux,41),0))))))</f>
        <v>0</v>
      </c>
      <c r="AE82" s="86">
        <f>IF($B82=" ",0,IF([1]Données!$AB123="non couvert"," ",[1]Données!AC123))</f>
        <v>0</v>
      </c>
      <c r="AF82" s="87">
        <f>IF($B82=" ",0,IF([1]Données!$AB123="exo",0,IF($AE82="ind",VLOOKUP($F82,taux,42),IF($AE82="fam",VLOOKUP($F82,taux,43),IF($AE82="mono",VLOOKUP($F82,taux,44),IF($AE82="couple",VLOOKUP($F82,taux,45),0))))))</f>
        <v>0</v>
      </c>
      <c r="AG82" s="88">
        <f t="shared" ca="1" si="12"/>
        <v>0</v>
      </c>
      <c r="AH82" s="88">
        <f>IF($B82=" ",0,IF([1]Données!J123="Manitoba",(Facture!H82+Facture!J82+Facture!L82+Facture!P82+Facture!R82+Facture!T82)*0.08,(AG82-W82)*IF([1]Données!$J123="qc",0.09,IF([1]Données!$J123="on",0.08,0))+W82*VLOOKUP($F82,taux,28)))</f>
        <v>0</v>
      </c>
      <c r="AI82" s="78">
        <f t="shared" ca="1" si="14"/>
        <v>0</v>
      </c>
    </row>
    <row r="83" spans="1:35" s="64" customFormat="1">
      <c r="A83" s="67">
        <f t="shared" si="15"/>
        <v>69</v>
      </c>
      <c r="B83" s="68" t="str">
        <f>CONCATENATE([1]Données!B124," ",[1]Données!C124)</f>
        <v xml:space="preserve"> </v>
      </c>
      <c r="C83" s="69">
        <f ca="1">IF(B83="",0,INT((TODAY()-[1]Données!E124)/365.25))</f>
        <v>119</v>
      </c>
      <c r="D83" s="70">
        <f>[1]Données!D124</f>
        <v>0</v>
      </c>
      <c r="E83" s="71">
        <f>[1]Données!I124</f>
        <v>0</v>
      </c>
      <c r="F83" s="72" t="str">
        <f>[1]Données!AD124</f>
        <v/>
      </c>
      <c r="G83" s="73">
        <f t="shared" ca="1" si="13"/>
        <v>0</v>
      </c>
      <c r="H83" s="74">
        <f>IF($B83=" ",0,IF([1]Données!$K124="exo",0,$G83/1000*VLOOKUP($F83,taux,2)))</f>
        <v>0</v>
      </c>
      <c r="I83" s="75">
        <f ca="1">IF(C83&gt;=65,0,[1]Données!M124*5000)</f>
        <v>0</v>
      </c>
      <c r="J83" s="74">
        <f ca="1">I83/1000*(IF(I83=0,0,1)*VLOOKUP((1+(C83&gt;=20)+(C83&gt;=25)+(C83&gt;=30)+(C83&gt;=35)+(C83&gt;=40)+(C83&gt;=45)+(C83&gt;=50)+(C83&gt;=55)+(C83&gt;=60)+(C83&gt;=65)),Test,2+(IF([1]Données!F124="H",1,3))+(IF([1]Données!G124="F",1,0))))</f>
        <v>0</v>
      </c>
      <c r="K83" s="73">
        <f t="shared" ca="1" si="8"/>
        <v>0</v>
      </c>
      <c r="L83" s="74">
        <f>IF($B83=" ",0,IF([1]Données!$N124="exo",0,$K83/1000*VLOOKUP($F83,taux,6)))</f>
        <v>0</v>
      </c>
      <c r="M83" s="76">
        <f>IF($B83=" ",0,IF([1]Données!$K124="NON COUVERT",0,IF(AND([1]Données!$L124="oui",[1]Données!$K124=0.5),MIN(VLOOKUP($F83,taux,5)/2,ROUNDUP(VLOOKUP($F83,taux,3)*$E83,-3)/2),IF([1]Données!$K124=0.5,MIN(VLOOKUP($F83,taux,4)/2,ROUNDUP(VLOOKUP($F83,taux,3)*$E83,-3)/2),ROUNDUP(IF([1]Données!$L124="OUI",MIN(VLOOKUP($F83,taux,3)*$E83,VLOOKUP($F83,taux,5)),MIN(VLOOKUP($F83,taux,3)*$E83,VLOOKUP($F83,taux,4))),-3)))))</f>
        <v>0</v>
      </c>
      <c r="N83" s="76">
        <f>IF($B83=" ",0,IF([1]Données!$N124="NON COUVERT",0,IF(AND([1]Données!$O124="oui",[1]Données!$N124=0.5),MIN(VLOOKUP($F83,taux,9)/2,ROUNDUP(VLOOKUP($F83,taux,7)*$E83,-3)/2),IF([1]Données!$N124=0.5,MIN(VLOOKUP($F83,taux,8)/2,ROUNDUP(VLOOKUP($F83,taux,7)*$E83,-3)/2),ROUNDUP(IF([1]Données!$O124="OUI",MIN(VLOOKUP($F83,taux,7)*$E83,VLOOKUP($F83,taux,9)),MIN(VLOOKUP($F83,taux,7)*$E83,VLOOKUP($F83,taux,8))),-3)))))</f>
        <v>0</v>
      </c>
      <c r="O83" s="77">
        <f>IF($B83=" ",0,IF([1]Données!P124="non couvert"," ",[1]Données!Q124))</f>
        <v>0</v>
      </c>
      <c r="P83" s="78">
        <f>IF($B83=" ",0,IF([1]Données!$P124="exo",0,IF($O83="FAM",VLOOKUP($F83,taux,10),IF($O83="MONO",VLOOKUP($F83,taux,11),IF($O83="COUPLE",VLOOKUP($F83,taux,12),0)))))</f>
        <v>0</v>
      </c>
      <c r="Q83" s="79">
        <f>IF($B83=" ",0,IF([1]Données!$R124="NON COUVERT",0,ROUNDUP(IF([1]Données!$S124="OUI",MIN($E83*VLOOKUP($F83,taux,15)/52,VLOOKUP($F83,taux,17)),MIN($E83*VLOOKUP($F83,taux,15)/52,VLOOKUP($F83,taux,16))),0)))</f>
        <v>0</v>
      </c>
      <c r="R83" s="80">
        <f>IF($B83=" ",0,IF([1]Données!$R124="EXO",0,$Q83*VLOOKUP($F83,taux,13)/10))</f>
        <v>0</v>
      </c>
      <c r="S83" s="81">
        <f t="shared" ca="1" si="9"/>
        <v>0</v>
      </c>
      <c r="T83" s="82">
        <f>IF(B83=" ",0,IF([1]Données!$T124="exo",0,$S83*VLOOKUP($F83,taux,18)/100))</f>
        <v>0</v>
      </c>
      <c r="U83" s="81">
        <f>IF($B83=" ",0,IF([1]Données!$V124="non couvert",0,IF(VLOOKUP($F83,taux,29)="fixe","s/o",IF([1]Données!$W124="oui",MIN(ROUNDUP(VLOOKUP($F83,taux,31)*$E83,-3),VLOOKUP($F83,taux,33)),MIN(ROUNDUP(VLOOKUP($F83,taux,31)*$E83,-3),VLOOKUP($F83,taux,32))))))</f>
        <v>0</v>
      </c>
      <c r="V83" s="82">
        <f>IF(B83=" ",0,IF([1]Données!$V124="exo",0,IF(VLOOKUP($F83,taux,29)="fixe",VLOOKUP($F83,taux,30),$U83/1000*VLOOKUP($F83,taux,30))))</f>
        <v>0</v>
      </c>
      <c r="W83" s="82">
        <f t="shared" si="10"/>
        <v>0</v>
      </c>
      <c r="X83" s="83">
        <f>IF(B83=" ",0,EDATE(([1]Données!E124),780))</f>
        <v>0</v>
      </c>
      <c r="Y83" s="83">
        <f t="shared" si="11"/>
        <v>0</v>
      </c>
      <c r="Z83" s="84">
        <f>IF($B83=" ",0,IF([1]Données!$T124="non couvert",0,IF([1]Données!$U124="oui",MIN(VLOOKUP($F83,taux,26),ROUNDUP(IF($E83/12&gt;VLOOKUP($F83,taux,21)+VLOOKUP($F83,taux,23),(VLOOKUP($F83,taux,20)*VLOOKUP($F83,taux,21))+(VLOOKUP($F83,taux,22)*VLOOKUP($F83,taux,23))+($E83/12-VLOOKUP($F83,taux,21)-VLOOKUP($F83,taux,23))*VLOOKUP($F83,taux,24),IF($E83/12&gt;VLOOKUP($F83,taux,21),(VLOOKUP($F83,taux,20)*VLOOKUP($F83,taux,21))+($E83/12-VLOOKUP($F83,taux,21))*VLOOKUP($F83,taux,22),$E83/12*VLOOKUP($F83,taux,20))),0)),MIN(VLOOKUP($F83,taux,25),ROUNDUP(IF($E83/12&gt;VLOOKUP($F83,taux,21)+VLOOKUP($F83,taux,23),(VLOOKUP($F83,taux,20)*VLOOKUP($F83,taux,21))+(VLOOKUP($F83,taux,22)*VLOOKUP($F83,taux,23))+($E83/12-VLOOKUP($F83,taux,21)-VLOOKUP($F83,taux,23))*VLOOKUP($F83,taux,24),IF($E83/12&gt;VLOOKUP($F83,taux,21),(VLOOKUP($F83,taux,20)*VLOOKUP($F83,taux,21))+($E83/12-VLOOKUP($F83,taux,21))*VLOOKUP($F83,taux,22),$E83/12*VLOOKUP($F83,taux,20))),0)))))</f>
        <v>0</v>
      </c>
      <c r="AA83" s="85">
        <f>IF($B83=" ",0,IF([1]Données!$X124="non couvert"," ",[1]Données!Y124))</f>
        <v>0</v>
      </c>
      <c r="AB83" s="82">
        <f>IF($B83=" ",0,IF([1]Données!$X124="exo",0,IF($AA83="ind",VLOOKUP($F83,taux,34),IF($AA83="fam",VLOOKUP($F83,taux,35),IF($AA83="mono",VLOOKUP($F83,taux,36),IF($AA83="couple",VLOOKUP($F83,taux,37),0))))))</f>
        <v>0</v>
      </c>
      <c r="AC83" s="85">
        <f>IF($B83=" ",0,IF([1]Données!$Z124="non couvert"," ",[1]Données!AA124))</f>
        <v>0</v>
      </c>
      <c r="AD83" s="82">
        <f>IF($B83=" ",0,IF([1]Données!$Z124="exo",0,IF($AC83="ind",VLOOKUP($F83,taux,38),IF($AC83="fam",VLOOKUP($F83,taux,39),IF($AC83="mono",VLOOKUP($F83,taux,40),IF($AC83="couple",VLOOKUP($F83,taux,41),0))))))</f>
        <v>0</v>
      </c>
      <c r="AE83" s="86">
        <f>IF($B83=" ",0,IF([1]Données!$AB124="non couvert"," ",[1]Données!AC124))</f>
        <v>0</v>
      </c>
      <c r="AF83" s="87">
        <f>IF($B83=" ",0,IF([1]Données!$AB124="exo",0,IF($AE83="ind",VLOOKUP($F83,taux,42),IF($AE83="fam",VLOOKUP($F83,taux,43),IF($AE83="mono",VLOOKUP($F83,taux,44),IF($AE83="couple",VLOOKUP($F83,taux,45),0))))))</f>
        <v>0</v>
      </c>
      <c r="AG83" s="88">
        <f t="shared" ca="1" si="12"/>
        <v>0</v>
      </c>
      <c r="AH83" s="88">
        <f>IF($B83=" ",0,IF([1]Données!J124="Manitoba",(Facture!H83+Facture!J83+Facture!L83+Facture!P83+Facture!R83+Facture!T83)*0.08,(AG83-W83)*IF([1]Données!$J124="qc",0.09,IF([1]Données!$J124="on",0.08,0))+W83*VLOOKUP($F83,taux,28)))</f>
        <v>0</v>
      </c>
      <c r="AI83" s="78">
        <f t="shared" ca="1" si="14"/>
        <v>0</v>
      </c>
    </row>
    <row r="84" spans="1:35" s="64" customFormat="1">
      <c r="A84" s="67">
        <f t="shared" si="15"/>
        <v>70</v>
      </c>
      <c r="B84" s="68" t="str">
        <f>CONCATENATE([1]Données!B125," ",[1]Données!C125)</f>
        <v xml:space="preserve"> </v>
      </c>
      <c r="C84" s="69">
        <f ca="1">IF(B84="",0,INT((TODAY()-[1]Données!E125)/365.25))</f>
        <v>119</v>
      </c>
      <c r="D84" s="70">
        <f>[1]Données!D125</f>
        <v>0</v>
      </c>
      <c r="E84" s="71">
        <f>[1]Données!I125</f>
        <v>0</v>
      </c>
      <c r="F84" s="72" t="str">
        <f>[1]Données!AD125</f>
        <v/>
      </c>
      <c r="G84" s="73">
        <f t="shared" ca="1" si="13"/>
        <v>0</v>
      </c>
      <c r="H84" s="74">
        <f>IF($B84=" ",0,IF([1]Données!$K125="exo",0,$G84/1000*VLOOKUP($F84,taux,2)))</f>
        <v>0</v>
      </c>
      <c r="I84" s="75">
        <f ca="1">IF(C84&gt;=65,0,[1]Données!M125*5000)</f>
        <v>0</v>
      </c>
      <c r="J84" s="74">
        <f ca="1">I84/1000*(IF(I84=0,0,1)*VLOOKUP((1+(C84&gt;=20)+(C84&gt;=25)+(C84&gt;=30)+(C84&gt;=35)+(C84&gt;=40)+(C84&gt;=45)+(C84&gt;=50)+(C84&gt;=55)+(C84&gt;=60)+(C84&gt;=65)),Test,2+(IF([1]Données!F125="H",1,3))+(IF([1]Données!G125="F",1,0))))</f>
        <v>0</v>
      </c>
      <c r="K84" s="73">
        <f t="shared" ca="1" si="8"/>
        <v>0</v>
      </c>
      <c r="L84" s="74">
        <f>IF($B84=" ",0,IF([1]Données!$N125="exo",0,$K84/1000*VLOOKUP($F84,taux,6)))</f>
        <v>0</v>
      </c>
      <c r="M84" s="76">
        <f>IF($B84=" ",0,IF([1]Données!$K125="NON COUVERT",0,IF(AND([1]Données!$L125="oui",[1]Données!$K125=0.5),MIN(VLOOKUP($F84,taux,5)/2,ROUNDUP(VLOOKUP($F84,taux,3)*$E84,-3)/2),IF([1]Données!$K125=0.5,MIN(VLOOKUP($F84,taux,4)/2,ROUNDUP(VLOOKUP($F84,taux,3)*$E84,-3)/2),ROUNDUP(IF([1]Données!$L125="OUI",MIN(VLOOKUP($F84,taux,3)*$E84,VLOOKUP($F84,taux,5)),MIN(VLOOKUP($F84,taux,3)*$E84,VLOOKUP($F84,taux,4))),-3)))))</f>
        <v>0</v>
      </c>
      <c r="N84" s="76">
        <f>IF($B84=" ",0,IF([1]Données!$N125="NON COUVERT",0,IF(AND([1]Données!$O125="oui",[1]Données!$N125=0.5),MIN(VLOOKUP($F84,taux,9)/2,ROUNDUP(VLOOKUP($F84,taux,7)*$E84,-3)/2),IF([1]Données!$N125=0.5,MIN(VLOOKUP($F84,taux,8)/2,ROUNDUP(VLOOKUP($F84,taux,7)*$E84,-3)/2),ROUNDUP(IF([1]Données!$O125="OUI",MIN(VLOOKUP($F84,taux,7)*$E84,VLOOKUP($F84,taux,9)),MIN(VLOOKUP($F84,taux,7)*$E84,VLOOKUP($F84,taux,8))),-3)))))</f>
        <v>0</v>
      </c>
      <c r="O84" s="77">
        <f>IF($B84=" ",0,IF([1]Données!P125="non couvert"," ",[1]Données!Q125))</f>
        <v>0</v>
      </c>
      <c r="P84" s="78">
        <f>IF($B84=" ",0,IF([1]Données!$P125="exo",0,IF($O84="FAM",VLOOKUP($F84,taux,10),IF($O84="MONO",VLOOKUP($F84,taux,11),IF($O84="COUPLE",VLOOKUP($F84,taux,12),0)))))</f>
        <v>0</v>
      </c>
      <c r="Q84" s="79">
        <f>IF($B84=" ",0,IF([1]Données!$R125="NON COUVERT",0,ROUNDUP(IF([1]Données!$S125="OUI",MIN($E84*VLOOKUP($F84,taux,15)/52,VLOOKUP($F84,taux,17)),MIN($E84*VLOOKUP($F84,taux,15)/52,VLOOKUP($F84,taux,16))),0)))</f>
        <v>0</v>
      </c>
      <c r="R84" s="80">
        <f>IF($B84=" ",0,IF([1]Données!$R125="EXO",0,$Q84*VLOOKUP($F84,taux,13)/10))</f>
        <v>0</v>
      </c>
      <c r="S84" s="81">
        <f t="shared" ca="1" si="9"/>
        <v>0</v>
      </c>
      <c r="T84" s="82">
        <f>IF(B84=" ",0,IF([1]Données!$T125="exo",0,$S84*VLOOKUP($F84,taux,18)/100))</f>
        <v>0</v>
      </c>
      <c r="U84" s="81">
        <f>IF($B84=" ",0,IF([1]Données!$V125="non couvert",0,IF(VLOOKUP($F84,taux,29)="fixe","s/o",IF([1]Données!$W125="oui",MIN(ROUNDUP(VLOOKUP($F84,taux,31)*$E84,-3),VLOOKUP($F84,taux,33)),MIN(ROUNDUP(VLOOKUP($F84,taux,31)*$E84,-3),VLOOKUP($F84,taux,32))))))</f>
        <v>0</v>
      </c>
      <c r="V84" s="82">
        <f>IF(B84=" ",0,IF([1]Données!$V125="exo",0,IF(VLOOKUP($F84,taux,29)="fixe",VLOOKUP($F84,taux,30),$U84/1000*VLOOKUP($F84,taux,30))))</f>
        <v>0</v>
      </c>
      <c r="W84" s="82">
        <f t="shared" si="10"/>
        <v>0</v>
      </c>
      <c r="X84" s="83">
        <f>IF(B84=" ",0,EDATE(([1]Données!E125),780))</f>
        <v>0</v>
      </c>
      <c r="Y84" s="83">
        <f t="shared" si="11"/>
        <v>0</v>
      </c>
      <c r="Z84" s="84">
        <f>IF($B84=" ",0,IF([1]Données!$T125="non couvert",0,IF([1]Données!$U125="oui",MIN(VLOOKUP($F84,taux,26),ROUNDUP(IF($E84/12&gt;VLOOKUP($F84,taux,21)+VLOOKUP($F84,taux,23),(VLOOKUP($F84,taux,20)*VLOOKUP($F84,taux,21))+(VLOOKUP($F84,taux,22)*VLOOKUP($F84,taux,23))+($E84/12-VLOOKUP($F84,taux,21)-VLOOKUP($F84,taux,23))*VLOOKUP($F84,taux,24),IF($E84/12&gt;VLOOKUP($F84,taux,21),(VLOOKUP($F84,taux,20)*VLOOKUP($F84,taux,21))+($E84/12-VLOOKUP($F84,taux,21))*VLOOKUP($F84,taux,22),$E84/12*VLOOKUP($F84,taux,20))),0)),MIN(VLOOKUP($F84,taux,25),ROUNDUP(IF($E84/12&gt;VLOOKUP($F84,taux,21)+VLOOKUP($F84,taux,23),(VLOOKUP($F84,taux,20)*VLOOKUP($F84,taux,21))+(VLOOKUP($F84,taux,22)*VLOOKUP($F84,taux,23))+($E84/12-VLOOKUP($F84,taux,21)-VLOOKUP($F84,taux,23))*VLOOKUP($F84,taux,24),IF($E84/12&gt;VLOOKUP($F84,taux,21),(VLOOKUP($F84,taux,20)*VLOOKUP($F84,taux,21))+($E84/12-VLOOKUP($F84,taux,21))*VLOOKUP($F84,taux,22),$E84/12*VLOOKUP($F84,taux,20))),0)))))</f>
        <v>0</v>
      </c>
      <c r="AA84" s="85">
        <f>IF($B84=" ",0,IF([1]Données!$X125="non couvert"," ",[1]Données!Y125))</f>
        <v>0</v>
      </c>
      <c r="AB84" s="82">
        <f>IF($B84=" ",0,IF([1]Données!$X125="exo",0,IF($AA84="ind",VLOOKUP($F84,taux,34),IF($AA84="fam",VLOOKUP($F84,taux,35),IF($AA84="mono",VLOOKUP($F84,taux,36),IF($AA84="couple",VLOOKUP($F84,taux,37),0))))))</f>
        <v>0</v>
      </c>
      <c r="AC84" s="85">
        <f>IF($B84=" ",0,IF([1]Données!$Z125="non couvert"," ",[1]Données!AA125))</f>
        <v>0</v>
      </c>
      <c r="AD84" s="82">
        <f>IF($B84=" ",0,IF([1]Données!$Z125="exo",0,IF($AC84="ind",VLOOKUP($F84,taux,38),IF($AC84="fam",VLOOKUP($F84,taux,39),IF($AC84="mono",VLOOKUP($F84,taux,40),IF($AC84="couple",VLOOKUP($F84,taux,41),0))))))</f>
        <v>0</v>
      </c>
      <c r="AE84" s="86">
        <f>IF($B84=" ",0,IF([1]Données!$AB125="non couvert"," ",[1]Données!AC125))</f>
        <v>0</v>
      </c>
      <c r="AF84" s="87">
        <f>IF($B84=" ",0,IF([1]Données!$AB125="exo",0,IF($AE84="ind",VLOOKUP($F84,taux,42),IF($AE84="fam",VLOOKUP($F84,taux,43),IF($AE84="mono",VLOOKUP($F84,taux,44),IF($AE84="couple",VLOOKUP($F84,taux,45),0))))))</f>
        <v>0</v>
      </c>
      <c r="AG84" s="88">
        <f t="shared" ca="1" si="12"/>
        <v>0</v>
      </c>
      <c r="AH84" s="88">
        <f>IF($B84=" ",0,IF([1]Données!J125="Manitoba",(Facture!H84+Facture!J84+Facture!L84+Facture!P84+Facture!R84+Facture!T84)*0.08,(AG84-W84)*IF([1]Données!$J125="qc",0.09,IF([1]Données!$J125="on",0.08,0))+W84*VLOOKUP($F84,taux,28)))</f>
        <v>0</v>
      </c>
      <c r="AI84" s="78">
        <f t="shared" ca="1" si="14"/>
        <v>0</v>
      </c>
    </row>
    <row r="85" spans="1:35" s="64" customFormat="1">
      <c r="A85" s="67">
        <f t="shared" si="15"/>
        <v>71</v>
      </c>
      <c r="B85" s="68" t="str">
        <f>CONCATENATE([1]Données!B126," ",[1]Données!C126)</f>
        <v xml:space="preserve"> </v>
      </c>
      <c r="C85" s="69">
        <f ca="1">IF(B85="",0,INT((TODAY()-[1]Données!E126)/365.25))</f>
        <v>119</v>
      </c>
      <c r="D85" s="70">
        <f>[1]Données!D126</f>
        <v>0</v>
      </c>
      <c r="E85" s="71">
        <f>[1]Données!I126</f>
        <v>0</v>
      </c>
      <c r="F85" s="72" t="str">
        <f>[1]Données!AD126</f>
        <v/>
      </c>
      <c r="G85" s="73">
        <f t="shared" ca="1" si="13"/>
        <v>0</v>
      </c>
      <c r="H85" s="74">
        <f>IF($B85=" ",0,IF([1]Données!$K126="exo",0,$G85/1000*VLOOKUP($F85,taux,2)))</f>
        <v>0</v>
      </c>
      <c r="I85" s="75">
        <f ca="1">IF(C85&gt;=65,0,[1]Données!M126*5000)</f>
        <v>0</v>
      </c>
      <c r="J85" s="74">
        <f ca="1">I85/1000*(IF(I85=0,0,1)*VLOOKUP((1+(C85&gt;=20)+(C85&gt;=25)+(C85&gt;=30)+(C85&gt;=35)+(C85&gt;=40)+(C85&gt;=45)+(C85&gt;=50)+(C85&gt;=55)+(C85&gt;=60)+(C85&gt;=65)),Test,2+(IF([1]Données!F126="H",1,3))+(IF([1]Données!G126="F",1,0))))</f>
        <v>0</v>
      </c>
      <c r="K85" s="73">
        <f t="shared" ca="1" si="8"/>
        <v>0</v>
      </c>
      <c r="L85" s="74">
        <f>IF($B85=" ",0,IF([1]Données!$N126="exo",0,$K85/1000*VLOOKUP($F85,taux,6)))</f>
        <v>0</v>
      </c>
      <c r="M85" s="76">
        <f>IF($B85=" ",0,IF([1]Données!$K126="NON COUVERT",0,IF(AND([1]Données!$L126="oui",[1]Données!$K126=0.5),MIN(VLOOKUP($F85,taux,5)/2,ROUNDUP(VLOOKUP($F85,taux,3)*$E85,-3)/2),IF([1]Données!$K126=0.5,MIN(VLOOKUP($F85,taux,4)/2,ROUNDUP(VLOOKUP($F85,taux,3)*$E85,-3)/2),ROUNDUP(IF([1]Données!$L126="OUI",MIN(VLOOKUP($F85,taux,3)*$E85,VLOOKUP($F85,taux,5)),MIN(VLOOKUP($F85,taux,3)*$E85,VLOOKUP($F85,taux,4))),-3)))))</f>
        <v>0</v>
      </c>
      <c r="N85" s="76">
        <f>IF($B85=" ",0,IF([1]Données!$N126="NON COUVERT",0,IF(AND([1]Données!$O126="oui",[1]Données!$N126=0.5),MIN(VLOOKUP($F85,taux,9)/2,ROUNDUP(VLOOKUP($F85,taux,7)*$E85,-3)/2),IF([1]Données!$N126=0.5,MIN(VLOOKUP($F85,taux,8)/2,ROUNDUP(VLOOKUP($F85,taux,7)*$E85,-3)/2),ROUNDUP(IF([1]Données!$O126="OUI",MIN(VLOOKUP($F85,taux,7)*$E85,VLOOKUP($F85,taux,9)),MIN(VLOOKUP($F85,taux,7)*$E85,VLOOKUP($F85,taux,8))),-3)))))</f>
        <v>0</v>
      </c>
      <c r="O85" s="77">
        <f>IF($B85=" ",0,IF([1]Données!P126="non couvert"," ",[1]Données!Q126))</f>
        <v>0</v>
      </c>
      <c r="P85" s="78">
        <f>IF($B85=" ",0,IF([1]Données!$P126="exo",0,IF($O85="FAM",VLOOKUP($F85,taux,10),IF($O85="MONO",VLOOKUP($F85,taux,11),IF($O85="COUPLE",VLOOKUP($F85,taux,12),0)))))</f>
        <v>0</v>
      </c>
      <c r="Q85" s="79">
        <f>IF($B85=" ",0,IF([1]Données!$R126="NON COUVERT",0,ROUNDUP(IF([1]Données!$S126="OUI",MIN($E85*VLOOKUP($F85,taux,15)/52,VLOOKUP($F85,taux,17)),MIN($E85*VLOOKUP($F85,taux,15)/52,VLOOKUP($F85,taux,16))),0)))</f>
        <v>0</v>
      </c>
      <c r="R85" s="80">
        <f>IF($B85=" ",0,IF([1]Données!$R126="EXO",0,$Q85*VLOOKUP($F85,taux,13)/10))</f>
        <v>0</v>
      </c>
      <c r="S85" s="81">
        <f t="shared" ca="1" si="9"/>
        <v>0</v>
      </c>
      <c r="T85" s="82">
        <f>IF(B85=" ",0,IF([1]Données!$T126="exo",0,$S85*VLOOKUP($F85,taux,18)/100))</f>
        <v>0</v>
      </c>
      <c r="U85" s="81">
        <f>IF($B85=" ",0,IF([1]Données!$V126="non couvert",0,IF(VLOOKUP($F85,taux,29)="fixe","s/o",IF([1]Données!$W126="oui",MIN(ROUNDUP(VLOOKUP($F85,taux,31)*$E85,-3),VLOOKUP($F85,taux,33)),MIN(ROUNDUP(VLOOKUP($F85,taux,31)*$E85,-3),VLOOKUP($F85,taux,32))))))</f>
        <v>0</v>
      </c>
      <c r="V85" s="82">
        <f>IF(B85=" ",0,IF([1]Données!$V126="exo",0,IF(VLOOKUP($F85,taux,29)="fixe",VLOOKUP($F85,taux,30),$U85/1000*VLOOKUP($F85,taux,30))))</f>
        <v>0</v>
      </c>
      <c r="W85" s="82">
        <f t="shared" si="10"/>
        <v>0</v>
      </c>
      <c r="X85" s="83">
        <f>IF(B85=" ",0,EDATE(([1]Données!E126),780))</f>
        <v>0</v>
      </c>
      <c r="Y85" s="83">
        <f t="shared" si="11"/>
        <v>0</v>
      </c>
      <c r="Z85" s="84">
        <f>IF($B85=" ",0,IF([1]Données!$T126="non couvert",0,IF([1]Données!$U126="oui",MIN(VLOOKUP($F85,taux,26),ROUNDUP(IF($E85/12&gt;VLOOKUP($F85,taux,21)+VLOOKUP($F85,taux,23),(VLOOKUP($F85,taux,20)*VLOOKUP($F85,taux,21))+(VLOOKUP($F85,taux,22)*VLOOKUP($F85,taux,23))+($E85/12-VLOOKUP($F85,taux,21)-VLOOKUP($F85,taux,23))*VLOOKUP($F85,taux,24),IF($E85/12&gt;VLOOKUP($F85,taux,21),(VLOOKUP($F85,taux,20)*VLOOKUP($F85,taux,21))+($E85/12-VLOOKUP($F85,taux,21))*VLOOKUP($F85,taux,22),$E85/12*VLOOKUP($F85,taux,20))),0)),MIN(VLOOKUP($F85,taux,25),ROUNDUP(IF($E85/12&gt;VLOOKUP($F85,taux,21)+VLOOKUP($F85,taux,23),(VLOOKUP($F85,taux,20)*VLOOKUP($F85,taux,21))+(VLOOKUP($F85,taux,22)*VLOOKUP($F85,taux,23))+($E85/12-VLOOKUP($F85,taux,21)-VLOOKUP($F85,taux,23))*VLOOKUP($F85,taux,24),IF($E85/12&gt;VLOOKUP($F85,taux,21),(VLOOKUP($F85,taux,20)*VLOOKUP($F85,taux,21))+($E85/12-VLOOKUP($F85,taux,21))*VLOOKUP($F85,taux,22),$E85/12*VLOOKUP($F85,taux,20))),0)))))</f>
        <v>0</v>
      </c>
      <c r="AA85" s="85">
        <f>IF($B85=" ",0,IF([1]Données!$X126="non couvert"," ",[1]Données!Y126))</f>
        <v>0</v>
      </c>
      <c r="AB85" s="82">
        <f>IF($B85=" ",0,IF([1]Données!$X126="exo",0,IF($AA85="ind",VLOOKUP($F85,taux,34),IF($AA85="fam",VLOOKUP($F85,taux,35),IF($AA85="mono",VLOOKUP($F85,taux,36),IF($AA85="couple",VLOOKUP($F85,taux,37),0))))))</f>
        <v>0</v>
      </c>
      <c r="AC85" s="85">
        <f>IF($B85=" ",0,IF([1]Données!$Z126="non couvert"," ",[1]Données!AA126))</f>
        <v>0</v>
      </c>
      <c r="AD85" s="82">
        <f>IF($B85=" ",0,IF([1]Données!$Z126="exo",0,IF($AC85="ind",VLOOKUP($F85,taux,38),IF($AC85="fam",VLOOKUP($F85,taux,39),IF($AC85="mono",VLOOKUP($F85,taux,40),IF($AC85="couple",VLOOKUP($F85,taux,41),0))))))</f>
        <v>0</v>
      </c>
      <c r="AE85" s="86">
        <f>IF($B85=" ",0,IF([1]Données!$AB126="non couvert"," ",[1]Données!AC126))</f>
        <v>0</v>
      </c>
      <c r="AF85" s="87">
        <f>IF($B85=" ",0,IF([1]Données!$AB126="exo",0,IF($AE85="ind",VLOOKUP($F85,taux,42),IF($AE85="fam",VLOOKUP($F85,taux,43),IF($AE85="mono",VLOOKUP($F85,taux,44),IF($AE85="couple",VLOOKUP($F85,taux,45),0))))))</f>
        <v>0</v>
      </c>
      <c r="AG85" s="88">
        <f t="shared" ca="1" si="12"/>
        <v>0</v>
      </c>
      <c r="AH85" s="88">
        <f>IF($B85=" ",0,IF([1]Données!J126="Manitoba",(Facture!H85+Facture!J85+Facture!L85+Facture!P85+Facture!R85+Facture!T85)*0.08,(AG85-W85)*IF([1]Données!$J126="qc",0.09,IF([1]Données!$J126="on",0.08,0))+W85*VLOOKUP($F85,taux,28)))</f>
        <v>0</v>
      </c>
      <c r="AI85" s="78">
        <f t="shared" ca="1" si="14"/>
        <v>0</v>
      </c>
    </row>
    <row r="86" spans="1:35" s="64" customFormat="1">
      <c r="A86" s="67">
        <f t="shared" si="15"/>
        <v>72</v>
      </c>
      <c r="B86" s="68" t="str">
        <f>CONCATENATE([1]Données!B127," ",[1]Données!C127)</f>
        <v xml:space="preserve"> </v>
      </c>
      <c r="C86" s="69">
        <f ca="1">IF(B86="",0,INT((TODAY()-[1]Données!E127)/365.25))</f>
        <v>119</v>
      </c>
      <c r="D86" s="70">
        <f>[1]Données!D127</f>
        <v>0</v>
      </c>
      <c r="E86" s="71">
        <f>[1]Données!I127</f>
        <v>0</v>
      </c>
      <c r="F86" s="72" t="str">
        <f>[1]Données!AD127</f>
        <v/>
      </c>
      <c r="G86" s="73">
        <f t="shared" ca="1" si="13"/>
        <v>0</v>
      </c>
      <c r="H86" s="74">
        <f>IF($B86=" ",0,IF([1]Données!$K127="exo",0,$G86/1000*VLOOKUP($F86,taux,2)))</f>
        <v>0</v>
      </c>
      <c r="I86" s="75">
        <f ca="1">IF(C86&gt;=65,0,[1]Données!M127*5000)</f>
        <v>0</v>
      </c>
      <c r="J86" s="74">
        <f ca="1">I86/1000*(IF(I86=0,0,1)*VLOOKUP((1+(C86&gt;=20)+(C86&gt;=25)+(C86&gt;=30)+(C86&gt;=35)+(C86&gt;=40)+(C86&gt;=45)+(C86&gt;=50)+(C86&gt;=55)+(C86&gt;=60)+(C86&gt;=65)),Test,2+(IF([1]Données!F127="H",1,3))+(IF([1]Données!G127="F",1,0))))</f>
        <v>0</v>
      </c>
      <c r="K86" s="73">
        <f t="shared" ca="1" si="8"/>
        <v>0</v>
      </c>
      <c r="L86" s="74">
        <f>IF($B86=" ",0,IF([1]Données!$N127="exo",0,$K86/1000*VLOOKUP($F86,taux,6)))</f>
        <v>0</v>
      </c>
      <c r="M86" s="76">
        <f>IF($B86=" ",0,IF([1]Données!$K127="NON COUVERT",0,IF(AND([1]Données!$L127="oui",[1]Données!$K127=0.5),MIN(VLOOKUP($F86,taux,5)/2,ROUNDUP(VLOOKUP($F86,taux,3)*$E86,-3)/2),IF([1]Données!$K127=0.5,MIN(VLOOKUP($F86,taux,4)/2,ROUNDUP(VLOOKUP($F86,taux,3)*$E86,-3)/2),ROUNDUP(IF([1]Données!$L127="OUI",MIN(VLOOKUP($F86,taux,3)*$E86,VLOOKUP($F86,taux,5)),MIN(VLOOKUP($F86,taux,3)*$E86,VLOOKUP($F86,taux,4))),-3)))))</f>
        <v>0</v>
      </c>
      <c r="N86" s="76">
        <f>IF($B86=" ",0,IF([1]Données!$N127="NON COUVERT",0,IF(AND([1]Données!$O127="oui",[1]Données!$N127=0.5),MIN(VLOOKUP($F86,taux,9)/2,ROUNDUP(VLOOKUP($F86,taux,7)*$E86,-3)/2),IF([1]Données!$N127=0.5,MIN(VLOOKUP($F86,taux,8)/2,ROUNDUP(VLOOKUP($F86,taux,7)*$E86,-3)/2),ROUNDUP(IF([1]Données!$O127="OUI",MIN(VLOOKUP($F86,taux,7)*$E86,VLOOKUP($F86,taux,9)),MIN(VLOOKUP($F86,taux,7)*$E86,VLOOKUP($F86,taux,8))),-3)))))</f>
        <v>0</v>
      </c>
      <c r="O86" s="77">
        <f>IF($B86=" ",0,IF([1]Données!P127="non couvert"," ",[1]Données!Q127))</f>
        <v>0</v>
      </c>
      <c r="P86" s="78">
        <f>IF($B86=" ",0,IF([1]Données!$P127="exo",0,IF($O86="FAM",VLOOKUP($F86,taux,10),IF($O86="MONO",VLOOKUP($F86,taux,11),IF($O86="COUPLE",VLOOKUP($F86,taux,12),0)))))</f>
        <v>0</v>
      </c>
      <c r="Q86" s="79">
        <f>IF($B86=" ",0,IF([1]Données!$R127="NON COUVERT",0,ROUNDUP(IF([1]Données!$S127="OUI",MIN($E86*VLOOKUP($F86,taux,15)/52,VLOOKUP($F86,taux,17)),MIN($E86*VLOOKUP($F86,taux,15)/52,VLOOKUP($F86,taux,16))),0)))</f>
        <v>0</v>
      </c>
      <c r="R86" s="80">
        <f>IF($B86=" ",0,IF([1]Données!$R127="EXO",0,$Q86*VLOOKUP($F86,taux,13)/10))</f>
        <v>0</v>
      </c>
      <c r="S86" s="81">
        <f t="shared" ca="1" si="9"/>
        <v>0</v>
      </c>
      <c r="T86" s="82">
        <f>IF(B86=" ",0,IF([1]Données!$T127="exo",0,$S86*VLOOKUP($F86,taux,18)/100))</f>
        <v>0</v>
      </c>
      <c r="U86" s="81">
        <f>IF($B86=" ",0,IF([1]Données!$V127="non couvert",0,IF(VLOOKUP($F86,taux,29)="fixe","s/o",IF([1]Données!$W127="oui",MIN(ROUNDUP(VLOOKUP($F86,taux,31)*$E86,-3),VLOOKUP($F86,taux,33)),MIN(ROUNDUP(VLOOKUP($F86,taux,31)*$E86,-3),VLOOKUP($F86,taux,32))))))</f>
        <v>0</v>
      </c>
      <c r="V86" s="82">
        <f>IF(B86=" ",0,IF([1]Données!$V127="exo",0,IF(VLOOKUP($F86,taux,29)="fixe",VLOOKUP($F86,taux,30),$U86/1000*VLOOKUP($F86,taux,30))))</f>
        <v>0</v>
      </c>
      <c r="W86" s="82">
        <f t="shared" si="10"/>
        <v>0</v>
      </c>
      <c r="X86" s="83">
        <f>IF(B86=" ",0,EDATE(([1]Données!E127),780))</f>
        <v>0</v>
      </c>
      <c r="Y86" s="83">
        <f t="shared" si="11"/>
        <v>0</v>
      </c>
      <c r="Z86" s="84">
        <f>IF($B86=" ",0,IF([1]Données!$T127="non couvert",0,IF([1]Données!$U127="oui",MIN(VLOOKUP($F86,taux,26),ROUNDUP(IF($E86/12&gt;VLOOKUP($F86,taux,21)+VLOOKUP($F86,taux,23),(VLOOKUP($F86,taux,20)*VLOOKUP($F86,taux,21))+(VLOOKUP($F86,taux,22)*VLOOKUP($F86,taux,23))+($E86/12-VLOOKUP($F86,taux,21)-VLOOKUP($F86,taux,23))*VLOOKUP($F86,taux,24),IF($E86/12&gt;VLOOKUP($F86,taux,21),(VLOOKUP($F86,taux,20)*VLOOKUP($F86,taux,21))+($E86/12-VLOOKUP($F86,taux,21))*VLOOKUP($F86,taux,22),$E86/12*VLOOKUP($F86,taux,20))),0)),MIN(VLOOKUP($F86,taux,25),ROUNDUP(IF($E86/12&gt;VLOOKUP($F86,taux,21)+VLOOKUP($F86,taux,23),(VLOOKUP($F86,taux,20)*VLOOKUP($F86,taux,21))+(VLOOKUP($F86,taux,22)*VLOOKUP($F86,taux,23))+($E86/12-VLOOKUP($F86,taux,21)-VLOOKUP($F86,taux,23))*VLOOKUP($F86,taux,24),IF($E86/12&gt;VLOOKUP($F86,taux,21),(VLOOKUP($F86,taux,20)*VLOOKUP($F86,taux,21))+($E86/12-VLOOKUP($F86,taux,21))*VLOOKUP($F86,taux,22),$E86/12*VLOOKUP($F86,taux,20))),0)))))</f>
        <v>0</v>
      </c>
      <c r="AA86" s="85">
        <f>IF($B86=" ",0,IF([1]Données!$X127="non couvert"," ",[1]Données!Y127))</f>
        <v>0</v>
      </c>
      <c r="AB86" s="82">
        <f>IF($B86=" ",0,IF([1]Données!$X127="exo",0,IF($AA86="ind",VLOOKUP($F86,taux,34),IF($AA86="fam",VLOOKUP($F86,taux,35),IF($AA86="mono",VLOOKUP($F86,taux,36),IF($AA86="couple",VLOOKUP($F86,taux,37),0))))))</f>
        <v>0</v>
      </c>
      <c r="AC86" s="85">
        <f>IF($B86=" ",0,IF([1]Données!$Z127="non couvert"," ",[1]Données!AA127))</f>
        <v>0</v>
      </c>
      <c r="AD86" s="82">
        <f>IF($B86=" ",0,IF([1]Données!$Z127="exo",0,IF($AC86="ind",VLOOKUP($F86,taux,38),IF($AC86="fam",VLOOKUP($F86,taux,39),IF($AC86="mono",VLOOKUP($F86,taux,40),IF($AC86="couple",VLOOKUP($F86,taux,41),0))))))</f>
        <v>0</v>
      </c>
      <c r="AE86" s="86">
        <f>IF($B86=" ",0,IF([1]Données!$AB127="non couvert"," ",[1]Données!AC127))</f>
        <v>0</v>
      </c>
      <c r="AF86" s="87">
        <f>IF($B86=" ",0,IF([1]Données!$AB127="exo",0,IF($AE86="ind",VLOOKUP($F86,taux,42),IF($AE86="fam",VLOOKUP($F86,taux,43),IF($AE86="mono",VLOOKUP($F86,taux,44),IF($AE86="couple",VLOOKUP($F86,taux,45),0))))))</f>
        <v>0</v>
      </c>
      <c r="AG86" s="88">
        <f t="shared" ca="1" si="12"/>
        <v>0</v>
      </c>
      <c r="AH86" s="88">
        <f>IF($B86=" ",0,IF([1]Données!J127="Manitoba",(Facture!H86+Facture!J86+Facture!L86+Facture!P86+Facture!R86+Facture!T86)*0.08,(AG86-W86)*IF([1]Données!$J127="qc",0.09,IF([1]Données!$J127="on",0.08,0))+W86*VLOOKUP($F86,taux,28)))</f>
        <v>0</v>
      </c>
      <c r="AI86" s="78">
        <f t="shared" ca="1" si="14"/>
        <v>0</v>
      </c>
    </row>
    <row r="87" spans="1:35" s="64" customFormat="1">
      <c r="A87" s="67">
        <f t="shared" si="15"/>
        <v>73</v>
      </c>
      <c r="B87" s="68" t="str">
        <f>CONCATENATE([1]Données!B128," ",[1]Données!C128)</f>
        <v xml:space="preserve"> </v>
      </c>
      <c r="C87" s="69">
        <f ca="1">IF(B87="",0,INT((TODAY()-[1]Données!E128)/365.25))</f>
        <v>119</v>
      </c>
      <c r="D87" s="70">
        <f>[1]Données!D128</f>
        <v>0</v>
      </c>
      <c r="E87" s="71">
        <f>[1]Données!I128</f>
        <v>0</v>
      </c>
      <c r="F87" s="72" t="str">
        <f>[1]Données!AD128</f>
        <v/>
      </c>
      <c r="G87" s="73">
        <f t="shared" ca="1" si="13"/>
        <v>0</v>
      </c>
      <c r="H87" s="74">
        <f>IF($B87=" ",0,IF([1]Données!$K128="exo",0,$G87/1000*VLOOKUP($F87,taux,2)))</f>
        <v>0</v>
      </c>
      <c r="I87" s="75">
        <f ca="1">IF(C87&gt;=65,0,[1]Données!M128*5000)</f>
        <v>0</v>
      </c>
      <c r="J87" s="74">
        <f ca="1">I87/1000*(IF(I87=0,0,1)*VLOOKUP((1+(C87&gt;=20)+(C87&gt;=25)+(C87&gt;=30)+(C87&gt;=35)+(C87&gt;=40)+(C87&gt;=45)+(C87&gt;=50)+(C87&gt;=55)+(C87&gt;=60)+(C87&gt;=65)),Test,2+(IF([1]Données!F128="H",1,3))+(IF([1]Données!G128="F",1,0))))</f>
        <v>0</v>
      </c>
      <c r="K87" s="73">
        <f t="shared" ca="1" si="8"/>
        <v>0</v>
      </c>
      <c r="L87" s="74">
        <f>IF($B87=" ",0,IF([1]Données!$N128="exo",0,$K87/1000*VLOOKUP($F87,taux,6)))</f>
        <v>0</v>
      </c>
      <c r="M87" s="76">
        <f>IF($B87=" ",0,IF([1]Données!$K128="NON COUVERT",0,IF(AND([1]Données!$L128="oui",[1]Données!$K128=0.5),MIN(VLOOKUP($F87,taux,5)/2,ROUNDUP(VLOOKUP($F87,taux,3)*$E87,-3)/2),IF([1]Données!$K128=0.5,MIN(VLOOKUP($F87,taux,4)/2,ROUNDUP(VLOOKUP($F87,taux,3)*$E87,-3)/2),ROUNDUP(IF([1]Données!$L128="OUI",MIN(VLOOKUP($F87,taux,3)*$E87,VLOOKUP($F87,taux,5)),MIN(VLOOKUP($F87,taux,3)*$E87,VLOOKUP($F87,taux,4))),-3)))))</f>
        <v>0</v>
      </c>
      <c r="N87" s="76">
        <f>IF($B87=" ",0,IF([1]Données!$N128="NON COUVERT",0,IF(AND([1]Données!$O128="oui",[1]Données!$N128=0.5),MIN(VLOOKUP($F87,taux,9)/2,ROUNDUP(VLOOKUP($F87,taux,7)*$E87,-3)/2),IF([1]Données!$N128=0.5,MIN(VLOOKUP($F87,taux,8)/2,ROUNDUP(VLOOKUP($F87,taux,7)*$E87,-3)/2),ROUNDUP(IF([1]Données!$O128="OUI",MIN(VLOOKUP($F87,taux,7)*$E87,VLOOKUP($F87,taux,9)),MIN(VLOOKUP($F87,taux,7)*$E87,VLOOKUP($F87,taux,8))),-3)))))</f>
        <v>0</v>
      </c>
      <c r="O87" s="77">
        <f>IF($B87=" ",0,IF([1]Données!P128="non couvert"," ",[1]Données!Q128))</f>
        <v>0</v>
      </c>
      <c r="P87" s="78">
        <f>IF($B87=" ",0,IF([1]Données!$P128="exo",0,IF($O87="FAM",VLOOKUP($F87,taux,10),IF($O87="MONO",VLOOKUP($F87,taux,11),IF($O87="COUPLE",VLOOKUP($F87,taux,12),0)))))</f>
        <v>0</v>
      </c>
      <c r="Q87" s="79">
        <f>IF($B87=" ",0,IF([1]Données!$R128="NON COUVERT",0,ROUNDUP(IF([1]Données!$S128="OUI",MIN($E87*VLOOKUP($F87,taux,15)/52,VLOOKUP($F87,taux,17)),MIN($E87*VLOOKUP($F87,taux,15)/52,VLOOKUP($F87,taux,16))),0)))</f>
        <v>0</v>
      </c>
      <c r="R87" s="80">
        <f>IF($B87=" ",0,IF([1]Données!$R128="EXO",0,$Q87*VLOOKUP($F87,taux,13)/10))</f>
        <v>0</v>
      </c>
      <c r="S87" s="81">
        <f t="shared" ca="1" si="9"/>
        <v>0</v>
      </c>
      <c r="T87" s="82">
        <f>IF(B87=" ",0,IF([1]Données!$T128="exo",0,$S87*VLOOKUP($F87,taux,18)/100))</f>
        <v>0</v>
      </c>
      <c r="U87" s="81">
        <f>IF($B87=" ",0,IF([1]Données!$V128="non couvert",0,IF(VLOOKUP($F87,taux,29)="fixe","s/o",IF([1]Données!$W128="oui",MIN(ROUNDUP(VLOOKUP($F87,taux,31)*$E87,-3),VLOOKUP($F87,taux,33)),MIN(ROUNDUP(VLOOKUP($F87,taux,31)*$E87,-3),VLOOKUP($F87,taux,32))))))</f>
        <v>0</v>
      </c>
      <c r="V87" s="82">
        <f>IF(B87=" ",0,IF([1]Données!$V128="exo",0,IF(VLOOKUP($F87,taux,29)="fixe",VLOOKUP($F87,taux,30),$U87/1000*VLOOKUP($F87,taux,30))))</f>
        <v>0</v>
      </c>
      <c r="W87" s="82">
        <f t="shared" si="10"/>
        <v>0</v>
      </c>
      <c r="X87" s="83">
        <f>IF(B87=" ",0,EDATE(([1]Données!E128),780))</f>
        <v>0</v>
      </c>
      <c r="Y87" s="83">
        <f t="shared" si="11"/>
        <v>0</v>
      </c>
      <c r="Z87" s="84">
        <f>IF($B87=" ",0,IF([1]Données!$T128="non couvert",0,IF([1]Données!$U128="oui",MIN(VLOOKUP($F87,taux,26),ROUNDUP(IF($E87/12&gt;VLOOKUP($F87,taux,21)+VLOOKUP($F87,taux,23),(VLOOKUP($F87,taux,20)*VLOOKUP($F87,taux,21))+(VLOOKUP($F87,taux,22)*VLOOKUP($F87,taux,23))+($E87/12-VLOOKUP($F87,taux,21)-VLOOKUP($F87,taux,23))*VLOOKUP($F87,taux,24),IF($E87/12&gt;VLOOKUP($F87,taux,21),(VLOOKUP($F87,taux,20)*VLOOKUP($F87,taux,21))+($E87/12-VLOOKUP($F87,taux,21))*VLOOKUP($F87,taux,22),$E87/12*VLOOKUP($F87,taux,20))),0)),MIN(VLOOKUP($F87,taux,25),ROUNDUP(IF($E87/12&gt;VLOOKUP($F87,taux,21)+VLOOKUP($F87,taux,23),(VLOOKUP($F87,taux,20)*VLOOKUP($F87,taux,21))+(VLOOKUP($F87,taux,22)*VLOOKUP($F87,taux,23))+($E87/12-VLOOKUP($F87,taux,21)-VLOOKUP($F87,taux,23))*VLOOKUP($F87,taux,24),IF($E87/12&gt;VLOOKUP($F87,taux,21),(VLOOKUP($F87,taux,20)*VLOOKUP($F87,taux,21))+($E87/12-VLOOKUP($F87,taux,21))*VLOOKUP($F87,taux,22),$E87/12*VLOOKUP($F87,taux,20))),0)))))</f>
        <v>0</v>
      </c>
      <c r="AA87" s="85">
        <f>IF($B87=" ",0,IF([1]Données!$X128="non couvert"," ",[1]Données!Y128))</f>
        <v>0</v>
      </c>
      <c r="AB87" s="82">
        <f>IF($B87=" ",0,IF([1]Données!$X128="exo",0,IF($AA87="ind",VLOOKUP($F87,taux,34),IF($AA87="fam",VLOOKUP($F87,taux,35),IF($AA87="mono",VLOOKUP($F87,taux,36),IF($AA87="couple",VLOOKUP($F87,taux,37),0))))))</f>
        <v>0</v>
      </c>
      <c r="AC87" s="85">
        <f>IF($B87=" ",0,IF([1]Données!$Z128="non couvert"," ",[1]Données!AA128))</f>
        <v>0</v>
      </c>
      <c r="AD87" s="82">
        <f>IF($B87=" ",0,IF([1]Données!$Z128="exo",0,IF($AC87="ind",VLOOKUP($F87,taux,38),IF($AC87="fam",VLOOKUP($F87,taux,39),IF($AC87="mono",VLOOKUP($F87,taux,40),IF($AC87="couple",VLOOKUP($F87,taux,41),0))))))</f>
        <v>0</v>
      </c>
      <c r="AE87" s="86">
        <f>IF($B87=" ",0,IF([1]Données!$AB128="non couvert"," ",[1]Données!AC128))</f>
        <v>0</v>
      </c>
      <c r="AF87" s="87">
        <f>IF($B87=" ",0,IF([1]Données!$AB128="exo",0,IF($AE87="ind",VLOOKUP($F87,taux,42),IF($AE87="fam",VLOOKUP($F87,taux,43),IF($AE87="mono",VLOOKUP($F87,taux,44),IF($AE87="couple",VLOOKUP($F87,taux,45),0))))))</f>
        <v>0</v>
      </c>
      <c r="AG87" s="88">
        <f t="shared" ca="1" si="12"/>
        <v>0</v>
      </c>
      <c r="AH87" s="88">
        <f>IF($B87=" ",0,IF([1]Données!J128="Manitoba",(Facture!H87+Facture!J87+Facture!L87+Facture!P87+Facture!R87+Facture!T87)*0.08,(AG87-W87)*IF([1]Données!$J128="qc",0.09,IF([1]Données!$J128="on",0.08,0))+W87*VLOOKUP($F87,taux,28)))</f>
        <v>0</v>
      </c>
      <c r="AI87" s="78">
        <f t="shared" ca="1" si="14"/>
        <v>0</v>
      </c>
    </row>
    <row r="88" spans="1:35" s="64" customFormat="1">
      <c r="A88" s="67">
        <f t="shared" si="15"/>
        <v>74</v>
      </c>
      <c r="B88" s="68" t="str">
        <f>CONCATENATE([1]Données!B129," ",[1]Données!C129)</f>
        <v xml:space="preserve"> </v>
      </c>
      <c r="C88" s="69">
        <f ca="1">IF(B88="",0,INT((TODAY()-[1]Données!E129)/365.25))</f>
        <v>119</v>
      </c>
      <c r="D88" s="70">
        <f>[1]Données!D129</f>
        <v>0</v>
      </c>
      <c r="E88" s="71">
        <f>[1]Données!I129</f>
        <v>0</v>
      </c>
      <c r="F88" s="72" t="str">
        <f>[1]Données!AD129</f>
        <v/>
      </c>
      <c r="G88" s="73">
        <f t="shared" ca="1" si="13"/>
        <v>0</v>
      </c>
      <c r="H88" s="74">
        <f>IF($B88=" ",0,IF([1]Données!$K129="exo",0,$G88/1000*VLOOKUP($F88,taux,2)))</f>
        <v>0</v>
      </c>
      <c r="I88" s="75">
        <f ca="1">IF(C88&gt;=65,0,[1]Données!M129*5000)</f>
        <v>0</v>
      </c>
      <c r="J88" s="74">
        <f ca="1">I88/1000*(IF(I88=0,0,1)*VLOOKUP((1+(C88&gt;=20)+(C88&gt;=25)+(C88&gt;=30)+(C88&gt;=35)+(C88&gt;=40)+(C88&gt;=45)+(C88&gt;=50)+(C88&gt;=55)+(C88&gt;=60)+(C88&gt;=65)),Test,2+(IF([1]Données!F129="H",1,3))+(IF([1]Données!G129="F",1,0))))</f>
        <v>0</v>
      </c>
      <c r="K88" s="73">
        <f t="shared" ca="1" si="8"/>
        <v>0</v>
      </c>
      <c r="L88" s="74">
        <f>IF($B88=" ",0,IF([1]Données!$N129="exo",0,$K88/1000*VLOOKUP($F88,taux,6)))</f>
        <v>0</v>
      </c>
      <c r="M88" s="76">
        <f>IF($B88=" ",0,IF([1]Données!$K129="NON COUVERT",0,IF(AND([1]Données!$L129="oui",[1]Données!$K129=0.5),MIN(VLOOKUP($F88,taux,5)/2,ROUNDUP(VLOOKUP($F88,taux,3)*$E88,-3)/2),IF([1]Données!$K129=0.5,MIN(VLOOKUP($F88,taux,4)/2,ROUNDUP(VLOOKUP($F88,taux,3)*$E88,-3)/2),ROUNDUP(IF([1]Données!$L129="OUI",MIN(VLOOKUP($F88,taux,3)*$E88,VLOOKUP($F88,taux,5)),MIN(VLOOKUP($F88,taux,3)*$E88,VLOOKUP($F88,taux,4))),-3)))))</f>
        <v>0</v>
      </c>
      <c r="N88" s="76">
        <f>IF($B88=" ",0,IF([1]Données!$N129="NON COUVERT",0,IF(AND([1]Données!$O129="oui",[1]Données!$N129=0.5),MIN(VLOOKUP($F88,taux,9)/2,ROUNDUP(VLOOKUP($F88,taux,7)*$E88,-3)/2),IF([1]Données!$N129=0.5,MIN(VLOOKUP($F88,taux,8)/2,ROUNDUP(VLOOKUP($F88,taux,7)*$E88,-3)/2),ROUNDUP(IF([1]Données!$O129="OUI",MIN(VLOOKUP($F88,taux,7)*$E88,VLOOKUP($F88,taux,9)),MIN(VLOOKUP($F88,taux,7)*$E88,VLOOKUP($F88,taux,8))),-3)))))</f>
        <v>0</v>
      </c>
      <c r="O88" s="77">
        <f>IF($B88=" ",0,IF([1]Données!P129="non couvert"," ",[1]Données!Q129))</f>
        <v>0</v>
      </c>
      <c r="P88" s="78">
        <f>IF($B88=" ",0,IF([1]Données!$P129="exo",0,IF($O88="FAM",VLOOKUP($F88,taux,10),IF($O88="MONO",VLOOKUP($F88,taux,11),IF($O88="COUPLE",VLOOKUP($F88,taux,12),0)))))</f>
        <v>0</v>
      </c>
      <c r="Q88" s="79">
        <f>IF($B88=" ",0,IF([1]Données!$R129="NON COUVERT",0,ROUNDUP(IF([1]Données!$S129="OUI",MIN($E88*VLOOKUP($F88,taux,15)/52,VLOOKUP($F88,taux,17)),MIN($E88*VLOOKUP($F88,taux,15)/52,VLOOKUP($F88,taux,16))),0)))</f>
        <v>0</v>
      </c>
      <c r="R88" s="80">
        <f>IF($B88=" ",0,IF([1]Données!$R129="EXO",0,$Q88*VLOOKUP($F88,taux,13)/10))</f>
        <v>0</v>
      </c>
      <c r="S88" s="81">
        <f t="shared" ca="1" si="9"/>
        <v>0</v>
      </c>
      <c r="T88" s="82">
        <f>IF(B88=" ",0,IF([1]Données!$T129="exo",0,$S88*VLOOKUP($F88,taux,18)/100))</f>
        <v>0</v>
      </c>
      <c r="U88" s="81">
        <f>IF($B88=" ",0,IF([1]Données!$V129="non couvert",0,IF(VLOOKUP($F88,taux,29)="fixe","s/o",IF([1]Données!$W129="oui",MIN(ROUNDUP(VLOOKUP($F88,taux,31)*$E88,-3),VLOOKUP($F88,taux,33)),MIN(ROUNDUP(VLOOKUP($F88,taux,31)*$E88,-3),VLOOKUP($F88,taux,32))))))</f>
        <v>0</v>
      </c>
      <c r="V88" s="82">
        <f>IF(B88=" ",0,IF([1]Données!$V129="exo",0,IF(VLOOKUP($F88,taux,29)="fixe",VLOOKUP($F88,taux,30),$U88/1000*VLOOKUP($F88,taux,30))))</f>
        <v>0</v>
      </c>
      <c r="W88" s="82">
        <f t="shared" si="10"/>
        <v>0</v>
      </c>
      <c r="X88" s="83">
        <f>IF(B88=" ",0,EDATE(([1]Données!E129),780))</f>
        <v>0</v>
      </c>
      <c r="Y88" s="83">
        <f t="shared" si="11"/>
        <v>0</v>
      </c>
      <c r="Z88" s="84">
        <f>IF($B88=" ",0,IF([1]Données!$T129="non couvert",0,IF([1]Données!$U129="oui",MIN(VLOOKUP($F88,taux,26),ROUNDUP(IF($E88/12&gt;VLOOKUP($F88,taux,21)+VLOOKUP($F88,taux,23),(VLOOKUP($F88,taux,20)*VLOOKUP($F88,taux,21))+(VLOOKUP($F88,taux,22)*VLOOKUP($F88,taux,23))+($E88/12-VLOOKUP($F88,taux,21)-VLOOKUP($F88,taux,23))*VLOOKUP($F88,taux,24),IF($E88/12&gt;VLOOKUP($F88,taux,21),(VLOOKUP($F88,taux,20)*VLOOKUP($F88,taux,21))+($E88/12-VLOOKUP($F88,taux,21))*VLOOKUP($F88,taux,22),$E88/12*VLOOKUP($F88,taux,20))),0)),MIN(VLOOKUP($F88,taux,25),ROUNDUP(IF($E88/12&gt;VLOOKUP($F88,taux,21)+VLOOKUP($F88,taux,23),(VLOOKUP($F88,taux,20)*VLOOKUP($F88,taux,21))+(VLOOKUP($F88,taux,22)*VLOOKUP($F88,taux,23))+($E88/12-VLOOKUP($F88,taux,21)-VLOOKUP($F88,taux,23))*VLOOKUP($F88,taux,24),IF($E88/12&gt;VLOOKUP($F88,taux,21),(VLOOKUP($F88,taux,20)*VLOOKUP($F88,taux,21))+($E88/12-VLOOKUP($F88,taux,21))*VLOOKUP($F88,taux,22),$E88/12*VLOOKUP($F88,taux,20))),0)))))</f>
        <v>0</v>
      </c>
      <c r="AA88" s="85">
        <f>IF($B88=" ",0,IF([1]Données!$X129="non couvert"," ",[1]Données!Y129))</f>
        <v>0</v>
      </c>
      <c r="AB88" s="82">
        <f>IF($B88=" ",0,IF([1]Données!$X129="exo",0,IF($AA88="ind",VLOOKUP($F88,taux,34),IF($AA88="fam",VLOOKUP($F88,taux,35),IF($AA88="mono",VLOOKUP($F88,taux,36),IF($AA88="couple",VLOOKUP($F88,taux,37),0))))))</f>
        <v>0</v>
      </c>
      <c r="AC88" s="85">
        <f>IF($B88=" ",0,IF([1]Données!$Z129="non couvert"," ",[1]Données!AA129))</f>
        <v>0</v>
      </c>
      <c r="AD88" s="82">
        <f>IF($B88=" ",0,IF([1]Données!$Z129="exo",0,IF($AC88="ind",VLOOKUP($F88,taux,38),IF($AC88="fam",VLOOKUP($F88,taux,39),IF($AC88="mono",VLOOKUP($F88,taux,40),IF($AC88="couple",VLOOKUP($F88,taux,41),0))))))</f>
        <v>0</v>
      </c>
      <c r="AE88" s="86">
        <f>IF($B88=" ",0,IF([1]Données!$AB129="non couvert"," ",[1]Données!AC129))</f>
        <v>0</v>
      </c>
      <c r="AF88" s="87">
        <f>IF($B88=" ",0,IF([1]Données!$AB129="exo",0,IF($AE88="ind",VLOOKUP($F88,taux,42),IF($AE88="fam",VLOOKUP($F88,taux,43),IF($AE88="mono",VLOOKUP($F88,taux,44),IF($AE88="couple",VLOOKUP($F88,taux,45),0))))))</f>
        <v>0</v>
      </c>
      <c r="AG88" s="88">
        <f t="shared" ca="1" si="12"/>
        <v>0</v>
      </c>
      <c r="AH88" s="88">
        <f>IF($B88=" ",0,IF([1]Données!J129="Manitoba",(Facture!H88+Facture!J88+Facture!L88+Facture!P88+Facture!R88+Facture!T88)*0.08,(AG88-W88)*IF([1]Données!$J129="qc",0.09,IF([1]Données!$J129="on",0.08,0))+W88*VLOOKUP($F88,taux,28)))</f>
        <v>0</v>
      </c>
      <c r="AI88" s="78">
        <f t="shared" ca="1" si="14"/>
        <v>0</v>
      </c>
    </row>
    <row r="89" spans="1:35" s="64" customFormat="1">
      <c r="A89" s="67">
        <f t="shared" si="15"/>
        <v>75</v>
      </c>
      <c r="B89" s="68" t="str">
        <f>CONCATENATE([1]Données!B130," ",[1]Données!C130)</f>
        <v xml:space="preserve"> </v>
      </c>
      <c r="C89" s="69">
        <f ca="1">IF(B89="",0,INT((TODAY()-[1]Données!E130)/365.25))</f>
        <v>119</v>
      </c>
      <c r="D89" s="70">
        <f>[1]Données!D130</f>
        <v>0</v>
      </c>
      <c r="E89" s="71">
        <f>[1]Données!I130</f>
        <v>0</v>
      </c>
      <c r="F89" s="72" t="str">
        <f>[1]Données!AD130</f>
        <v/>
      </c>
      <c r="G89" s="73">
        <f t="shared" ca="1" si="13"/>
        <v>0</v>
      </c>
      <c r="H89" s="74">
        <f>IF($B89=" ",0,IF([1]Données!$K130="exo",0,$G89/1000*VLOOKUP($F89,taux,2)))</f>
        <v>0</v>
      </c>
      <c r="I89" s="75">
        <f ca="1">IF(C89&gt;=65,0,[1]Données!M130*5000)</f>
        <v>0</v>
      </c>
      <c r="J89" s="74">
        <f ca="1">I89/1000*(IF(I89=0,0,1)*VLOOKUP((1+(C89&gt;=20)+(C89&gt;=25)+(C89&gt;=30)+(C89&gt;=35)+(C89&gt;=40)+(C89&gt;=45)+(C89&gt;=50)+(C89&gt;=55)+(C89&gt;=60)+(C89&gt;=65)),Test,2+(IF([1]Données!F130="H",1,3))+(IF([1]Données!G130="F",1,0))))</f>
        <v>0</v>
      </c>
      <c r="K89" s="73">
        <f t="shared" ca="1" si="8"/>
        <v>0</v>
      </c>
      <c r="L89" s="74">
        <f>IF($B89=" ",0,IF([1]Données!$N130="exo",0,$K89/1000*VLOOKUP($F89,taux,6)))</f>
        <v>0</v>
      </c>
      <c r="M89" s="76">
        <f>IF($B89=" ",0,IF([1]Données!$K130="NON COUVERT",0,IF(AND([1]Données!$L130="oui",[1]Données!$K130=0.5),MIN(VLOOKUP($F89,taux,5)/2,ROUNDUP(VLOOKUP($F89,taux,3)*$E89,-3)/2),IF([1]Données!$K130=0.5,MIN(VLOOKUP($F89,taux,4)/2,ROUNDUP(VLOOKUP($F89,taux,3)*$E89,-3)/2),ROUNDUP(IF([1]Données!$L130="OUI",MIN(VLOOKUP($F89,taux,3)*$E89,VLOOKUP($F89,taux,5)),MIN(VLOOKUP($F89,taux,3)*$E89,VLOOKUP($F89,taux,4))),-3)))))</f>
        <v>0</v>
      </c>
      <c r="N89" s="76">
        <f>IF($B89=" ",0,IF([1]Données!$N130="NON COUVERT",0,IF(AND([1]Données!$O130="oui",[1]Données!$N130=0.5),MIN(VLOOKUP($F89,taux,9)/2,ROUNDUP(VLOOKUP($F89,taux,7)*$E89,-3)/2),IF([1]Données!$N130=0.5,MIN(VLOOKUP($F89,taux,8)/2,ROUNDUP(VLOOKUP($F89,taux,7)*$E89,-3)/2),ROUNDUP(IF([1]Données!$O130="OUI",MIN(VLOOKUP($F89,taux,7)*$E89,VLOOKUP($F89,taux,9)),MIN(VLOOKUP($F89,taux,7)*$E89,VLOOKUP($F89,taux,8))),-3)))))</f>
        <v>0</v>
      </c>
      <c r="O89" s="77">
        <f>IF($B89=" ",0,IF([1]Données!P130="non couvert"," ",[1]Données!Q130))</f>
        <v>0</v>
      </c>
      <c r="P89" s="78">
        <f>IF($B89=" ",0,IF([1]Données!$P130="exo",0,IF($O89="FAM",VLOOKUP($F89,taux,10),IF($O89="MONO",VLOOKUP($F89,taux,11),IF($O89="COUPLE",VLOOKUP($F89,taux,12),0)))))</f>
        <v>0</v>
      </c>
      <c r="Q89" s="79">
        <f>IF($B89=" ",0,IF([1]Données!$R130="NON COUVERT",0,ROUNDUP(IF([1]Données!$S130="OUI",MIN($E89*VLOOKUP($F89,taux,15)/52,VLOOKUP($F89,taux,17)),MIN($E89*VLOOKUP($F89,taux,15)/52,VLOOKUP($F89,taux,16))),0)))</f>
        <v>0</v>
      </c>
      <c r="R89" s="80">
        <f>IF($B89=" ",0,IF([1]Données!$R130="EXO",0,$Q89*VLOOKUP($F89,taux,13)/10))</f>
        <v>0</v>
      </c>
      <c r="S89" s="81">
        <f t="shared" ca="1" si="9"/>
        <v>0</v>
      </c>
      <c r="T89" s="82">
        <f>IF(B89=" ",0,IF([1]Données!$T130="exo",0,$S89*VLOOKUP($F89,taux,18)/100))</f>
        <v>0</v>
      </c>
      <c r="U89" s="81">
        <f>IF($B89=" ",0,IF([1]Données!$V130="non couvert",0,IF(VLOOKUP($F89,taux,29)="fixe","s/o",IF([1]Données!$W130="oui",MIN(ROUNDUP(VLOOKUP($F89,taux,31)*$E89,-3),VLOOKUP($F89,taux,33)),MIN(ROUNDUP(VLOOKUP($F89,taux,31)*$E89,-3),VLOOKUP($F89,taux,32))))))</f>
        <v>0</v>
      </c>
      <c r="V89" s="82">
        <f>IF(B89=" ",0,IF([1]Données!$V130="exo",0,IF(VLOOKUP($F89,taux,29)="fixe",VLOOKUP($F89,taux,30),$U89/1000*VLOOKUP($F89,taux,30))))</f>
        <v>0</v>
      </c>
      <c r="W89" s="82">
        <f t="shared" si="10"/>
        <v>0</v>
      </c>
      <c r="X89" s="83">
        <f>IF(B89=" ",0,EDATE(([1]Données!E130),780))</f>
        <v>0</v>
      </c>
      <c r="Y89" s="83">
        <f t="shared" si="11"/>
        <v>0</v>
      </c>
      <c r="Z89" s="84">
        <f>IF($B89=" ",0,IF([1]Données!$T130="non couvert",0,IF([1]Données!$U130="oui",MIN(VLOOKUP($F89,taux,26),ROUNDUP(IF($E89/12&gt;VLOOKUP($F89,taux,21)+VLOOKUP($F89,taux,23),(VLOOKUP($F89,taux,20)*VLOOKUP($F89,taux,21))+(VLOOKUP($F89,taux,22)*VLOOKUP($F89,taux,23))+($E89/12-VLOOKUP($F89,taux,21)-VLOOKUP($F89,taux,23))*VLOOKUP($F89,taux,24),IF($E89/12&gt;VLOOKUP($F89,taux,21),(VLOOKUP($F89,taux,20)*VLOOKUP($F89,taux,21))+($E89/12-VLOOKUP($F89,taux,21))*VLOOKUP($F89,taux,22),$E89/12*VLOOKUP($F89,taux,20))),0)),MIN(VLOOKUP($F89,taux,25),ROUNDUP(IF($E89/12&gt;VLOOKUP($F89,taux,21)+VLOOKUP($F89,taux,23),(VLOOKUP($F89,taux,20)*VLOOKUP($F89,taux,21))+(VLOOKUP($F89,taux,22)*VLOOKUP($F89,taux,23))+($E89/12-VLOOKUP($F89,taux,21)-VLOOKUP($F89,taux,23))*VLOOKUP($F89,taux,24),IF($E89/12&gt;VLOOKUP($F89,taux,21),(VLOOKUP($F89,taux,20)*VLOOKUP($F89,taux,21))+($E89/12-VLOOKUP($F89,taux,21))*VLOOKUP($F89,taux,22),$E89/12*VLOOKUP($F89,taux,20))),0)))))</f>
        <v>0</v>
      </c>
      <c r="AA89" s="85">
        <f>IF($B89=" ",0,IF([1]Données!$X130="non couvert"," ",[1]Données!Y130))</f>
        <v>0</v>
      </c>
      <c r="AB89" s="82">
        <f>IF($B89=" ",0,IF([1]Données!$X130="exo",0,IF($AA89="ind",VLOOKUP($F89,taux,34),IF($AA89="fam",VLOOKUP($F89,taux,35),IF($AA89="mono",VLOOKUP($F89,taux,36),IF($AA89="couple",VLOOKUP($F89,taux,37),0))))))</f>
        <v>0</v>
      </c>
      <c r="AC89" s="85">
        <f>IF($B89=" ",0,IF([1]Données!$Z130="non couvert"," ",[1]Données!AA130))</f>
        <v>0</v>
      </c>
      <c r="AD89" s="82">
        <f>IF($B89=" ",0,IF([1]Données!$Z130="exo",0,IF($AC89="ind",VLOOKUP($F89,taux,38),IF($AC89="fam",VLOOKUP($F89,taux,39),IF($AC89="mono",VLOOKUP($F89,taux,40),IF($AC89="couple",VLOOKUP($F89,taux,41),0))))))</f>
        <v>0</v>
      </c>
      <c r="AE89" s="86">
        <f>IF($B89=" ",0,IF([1]Données!$AB130="non couvert"," ",[1]Données!AC130))</f>
        <v>0</v>
      </c>
      <c r="AF89" s="87">
        <f>IF($B89=" ",0,IF([1]Données!$AB130="exo",0,IF($AE89="ind",VLOOKUP($F89,taux,42),IF($AE89="fam",VLOOKUP($F89,taux,43),IF($AE89="mono",VLOOKUP($F89,taux,44),IF($AE89="couple",VLOOKUP($F89,taux,45),0))))))</f>
        <v>0</v>
      </c>
      <c r="AG89" s="88">
        <f t="shared" ca="1" si="12"/>
        <v>0</v>
      </c>
      <c r="AH89" s="88">
        <f>IF($B89=" ",0,IF([1]Données!J130="Manitoba",(Facture!H89+Facture!J89+Facture!L89+Facture!P89+Facture!R89+Facture!T89)*0.08,(AG89-W89)*IF([1]Données!$J130="qc",0.09,IF([1]Données!$J130="on",0.08,0))+W89*VLOOKUP($F89,taux,28)))</f>
        <v>0</v>
      </c>
      <c r="AI89" s="78">
        <f t="shared" ca="1" si="14"/>
        <v>0</v>
      </c>
    </row>
    <row r="90" spans="1:35" s="64" customFormat="1">
      <c r="A90" s="67">
        <f t="shared" si="15"/>
        <v>76</v>
      </c>
      <c r="B90" s="68" t="str">
        <f>CONCATENATE([1]Données!B131," ",[1]Données!C131)</f>
        <v xml:space="preserve"> </v>
      </c>
      <c r="C90" s="69">
        <f ca="1">IF(B90="",0,INT((TODAY()-[1]Données!E131)/365.25))</f>
        <v>119</v>
      </c>
      <c r="D90" s="70">
        <f>[1]Données!D131</f>
        <v>0</v>
      </c>
      <c r="E90" s="71">
        <f>[1]Données!I131</f>
        <v>0</v>
      </c>
      <c r="F90" s="72" t="str">
        <f>[1]Données!AD131</f>
        <v/>
      </c>
      <c r="G90" s="73">
        <f t="shared" ca="1" si="13"/>
        <v>0</v>
      </c>
      <c r="H90" s="74">
        <f>IF($B90=" ",0,IF([1]Données!$K131="exo",0,$G90/1000*VLOOKUP($F90,taux,2)))</f>
        <v>0</v>
      </c>
      <c r="I90" s="75">
        <f ca="1">IF(C90&gt;=65,0,[1]Données!M131*5000)</f>
        <v>0</v>
      </c>
      <c r="J90" s="74">
        <f ca="1">I90/1000*(IF(I90=0,0,1)*VLOOKUP((1+(C90&gt;=20)+(C90&gt;=25)+(C90&gt;=30)+(C90&gt;=35)+(C90&gt;=40)+(C90&gt;=45)+(C90&gt;=50)+(C90&gt;=55)+(C90&gt;=60)+(C90&gt;=65)),Test,2+(IF([1]Données!F131="H",1,3))+(IF([1]Données!G131="F",1,0))))</f>
        <v>0</v>
      </c>
      <c r="K90" s="73">
        <f t="shared" ca="1" si="8"/>
        <v>0</v>
      </c>
      <c r="L90" s="74">
        <f>IF($B90=" ",0,IF([1]Données!$N131="exo",0,$K90/1000*VLOOKUP($F90,taux,6)))</f>
        <v>0</v>
      </c>
      <c r="M90" s="76">
        <f>IF($B90=" ",0,IF([1]Données!$K131="NON COUVERT",0,IF(AND([1]Données!$L131="oui",[1]Données!$K131=0.5),MIN(VLOOKUP($F90,taux,5)/2,ROUNDUP(VLOOKUP($F90,taux,3)*$E90,-3)/2),IF([1]Données!$K131=0.5,MIN(VLOOKUP($F90,taux,4)/2,ROUNDUP(VLOOKUP($F90,taux,3)*$E90,-3)/2),ROUNDUP(IF([1]Données!$L131="OUI",MIN(VLOOKUP($F90,taux,3)*$E90,VLOOKUP($F90,taux,5)),MIN(VLOOKUP($F90,taux,3)*$E90,VLOOKUP($F90,taux,4))),-3)))))</f>
        <v>0</v>
      </c>
      <c r="N90" s="76">
        <f>IF($B90=" ",0,IF([1]Données!$N131="NON COUVERT",0,IF(AND([1]Données!$O131="oui",[1]Données!$N131=0.5),MIN(VLOOKUP($F90,taux,9)/2,ROUNDUP(VLOOKUP($F90,taux,7)*$E90,-3)/2),IF([1]Données!$N131=0.5,MIN(VLOOKUP($F90,taux,8)/2,ROUNDUP(VLOOKUP($F90,taux,7)*$E90,-3)/2),ROUNDUP(IF([1]Données!$O131="OUI",MIN(VLOOKUP($F90,taux,7)*$E90,VLOOKUP($F90,taux,9)),MIN(VLOOKUP($F90,taux,7)*$E90,VLOOKUP($F90,taux,8))),-3)))))</f>
        <v>0</v>
      </c>
      <c r="O90" s="77">
        <f>IF($B90=" ",0,IF([1]Données!P131="non couvert"," ",[1]Données!Q131))</f>
        <v>0</v>
      </c>
      <c r="P90" s="78">
        <f>IF($B90=" ",0,IF([1]Données!$P131="exo",0,IF($O90="FAM",VLOOKUP($F90,taux,10),IF($O90="MONO",VLOOKUP($F90,taux,11),IF($O90="COUPLE",VLOOKUP($F90,taux,12),0)))))</f>
        <v>0</v>
      </c>
      <c r="Q90" s="79">
        <f>IF($B90=" ",0,IF([1]Données!$R131="NON COUVERT",0,ROUNDUP(IF([1]Données!$S131="OUI",MIN($E90*VLOOKUP($F90,taux,15)/52,VLOOKUP($F90,taux,17)),MIN($E90*VLOOKUP($F90,taux,15)/52,VLOOKUP($F90,taux,16))),0)))</f>
        <v>0</v>
      </c>
      <c r="R90" s="80">
        <f>IF($B90=" ",0,IF([1]Données!$R131="EXO",0,$Q90*VLOOKUP($F90,taux,13)/10))</f>
        <v>0</v>
      </c>
      <c r="S90" s="81">
        <f t="shared" ca="1" si="9"/>
        <v>0</v>
      </c>
      <c r="T90" s="82">
        <f>IF(B90=" ",0,IF([1]Données!$T131="exo",0,$S90*VLOOKUP($F90,taux,18)/100))</f>
        <v>0</v>
      </c>
      <c r="U90" s="81">
        <f>IF($B90=" ",0,IF([1]Données!$V131="non couvert",0,IF(VLOOKUP($F90,taux,29)="fixe","s/o",IF([1]Données!$W131="oui",MIN(ROUNDUP(VLOOKUP($F90,taux,31)*$E90,-3),VLOOKUP($F90,taux,33)),MIN(ROUNDUP(VLOOKUP($F90,taux,31)*$E90,-3),VLOOKUP($F90,taux,32))))))</f>
        <v>0</v>
      </c>
      <c r="V90" s="82">
        <f>IF(B90=" ",0,IF([1]Données!$V131="exo",0,IF(VLOOKUP($F90,taux,29)="fixe",VLOOKUP($F90,taux,30),$U90/1000*VLOOKUP($F90,taux,30))))</f>
        <v>0</v>
      </c>
      <c r="W90" s="82">
        <f t="shared" si="10"/>
        <v>0</v>
      </c>
      <c r="X90" s="83">
        <f>IF(B90=" ",0,EDATE(([1]Données!E131),780))</f>
        <v>0</v>
      </c>
      <c r="Y90" s="83">
        <f t="shared" si="11"/>
        <v>0</v>
      </c>
      <c r="Z90" s="84">
        <f>IF($B90=" ",0,IF([1]Données!$T131="non couvert",0,IF([1]Données!$U131="oui",MIN(VLOOKUP($F90,taux,26),ROUNDUP(IF($E90/12&gt;VLOOKUP($F90,taux,21)+VLOOKUP($F90,taux,23),(VLOOKUP($F90,taux,20)*VLOOKUP($F90,taux,21))+(VLOOKUP($F90,taux,22)*VLOOKUP($F90,taux,23))+($E90/12-VLOOKUP($F90,taux,21)-VLOOKUP($F90,taux,23))*VLOOKUP($F90,taux,24),IF($E90/12&gt;VLOOKUP($F90,taux,21),(VLOOKUP($F90,taux,20)*VLOOKUP($F90,taux,21))+($E90/12-VLOOKUP($F90,taux,21))*VLOOKUP($F90,taux,22),$E90/12*VLOOKUP($F90,taux,20))),0)),MIN(VLOOKUP($F90,taux,25),ROUNDUP(IF($E90/12&gt;VLOOKUP($F90,taux,21)+VLOOKUP($F90,taux,23),(VLOOKUP($F90,taux,20)*VLOOKUP($F90,taux,21))+(VLOOKUP($F90,taux,22)*VLOOKUP($F90,taux,23))+($E90/12-VLOOKUP($F90,taux,21)-VLOOKUP($F90,taux,23))*VLOOKUP($F90,taux,24),IF($E90/12&gt;VLOOKUP($F90,taux,21),(VLOOKUP($F90,taux,20)*VLOOKUP($F90,taux,21))+($E90/12-VLOOKUP($F90,taux,21))*VLOOKUP($F90,taux,22),$E90/12*VLOOKUP($F90,taux,20))),0)))))</f>
        <v>0</v>
      </c>
      <c r="AA90" s="85">
        <f>IF($B90=" ",0,IF([1]Données!$X131="non couvert"," ",[1]Données!Y131))</f>
        <v>0</v>
      </c>
      <c r="AB90" s="82">
        <f>IF($B90=" ",0,IF([1]Données!$X131="exo",0,IF($AA90="ind",VLOOKUP($F90,taux,34),IF($AA90="fam",VLOOKUP($F90,taux,35),IF($AA90="mono",VLOOKUP($F90,taux,36),IF($AA90="couple",VLOOKUP($F90,taux,37),0))))))</f>
        <v>0</v>
      </c>
      <c r="AC90" s="85">
        <f>IF($B90=" ",0,IF([1]Données!$Z131="non couvert"," ",[1]Données!AA131))</f>
        <v>0</v>
      </c>
      <c r="AD90" s="82">
        <f>IF($B90=" ",0,IF([1]Données!$Z131="exo",0,IF($AC90="ind",VLOOKUP($F90,taux,38),IF($AC90="fam",VLOOKUP($F90,taux,39),IF($AC90="mono",VLOOKUP($F90,taux,40),IF($AC90="couple",VLOOKUP($F90,taux,41),0))))))</f>
        <v>0</v>
      </c>
      <c r="AE90" s="86">
        <f>IF($B90=" ",0,IF([1]Données!$AB131="non couvert"," ",[1]Données!AC131))</f>
        <v>0</v>
      </c>
      <c r="AF90" s="87">
        <f>IF($B90=" ",0,IF([1]Données!$AB131="exo",0,IF($AE90="ind",VLOOKUP($F90,taux,42),IF($AE90="fam",VLOOKUP($F90,taux,43),IF($AE90="mono",VLOOKUP($F90,taux,44),IF($AE90="couple",VLOOKUP($F90,taux,45),0))))))</f>
        <v>0</v>
      </c>
      <c r="AG90" s="88">
        <f t="shared" ca="1" si="12"/>
        <v>0</v>
      </c>
      <c r="AH90" s="88">
        <f>IF($B90=" ",0,IF([1]Données!J131="Manitoba",(Facture!H90+Facture!J90+Facture!L90+Facture!P90+Facture!R90+Facture!T90)*0.08,(AG90-W90)*IF([1]Données!$J131="qc",0.09,IF([1]Données!$J131="on",0.08,0))+W90*VLOOKUP($F90,taux,28)))</f>
        <v>0</v>
      </c>
      <c r="AI90" s="78">
        <f t="shared" ca="1" si="14"/>
        <v>0</v>
      </c>
    </row>
    <row r="91" spans="1:35" s="64" customFormat="1">
      <c r="A91" s="67">
        <f t="shared" si="15"/>
        <v>77</v>
      </c>
      <c r="B91" s="68" t="str">
        <f>CONCATENATE([1]Données!B132," ",[1]Données!C132)</f>
        <v xml:space="preserve"> </v>
      </c>
      <c r="C91" s="69">
        <f ca="1">IF(B91="",0,INT((TODAY()-[1]Données!E132)/365.25))</f>
        <v>119</v>
      </c>
      <c r="D91" s="70">
        <f>[1]Données!D132</f>
        <v>0</v>
      </c>
      <c r="E91" s="71">
        <f>[1]Données!I132</f>
        <v>0</v>
      </c>
      <c r="F91" s="72" t="str">
        <f>[1]Données!AD132</f>
        <v/>
      </c>
      <c r="G91" s="73">
        <f t="shared" ca="1" si="13"/>
        <v>0</v>
      </c>
      <c r="H91" s="74">
        <f>IF($B91=" ",0,IF([1]Données!$K132="exo",0,$G91/1000*VLOOKUP($F91,taux,2)))</f>
        <v>0</v>
      </c>
      <c r="I91" s="75">
        <f ca="1">IF(C91&gt;=65,0,[1]Données!M132*5000)</f>
        <v>0</v>
      </c>
      <c r="J91" s="74">
        <f ca="1">I91/1000*(IF(I91=0,0,1)*VLOOKUP((1+(C91&gt;=20)+(C91&gt;=25)+(C91&gt;=30)+(C91&gt;=35)+(C91&gt;=40)+(C91&gt;=45)+(C91&gt;=50)+(C91&gt;=55)+(C91&gt;=60)+(C91&gt;=65)),Test,2+(IF([1]Données!F132="H",1,3))+(IF([1]Données!G132="F",1,0))))</f>
        <v>0</v>
      </c>
      <c r="K91" s="73">
        <f t="shared" ca="1" si="8"/>
        <v>0</v>
      </c>
      <c r="L91" s="74">
        <f>IF($B91=" ",0,IF([1]Données!$N132="exo",0,$K91/1000*VLOOKUP($F91,taux,6)))</f>
        <v>0</v>
      </c>
      <c r="M91" s="76">
        <f>IF($B91=" ",0,IF([1]Données!$K132="NON COUVERT",0,IF(AND([1]Données!$L132="oui",[1]Données!$K132=0.5),MIN(VLOOKUP($F91,taux,5)/2,ROUNDUP(VLOOKUP($F91,taux,3)*$E91,-3)/2),IF([1]Données!$K132=0.5,MIN(VLOOKUP($F91,taux,4)/2,ROUNDUP(VLOOKUP($F91,taux,3)*$E91,-3)/2),ROUNDUP(IF([1]Données!$L132="OUI",MIN(VLOOKUP($F91,taux,3)*$E91,VLOOKUP($F91,taux,5)),MIN(VLOOKUP($F91,taux,3)*$E91,VLOOKUP($F91,taux,4))),-3)))))</f>
        <v>0</v>
      </c>
      <c r="N91" s="76">
        <f>IF($B91=" ",0,IF([1]Données!$N132="NON COUVERT",0,IF(AND([1]Données!$O132="oui",[1]Données!$N132=0.5),MIN(VLOOKUP($F91,taux,9)/2,ROUNDUP(VLOOKUP($F91,taux,7)*$E91,-3)/2),IF([1]Données!$N132=0.5,MIN(VLOOKUP($F91,taux,8)/2,ROUNDUP(VLOOKUP($F91,taux,7)*$E91,-3)/2),ROUNDUP(IF([1]Données!$O132="OUI",MIN(VLOOKUP($F91,taux,7)*$E91,VLOOKUP($F91,taux,9)),MIN(VLOOKUP($F91,taux,7)*$E91,VLOOKUP($F91,taux,8))),-3)))))</f>
        <v>0</v>
      </c>
      <c r="O91" s="77">
        <f>IF($B91=" ",0,IF([1]Données!P132="non couvert"," ",[1]Données!Q132))</f>
        <v>0</v>
      </c>
      <c r="P91" s="78">
        <f>IF($B91=" ",0,IF([1]Données!$P132="exo",0,IF($O91="FAM",VLOOKUP($F91,taux,10),IF($O91="MONO",VLOOKUP($F91,taux,11),IF($O91="COUPLE",VLOOKUP($F91,taux,12),0)))))</f>
        <v>0</v>
      </c>
      <c r="Q91" s="79">
        <f>IF($B91=" ",0,IF([1]Données!$R132="NON COUVERT",0,ROUNDUP(IF([1]Données!$S132="OUI",MIN($E91*VLOOKUP($F91,taux,15)/52,VLOOKUP($F91,taux,17)),MIN($E91*VLOOKUP($F91,taux,15)/52,VLOOKUP($F91,taux,16))),0)))</f>
        <v>0</v>
      </c>
      <c r="R91" s="80">
        <f>IF($B91=" ",0,IF([1]Données!$R132="EXO",0,$Q91*VLOOKUP($F91,taux,13)/10))</f>
        <v>0</v>
      </c>
      <c r="S91" s="81">
        <f t="shared" ca="1" si="9"/>
        <v>0</v>
      </c>
      <c r="T91" s="82">
        <f>IF(B91=" ",0,IF([1]Données!$T132="exo",0,$S91*VLOOKUP($F91,taux,18)/100))</f>
        <v>0</v>
      </c>
      <c r="U91" s="81">
        <f>IF($B91=" ",0,IF([1]Données!$V132="non couvert",0,IF(VLOOKUP($F91,taux,29)="fixe","s/o",IF([1]Données!$W132="oui",MIN(ROUNDUP(VLOOKUP($F91,taux,31)*$E91,-3),VLOOKUP($F91,taux,33)),MIN(ROUNDUP(VLOOKUP($F91,taux,31)*$E91,-3),VLOOKUP($F91,taux,32))))))</f>
        <v>0</v>
      </c>
      <c r="V91" s="82">
        <f>IF(B91=" ",0,IF([1]Données!$V132="exo",0,IF(VLOOKUP($F91,taux,29)="fixe",VLOOKUP($F91,taux,30),$U91/1000*VLOOKUP($F91,taux,30))))</f>
        <v>0</v>
      </c>
      <c r="W91" s="82">
        <f t="shared" si="10"/>
        <v>0</v>
      </c>
      <c r="X91" s="83">
        <f>IF(B91=" ",0,EDATE(([1]Données!E132),780))</f>
        <v>0</v>
      </c>
      <c r="Y91" s="83">
        <f t="shared" si="11"/>
        <v>0</v>
      </c>
      <c r="Z91" s="84">
        <f>IF($B91=" ",0,IF([1]Données!$T132="non couvert",0,IF([1]Données!$U132="oui",MIN(VLOOKUP($F91,taux,26),ROUNDUP(IF($E91/12&gt;VLOOKUP($F91,taux,21)+VLOOKUP($F91,taux,23),(VLOOKUP($F91,taux,20)*VLOOKUP($F91,taux,21))+(VLOOKUP($F91,taux,22)*VLOOKUP($F91,taux,23))+($E91/12-VLOOKUP($F91,taux,21)-VLOOKUP($F91,taux,23))*VLOOKUP($F91,taux,24),IF($E91/12&gt;VLOOKUP($F91,taux,21),(VLOOKUP($F91,taux,20)*VLOOKUP($F91,taux,21))+($E91/12-VLOOKUP($F91,taux,21))*VLOOKUP($F91,taux,22),$E91/12*VLOOKUP($F91,taux,20))),0)),MIN(VLOOKUP($F91,taux,25),ROUNDUP(IF($E91/12&gt;VLOOKUP($F91,taux,21)+VLOOKUP($F91,taux,23),(VLOOKUP($F91,taux,20)*VLOOKUP($F91,taux,21))+(VLOOKUP($F91,taux,22)*VLOOKUP($F91,taux,23))+($E91/12-VLOOKUP($F91,taux,21)-VLOOKUP($F91,taux,23))*VLOOKUP($F91,taux,24),IF($E91/12&gt;VLOOKUP($F91,taux,21),(VLOOKUP($F91,taux,20)*VLOOKUP($F91,taux,21))+($E91/12-VLOOKUP($F91,taux,21))*VLOOKUP($F91,taux,22),$E91/12*VLOOKUP($F91,taux,20))),0)))))</f>
        <v>0</v>
      </c>
      <c r="AA91" s="85">
        <f>IF($B91=" ",0,IF([1]Données!$X132="non couvert"," ",[1]Données!Y132))</f>
        <v>0</v>
      </c>
      <c r="AB91" s="82">
        <f>IF($B91=" ",0,IF([1]Données!$X132="exo",0,IF($AA91="ind",VLOOKUP($F91,taux,34),IF($AA91="fam",VLOOKUP($F91,taux,35),IF($AA91="mono",VLOOKUP($F91,taux,36),IF($AA91="couple",VLOOKUP($F91,taux,37),0))))))</f>
        <v>0</v>
      </c>
      <c r="AC91" s="85">
        <f>IF($B91=" ",0,IF([1]Données!$Z132="non couvert"," ",[1]Données!AA132))</f>
        <v>0</v>
      </c>
      <c r="AD91" s="82">
        <f>IF($B91=" ",0,IF([1]Données!$Z132="exo",0,IF($AC91="ind",VLOOKUP($F91,taux,38),IF($AC91="fam",VLOOKUP($F91,taux,39),IF($AC91="mono",VLOOKUP($F91,taux,40),IF($AC91="couple",VLOOKUP($F91,taux,41),0))))))</f>
        <v>0</v>
      </c>
      <c r="AE91" s="86">
        <f>IF($B91=" ",0,IF([1]Données!$AB132="non couvert"," ",[1]Données!AC132))</f>
        <v>0</v>
      </c>
      <c r="AF91" s="87">
        <f>IF($B91=" ",0,IF([1]Données!$AB132="exo",0,IF($AE91="ind",VLOOKUP($F91,taux,42),IF($AE91="fam",VLOOKUP($F91,taux,43),IF($AE91="mono",VLOOKUP($F91,taux,44),IF($AE91="couple",VLOOKUP($F91,taux,45),0))))))</f>
        <v>0</v>
      </c>
      <c r="AG91" s="88">
        <f t="shared" ca="1" si="12"/>
        <v>0</v>
      </c>
      <c r="AH91" s="88">
        <f>IF($B91=" ",0,IF([1]Données!J132="Manitoba",(Facture!H91+Facture!J91+Facture!L91+Facture!P91+Facture!R91+Facture!T91)*0.08,(AG91-W91)*IF([1]Données!$J132="qc",0.09,IF([1]Données!$J132="on",0.08,0))+W91*VLOOKUP($F91,taux,28)))</f>
        <v>0</v>
      </c>
      <c r="AI91" s="78">
        <f t="shared" ca="1" si="14"/>
        <v>0</v>
      </c>
    </row>
    <row r="92" spans="1:35" s="64" customFormat="1">
      <c r="A92" s="67">
        <f t="shared" si="15"/>
        <v>78</v>
      </c>
      <c r="B92" s="68" t="str">
        <f>CONCATENATE([1]Données!B133," ",[1]Données!C133)</f>
        <v xml:space="preserve"> </v>
      </c>
      <c r="C92" s="69">
        <f ca="1">IF(B92="",0,INT((TODAY()-[1]Données!E133)/365.25))</f>
        <v>119</v>
      </c>
      <c r="D92" s="70">
        <f>[1]Données!D133</f>
        <v>0</v>
      </c>
      <c r="E92" s="71">
        <f>[1]Données!I133</f>
        <v>0</v>
      </c>
      <c r="F92" s="72" t="str">
        <f>[1]Données!AD133</f>
        <v/>
      </c>
      <c r="G92" s="73">
        <f t="shared" ca="1" si="13"/>
        <v>0</v>
      </c>
      <c r="H92" s="74">
        <f>IF($B92=" ",0,IF([1]Données!$K133="exo",0,$G92/1000*VLOOKUP($F92,taux,2)))</f>
        <v>0</v>
      </c>
      <c r="I92" s="75">
        <f ca="1">IF(C92&gt;=65,0,[1]Données!M133*5000)</f>
        <v>0</v>
      </c>
      <c r="J92" s="74">
        <f ca="1">I92/1000*(IF(I92=0,0,1)*VLOOKUP((1+(C92&gt;=20)+(C92&gt;=25)+(C92&gt;=30)+(C92&gt;=35)+(C92&gt;=40)+(C92&gt;=45)+(C92&gt;=50)+(C92&gt;=55)+(C92&gt;=60)+(C92&gt;=65)),Test,2+(IF([1]Données!F133="H",1,3))+(IF([1]Données!G133="F",1,0))))</f>
        <v>0</v>
      </c>
      <c r="K92" s="73">
        <f t="shared" ca="1" si="8"/>
        <v>0</v>
      </c>
      <c r="L92" s="74">
        <f>IF($B92=" ",0,IF([1]Données!$N133="exo",0,$K92/1000*VLOOKUP($F92,taux,6)))</f>
        <v>0</v>
      </c>
      <c r="M92" s="76">
        <f>IF($B92=" ",0,IF([1]Données!$K133="NON COUVERT",0,IF(AND([1]Données!$L133="oui",[1]Données!$K133=0.5),MIN(VLOOKUP($F92,taux,5)/2,ROUNDUP(VLOOKUP($F92,taux,3)*$E92,-3)/2),IF([1]Données!$K133=0.5,MIN(VLOOKUP($F92,taux,4)/2,ROUNDUP(VLOOKUP($F92,taux,3)*$E92,-3)/2),ROUNDUP(IF([1]Données!$L133="OUI",MIN(VLOOKUP($F92,taux,3)*$E92,VLOOKUP($F92,taux,5)),MIN(VLOOKUP($F92,taux,3)*$E92,VLOOKUP($F92,taux,4))),-3)))))</f>
        <v>0</v>
      </c>
      <c r="N92" s="76">
        <f>IF($B92=" ",0,IF([1]Données!$N133="NON COUVERT",0,IF(AND([1]Données!$O133="oui",[1]Données!$N133=0.5),MIN(VLOOKUP($F92,taux,9)/2,ROUNDUP(VLOOKUP($F92,taux,7)*$E92,-3)/2),IF([1]Données!$N133=0.5,MIN(VLOOKUP($F92,taux,8)/2,ROUNDUP(VLOOKUP($F92,taux,7)*$E92,-3)/2),ROUNDUP(IF([1]Données!$O133="OUI",MIN(VLOOKUP($F92,taux,7)*$E92,VLOOKUP($F92,taux,9)),MIN(VLOOKUP($F92,taux,7)*$E92,VLOOKUP($F92,taux,8))),-3)))))</f>
        <v>0</v>
      </c>
      <c r="O92" s="77">
        <f>IF($B92=" ",0,IF([1]Données!P133="non couvert"," ",[1]Données!Q133))</f>
        <v>0</v>
      </c>
      <c r="P92" s="78">
        <f>IF($B92=" ",0,IF([1]Données!$P133="exo",0,IF($O92="FAM",VLOOKUP($F92,taux,10),IF($O92="MONO",VLOOKUP($F92,taux,11),IF($O92="COUPLE",VLOOKUP($F92,taux,12),0)))))</f>
        <v>0</v>
      </c>
      <c r="Q92" s="79">
        <f>IF($B92=" ",0,IF([1]Données!$R133="NON COUVERT",0,ROUNDUP(IF([1]Données!$S133="OUI",MIN($E92*VLOOKUP($F92,taux,15)/52,VLOOKUP($F92,taux,17)),MIN($E92*VLOOKUP($F92,taux,15)/52,VLOOKUP($F92,taux,16))),0)))</f>
        <v>0</v>
      </c>
      <c r="R92" s="80">
        <f>IF($B92=" ",0,IF([1]Données!$R133="EXO",0,$Q92*VLOOKUP($F92,taux,13)/10))</f>
        <v>0</v>
      </c>
      <c r="S92" s="81">
        <f t="shared" ca="1" si="9"/>
        <v>0</v>
      </c>
      <c r="T92" s="82">
        <f>IF(B92=" ",0,IF([1]Données!$T133="exo",0,$S92*VLOOKUP($F92,taux,18)/100))</f>
        <v>0</v>
      </c>
      <c r="U92" s="81">
        <f>IF($B92=" ",0,IF([1]Données!$V133="non couvert",0,IF(VLOOKUP($F92,taux,29)="fixe","s/o",IF([1]Données!$W133="oui",MIN(ROUNDUP(VLOOKUP($F92,taux,31)*$E92,-3),VLOOKUP($F92,taux,33)),MIN(ROUNDUP(VLOOKUP($F92,taux,31)*$E92,-3),VLOOKUP($F92,taux,32))))))</f>
        <v>0</v>
      </c>
      <c r="V92" s="82">
        <f>IF(B92=" ",0,IF([1]Données!$V133="exo",0,IF(VLOOKUP($F92,taux,29)="fixe",VLOOKUP($F92,taux,30),$U92/1000*VLOOKUP($F92,taux,30))))</f>
        <v>0</v>
      </c>
      <c r="W92" s="82">
        <f t="shared" si="10"/>
        <v>0</v>
      </c>
      <c r="X92" s="83">
        <f>IF(B92=" ",0,EDATE(([1]Données!E133),780))</f>
        <v>0</v>
      </c>
      <c r="Y92" s="83">
        <f t="shared" si="11"/>
        <v>0</v>
      </c>
      <c r="Z92" s="84">
        <f>IF($B92=" ",0,IF([1]Données!$T133="non couvert",0,IF([1]Données!$U133="oui",MIN(VLOOKUP($F92,taux,26),ROUNDUP(IF($E92/12&gt;VLOOKUP($F92,taux,21)+VLOOKUP($F92,taux,23),(VLOOKUP($F92,taux,20)*VLOOKUP($F92,taux,21))+(VLOOKUP($F92,taux,22)*VLOOKUP($F92,taux,23))+($E92/12-VLOOKUP($F92,taux,21)-VLOOKUP($F92,taux,23))*VLOOKUP($F92,taux,24),IF($E92/12&gt;VLOOKUP($F92,taux,21),(VLOOKUP($F92,taux,20)*VLOOKUP($F92,taux,21))+($E92/12-VLOOKUP($F92,taux,21))*VLOOKUP($F92,taux,22),$E92/12*VLOOKUP($F92,taux,20))),0)),MIN(VLOOKUP($F92,taux,25),ROUNDUP(IF($E92/12&gt;VLOOKUP($F92,taux,21)+VLOOKUP($F92,taux,23),(VLOOKUP($F92,taux,20)*VLOOKUP($F92,taux,21))+(VLOOKUP($F92,taux,22)*VLOOKUP($F92,taux,23))+($E92/12-VLOOKUP($F92,taux,21)-VLOOKUP($F92,taux,23))*VLOOKUP($F92,taux,24),IF($E92/12&gt;VLOOKUP($F92,taux,21),(VLOOKUP($F92,taux,20)*VLOOKUP($F92,taux,21))+($E92/12-VLOOKUP($F92,taux,21))*VLOOKUP($F92,taux,22),$E92/12*VLOOKUP($F92,taux,20))),0)))))</f>
        <v>0</v>
      </c>
      <c r="AA92" s="85">
        <f>IF($B92=" ",0,IF([1]Données!$X133="non couvert"," ",[1]Données!Y133))</f>
        <v>0</v>
      </c>
      <c r="AB92" s="82">
        <f>IF($B92=" ",0,IF([1]Données!$X133="exo",0,IF($AA92="ind",VLOOKUP($F92,taux,34),IF($AA92="fam",VLOOKUP($F92,taux,35),IF($AA92="mono",VLOOKUP($F92,taux,36),IF($AA92="couple",VLOOKUP($F92,taux,37),0))))))</f>
        <v>0</v>
      </c>
      <c r="AC92" s="85">
        <f>IF($B92=" ",0,IF([1]Données!$Z133="non couvert"," ",[1]Données!AA133))</f>
        <v>0</v>
      </c>
      <c r="AD92" s="82">
        <f>IF($B92=" ",0,IF([1]Données!$Z133="exo",0,IF($AC92="ind",VLOOKUP($F92,taux,38),IF($AC92="fam",VLOOKUP($F92,taux,39),IF($AC92="mono",VLOOKUP($F92,taux,40),IF($AC92="couple",VLOOKUP($F92,taux,41),0))))))</f>
        <v>0</v>
      </c>
      <c r="AE92" s="86">
        <f>IF($B92=" ",0,IF([1]Données!$AB133="non couvert"," ",[1]Données!AC133))</f>
        <v>0</v>
      </c>
      <c r="AF92" s="87">
        <f>IF($B92=" ",0,IF([1]Données!$AB133="exo",0,IF($AE92="ind",VLOOKUP($F92,taux,42),IF($AE92="fam",VLOOKUP($F92,taux,43),IF($AE92="mono",VLOOKUP($F92,taux,44),IF($AE92="couple",VLOOKUP($F92,taux,45),0))))))</f>
        <v>0</v>
      </c>
      <c r="AG92" s="88">
        <f t="shared" ca="1" si="12"/>
        <v>0</v>
      </c>
      <c r="AH92" s="88">
        <f>IF($B92=" ",0,IF([1]Données!J133="Manitoba",(Facture!H92+Facture!J92+Facture!L92+Facture!P92+Facture!R92+Facture!T92)*0.08,(AG92-W92)*IF([1]Données!$J133="qc",0.09,IF([1]Données!$J133="on",0.08,0))+W92*VLOOKUP($F92,taux,28)))</f>
        <v>0</v>
      </c>
      <c r="AI92" s="78">
        <f t="shared" ca="1" si="14"/>
        <v>0</v>
      </c>
    </row>
    <row r="93" spans="1:35" s="64" customFormat="1">
      <c r="A93" s="67">
        <f t="shared" si="15"/>
        <v>79</v>
      </c>
      <c r="B93" s="68" t="str">
        <f>CONCATENATE([1]Données!B134," ",[1]Données!C134)</f>
        <v xml:space="preserve"> </v>
      </c>
      <c r="C93" s="69">
        <f ca="1">IF(B93="",0,INT((TODAY()-[1]Données!E134)/365.25))</f>
        <v>119</v>
      </c>
      <c r="D93" s="70">
        <f>[1]Données!D134</f>
        <v>0</v>
      </c>
      <c r="E93" s="71">
        <f>[1]Données!I134</f>
        <v>0</v>
      </c>
      <c r="F93" s="72" t="str">
        <f>[1]Données!AD134</f>
        <v/>
      </c>
      <c r="G93" s="73">
        <f t="shared" ca="1" si="13"/>
        <v>0</v>
      </c>
      <c r="H93" s="74">
        <f>IF($B93=" ",0,IF([1]Données!$K134="exo",0,$G93/1000*VLOOKUP($F93,taux,2)))</f>
        <v>0</v>
      </c>
      <c r="I93" s="75">
        <f ca="1">IF(C93&gt;=65,0,[1]Données!M134*5000)</f>
        <v>0</v>
      </c>
      <c r="J93" s="74">
        <f ca="1">I93/1000*(IF(I93=0,0,1)*VLOOKUP((1+(C93&gt;=20)+(C93&gt;=25)+(C93&gt;=30)+(C93&gt;=35)+(C93&gt;=40)+(C93&gt;=45)+(C93&gt;=50)+(C93&gt;=55)+(C93&gt;=60)+(C93&gt;=65)),Test,2+(IF([1]Données!F134="H",1,3))+(IF([1]Données!G134="F",1,0))))</f>
        <v>0</v>
      </c>
      <c r="K93" s="73">
        <f t="shared" ca="1" si="8"/>
        <v>0</v>
      </c>
      <c r="L93" s="74">
        <f>IF($B93=" ",0,IF([1]Données!$N134="exo",0,$K93/1000*VLOOKUP($F93,taux,6)))</f>
        <v>0</v>
      </c>
      <c r="M93" s="76">
        <f>IF($B93=" ",0,IF([1]Données!$K134="NON COUVERT",0,IF(AND([1]Données!$L134="oui",[1]Données!$K134=0.5),MIN(VLOOKUP($F93,taux,5)/2,ROUNDUP(VLOOKUP($F93,taux,3)*$E93,-3)/2),IF([1]Données!$K134=0.5,MIN(VLOOKUP($F93,taux,4)/2,ROUNDUP(VLOOKUP($F93,taux,3)*$E93,-3)/2),ROUNDUP(IF([1]Données!$L134="OUI",MIN(VLOOKUP($F93,taux,3)*$E93,VLOOKUP($F93,taux,5)),MIN(VLOOKUP($F93,taux,3)*$E93,VLOOKUP($F93,taux,4))),-3)))))</f>
        <v>0</v>
      </c>
      <c r="N93" s="76">
        <f>IF($B93=" ",0,IF([1]Données!$N134="NON COUVERT",0,IF(AND([1]Données!$O134="oui",[1]Données!$N134=0.5),MIN(VLOOKUP($F93,taux,9)/2,ROUNDUP(VLOOKUP($F93,taux,7)*$E93,-3)/2),IF([1]Données!$N134=0.5,MIN(VLOOKUP($F93,taux,8)/2,ROUNDUP(VLOOKUP($F93,taux,7)*$E93,-3)/2),ROUNDUP(IF([1]Données!$O134="OUI",MIN(VLOOKUP($F93,taux,7)*$E93,VLOOKUP($F93,taux,9)),MIN(VLOOKUP($F93,taux,7)*$E93,VLOOKUP($F93,taux,8))),-3)))))</f>
        <v>0</v>
      </c>
      <c r="O93" s="77">
        <f>IF($B93=" ",0,IF([1]Données!P134="non couvert"," ",[1]Données!Q134))</f>
        <v>0</v>
      </c>
      <c r="P93" s="78">
        <f>IF($B93=" ",0,IF([1]Données!$P134="exo",0,IF($O93="FAM",VLOOKUP($F93,taux,10),IF($O93="MONO",VLOOKUP($F93,taux,11),IF($O93="COUPLE",VLOOKUP($F93,taux,12),0)))))</f>
        <v>0</v>
      </c>
      <c r="Q93" s="79">
        <f>IF($B93=" ",0,IF([1]Données!$R134="NON COUVERT",0,ROUNDUP(IF([1]Données!$S134="OUI",MIN($E93*VLOOKUP($F93,taux,15)/52,VLOOKUP($F93,taux,17)),MIN($E93*VLOOKUP($F93,taux,15)/52,VLOOKUP($F93,taux,16))),0)))</f>
        <v>0</v>
      </c>
      <c r="R93" s="80">
        <f>IF($B93=" ",0,IF([1]Données!$R134="EXO",0,$Q93*VLOOKUP($F93,taux,13)/10))</f>
        <v>0</v>
      </c>
      <c r="S93" s="81">
        <f t="shared" ca="1" si="9"/>
        <v>0</v>
      </c>
      <c r="T93" s="82">
        <f>IF(B93=" ",0,IF([1]Données!$T134="exo",0,$S93*VLOOKUP($F93,taux,18)/100))</f>
        <v>0</v>
      </c>
      <c r="U93" s="81">
        <f>IF($B93=" ",0,IF([1]Données!$V134="non couvert",0,IF(VLOOKUP($F93,taux,29)="fixe","s/o",IF([1]Données!$W134="oui",MIN(ROUNDUP(VLOOKUP($F93,taux,31)*$E93,-3),VLOOKUP($F93,taux,33)),MIN(ROUNDUP(VLOOKUP($F93,taux,31)*$E93,-3),VLOOKUP($F93,taux,32))))))</f>
        <v>0</v>
      </c>
      <c r="V93" s="82">
        <f>IF(B93=" ",0,IF([1]Données!$V134="exo",0,IF(VLOOKUP($F93,taux,29)="fixe",VLOOKUP($F93,taux,30),$U93/1000*VLOOKUP($F93,taux,30))))</f>
        <v>0</v>
      </c>
      <c r="W93" s="82">
        <f t="shared" si="10"/>
        <v>0</v>
      </c>
      <c r="X93" s="83">
        <f>IF(B93=" ",0,EDATE(([1]Données!E134),780))</f>
        <v>0</v>
      </c>
      <c r="Y93" s="83">
        <f t="shared" si="11"/>
        <v>0</v>
      </c>
      <c r="Z93" s="84">
        <f>IF($B93=" ",0,IF([1]Données!$T134="non couvert",0,IF([1]Données!$U134="oui",MIN(VLOOKUP($F93,taux,26),ROUNDUP(IF($E93/12&gt;VLOOKUP($F93,taux,21)+VLOOKUP($F93,taux,23),(VLOOKUP($F93,taux,20)*VLOOKUP($F93,taux,21))+(VLOOKUP($F93,taux,22)*VLOOKUP($F93,taux,23))+($E93/12-VLOOKUP($F93,taux,21)-VLOOKUP($F93,taux,23))*VLOOKUP($F93,taux,24),IF($E93/12&gt;VLOOKUP($F93,taux,21),(VLOOKUP($F93,taux,20)*VLOOKUP($F93,taux,21))+($E93/12-VLOOKUP($F93,taux,21))*VLOOKUP($F93,taux,22),$E93/12*VLOOKUP($F93,taux,20))),0)),MIN(VLOOKUP($F93,taux,25),ROUNDUP(IF($E93/12&gt;VLOOKUP($F93,taux,21)+VLOOKUP($F93,taux,23),(VLOOKUP($F93,taux,20)*VLOOKUP($F93,taux,21))+(VLOOKUP($F93,taux,22)*VLOOKUP($F93,taux,23))+($E93/12-VLOOKUP($F93,taux,21)-VLOOKUP($F93,taux,23))*VLOOKUP($F93,taux,24),IF($E93/12&gt;VLOOKUP($F93,taux,21),(VLOOKUP($F93,taux,20)*VLOOKUP($F93,taux,21))+($E93/12-VLOOKUP($F93,taux,21))*VLOOKUP($F93,taux,22),$E93/12*VLOOKUP($F93,taux,20))),0)))))</f>
        <v>0</v>
      </c>
      <c r="AA93" s="85">
        <f>IF($B93=" ",0,IF([1]Données!$X134="non couvert"," ",[1]Données!Y134))</f>
        <v>0</v>
      </c>
      <c r="AB93" s="82">
        <f>IF($B93=" ",0,IF([1]Données!$X134="exo",0,IF($AA93="ind",VLOOKUP($F93,taux,34),IF($AA93="fam",VLOOKUP($F93,taux,35),IF($AA93="mono",VLOOKUP($F93,taux,36),IF($AA93="couple",VLOOKUP($F93,taux,37),0))))))</f>
        <v>0</v>
      </c>
      <c r="AC93" s="85">
        <f>IF($B93=" ",0,IF([1]Données!$Z134="non couvert"," ",[1]Données!AA134))</f>
        <v>0</v>
      </c>
      <c r="AD93" s="82">
        <f>IF($B93=" ",0,IF([1]Données!$Z134="exo",0,IF($AC93="ind",VLOOKUP($F93,taux,38),IF($AC93="fam",VLOOKUP($F93,taux,39),IF($AC93="mono",VLOOKUP($F93,taux,40),IF($AC93="couple",VLOOKUP($F93,taux,41),0))))))</f>
        <v>0</v>
      </c>
      <c r="AE93" s="86">
        <f>IF($B93=" ",0,IF([1]Données!$AB134="non couvert"," ",[1]Données!AC134))</f>
        <v>0</v>
      </c>
      <c r="AF93" s="87">
        <f>IF($B93=" ",0,IF([1]Données!$AB134="exo",0,IF($AE93="ind",VLOOKUP($F93,taux,42),IF($AE93="fam",VLOOKUP($F93,taux,43),IF($AE93="mono",VLOOKUP($F93,taux,44),IF($AE93="couple",VLOOKUP($F93,taux,45),0))))))</f>
        <v>0</v>
      </c>
      <c r="AG93" s="88">
        <f t="shared" ca="1" si="12"/>
        <v>0</v>
      </c>
      <c r="AH93" s="88">
        <f>IF($B93=" ",0,IF([1]Données!J134="Manitoba",(Facture!H93+Facture!J93+Facture!L93+Facture!P93+Facture!R93+Facture!T93)*0.08,(AG93-W93)*IF([1]Données!$J134="qc",0.09,IF([1]Données!$J134="on",0.08,0))+W93*VLOOKUP($F93,taux,28)))</f>
        <v>0</v>
      </c>
      <c r="AI93" s="78">
        <f t="shared" ca="1" si="14"/>
        <v>0</v>
      </c>
    </row>
    <row r="94" spans="1:35" s="64" customFormat="1">
      <c r="A94" s="67">
        <f t="shared" si="15"/>
        <v>80</v>
      </c>
      <c r="B94" s="68" t="str">
        <f>CONCATENATE([1]Données!B135," ",[1]Données!C135)</f>
        <v xml:space="preserve"> </v>
      </c>
      <c r="C94" s="69">
        <f ca="1">IF(B94="",0,INT((TODAY()-[1]Données!E135)/365.25))</f>
        <v>119</v>
      </c>
      <c r="D94" s="70">
        <f>[1]Données!D135</f>
        <v>0</v>
      </c>
      <c r="E94" s="71">
        <f>[1]Données!I135</f>
        <v>0</v>
      </c>
      <c r="F94" s="72" t="str">
        <f>[1]Données!AD135</f>
        <v/>
      </c>
      <c r="G94" s="73">
        <f t="shared" ca="1" si="13"/>
        <v>0</v>
      </c>
      <c r="H94" s="74">
        <f>IF($B94=" ",0,IF([1]Données!$K135="exo",0,$G94/1000*VLOOKUP($F94,taux,2)))</f>
        <v>0</v>
      </c>
      <c r="I94" s="75">
        <f ca="1">IF(C94&gt;=65,0,[1]Données!M135*5000)</f>
        <v>0</v>
      </c>
      <c r="J94" s="74">
        <f ca="1">I94/1000*(IF(I94=0,0,1)*VLOOKUP((1+(C94&gt;=20)+(C94&gt;=25)+(C94&gt;=30)+(C94&gt;=35)+(C94&gt;=40)+(C94&gt;=45)+(C94&gt;=50)+(C94&gt;=55)+(C94&gt;=60)+(C94&gt;=65)),Test,2+(IF([1]Données!F135="H",1,3))+(IF([1]Données!G135="F",1,0))))</f>
        <v>0</v>
      </c>
      <c r="K94" s="73">
        <f t="shared" ca="1" si="8"/>
        <v>0</v>
      </c>
      <c r="L94" s="74">
        <f>IF($B94=" ",0,IF([1]Données!$N135="exo",0,$K94/1000*VLOOKUP($F94,taux,6)))</f>
        <v>0</v>
      </c>
      <c r="M94" s="76">
        <f>IF($B94=" ",0,IF([1]Données!$K135="NON COUVERT",0,IF(AND([1]Données!$L135="oui",[1]Données!$K135=0.5),MIN(VLOOKUP($F94,taux,5)/2,ROUNDUP(VLOOKUP($F94,taux,3)*$E94,-3)/2),IF([1]Données!$K135=0.5,MIN(VLOOKUP($F94,taux,4)/2,ROUNDUP(VLOOKUP($F94,taux,3)*$E94,-3)/2),ROUNDUP(IF([1]Données!$L135="OUI",MIN(VLOOKUP($F94,taux,3)*$E94,VLOOKUP($F94,taux,5)),MIN(VLOOKUP($F94,taux,3)*$E94,VLOOKUP($F94,taux,4))),-3)))))</f>
        <v>0</v>
      </c>
      <c r="N94" s="76">
        <f>IF($B94=" ",0,IF([1]Données!$N135="NON COUVERT",0,IF(AND([1]Données!$O135="oui",[1]Données!$N135=0.5),MIN(VLOOKUP($F94,taux,9)/2,ROUNDUP(VLOOKUP($F94,taux,7)*$E94,-3)/2),IF([1]Données!$N135=0.5,MIN(VLOOKUP($F94,taux,8)/2,ROUNDUP(VLOOKUP($F94,taux,7)*$E94,-3)/2),ROUNDUP(IF([1]Données!$O135="OUI",MIN(VLOOKUP($F94,taux,7)*$E94,VLOOKUP($F94,taux,9)),MIN(VLOOKUP($F94,taux,7)*$E94,VLOOKUP($F94,taux,8))),-3)))))</f>
        <v>0</v>
      </c>
      <c r="O94" s="77">
        <f>IF($B94=" ",0,IF([1]Données!P135="non couvert"," ",[1]Données!Q135))</f>
        <v>0</v>
      </c>
      <c r="P94" s="78">
        <f>IF($B94=" ",0,IF([1]Données!$P135="exo",0,IF($O94="FAM",VLOOKUP($F94,taux,10),IF($O94="MONO",VLOOKUP($F94,taux,11),IF($O94="COUPLE",VLOOKUP($F94,taux,12),0)))))</f>
        <v>0</v>
      </c>
      <c r="Q94" s="79">
        <f>IF($B94=" ",0,IF([1]Données!$R135="NON COUVERT",0,ROUNDUP(IF([1]Données!$S135="OUI",MIN($E94*VLOOKUP($F94,taux,15)/52,VLOOKUP($F94,taux,17)),MIN($E94*VLOOKUP($F94,taux,15)/52,VLOOKUP($F94,taux,16))),0)))</f>
        <v>0</v>
      </c>
      <c r="R94" s="80">
        <f>IF($B94=" ",0,IF([1]Données!$R135="EXO",0,$Q94*VLOOKUP($F94,taux,13)/10))</f>
        <v>0</v>
      </c>
      <c r="S94" s="81">
        <f t="shared" ca="1" si="9"/>
        <v>0</v>
      </c>
      <c r="T94" s="82">
        <f>IF(B94=" ",0,IF([1]Données!$T135="exo",0,$S94*VLOOKUP($F94,taux,18)/100))</f>
        <v>0</v>
      </c>
      <c r="U94" s="81">
        <f>IF($B94=" ",0,IF([1]Données!$V135="non couvert",0,IF(VLOOKUP($F94,taux,29)="fixe","s/o",IF([1]Données!$W135="oui",MIN(ROUNDUP(VLOOKUP($F94,taux,31)*$E94,-3),VLOOKUP($F94,taux,33)),MIN(ROUNDUP(VLOOKUP($F94,taux,31)*$E94,-3),VLOOKUP($F94,taux,32))))))</f>
        <v>0</v>
      </c>
      <c r="V94" s="82">
        <f>IF(B94=" ",0,IF([1]Données!$V135="exo",0,IF(VLOOKUP($F94,taux,29)="fixe",VLOOKUP($F94,taux,30),$U94/1000*VLOOKUP($F94,taux,30))))</f>
        <v>0</v>
      </c>
      <c r="W94" s="82">
        <f t="shared" si="10"/>
        <v>0</v>
      </c>
      <c r="X94" s="83">
        <f>IF(B94=" ",0,EDATE(([1]Données!E135),780))</f>
        <v>0</v>
      </c>
      <c r="Y94" s="83">
        <f t="shared" si="11"/>
        <v>0</v>
      </c>
      <c r="Z94" s="84">
        <f>IF($B94=" ",0,IF([1]Données!$T135="non couvert",0,IF([1]Données!$U135="oui",MIN(VLOOKUP($F94,taux,26),ROUNDUP(IF($E94/12&gt;VLOOKUP($F94,taux,21)+VLOOKUP($F94,taux,23),(VLOOKUP($F94,taux,20)*VLOOKUP($F94,taux,21))+(VLOOKUP($F94,taux,22)*VLOOKUP($F94,taux,23))+($E94/12-VLOOKUP($F94,taux,21)-VLOOKUP($F94,taux,23))*VLOOKUP($F94,taux,24),IF($E94/12&gt;VLOOKUP($F94,taux,21),(VLOOKUP($F94,taux,20)*VLOOKUP($F94,taux,21))+($E94/12-VLOOKUP($F94,taux,21))*VLOOKUP($F94,taux,22),$E94/12*VLOOKUP($F94,taux,20))),0)),MIN(VLOOKUP($F94,taux,25),ROUNDUP(IF($E94/12&gt;VLOOKUP($F94,taux,21)+VLOOKUP($F94,taux,23),(VLOOKUP($F94,taux,20)*VLOOKUP($F94,taux,21))+(VLOOKUP($F94,taux,22)*VLOOKUP($F94,taux,23))+($E94/12-VLOOKUP($F94,taux,21)-VLOOKUP($F94,taux,23))*VLOOKUP($F94,taux,24),IF($E94/12&gt;VLOOKUP($F94,taux,21),(VLOOKUP($F94,taux,20)*VLOOKUP($F94,taux,21))+($E94/12-VLOOKUP($F94,taux,21))*VLOOKUP($F94,taux,22),$E94/12*VLOOKUP($F94,taux,20))),0)))))</f>
        <v>0</v>
      </c>
      <c r="AA94" s="85">
        <f>IF($B94=" ",0,IF([1]Données!$X135="non couvert"," ",[1]Données!Y135))</f>
        <v>0</v>
      </c>
      <c r="AB94" s="82">
        <f>IF($B94=" ",0,IF([1]Données!$X135="exo",0,IF($AA94="ind",VLOOKUP($F94,taux,34),IF($AA94="fam",VLOOKUP($F94,taux,35),IF($AA94="mono",VLOOKUP($F94,taux,36),IF($AA94="couple",VLOOKUP($F94,taux,37),0))))))</f>
        <v>0</v>
      </c>
      <c r="AC94" s="85">
        <f>IF($B94=" ",0,IF([1]Données!$Z135="non couvert"," ",[1]Données!AA135))</f>
        <v>0</v>
      </c>
      <c r="AD94" s="82">
        <f>IF($B94=" ",0,IF([1]Données!$Z135="exo",0,IF($AC94="ind",VLOOKUP($F94,taux,38),IF($AC94="fam",VLOOKUP($F94,taux,39),IF($AC94="mono",VLOOKUP($F94,taux,40),IF($AC94="couple",VLOOKUP($F94,taux,41),0))))))</f>
        <v>0</v>
      </c>
      <c r="AE94" s="86">
        <f>IF($B94=" ",0,IF([1]Données!$AB135="non couvert"," ",[1]Données!AC135))</f>
        <v>0</v>
      </c>
      <c r="AF94" s="87">
        <f>IF($B94=" ",0,IF([1]Données!$AB135="exo",0,IF($AE94="ind",VLOOKUP($F94,taux,42),IF($AE94="fam",VLOOKUP($F94,taux,43),IF($AE94="mono",VLOOKUP($F94,taux,44),IF($AE94="couple",VLOOKUP($F94,taux,45),0))))))</f>
        <v>0</v>
      </c>
      <c r="AG94" s="88">
        <f t="shared" ca="1" si="12"/>
        <v>0</v>
      </c>
      <c r="AH94" s="88">
        <f>IF($B94=" ",0,IF([1]Données!J135="Manitoba",(Facture!H94+Facture!J94+Facture!L94+Facture!P94+Facture!R94+Facture!T94)*0.08,(AG94-W94)*IF([1]Données!$J135="qc",0.09,IF([1]Données!$J135="on",0.08,0))+W94*VLOOKUP($F94,taux,28)))</f>
        <v>0</v>
      </c>
      <c r="AI94" s="78">
        <f t="shared" ca="1" si="14"/>
        <v>0</v>
      </c>
    </row>
    <row r="95" spans="1:35" s="64" customFormat="1">
      <c r="A95" s="67">
        <f t="shared" si="15"/>
        <v>81</v>
      </c>
      <c r="B95" s="68" t="str">
        <f>CONCATENATE([1]Données!B136," ",[1]Données!C136)</f>
        <v xml:space="preserve"> </v>
      </c>
      <c r="C95" s="69">
        <f ca="1">IF(B95="",0,INT((TODAY()-[1]Données!E136)/365.25))</f>
        <v>119</v>
      </c>
      <c r="D95" s="70">
        <f>[1]Données!D136</f>
        <v>0</v>
      </c>
      <c r="E95" s="71">
        <f>[1]Données!I136</f>
        <v>0</v>
      </c>
      <c r="F95" s="72" t="str">
        <f>[1]Données!AD136</f>
        <v/>
      </c>
      <c r="G95" s="73">
        <f t="shared" ca="1" si="13"/>
        <v>0</v>
      </c>
      <c r="H95" s="74">
        <f>IF($B95=" ",0,IF([1]Données!$K136="exo",0,$G95/1000*VLOOKUP($F95,taux,2)))</f>
        <v>0</v>
      </c>
      <c r="I95" s="75">
        <f ca="1">IF(C95&gt;=65,0,[1]Données!M136*5000)</f>
        <v>0</v>
      </c>
      <c r="J95" s="74">
        <f ca="1">I95/1000*(IF(I95=0,0,1)*VLOOKUP((1+(C95&gt;=20)+(C95&gt;=25)+(C95&gt;=30)+(C95&gt;=35)+(C95&gt;=40)+(C95&gt;=45)+(C95&gt;=50)+(C95&gt;=55)+(C95&gt;=60)+(C95&gt;=65)),Test,2+(IF([1]Données!F136="H",1,3))+(IF([1]Données!G136="F",1,0))))</f>
        <v>0</v>
      </c>
      <c r="K95" s="73">
        <f t="shared" ca="1" si="8"/>
        <v>0</v>
      </c>
      <c r="L95" s="74">
        <f>IF($B95=" ",0,IF([1]Données!$N136="exo",0,$K95/1000*VLOOKUP($F95,taux,6)))</f>
        <v>0</v>
      </c>
      <c r="M95" s="76">
        <f>IF($B95=" ",0,IF([1]Données!$K136="NON COUVERT",0,IF(AND([1]Données!$L136="oui",[1]Données!$K136=0.5),MIN(VLOOKUP($F95,taux,5)/2,ROUNDUP(VLOOKUP($F95,taux,3)*$E95,-3)/2),IF([1]Données!$K136=0.5,MIN(VLOOKUP($F95,taux,4)/2,ROUNDUP(VLOOKUP($F95,taux,3)*$E95,-3)/2),ROUNDUP(IF([1]Données!$L136="OUI",MIN(VLOOKUP($F95,taux,3)*$E95,VLOOKUP($F95,taux,5)),MIN(VLOOKUP($F95,taux,3)*$E95,VLOOKUP($F95,taux,4))),-3)))))</f>
        <v>0</v>
      </c>
      <c r="N95" s="76">
        <f>IF($B95=" ",0,IF([1]Données!$N136="NON COUVERT",0,IF(AND([1]Données!$O136="oui",[1]Données!$N136=0.5),MIN(VLOOKUP($F95,taux,9)/2,ROUNDUP(VLOOKUP($F95,taux,7)*$E95,-3)/2),IF([1]Données!$N136=0.5,MIN(VLOOKUP($F95,taux,8)/2,ROUNDUP(VLOOKUP($F95,taux,7)*$E95,-3)/2),ROUNDUP(IF([1]Données!$O136="OUI",MIN(VLOOKUP($F95,taux,7)*$E95,VLOOKUP($F95,taux,9)),MIN(VLOOKUP($F95,taux,7)*$E95,VLOOKUP($F95,taux,8))),-3)))))</f>
        <v>0</v>
      </c>
      <c r="O95" s="77">
        <f>IF($B95=" ",0,IF([1]Données!P136="non couvert"," ",[1]Données!Q136))</f>
        <v>0</v>
      </c>
      <c r="P95" s="78">
        <f>IF($B95=" ",0,IF([1]Données!$P136="exo",0,IF($O95="FAM",VLOOKUP($F95,taux,10),IF($O95="MONO",VLOOKUP($F95,taux,11),IF($O95="COUPLE",VLOOKUP($F95,taux,12),0)))))</f>
        <v>0</v>
      </c>
      <c r="Q95" s="79">
        <f>IF($B95=" ",0,IF([1]Données!$R136="NON COUVERT",0,ROUNDUP(IF([1]Données!$S136="OUI",MIN($E95*VLOOKUP($F95,taux,15)/52,VLOOKUP($F95,taux,17)),MIN($E95*VLOOKUP($F95,taux,15)/52,VLOOKUP($F95,taux,16))),0)))</f>
        <v>0</v>
      </c>
      <c r="R95" s="80">
        <f>IF($B95=" ",0,IF([1]Données!$R136="EXO",0,$Q95*VLOOKUP($F95,taux,13)/10))</f>
        <v>0</v>
      </c>
      <c r="S95" s="81">
        <f t="shared" ca="1" si="9"/>
        <v>0</v>
      </c>
      <c r="T95" s="82">
        <f>IF(B95=" ",0,IF([1]Données!$T136="exo",0,$S95*VLOOKUP($F95,taux,18)/100))</f>
        <v>0</v>
      </c>
      <c r="U95" s="81">
        <f>IF($B95=" ",0,IF([1]Données!$V136="non couvert",0,IF(VLOOKUP($F95,taux,29)="fixe","s/o",IF([1]Données!$W136="oui",MIN(ROUNDUP(VLOOKUP($F95,taux,31)*$E95,-3),VLOOKUP($F95,taux,33)),MIN(ROUNDUP(VLOOKUP($F95,taux,31)*$E95,-3),VLOOKUP($F95,taux,32))))))</f>
        <v>0</v>
      </c>
      <c r="V95" s="82">
        <f>IF(B95=" ",0,IF([1]Données!$V136="exo",0,IF(VLOOKUP($F95,taux,29)="fixe",VLOOKUP($F95,taux,30),$U95/1000*VLOOKUP($F95,taux,30))))</f>
        <v>0</v>
      </c>
      <c r="W95" s="82">
        <f t="shared" si="10"/>
        <v>0</v>
      </c>
      <c r="X95" s="83">
        <f>IF(B95=" ",0,EDATE(([1]Données!E136),780))</f>
        <v>0</v>
      </c>
      <c r="Y95" s="83">
        <f t="shared" si="11"/>
        <v>0</v>
      </c>
      <c r="Z95" s="84">
        <f>IF($B95=" ",0,IF([1]Données!$T136="non couvert",0,IF([1]Données!$U136="oui",MIN(VLOOKUP($F95,taux,26),ROUNDUP(IF($E95/12&gt;VLOOKUP($F95,taux,21)+VLOOKUP($F95,taux,23),(VLOOKUP($F95,taux,20)*VLOOKUP($F95,taux,21))+(VLOOKUP($F95,taux,22)*VLOOKUP($F95,taux,23))+($E95/12-VLOOKUP($F95,taux,21)-VLOOKUP($F95,taux,23))*VLOOKUP($F95,taux,24),IF($E95/12&gt;VLOOKUP($F95,taux,21),(VLOOKUP($F95,taux,20)*VLOOKUP($F95,taux,21))+($E95/12-VLOOKUP($F95,taux,21))*VLOOKUP($F95,taux,22),$E95/12*VLOOKUP($F95,taux,20))),0)),MIN(VLOOKUP($F95,taux,25),ROUNDUP(IF($E95/12&gt;VLOOKUP($F95,taux,21)+VLOOKUP($F95,taux,23),(VLOOKUP($F95,taux,20)*VLOOKUP($F95,taux,21))+(VLOOKUP($F95,taux,22)*VLOOKUP($F95,taux,23))+($E95/12-VLOOKUP($F95,taux,21)-VLOOKUP($F95,taux,23))*VLOOKUP($F95,taux,24),IF($E95/12&gt;VLOOKUP($F95,taux,21),(VLOOKUP($F95,taux,20)*VLOOKUP($F95,taux,21))+($E95/12-VLOOKUP($F95,taux,21))*VLOOKUP($F95,taux,22),$E95/12*VLOOKUP($F95,taux,20))),0)))))</f>
        <v>0</v>
      </c>
      <c r="AA95" s="85">
        <f>IF($B95=" ",0,IF([1]Données!$X136="non couvert"," ",[1]Données!Y136))</f>
        <v>0</v>
      </c>
      <c r="AB95" s="82">
        <f>IF($B95=" ",0,IF([1]Données!$X136="exo",0,IF($AA95="ind",VLOOKUP($F95,taux,34),IF($AA95="fam",VLOOKUP($F95,taux,35),IF($AA95="mono",VLOOKUP($F95,taux,36),IF($AA95="couple",VLOOKUP($F95,taux,37),0))))))</f>
        <v>0</v>
      </c>
      <c r="AC95" s="85">
        <f>IF($B95=" ",0,IF([1]Données!$Z136="non couvert"," ",[1]Données!AA136))</f>
        <v>0</v>
      </c>
      <c r="AD95" s="82">
        <f>IF($B95=" ",0,IF([1]Données!$Z136="exo",0,IF($AC95="ind",VLOOKUP($F95,taux,38),IF($AC95="fam",VLOOKUP($F95,taux,39),IF($AC95="mono",VLOOKUP($F95,taux,40),IF($AC95="couple",VLOOKUP($F95,taux,41),0))))))</f>
        <v>0</v>
      </c>
      <c r="AE95" s="86">
        <f>IF($B95=" ",0,IF([1]Données!$AB136="non couvert"," ",[1]Données!AC136))</f>
        <v>0</v>
      </c>
      <c r="AF95" s="87">
        <f>IF($B95=" ",0,IF([1]Données!$AB136="exo",0,IF($AE95="ind",VLOOKUP($F95,taux,42),IF($AE95="fam",VLOOKUP($F95,taux,43),IF($AE95="mono",VLOOKUP($F95,taux,44),IF($AE95="couple",VLOOKUP($F95,taux,45),0))))))</f>
        <v>0</v>
      </c>
      <c r="AG95" s="88">
        <f t="shared" ca="1" si="12"/>
        <v>0</v>
      </c>
      <c r="AH95" s="88">
        <f>IF($B95=" ",0,IF([1]Données!J136="Manitoba",(Facture!H95+Facture!J95+Facture!L95+Facture!P95+Facture!R95+Facture!T95)*0.08,(AG95-W95)*IF([1]Données!$J136="qc",0.09,IF([1]Données!$J136="on",0.08,0))+W95*VLOOKUP($F95,taux,28)))</f>
        <v>0</v>
      </c>
      <c r="AI95" s="78">
        <f t="shared" ca="1" si="14"/>
        <v>0</v>
      </c>
    </row>
    <row r="96" spans="1:35" s="64" customFormat="1">
      <c r="A96" s="67">
        <f t="shared" si="15"/>
        <v>82</v>
      </c>
      <c r="B96" s="68" t="str">
        <f>CONCATENATE([1]Données!B137," ",[1]Données!C137)</f>
        <v xml:space="preserve"> </v>
      </c>
      <c r="C96" s="69">
        <f ca="1">IF(B96="",0,INT((TODAY()-[1]Données!E137)/365.25))</f>
        <v>119</v>
      </c>
      <c r="D96" s="70">
        <f>[1]Données!D137</f>
        <v>0</v>
      </c>
      <c r="E96" s="71">
        <f>[1]Données!I137</f>
        <v>0</v>
      </c>
      <c r="F96" s="72" t="str">
        <f>[1]Données!AD137</f>
        <v/>
      </c>
      <c r="G96" s="73">
        <f t="shared" ca="1" si="13"/>
        <v>0</v>
      </c>
      <c r="H96" s="74">
        <f>IF($B96=" ",0,IF([1]Données!$K137="exo",0,$G96/1000*VLOOKUP($F96,taux,2)))</f>
        <v>0</v>
      </c>
      <c r="I96" s="75">
        <f ca="1">IF(C96&gt;=65,0,[1]Données!M137*5000)</f>
        <v>0</v>
      </c>
      <c r="J96" s="74">
        <f ca="1">I96/1000*(IF(I96=0,0,1)*VLOOKUP((1+(C96&gt;=20)+(C96&gt;=25)+(C96&gt;=30)+(C96&gt;=35)+(C96&gt;=40)+(C96&gt;=45)+(C96&gt;=50)+(C96&gt;=55)+(C96&gt;=60)+(C96&gt;=65)),Test,2+(IF([1]Données!F137="H",1,3))+(IF([1]Données!G137="F",1,0))))</f>
        <v>0</v>
      </c>
      <c r="K96" s="73">
        <f t="shared" ca="1" si="8"/>
        <v>0</v>
      </c>
      <c r="L96" s="74">
        <f>IF($B96=" ",0,IF([1]Données!$N137="exo",0,$K96/1000*VLOOKUP($F96,taux,6)))</f>
        <v>0</v>
      </c>
      <c r="M96" s="76">
        <f>IF($B96=" ",0,IF([1]Données!$K137="NON COUVERT",0,IF(AND([1]Données!$L137="oui",[1]Données!$K137=0.5),MIN(VLOOKUP($F96,taux,5)/2,ROUNDUP(VLOOKUP($F96,taux,3)*$E96,-3)/2),IF([1]Données!$K137=0.5,MIN(VLOOKUP($F96,taux,4)/2,ROUNDUP(VLOOKUP($F96,taux,3)*$E96,-3)/2),ROUNDUP(IF([1]Données!$L137="OUI",MIN(VLOOKUP($F96,taux,3)*$E96,VLOOKUP($F96,taux,5)),MIN(VLOOKUP($F96,taux,3)*$E96,VLOOKUP($F96,taux,4))),-3)))))</f>
        <v>0</v>
      </c>
      <c r="N96" s="76">
        <f>IF($B96=" ",0,IF([1]Données!$N137="NON COUVERT",0,IF(AND([1]Données!$O137="oui",[1]Données!$N137=0.5),MIN(VLOOKUP($F96,taux,9)/2,ROUNDUP(VLOOKUP($F96,taux,7)*$E96,-3)/2),IF([1]Données!$N137=0.5,MIN(VLOOKUP($F96,taux,8)/2,ROUNDUP(VLOOKUP($F96,taux,7)*$E96,-3)/2),ROUNDUP(IF([1]Données!$O137="OUI",MIN(VLOOKUP($F96,taux,7)*$E96,VLOOKUP($F96,taux,9)),MIN(VLOOKUP($F96,taux,7)*$E96,VLOOKUP($F96,taux,8))),-3)))))</f>
        <v>0</v>
      </c>
      <c r="O96" s="77">
        <f>IF($B96=" ",0,IF([1]Données!P137="non couvert"," ",[1]Données!Q137))</f>
        <v>0</v>
      </c>
      <c r="P96" s="78">
        <f>IF($B96=" ",0,IF([1]Données!$P137="exo",0,IF($O96="FAM",VLOOKUP($F96,taux,10),IF($O96="MONO",VLOOKUP($F96,taux,11),IF($O96="COUPLE",VLOOKUP($F96,taux,12),0)))))</f>
        <v>0</v>
      </c>
      <c r="Q96" s="79">
        <f>IF($B96=" ",0,IF([1]Données!$R137="NON COUVERT",0,ROUNDUP(IF([1]Données!$S137="OUI",MIN($E96*VLOOKUP($F96,taux,15)/52,VLOOKUP($F96,taux,17)),MIN($E96*VLOOKUP($F96,taux,15)/52,VLOOKUP($F96,taux,16))),0)))</f>
        <v>0</v>
      </c>
      <c r="R96" s="80">
        <f>IF($B96=" ",0,IF([1]Données!$R137="EXO",0,$Q96*VLOOKUP($F96,taux,13)/10))</f>
        <v>0</v>
      </c>
      <c r="S96" s="81">
        <f t="shared" ca="1" si="9"/>
        <v>0</v>
      </c>
      <c r="T96" s="82">
        <f>IF(B96=" ",0,IF([1]Données!$T137="exo",0,$S96*VLOOKUP($F96,taux,18)/100))</f>
        <v>0</v>
      </c>
      <c r="U96" s="81">
        <f>IF($B96=" ",0,IF([1]Données!$V137="non couvert",0,IF(VLOOKUP($F96,taux,29)="fixe","s/o",IF([1]Données!$W137="oui",MIN(ROUNDUP(VLOOKUP($F96,taux,31)*$E96,-3),VLOOKUP($F96,taux,33)),MIN(ROUNDUP(VLOOKUP($F96,taux,31)*$E96,-3),VLOOKUP($F96,taux,32))))))</f>
        <v>0</v>
      </c>
      <c r="V96" s="82">
        <f>IF(B96=" ",0,IF([1]Données!$V137="exo",0,IF(VLOOKUP($F96,taux,29)="fixe",VLOOKUP($F96,taux,30),$U96/1000*VLOOKUP($F96,taux,30))))</f>
        <v>0</v>
      </c>
      <c r="W96" s="82">
        <f t="shared" si="10"/>
        <v>0</v>
      </c>
      <c r="X96" s="83">
        <f>IF(B96=" ",0,EDATE(([1]Données!E137),780))</f>
        <v>0</v>
      </c>
      <c r="Y96" s="83">
        <f t="shared" si="11"/>
        <v>0</v>
      </c>
      <c r="Z96" s="84">
        <f>IF($B96=" ",0,IF([1]Données!$T137="non couvert",0,IF([1]Données!$U137="oui",MIN(VLOOKUP($F96,taux,26),ROUNDUP(IF($E96/12&gt;VLOOKUP($F96,taux,21)+VLOOKUP($F96,taux,23),(VLOOKUP($F96,taux,20)*VLOOKUP($F96,taux,21))+(VLOOKUP($F96,taux,22)*VLOOKUP($F96,taux,23))+($E96/12-VLOOKUP($F96,taux,21)-VLOOKUP($F96,taux,23))*VLOOKUP($F96,taux,24),IF($E96/12&gt;VLOOKUP($F96,taux,21),(VLOOKUP($F96,taux,20)*VLOOKUP($F96,taux,21))+($E96/12-VLOOKUP($F96,taux,21))*VLOOKUP($F96,taux,22),$E96/12*VLOOKUP($F96,taux,20))),0)),MIN(VLOOKUP($F96,taux,25),ROUNDUP(IF($E96/12&gt;VLOOKUP($F96,taux,21)+VLOOKUP($F96,taux,23),(VLOOKUP($F96,taux,20)*VLOOKUP($F96,taux,21))+(VLOOKUP($F96,taux,22)*VLOOKUP($F96,taux,23))+($E96/12-VLOOKUP($F96,taux,21)-VLOOKUP($F96,taux,23))*VLOOKUP($F96,taux,24),IF($E96/12&gt;VLOOKUP($F96,taux,21),(VLOOKUP($F96,taux,20)*VLOOKUP($F96,taux,21))+($E96/12-VLOOKUP($F96,taux,21))*VLOOKUP($F96,taux,22),$E96/12*VLOOKUP($F96,taux,20))),0)))))</f>
        <v>0</v>
      </c>
      <c r="AA96" s="85">
        <f>IF($B96=" ",0,IF([1]Données!$X137="non couvert"," ",[1]Données!Y137))</f>
        <v>0</v>
      </c>
      <c r="AB96" s="82">
        <f>IF($B96=" ",0,IF([1]Données!$X137="exo",0,IF($AA96="ind",VLOOKUP($F96,taux,34),IF($AA96="fam",VLOOKUP($F96,taux,35),IF($AA96="mono",VLOOKUP($F96,taux,36),IF($AA96="couple",VLOOKUP($F96,taux,37),0))))))</f>
        <v>0</v>
      </c>
      <c r="AC96" s="85">
        <f>IF($B96=" ",0,IF([1]Données!$Z137="non couvert"," ",[1]Données!AA137))</f>
        <v>0</v>
      </c>
      <c r="AD96" s="82">
        <f>IF($B96=" ",0,IF([1]Données!$Z137="exo",0,IF($AC96="ind",VLOOKUP($F96,taux,38),IF($AC96="fam",VLOOKUP($F96,taux,39),IF($AC96="mono",VLOOKUP($F96,taux,40),IF($AC96="couple",VLOOKUP($F96,taux,41),0))))))</f>
        <v>0</v>
      </c>
      <c r="AE96" s="86">
        <f>IF($B96=" ",0,IF([1]Données!$AB137="non couvert"," ",[1]Données!AC137))</f>
        <v>0</v>
      </c>
      <c r="AF96" s="87">
        <f>IF($B96=" ",0,IF([1]Données!$AB137="exo",0,IF($AE96="ind",VLOOKUP($F96,taux,42),IF($AE96="fam",VLOOKUP($F96,taux,43),IF($AE96="mono",VLOOKUP($F96,taux,44),IF($AE96="couple",VLOOKUP($F96,taux,45),0))))))</f>
        <v>0</v>
      </c>
      <c r="AG96" s="88">
        <f t="shared" ca="1" si="12"/>
        <v>0</v>
      </c>
      <c r="AH96" s="88">
        <f>IF($B96=" ",0,IF([1]Données!J137="Manitoba",(Facture!H96+Facture!J96+Facture!L96+Facture!P96+Facture!R96+Facture!T96)*0.08,(AG96-W96)*IF([1]Données!$J137="qc",0.09,IF([1]Données!$J137="on",0.08,0))+W96*VLOOKUP($F96,taux,28)))</f>
        <v>0</v>
      </c>
      <c r="AI96" s="78">
        <f t="shared" ca="1" si="14"/>
        <v>0</v>
      </c>
    </row>
    <row r="97" spans="1:35" s="64" customFormat="1">
      <c r="A97" s="67">
        <f t="shared" si="15"/>
        <v>83</v>
      </c>
      <c r="B97" s="68" t="str">
        <f>CONCATENATE([1]Données!B138," ",[1]Données!C138)</f>
        <v xml:space="preserve"> </v>
      </c>
      <c r="C97" s="69">
        <f ca="1">IF(B97="",0,INT((TODAY()-[1]Données!E138)/365.25))</f>
        <v>119</v>
      </c>
      <c r="D97" s="70">
        <f>[1]Données!D138</f>
        <v>0</v>
      </c>
      <c r="E97" s="71">
        <f>[1]Données!I138</f>
        <v>0</v>
      </c>
      <c r="F97" s="72" t="str">
        <f>[1]Données!AD138</f>
        <v/>
      </c>
      <c r="G97" s="73">
        <f t="shared" ca="1" si="13"/>
        <v>0</v>
      </c>
      <c r="H97" s="74">
        <f>IF($B97=" ",0,IF([1]Données!$K138="exo",0,$G97/1000*VLOOKUP($F97,taux,2)))</f>
        <v>0</v>
      </c>
      <c r="I97" s="75">
        <f ca="1">IF(C97&gt;=65,0,[1]Données!M138*5000)</f>
        <v>0</v>
      </c>
      <c r="J97" s="74">
        <f ca="1">I97/1000*(IF(I97=0,0,1)*VLOOKUP((1+(C97&gt;=20)+(C97&gt;=25)+(C97&gt;=30)+(C97&gt;=35)+(C97&gt;=40)+(C97&gt;=45)+(C97&gt;=50)+(C97&gt;=55)+(C97&gt;=60)+(C97&gt;=65)),Test,2+(IF([1]Données!F138="H",1,3))+(IF([1]Données!G138="F",1,0))))</f>
        <v>0</v>
      </c>
      <c r="K97" s="73">
        <f t="shared" ca="1" si="8"/>
        <v>0</v>
      </c>
      <c r="L97" s="74">
        <f>IF($B97=" ",0,IF([1]Données!$N138="exo",0,$K97/1000*VLOOKUP($F97,taux,6)))</f>
        <v>0</v>
      </c>
      <c r="M97" s="76">
        <f>IF($B97=" ",0,IF([1]Données!$K138="NON COUVERT",0,IF(AND([1]Données!$L138="oui",[1]Données!$K138=0.5),MIN(VLOOKUP($F97,taux,5)/2,ROUNDUP(VLOOKUP($F97,taux,3)*$E97,-3)/2),IF([1]Données!$K138=0.5,MIN(VLOOKUP($F97,taux,4)/2,ROUNDUP(VLOOKUP($F97,taux,3)*$E97,-3)/2),ROUNDUP(IF([1]Données!$L138="OUI",MIN(VLOOKUP($F97,taux,3)*$E97,VLOOKUP($F97,taux,5)),MIN(VLOOKUP($F97,taux,3)*$E97,VLOOKUP($F97,taux,4))),-3)))))</f>
        <v>0</v>
      </c>
      <c r="N97" s="76">
        <f>IF($B97=" ",0,IF([1]Données!$N138="NON COUVERT",0,IF(AND([1]Données!$O138="oui",[1]Données!$N138=0.5),MIN(VLOOKUP($F97,taux,9)/2,ROUNDUP(VLOOKUP($F97,taux,7)*$E97,-3)/2),IF([1]Données!$N138=0.5,MIN(VLOOKUP($F97,taux,8)/2,ROUNDUP(VLOOKUP($F97,taux,7)*$E97,-3)/2),ROUNDUP(IF([1]Données!$O138="OUI",MIN(VLOOKUP($F97,taux,7)*$E97,VLOOKUP($F97,taux,9)),MIN(VLOOKUP($F97,taux,7)*$E97,VLOOKUP($F97,taux,8))),-3)))))</f>
        <v>0</v>
      </c>
      <c r="O97" s="77">
        <f>IF($B97=" ",0,IF([1]Données!P138="non couvert"," ",[1]Données!Q138))</f>
        <v>0</v>
      </c>
      <c r="P97" s="78">
        <f>IF($B97=" ",0,IF([1]Données!$P138="exo",0,IF($O97="FAM",VLOOKUP($F97,taux,10),IF($O97="MONO",VLOOKUP($F97,taux,11),IF($O97="COUPLE",VLOOKUP($F97,taux,12),0)))))</f>
        <v>0</v>
      </c>
      <c r="Q97" s="79">
        <f>IF($B97=" ",0,IF([1]Données!$R138="NON COUVERT",0,ROUNDUP(IF([1]Données!$S138="OUI",MIN($E97*VLOOKUP($F97,taux,15)/52,VLOOKUP($F97,taux,17)),MIN($E97*VLOOKUP($F97,taux,15)/52,VLOOKUP($F97,taux,16))),0)))</f>
        <v>0</v>
      </c>
      <c r="R97" s="80">
        <f>IF($B97=" ",0,IF([1]Données!$R138="EXO",0,$Q97*VLOOKUP($F97,taux,13)/10))</f>
        <v>0</v>
      </c>
      <c r="S97" s="81">
        <f t="shared" ca="1" si="9"/>
        <v>0</v>
      </c>
      <c r="T97" s="82">
        <f>IF(B97=" ",0,IF([1]Données!$T138="exo",0,$S97*VLOOKUP($F97,taux,18)/100))</f>
        <v>0</v>
      </c>
      <c r="U97" s="81">
        <f>IF($B97=" ",0,IF([1]Données!$V138="non couvert",0,IF(VLOOKUP($F97,taux,29)="fixe","s/o",IF([1]Données!$W138="oui",MIN(ROUNDUP(VLOOKUP($F97,taux,31)*$E97,-3),VLOOKUP($F97,taux,33)),MIN(ROUNDUP(VLOOKUP($F97,taux,31)*$E97,-3),VLOOKUP($F97,taux,32))))))</f>
        <v>0</v>
      </c>
      <c r="V97" s="82">
        <f>IF(B97=" ",0,IF([1]Données!$V138="exo",0,IF(VLOOKUP($F97,taux,29)="fixe",VLOOKUP($F97,taux,30),$U97/1000*VLOOKUP($F97,taux,30))))</f>
        <v>0</v>
      </c>
      <c r="W97" s="82">
        <f t="shared" si="10"/>
        <v>0</v>
      </c>
      <c r="X97" s="83">
        <f>IF(B97=" ",0,EDATE(([1]Données!E138),780))</f>
        <v>0</v>
      </c>
      <c r="Y97" s="83">
        <f t="shared" si="11"/>
        <v>0</v>
      </c>
      <c r="Z97" s="84">
        <f>IF($B97=" ",0,IF([1]Données!$T138="non couvert",0,IF([1]Données!$U138="oui",MIN(VLOOKUP($F97,taux,26),ROUNDUP(IF($E97/12&gt;VLOOKUP($F97,taux,21)+VLOOKUP($F97,taux,23),(VLOOKUP($F97,taux,20)*VLOOKUP($F97,taux,21))+(VLOOKUP($F97,taux,22)*VLOOKUP($F97,taux,23))+($E97/12-VLOOKUP($F97,taux,21)-VLOOKUP($F97,taux,23))*VLOOKUP($F97,taux,24),IF($E97/12&gt;VLOOKUP($F97,taux,21),(VLOOKUP($F97,taux,20)*VLOOKUP($F97,taux,21))+($E97/12-VLOOKUP($F97,taux,21))*VLOOKUP($F97,taux,22),$E97/12*VLOOKUP($F97,taux,20))),0)),MIN(VLOOKUP($F97,taux,25),ROUNDUP(IF($E97/12&gt;VLOOKUP($F97,taux,21)+VLOOKUP($F97,taux,23),(VLOOKUP($F97,taux,20)*VLOOKUP($F97,taux,21))+(VLOOKUP($F97,taux,22)*VLOOKUP($F97,taux,23))+($E97/12-VLOOKUP($F97,taux,21)-VLOOKUP($F97,taux,23))*VLOOKUP($F97,taux,24),IF($E97/12&gt;VLOOKUP($F97,taux,21),(VLOOKUP($F97,taux,20)*VLOOKUP($F97,taux,21))+($E97/12-VLOOKUP($F97,taux,21))*VLOOKUP($F97,taux,22),$E97/12*VLOOKUP($F97,taux,20))),0)))))</f>
        <v>0</v>
      </c>
      <c r="AA97" s="85">
        <f>IF($B97=" ",0,IF([1]Données!$X138="non couvert"," ",[1]Données!Y138))</f>
        <v>0</v>
      </c>
      <c r="AB97" s="82">
        <f>IF($B97=" ",0,IF([1]Données!$X138="exo",0,IF($AA97="ind",VLOOKUP($F97,taux,34),IF($AA97="fam",VLOOKUP($F97,taux,35),IF($AA97="mono",VLOOKUP($F97,taux,36),IF($AA97="couple",VLOOKUP($F97,taux,37),0))))))</f>
        <v>0</v>
      </c>
      <c r="AC97" s="85">
        <f>IF($B97=" ",0,IF([1]Données!$Z138="non couvert"," ",[1]Données!AA138))</f>
        <v>0</v>
      </c>
      <c r="AD97" s="82">
        <f>IF($B97=" ",0,IF([1]Données!$Z138="exo",0,IF($AC97="ind",VLOOKUP($F97,taux,38),IF($AC97="fam",VLOOKUP($F97,taux,39),IF($AC97="mono",VLOOKUP($F97,taux,40),IF($AC97="couple",VLOOKUP($F97,taux,41),0))))))</f>
        <v>0</v>
      </c>
      <c r="AE97" s="86">
        <f>IF($B97=" ",0,IF([1]Données!$AB138="non couvert"," ",[1]Données!AC138))</f>
        <v>0</v>
      </c>
      <c r="AF97" s="87">
        <f>IF($B97=" ",0,IF([1]Données!$AB138="exo",0,IF($AE97="ind",VLOOKUP($F97,taux,42),IF($AE97="fam",VLOOKUP($F97,taux,43),IF($AE97="mono",VLOOKUP($F97,taux,44),IF($AE97="couple",VLOOKUP($F97,taux,45),0))))))</f>
        <v>0</v>
      </c>
      <c r="AG97" s="88">
        <f t="shared" ca="1" si="12"/>
        <v>0</v>
      </c>
      <c r="AH97" s="88">
        <f>IF($B97=" ",0,IF([1]Données!J138="Manitoba",(Facture!H97+Facture!J97+Facture!L97+Facture!P97+Facture!R97+Facture!T97)*0.08,(AG97-W97)*IF([1]Données!$J138="qc",0.09,IF([1]Données!$J138="on",0.08,0))+W97*VLOOKUP($F97,taux,28)))</f>
        <v>0</v>
      </c>
      <c r="AI97" s="78">
        <f t="shared" ca="1" si="14"/>
        <v>0</v>
      </c>
    </row>
    <row r="98" spans="1:35" s="64" customFormat="1">
      <c r="A98" s="67">
        <f t="shared" si="15"/>
        <v>84</v>
      </c>
      <c r="B98" s="68" t="str">
        <f>CONCATENATE([1]Données!B139," ",[1]Données!C139)</f>
        <v xml:space="preserve"> </v>
      </c>
      <c r="C98" s="69">
        <f ca="1">IF(B98="",0,INT((TODAY()-[1]Données!E139)/365.25))</f>
        <v>119</v>
      </c>
      <c r="D98" s="70">
        <f>[1]Données!D139</f>
        <v>0</v>
      </c>
      <c r="E98" s="71">
        <f>[1]Données!I139</f>
        <v>0</v>
      </c>
      <c r="F98" s="72" t="str">
        <f>[1]Données!AD139</f>
        <v/>
      </c>
      <c r="G98" s="73">
        <f t="shared" ca="1" si="13"/>
        <v>0</v>
      </c>
      <c r="H98" s="74">
        <f>IF($B98=" ",0,IF([1]Données!$K139="exo",0,$G98/1000*VLOOKUP($F98,taux,2)))</f>
        <v>0</v>
      </c>
      <c r="I98" s="75">
        <f ca="1">IF(C98&gt;=65,0,[1]Données!M139*5000)</f>
        <v>0</v>
      </c>
      <c r="J98" s="74">
        <f ca="1">I98/1000*(IF(I98=0,0,1)*VLOOKUP((1+(C98&gt;=20)+(C98&gt;=25)+(C98&gt;=30)+(C98&gt;=35)+(C98&gt;=40)+(C98&gt;=45)+(C98&gt;=50)+(C98&gt;=55)+(C98&gt;=60)+(C98&gt;=65)),Test,2+(IF([1]Données!F139="H",1,3))+(IF([1]Données!G139="F",1,0))))</f>
        <v>0</v>
      </c>
      <c r="K98" s="73">
        <f t="shared" ca="1" si="8"/>
        <v>0</v>
      </c>
      <c r="L98" s="74">
        <f>IF($B98=" ",0,IF([1]Données!$N139="exo",0,$K98/1000*VLOOKUP($F98,taux,6)))</f>
        <v>0</v>
      </c>
      <c r="M98" s="76">
        <f>IF($B98=" ",0,IF([1]Données!$K139="NON COUVERT",0,IF(AND([1]Données!$L139="oui",[1]Données!$K139=0.5),MIN(VLOOKUP($F98,taux,5)/2,ROUNDUP(VLOOKUP($F98,taux,3)*$E98,-3)/2),IF([1]Données!$K139=0.5,MIN(VLOOKUP($F98,taux,4)/2,ROUNDUP(VLOOKUP($F98,taux,3)*$E98,-3)/2),ROUNDUP(IF([1]Données!$L139="OUI",MIN(VLOOKUP($F98,taux,3)*$E98,VLOOKUP($F98,taux,5)),MIN(VLOOKUP($F98,taux,3)*$E98,VLOOKUP($F98,taux,4))),-3)))))</f>
        <v>0</v>
      </c>
      <c r="N98" s="76">
        <f>IF($B98=" ",0,IF([1]Données!$N139="NON COUVERT",0,IF(AND([1]Données!$O139="oui",[1]Données!$N139=0.5),MIN(VLOOKUP($F98,taux,9)/2,ROUNDUP(VLOOKUP($F98,taux,7)*$E98,-3)/2),IF([1]Données!$N139=0.5,MIN(VLOOKUP($F98,taux,8)/2,ROUNDUP(VLOOKUP($F98,taux,7)*$E98,-3)/2),ROUNDUP(IF([1]Données!$O139="OUI",MIN(VLOOKUP($F98,taux,7)*$E98,VLOOKUP($F98,taux,9)),MIN(VLOOKUP($F98,taux,7)*$E98,VLOOKUP($F98,taux,8))),-3)))))</f>
        <v>0</v>
      </c>
      <c r="O98" s="77">
        <f>IF($B98=" ",0,IF([1]Données!P139="non couvert"," ",[1]Données!Q139))</f>
        <v>0</v>
      </c>
      <c r="P98" s="78">
        <f>IF($B98=" ",0,IF([1]Données!$P139="exo",0,IF($O98="FAM",VLOOKUP($F98,taux,10),IF($O98="MONO",VLOOKUP($F98,taux,11),IF($O98="COUPLE",VLOOKUP($F98,taux,12),0)))))</f>
        <v>0</v>
      </c>
      <c r="Q98" s="79">
        <f>IF($B98=" ",0,IF([1]Données!$R139="NON COUVERT",0,ROUNDUP(IF([1]Données!$S139="OUI",MIN($E98*VLOOKUP($F98,taux,15)/52,VLOOKUP($F98,taux,17)),MIN($E98*VLOOKUP($F98,taux,15)/52,VLOOKUP($F98,taux,16))),0)))</f>
        <v>0</v>
      </c>
      <c r="R98" s="80">
        <f>IF($B98=" ",0,IF([1]Données!$R139="EXO",0,$Q98*VLOOKUP($F98,taux,13)/10))</f>
        <v>0</v>
      </c>
      <c r="S98" s="81">
        <f t="shared" ca="1" si="9"/>
        <v>0</v>
      </c>
      <c r="T98" s="82">
        <f>IF(B98=" ",0,IF([1]Données!$T139="exo",0,$S98*VLOOKUP($F98,taux,18)/100))</f>
        <v>0</v>
      </c>
      <c r="U98" s="81">
        <f>IF($B98=" ",0,IF([1]Données!$V139="non couvert",0,IF(VLOOKUP($F98,taux,29)="fixe","s/o",IF([1]Données!$W139="oui",MIN(ROUNDUP(VLOOKUP($F98,taux,31)*$E98,-3),VLOOKUP($F98,taux,33)),MIN(ROUNDUP(VLOOKUP($F98,taux,31)*$E98,-3),VLOOKUP($F98,taux,32))))))</f>
        <v>0</v>
      </c>
      <c r="V98" s="82">
        <f>IF(B98=" ",0,IF([1]Données!$V139="exo",0,IF(VLOOKUP($F98,taux,29)="fixe",VLOOKUP($F98,taux,30),$U98/1000*VLOOKUP($F98,taux,30))))</f>
        <v>0</v>
      </c>
      <c r="W98" s="82">
        <f t="shared" si="10"/>
        <v>0</v>
      </c>
      <c r="X98" s="83">
        <f>IF(B98=" ",0,EDATE(([1]Données!E139),780))</f>
        <v>0</v>
      </c>
      <c r="Y98" s="83">
        <f t="shared" si="11"/>
        <v>0</v>
      </c>
      <c r="Z98" s="84">
        <f>IF($B98=" ",0,IF([1]Données!$T139="non couvert",0,IF([1]Données!$U139="oui",MIN(VLOOKUP($F98,taux,26),ROUNDUP(IF($E98/12&gt;VLOOKUP($F98,taux,21)+VLOOKUP($F98,taux,23),(VLOOKUP($F98,taux,20)*VLOOKUP($F98,taux,21))+(VLOOKUP($F98,taux,22)*VLOOKUP($F98,taux,23))+($E98/12-VLOOKUP($F98,taux,21)-VLOOKUP($F98,taux,23))*VLOOKUP($F98,taux,24),IF($E98/12&gt;VLOOKUP($F98,taux,21),(VLOOKUP($F98,taux,20)*VLOOKUP($F98,taux,21))+($E98/12-VLOOKUP($F98,taux,21))*VLOOKUP($F98,taux,22),$E98/12*VLOOKUP($F98,taux,20))),0)),MIN(VLOOKUP($F98,taux,25),ROUNDUP(IF($E98/12&gt;VLOOKUP($F98,taux,21)+VLOOKUP($F98,taux,23),(VLOOKUP($F98,taux,20)*VLOOKUP($F98,taux,21))+(VLOOKUP($F98,taux,22)*VLOOKUP($F98,taux,23))+($E98/12-VLOOKUP($F98,taux,21)-VLOOKUP($F98,taux,23))*VLOOKUP($F98,taux,24),IF($E98/12&gt;VLOOKUP($F98,taux,21),(VLOOKUP($F98,taux,20)*VLOOKUP($F98,taux,21))+($E98/12-VLOOKUP($F98,taux,21))*VLOOKUP($F98,taux,22),$E98/12*VLOOKUP($F98,taux,20))),0)))))</f>
        <v>0</v>
      </c>
      <c r="AA98" s="85">
        <f>IF($B98=" ",0,IF([1]Données!$X139="non couvert"," ",[1]Données!Y139))</f>
        <v>0</v>
      </c>
      <c r="AB98" s="82">
        <f>IF($B98=" ",0,IF([1]Données!$X139="exo",0,IF($AA98="ind",VLOOKUP($F98,taux,34),IF($AA98="fam",VLOOKUP($F98,taux,35),IF($AA98="mono",VLOOKUP($F98,taux,36),IF($AA98="couple",VLOOKUP($F98,taux,37),0))))))</f>
        <v>0</v>
      </c>
      <c r="AC98" s="85">
        <f>IF($B98=" ",0,IF([1]Données!$Z139="non couvert"," ",[1]Données!AA139))</f>
        <v>0</v>
      </c>
      <c r="AD98" s="82">
        <f>IF($B98=" ",0,IF([1]Données!$Z139="exo",0,IF($AC98="ind",VLOOKUP($F98,taux,38),IF($AC98="fam",VLOOKUP($F98,taux,39),IF($AC98="mono",VLOOKUP($F98,taux,40),IF($AC98="couple",VLOOKUP($F98,taux,41),0))))))</f>
        <v>0</v>
      </c>
      <c r="AE98" s="86">
        <f>IF($B98=" ",0,IF([1]Données!$AB139="non couvert"," ",[1]Données!AC139))</f>
        <v>0</v>
      </c>
      <c r="AF98" s="87">
        <f>IF($B98=" ",0,IF([1]Données!$AB139="exo",0,IF($AE98="ind",VLOOKUP($F98,taux,42),IF($AE98="fam",VLOOKUP($F98,taux,43),IF($AE98="mono",VLOOKUP($F98,taux,44),IF($AE98="couple",VLOOKUP($F98,taux,45),0))))))</f>
        <v>0</v>
      </c>
      <c r="AG98" s="88">
        <f t="shared" ca="1" si="12"/>
        <v>0</v>
      </c>
      <c r="AH98" s="88">
        <f>IF($B98=" ",0,IF([1]Données!J139="Manitoba",(Facture!H98+Facture!J98+Facture!L98+Facture!P98+Facture!R98+Facture!T98)*0.08,(AG98-W98)*IF([1]Données!$J139="qc",0.09,IF([1]Données!$J139="on",0.08,0))+W98*VLOOKUP($F98,taux,28)))</f>
        <v>0</v>
      </c>
      <c r="AI98" s="78">
        <f t="shared" ca="1" si="14"/>
        <v>0</v>
      </c>
    </row>
    <row r="99" spans="1:35" s="64" customFormat="1">
      <c r="A99" s="67">
        <f t="shared" si="15"/>
        <v>85</v>
      </c>
      <c r="B99" s="68" t="str">
        <f>CONCATENATE([1]Données!B140," ",[1]Données!C140)</f>
        <v xml:space="preserve"> </v>
      </c>
      <c r="C99" s="69">
        <f ca="1">IF(B99="",0,INT((TODAY()-[1]Données!E140)/365.25))</f>
        <v>119</v>
      </c>
      <c r="D99" s="70">
        <f>[1]Données!D140</f>
        <v>0</v>
      </c>
      <c r="E99" s="71">
        <f>[1]Données!I140</f>
        <v>0</v>
      </c>
      <c r="F99" s="72" t="str">
        <f>[1]Données!AD140</f>
        <v/>
      </c>
      <c r="G99" s="73">
        <f t="shared" ca="1" si="13"/>
        <v>0</v>
      </c>
      <c r="H99" s="74">
        <f>IF($B99=" ",0,IF([1]Données!$K140="exo",0,$G99/1000*VLOOKUP($F99,taux,2)))</f>
        <v>0</v>
      </c>
      <c r="I99" s="75">
        <f ca="1">IF(C99&gt;=65,0,[1]Données!M140*5000)</f>
        <v>0</v>
      </c>
      <c r="J99" s="74">
        <f ca="1">I99/1000*(IF(I99=0,0,1)*VLOOKUP((1+(C99&gt;=20)+(C99&gt;=25)+(C99&gt;=30)+(C99&gt;=35)+(C99&gt;=40)+(C99&gt;=45)+(C99&gt;=50)+(C99&gt;=55)+(C99&gt;=60)+(C99&gt;=65)),Test,2+(IF([1]Données!F140="H",1,3))+(IF([1]Données!G140="F",1,0))))</f>
        <v>0</v>
      </c>
      <c r="K99" s="73">
        <f t="shared" ca="1" si="8"/>
        <v>0</v>
      </c>
      <c r="L99" s="74">
        <f>IF($B99=" ",0,IF([1]Données!$N140="exo",0,$K99/1000*VLOOKUP($F99,taux,6)))</f>
        <v>0</v>
      </c>
      <c r="M99" s="76">
        <f>IF($B99=" ",0,IF([1]Données!$K140="NON COUVERT",0,IF(AND([1]Données!$L140="oui",[1]Données!$K140=0.5),MIN(VLOOKUP($F99,taux,5)/2,ROUNDUP(VLOOKUP($F99,taux,3)*$E99,-3)/2),IF([1]Données!$K140=0.5,MIN(VLOOKUP($F99,taux,4)/2,ROUNDUP(VLOOKUP($F99,taux,3)*$E99,-3)/2),ROUNDUP(IF([1]Données!$L140="OUI",MIN(VLOOKUP($F99,taux,3)*$E99,VLOOKUP($F99,taux,5)),MIN(VLOOKUP($F99,taux,3)*$E99,VLOOKUP($F99,taux,4))),-3)))))</f>
        <v>0</v>
      </c>
      <c r="N99" s="76">
        <f>IF($B99=" ",0,IF([1]Données!$N140="NON COUVERT",0,IF(AND([1]Données!$O140="oui",[1]Données!$N140=0.5),MIN(VLOOKUP($F99,taux,9)/2,ROUNDUP(VLOOKUP($F99,taux,7)*$E99,-3)/2),IF([1]Données!$N140=0.5,MIN(VLOOKUP($F99,taux,8)/2,ROUNDUP(VLOOKUP($F99,taux,7)*$E99,-3)/2),ROUNDUP(IF([1]Données!$O140="OUI",MIN(VLOOKUP($F99,taux,7)*$E99,VLOOKUP($F99,taux,9)),MIN(VLOOKUP($F99,taux,7)*$E99,VLOOKUP($F99,taux,8))),-3)))))</f>
        <v>0</v>
      </c>
      <c r="O99" s="77">
        <f>IF($B99=" ",0,IF([1]Données!P140="non couvert"," ",[1]Données!Q140))</f>
        <v>0</v>
      </c>
      <c r="P99" s="78">
        <f>IF($B99=" ",0,IF([1]Données!$P140="exo",0,IF($O99="FAM",VLOOKUP($F99,taux,10),IF($O99="MONO",VLOOKUP($F99,taux,11),IF($O99="COUPLE",VLOOKUP($F99,taux,12),0)))))</f>
        <v>0</v>
      </c>
      <c r="Q99" s="79">
        <f>IF($B99=" ",0,IF([1]Données!$R140="NON COUVERT",0,ROUNDUP(IF([1]Données!$S140="OUI",MIN($E99*VLOOKUP($F99,taux,15)/52,VLOOKUP($F99,taux,17)),MIN($E99*VLOOKUP($F99,taux,15)/52,VLOOKUP($F99,taux,16))),0)))</f>
        <v>0</v>
      </c>
      <c r="R99" s="80">
        <f>IF($B99=" ",0,IF([1]Données!$R140="EXO",0,$Q99*VLOOKUP($F99,taux,13)/10))</f>
        <v>0</v>
      </c>
      <c r="S99" s="81">
        <f t="shared" ca="1" si="9"/>
        <v>0</v>
      </c>
      <c r="T99" s="82">
        <f>IF(B99=" ",0,IF([1]Données!$T140="exo",0,$S99*VLOOKUP($F99,taux,18)/100))</f>
        <v>0</v>
      </c>
      <c r="U99" s="81">
        <f>IF($B99=" ",0,IF([1]Données!$V140="non couvert",0,IF(VLOOKUP($F99,taux,29)="fixe","s/o",IF([1]Données!$W140="oui",MIN(ROUNDUP(VLOOKUP($F99,taux,31)*$E99,-3),VLOOKUP($F99,taux,33)),MIN(ROUNDUP(VLOOKUP($F99,taux,31)*$E99,-3),VLOOKUP($F99,taux,32))))))</f>
        <v>0</v>
      </c>
      <c r="V99" s="82">
        <f>IF(B99=" ",0,IF([1]Données!$V140="exo",0,IF(VLOOKUP($F99,taux,29)="fixe",VLOOKUP($F99,taux,30),$U99/1000*VLOOKUP($F99,taux,30))))</f>
        <v>0</v>
      </c>
      <c r="W99" s="82">
        <f t="shared" si="10"/>
        <v>0</v>
      </c>
      <c r="X99" s="83">
        <f>IF(B99=" ",0,EDATE(([1]Données!E140),780))</f>
        <v>0</v>
      </c>
      <c r="Y99" s="83">
        <f t="shared" si="11"/>
        <v>0</v>
      </c>
      <c r="Z99" s="84">
        <f>IF($B99=" ",0,IF([1]Données!$T140="non couvert",0,IF([1]Données!$U140="oui",MIN(VLOOKUP($F99,taux,26),ROUNDUP(IF($E99/12&gt;VLOOKUP($F99,taux,21)+VLOOKUP($F99,taux,23),(VLOOKUP($F99,taux,20)*VLOOKUP($F99,taux,21))+(VLOOKUP($F99,taux,22)*VLOOKUP($F99,taux,23))+($E99/12-VLOOKUP($F99,taux,21)-VLOOKUP($F99,taux,23))*VLOOKUP($F99,taux,24),IF($E99/12&gt;VLOOKUP($F99,taux,21),(VLOOKUP($F99,taux,20)*VLOOKUP($F99,taux,21))+($E99/12-VLOOKUP($F99,taux,21))*VLOOKUP($F99,taux,22),$E99/12*VLOOKUP($F99,taux,20))),0)),MIN(VLOOKUP($F99,taux,25),ROUNDUP(IF($E99/12&gt;VLOOKUP($F99,taux,21)+VLOOKUP($F99,taux,23),(VLOOKUP($F99,taux,20)*VLOOKUP($F99,taux,21))+(VLOOKUP($F99,taux,22)*VLOOKUP($F99,taux,23))+($E99/12-VLOOKUP($F99,taux,21)-VLOOKUP($F99,taux,23))*VLOOKUP($F99,taux,24),IF($E99/12&gt;VLOOKUP($F99,taux,21),(VLOOKUP($F99,taux,20)*VLOOKUP($F99,taux,21))+($E99/12-VLOOKUP($F99,taux,21))*VLOOKUP($F99,taux,22),$E99/12*VLOOKUP($F99,taux,20))),0)))))</f>
        <v>0</v>
      </c>
      <c r="AA99" s="85">
        <f>IF($B99=" ",0,IF([1]Données!$X140="non couvert"," ",[1]Données!Y140))</f>
        <v>0</v>
      </c>
      <c r="AB99" s="82">
        <f>IF($B99=" ",0,IF([1]Données!$X140="exo",0,IF($AA99="ind",VLOOKUP($F99,taux,34),IF($AA99="fam",VLOOKUP($F99,taux,35),IF($AA99="mono",VLOOKUP($F99,taux,36),IF($AA99="couple",VLOOKUP($F99,taux,37),0))))))</f>
        <v>0</v>
      </c>
      <c r="AC99" s="85">
        <f>IF($B99=" ",0,IF([1]Données!$Z140="non couvert"," ",[1]Données!AA140))</f>
        <v>0</v>
      </c>
      <c r="AD99" s="82">
        <f>IF($B99=" ",0,IF([1]Données!$Z140="exo",0,IF($AC99="ind",VLOOKUP($F99,taux,38),IF($AC99="fam",VLOOKUP($F99,taux,39),IF($AC99="mono",VLOOKUP($F99,taux,40),IF($AC99="couple",VLOOKUP($F99,taux,41),0))))))</f>
        <v>0</v>
      </c>
      <c r="AE99" s="86">
        <f>IF($B99=" ",0,IF([1]Données!$AB140="non couvert"," ",[1]Données!AC140))</f>
        <v>0</v>
      </c>
      <c r="AF99" s="87">
        <f>IF($B99=" ",0,IF([1]Données!$AB140="exo",0,IF($AE99="ind",VLOOKUP($F99,taux,42),IF($AE99="fam",VLOOKUP($F99,taux,43),IF($AE99="mono",VLOOKUP($F99,taux,44),IF($AE99="couple",VLOOKUP($F99,taux,45),0))))))</f>
        <v>0</v>
      </c>
      <c r="AG99" s="88">
        <f t="shared" ca="1" si="12"/>
        <v>0</v>
      </c>
      <c r="AH99" s="88">
        <f>IF($B99=" ",0,IF([1]Données!J140="Manitoba",(Facture!H99+Facture!J99+Facture!L99+Facture!P99+Facture!R99+Facture!T99)*0.08,(AG99-W99)*IF([1]Données!$J140="qc",0.09,IF([1]Données!$J140="on",0.08,0))+W99*VLOOKUP($F99,taux,28)))</f>
        <v>0</v>
      </c>
      <c r="AI99" s="78">
        <f t="shared" ca="1" si="14"/>
        <v>0</v>
      </c>
    </row>
    <row r="100" spans="1:35" s="64" customFormat="1">
      <c r="A100" s="67">
        <f t="shared" si="15"/>
        <v>86</v>
      </c>
      <c r="B100" s="68" t="str">
        <f>CONCATENATE([1]Données!B141," ",[1]Données!C141)</f>
        <v xml:space="preserve"> </v>
      </c>
      <c r="C100" s="69">
        <f ca="1">IF(B100="",0,INT((TODAY()-[1]Données!E141)/365.25))</f>
        <v>119</v>
      </c>
      <c r="D100" s="70">
        <f>[1]Données!D141</f>
        <v>0</v>
      </c>
      <c r="E100" s="71">
        <f>[1]Données!I141</f>
        <v>0</v>
      </c>
      <c r="F100" s="72" t="str">
        <f>[1]Données!AD141</f>
        <v/>
      </c>
      <c r="G100" s="73">
        <f t="shared" ca="1" si="13"/>
        <v>0</v>
      </c>
      <c r="H100" s="74">
        <f>IF($B100=" ",0,IF([1]Données!$K141="exo",0,$G100/1000*VLOOKUP($F100,taux,2)))</f>
        <v>0</v>
      </c>
      <c r="I100" s="75">
        <f ca="1">IF(C100&gt;=65,0,[1]Données!M141*5000)</f>
        <v>0</v>
      </c>
      <c r="J100" s="74">
        <f ca="1">I100/1000*(IF(I100=0,0,1)*VLOOKUP((1+(C100&gt;=20)+(C100&gt;=25)+(C100&gt;=30)+(C100&gt;=35)+(C100&gt;=40)+(C100&gt;=45)+(C100&gt;=50)+(C100&gt;=55)+(C100&gt;=60)+(C100&gt;=65)),Test,2+(IF([1]Données!F141="H",1,3))+(IF([1]Données!G141="F",1,0))))</f>
        <v>0</v>
      </c>
      <c r="K100" s="73">
        <f t="shared" ca="1" si="8"/>
        <v>0</v>
      </c>
      <c r="L100" s="74">
        <f>IF($B100=" ",0,IF([1]Données!$N141="exo",0,$K100/1000*VLOOKUP($F100,taux,6)))</f>
        <v>0</v>
      </c>
      <c r="M100" s="76">
        <f>IF($B100=" ",0,IF([1]Données!$K141="NON COUVERT",0,IF(AND([1]Données!$L141="oui",[1]Données!$K141=0.5),MIN(VLOOKUP($F100,taux,5)/2,ROUNDUP(VLOOKUP($F100,taux,3)*$E100,-3)/2),IF([1]Données!$K141=0.5,MIN(VLOOKUP($F100,taux,4)/2,ROUNDUP(VLOOKUP($F100,taux,3)*$E100,-3)/2),ROUNDUP(IF([1]Données!$L141="OUI",MIN(VLOOKUP($F100,taux,3)*$E100,VLOOKUP($F100,taux,5)),MIN(VLOOKUP($F100,taux,3)*$E100,VLOOKUP($F100,taux,4))),-3)))))</f>
        <v>0</v>
      </c>
      <c r="N100" s="76">
        <f>IF($B100=" ",0,IF([1]Données!$N141="NON COUVERT",0,IF(AND([1]Données!$O141="oui",[1]Données!$N141=0.5),MIN(VLOOKUP($F100,taux,9)/2,ROUNDUP(VLOOKUP($F100,taux,7)*$E100,-3)/2),IF([1]Données!$N141=0.5,MIN(VLOOKUP($F100,taux,8)/2,ROUNDUP(VLOOKUP($F100,taux,7)*$E100,-3)/2),ROUNDUP(IF([1]Données!$O141="OUI",MIN(VLOOKUP($F100,taux,7)*$E100,VLOOKUP($F100,taux,9)),MIN(VLOOKUP($F100,taux,7)*$E100,VLOOKUP($F100,taux,8))),-3)))))</f>
        <v>0</v>
      </c>
      <c r="O100" s="77">
        <f>IF($B100=" ",0,IF([1]Données!P141="non couvert"," ",[1]Données!Q141))</f>
        <v>0</v>
      </c>
      <c r="P100" s="78">
        <f>IF($B100=" ",0,IF([1]Données!$P141="exo",0,IF($O100="FAM",VLOOKUP($F100,taux,10),IF($O100="MONO",VLOOKUP($F100,taux,11),IF($O100="COUPLE",VLOOKUP($F100,taux,12),0)))))</f>
        <v>0</v>
      </c>
      <c r="Q100" s="79">
        <f>IF($B100=" ",0,IF([1]Données!$R141="NON COUVERT",0,ROUNDUP(IF([1]Données!$S141="OUI",MIN($E100*VLOOKUP($F100,taux,15)/52,VLOOKUP($F100,taux,17)),MIN($E100*VLOOKUP($F100,taux,15)/52,VLOOKUP($F100,taux,16))),0)))</f>
        <v>0</v>
      </c>
      <c r="R100" s="80">
        <f>IF($B100=" ",0,IF([1]Données!$R141="EXO",0,$Q100*VLOOKUP($F100,taux,13)/10))</f>
        <v>0</v>
      </c>
      <c r="S100" s="81">
        <f t="shared" ca="1" si="9"/>
        <v>0</v>
      </c>
      <c r="T100" s="82">
        <f>IF(B100=" ",0,IF([1]Données!$T141="exo",0,$S100*VLOOKUP($F100,taux,18)/100))</f>
        <v>0</v>
      </c>
      <c r="U100" s="81">
        <f>IF($B100=" ",0,IF([1]Données!$V141="non couvert",0,IF(VLOOKUP($F100,taux,29)="fixe","s/o",IF([1]Données!$W141="oui",MIN(ROUNDUP(VLOOKUP($F100,taux,31)*$E100,-3),VLOOKUP($F100,taux,33)),MIN(ROUNDUP(VLOOKUP($F100,taux,31)*$E100,-3),VLOOKUP($F100,taux,32))))))</f>
        <v>0</v>
      </c>
      <c r="V100" s="82">
        <f>IF(B100=" ",0,IF([1]Données!$V141="exo",0,IF(VLOOKUP($F100,taux,29)="fixe",VLOOKUP($F100,taux,30),$U100/1000*VLOOKUP($F100,taux,30))))</f>
        <v>0</v>
      </c>
      <c r="W100" s="82">
        <f t="shared" si="10"/>
        <v>0</v>
      </c>
      <c r="X100" s="83">
        <f>IF(B100=" ",0,EDATE(([1]Données!E141),780))</f>
        <v>0</v>
      </c>
      <c r="Y100" s="83">
        <f t="shared" si="11"/>
        <v>0</v>
      </c>
      <c r="Z100" s="84">
        <f>IF($B100=" ",0,IF([1]Données!$T141="non couvert",0,IF([1]Données!$U141="oui",MIN(VLOOKUP($F100,taux,26),ROUNDUP(IF($E100/12&gt;VLOOKUP($F100,taux,21)+VLOOKUP($F100,taux,23),(VLOOKUP($F100,taux,20)*VLOOKUP($F100,taux,21))+(VLOOKUP($F100,taux,22)*VLOOKUP($F100,taux,23))+($E100/12-VLOOKUP($F100,taux,21)-VLOOKUP($F100,taux,23))*VLOOKUP($F100,taux,24),IF($E100/12&gt;VLOOKUP($F100,taux,21),(VLOOKUP($F100,taux,20)*VLOOKUP($F100,taux,21))+($E100/12-VLOOKUP($F100,taux,21))*VLOOKUP($F100,taux,22),$E100/12*VLOOKUP($F100,taux,20))),0)),MIN(VLOOKUP($F100,taux,25),ROUNDUP(IF($E100/12&gt;VLOOKUP($F100,taux,21)+VLOOKUP($F100,taux,23),(VLOOKUP($F100,taux,20)*VLOOKUP($F100,taux,21))+(VLOOKUP($F100,taux,22)*VLOOKUP($F100,taux,23))+($E100/12-VLOOKUP($F100,taux,21)-VLOOKUP($F100,taux,23))*VLOOKUP($F100,taux,24),IF($E100/12&gt;VLOOKUP($F100,taux,21),(VLOOKUP($F100,taux,20)*VLOOKUP($F100,taux,21))+($E100/12-VLOOKUP($F100,taux,21))*VLOOKUP($F100,taux,22),$E100/12*VLOOKUP($F100,taux,20))),0)))))</f>
        <v>0</v>
      </c>
      <c r="AA100" s="85">
        <f>IF($B100=" ",0,IF([1]Données!$X141="non couvert"," ",[1]Données!Y141))</f>
        <v>0</v>
      </c>
      <c r="AB100" s="82">
        <f>IF($B100=" ",0,IF([1]Données!$X141="exo",0,IF($AA100="ind",VLOOKUP($F100,taux,34),IF($AA100="fam",VLOOKUP($F100,taux,35),IF($AA100="mono",VLOOKUP($F100,taux,36),IF($AA100="couple",VLOOKUP($F100,taux,37),0))))))</f>
        <v>0</v>
      </c>
      <c r="AC100" s="85">
        <f>IF($B100=" ",0,IF([1]Données!$Z141="non couvert"," ",[1]Données!AA141))</f>
        <v>0</v>
      </c>
      <c r="AD100" s="82">
        <f>IF($B100=" ",0,IF([1]Données!$Z141="exo",0,IF($AC100="ind",VLOOKUP($F100,taux,38),IF($AC100="fam",VLOOKUP($F100,taux,39),IF($AC100="mono",VLOOKUP($F100,taux,40),IF($AC100="couple",VLOOKUP($F100,taux,41),0))))))</f>
        <v>0</v>
      </c>
      <c r="AE100" s="86">
        <f>IF($B100=" ",0,IF([1]Données!$AB141="non couvert"," ",[1]Données!AC141))</f>
        <v>0</v>
      </c>
      <c r="AF100" s="87">
        <f>IF($B100=" ",0,IF([1]Données!$AB141="exo",0,IF($AE100="ind",VLOOKUP($F100,taux,42),IF($AE100="fam",VLOOKUP($F100,taux,43),IF($AE100="mono",VLOOKUP($F100,taux,44),IF($AE100="couple",VLOOKUP($F100,taux,45),0))))))</f>
        <v>0</v>
      </c>
      <c r="AG100" s="88">
        <f t="shared" ca="1" si="12"/>
        <v>0</v>
      </c>
      <c r="AH100" s="88">
        <f>IF($B100=" ",0,IF([1]Données!J141="Manitoba",(Facture!H100+Facture!J100+Facture!L100+Facture!P100+Facture!R100+Facture!T100)*0.08,(AG100-W100)*IF([1]Données!$J141="qc",0.09,IF([1]Données!$J141="on",0.08,0))+W100*VLOOKUP($F100,taux,28)))</f>
        <v>0</v>
      </c>
      <c r="AI100" s="78">
        <f t="shared" ca="1" si="14"/>
        <v>0</v>
      </c>
    </row>
    <row r="101" spans="1:35" s="64" customFormat="1">
      <c r="A101" s="67">
        <f t="shared" si="15"/>
        <v>87</v>
      </c>
      <c r="B101" s="68" t="str">
        <f>CONCATENATE([1]Données!B142," ",[1]Données!C142)</f>
        <v xml:space="preserve"> </v>
      </c>
      <c r="C101" s="69">
        <f ca="1">IF(B101="",0,INT((TODAY()-[1]Données!E142)/365.25))</f>
        <v>119</v>
      </c>
      <c r="D101" s="70">
        <f>[1]Données!D142</f>
        <v>0</v>
      </c>
      <c r="E101" s="71">
        <f>[1]Données!I142</f>
        <v>0</v>
      </c>
      <c r="F101" s="72" t="str">
        <f>[1]Données!AD142</f>
        <v/>
      </c>
      <c r="G101" s="73">
        <f t="shared" ca="1" si="13"/>
        <v>0</v>
      </c>
      <c r="H101" s="74">
        <f>IF($B101=" ",0,IF([1]Données!$K142="exo",0,$G101/1000*VLOOKUP($F101,taux,2)))</f>
        <v>0</v>
      </c>
      <c r="I101" s="75">
        <f ca="1">IF(C101&gt;=65,0,[1]Données!M142*5000)</f>
        <v>0</v>
      </c>
      <c r="J101" s="74">
        <f ca="1">I101/1000*(IF(I101=0,0,1)*VLOOKUP((1+(C101&gt;=20)+(C101&gt;=25)+(C101&gt;=30)+(C101&gt;=35)+(C101&gt;=40)+(C101&gt;=45)+(C101&gt;=50)+(C101&gt;=55)+(C101&gt;=60)+(C101&gt;=65)),Test,2+(IF([1]Données!F142="H",1,3))+(IF([1]Données!G142="F",1,0))))</f>
        <v>0</v>
      </c>
      <c r="K101" s="73">
        <f t="shared" ca="1" si="8"/>
        <v>0</v>
      </c>
      <c r="L101" s="74">
        <f>IF($B101=" ",0,IF([1]Données!$N142="exo",0,$K101/1000*VLOOKUP($F101,taux,6)))</f>
        <v>0</v>
      </c>
      <c r="M101" s="76">
        <f>IF($B101=" ",0,IF([1]Données!$K142="NON COUVERT",0,IF(AND([1]Données!$L142="oui",[1]Données!$K142=0.5),MIN(VLOOKUP($F101,taux,5)/2,ROUNDUP(VLOOKUP($F101,taux,3)*$E101,-3)/2),IF([1]Données!$K142=0.5,MIN(VLOOKUP($F101,taux,4)/2,ROUNDUP(VLOOKUP($F101,taux,3)*$E101,-3)/2),ROUNDUP(IF([1]Données!$L142="OUI",MIN(VLOOKUP($F101,taux,3)*$E101,VLOOKUP($F101,taux,5)),MIN(VLOOKUP($F101,taux,3)*$E101,VLOOKUP($F101,taux,4))),-3)))))</f>
        <v>0</v>
      </c>
      <c r="N101" s="76">
        <f>IF($B101=" ",0,IF([1]Données!$N142="NON COUVERT",0,IF(AND([1]Données!$O142="oui",[1]Données!$N142=0.5),MIN(VLOOKUP($F101,taux,9)/2,ROUNDUP(VLOOKUP($F101,taux,7)*$E101,-3)/2),IF([1]Données!$N142=0.5,MIN(VLOOKUP($F101,taux,8)/2,ROUNDUP(VLOOKUP($F101,taux,7)*$E101,-3)/2),ROUNDUP(IF([1]Données!$O142="OUI",MIN(VLOOKUP($F101,taux,7)*$E101,VLOOKUP($F101,taux,9)),MIN(VLOOKUP($F101,taux,7)*$E101,VLOOKUP($F101,taux,8))),-3)))))</f>
        <v>0</v>
      </c>
      <c r="O101" s="77">
        <f>IF($B101=" ",0,IF([1]Données!P142="non couvert"," ",[1]Données!Q142))</f>
        <v>0</v>
      </c>
      <c r="P101" s="78">
        <f>IF($B101=" ",0,IF([1]Données!$P142="exo",0,IF($O101="FAM",VLOOKUP($F101,taux,10),IF($O101="MONO",VLOOKUP($F101,taux,11),IF($O101="COUPLE",VLOOKUP($F101,taux,12),0)))))</f>
        <v>0</v>
      </c>
      <c r="Q101" s="79">
        <f>IF($B101=" ",0,IF([1]Données!$R142="NON COUVERT",0,ROUNDUP(IF([1]Données!$S142="OUI",MIN($E101*VLOOKUP($F101,taux,15)/52,VLOOKUP($F101,taux,17)),MIN($E101*VLOOKUP($F101,taux,15)/52,VLOOKUP($F101,taux,16))),0)))</f>
        <v>0</v>
      </c>
      <c r="R101" s="80">
        <f>IF($B101=" ",0,IF([1]Données!$R142="EXO",0,$Q101*VLOOKUP($F101,taux,13)/10))</f>
        <v>0</v>
      </c>
      <c r="S101" s="81">
        <f t="shared" ca="1" si="9"/>
        <v>0</v>
      </c>
      <c r="T101" s="82">
        <f>IF(B101=" ",0,IF([1]Données!$T142="exo",0,$S101*VLOOKUP($F101,taux,18)/100))</f>
        <v>0</v>
      </c>
      <c r="U101" s="81">
        <f>IF($B101=" ",0,IF([1]Données!$V142="non couvert",0,IF(VLOOKUP($F101,taux,29)="fixe","s/o",IF([1]Données!$W142="oui",MIN(ROUNDUP(VLOOKUP($F101,taux,31)*$E101,-3),VLOOKUP($F101,taux,33)),MIN(ROUNDUP(VLOOKUP($F101,taux,31)*$E101,-3),VLOOKUP($F101,taux,32))))))</f>
        <v>0</v>
      </c>
      <c r="V101" s="82">
        <f>IF(B101=" ",0,IF([1]Données!$V142="exo",0,IF(VLOOKUP($F101,taux,29)="fixe",VLOOKUP($F101,taux,30),$U101/1000*VLOOKUP($F101,taux,30))))</f>
        <v>0</v>
      </c>
      <c r="W101" s="82">
        <f t="shared" si="10"/>
        <v>0</v>
      </c>
      <c r="X101" s="83">
        <f>IF(B101=" ",0,EDATE(([1]Données!E142),780))</f>
        <v>0</v>
      </c>
      <c r="Y101" s="83">
        <f t="shared" si="11"/>
        <v>0</v>
      </c>
      <c r="Z101" s="84">
        <f>IF($B101=" ",0,IF([1]Données!$T142="non couvert",0,IF([1]Données!$U142="oui",MIN(VLOOKUP($F101,taux,26),ROUNDUP(IF($E101/12&gt;VLOOKUP($F101,taux,21)+VLOOKUP($F101,taux,23),(VLOOKUP($F101,taux,20)*VLOOKUP($F101,taux,21))+(VLOOKUP($F101,taux,22)*VLOOKUP($F101,taux,23))+($E101/12-VLOOKUP($F101,taux,21)-VLOOKUP($F101,taux,23))*VLOOKUP($F101,taux,24),IF($E101/12&gt;VLOOKUP($F101,taux,21),(VLOOKUP($F101,taux,20)*VLOOKUP($F101,taux,21))+($E101/12-VLOOKUP($F101,taux,21))*VLOOKUP($F101,taux,22),$E101/12*VLOOKUP($F101,taux,20))),0)),MIN(VLOOKUP($F101,taux,25),ROUNDUP(IF($E101/12&gt;VLOOKUP($F101,taux,21)+VLOOKUP($F101,taux,23),(VLOOKUP($F101,taux,20)*VLOOKUP($F101,taux,21))+(VLOOKUP($F101,taux,22)*VLOOKUP($F101,taux,23))+($E101/12-VLOOKUP($F101,taux,21)-VLOOKUP($F101,taux,23))*VLOOKUP($F101,taux,24),IF($E101/12&gt;VLOOKUP($F101,taux,21),(VLOOKUP($F101,taux,20)*VLOOKUP($F101,taux,21))+($E101/12-VLOOKUP($F101,taux,21))*VLOOKUP($F101,taux,22),$E101/12*VLOOKUP($F101,taux,20))),0)))))</f>
        <v>0</v>
      </c>
      <c r="AA101" s="85">
        <f>IF($B101=" ",0,IF([1]Données!$X142="non couvert"," ",[1]Données!Y142))</f>
        <v>0</v>
      </c>
      <c r="AB101" s="82">
        <f>IF($B101=" ",0,IF([1]Données!$X142="exo",0,IF($AA101="ind",VLOOKUP($F101,taux,34),IF($AA101="fam",VLOOKUP($F101,taux,35),IF($AA101="mono",VLOOKUP($F101,taux,36),IF($AA101="couple",VLOOKUP($F101,taux,37),0))))))</f>
        <v>0</v>
      </c>
      <c r="AC101" s="85">
        <f>IF($B101=" ",0,IF([1]Données!$Z142="non couvert"," ",[1]Données!AA142))</f>
        <v>0</v>
      </c>
      <c r="AD101" s="82">
        <f>IF($B101=" ",0,IF([1]Données!$Z142="exo",0,IF($AC101="ind",VLOOKUP($F101,taux,38),IF($AC101="fam",VLOOKUP($F101,taux,39),IF($AC101="mono",VLOOKUP($F101,taux,40),IF($AC101="couple",VLOOKUP($F101,taux,41),0))))))</f>
        <v>0</v>
      </c>
      <c r="AE101" s="86">
        <f>IF($B101=" ",0,IF([1]Données!$AB142="non couvert"," ",[1]Données!AC142))</f>
        <v>0</v>
      </c>
      <c r="AF101" s="87">
        <f>IF($B101=" ",0,IF([1]Données!$AB142="exo",0,IF($AE101="ind",VLOOKUP($F101,taux,42),IF($AE101="fam",VLOOKUP($F101,taux,43),IF($AE101="mono",VLOOKUP($F101,taux,44),IF($AE101="couple",VLOOKUP($F101,taux,45),0))))))</f>
        <v>0</v>
      </c>
      <c r="AG101" s="88">
        <f t="shared" ca="1" si="12"/>
        <v>0</v>
      </c>
      <c r="AH101" s="88">
        <f>IF($B101=" ",0,IF([1]Données!J142="Manitoba",(Facture!H101+Facture!J101+Facture!L101+Facture!P101+Facture!R101+Facture!T101)*0.08,(AG101-W101)*IF([1]Données!$J142="qc",0.09,IF([1]Données!$J142="on",0.08,0))+W101*VLOOKUP($F101,taux,28)))</f>
        <v>0</v>
      </c>
      <c r="AI101" s="78">
        <f t="shared" ca="1" si="14"/>
        <v>0</v>
      </c>
    </row>
    <row r="102" spans="1:35" s="64" customFormat="1">
      <c r="A102" s="67">
        <f t="shared" si="15"/>
        <v>88</v>
      </c>
      <c r="B102" s="68" t="str">
        <f>CONCATENATE([1]Données!B143," ",[1]Données!C143)</f>
        <v xml:space="preserve"> </v>
      </c>
      <c r="C102" s="69">
        <f ca="1">IF(B102="",0,INT((TODAY()-[1]Données!E143)/365.25))</f>
        <v>119</v>
      </c>
      <c r="D102" s="70">
        <f>[1]Données!D143</f>
        <v>0</v>
      </c>
      <c r="E102" s="71">
        <f>[1]Données!I143</f>
        <v>0</v>
      </c>
      <c r="F102" s="72" t="str">
        <f>[1]Données!AD143</f>
        <v/>
      </c>
      <c r="G102" s="73">
        <f t="shared" ca="1" si="13"/>
        <v>0</v>
      </c>
      <c r="H102" s="74">
        <f>IF($B102=" ",0,IF([1]Données!$K143="exo",0,$G102/1000*VLOOKUP($F102,taux,2)))</f>
        <v>0</v>
      </c>
      <c r="I102" s="75">
        <f ca="1">IF(C102&gt;=65,0,[1]Données!M143*5000)</f>
        <v>0</v>
      </c>
      <c r="J102" s="74">
        <f ca="1">I102/1000*(IF(I102=0,0,1)*VLOOKUP((1+(C102&gt;=20)+(C102&gt;=25)+(C102&gt;=30)+(C102&gt;=35)+(C102&gt;=40)+(C102&gt;=45)+(C102&gt;=50)+(C102&gt;=55)+(C102&gt;=60)+(C102&gt;=65)),Test,2+(IF([1]Données!F143="H",1,3))+(IF([1]Données!G143="F",1,0))))</f>
        <v>0</v>
      </c>
      <c r="K102" s="73">
        <f t="shared" ca="1" si="8"/>
        <v>0</v>
      </c>
      <c r="L102" s="74">
        <f>IF($B102=" ",0,IF([1]Données!$N143="exo",0,$K102/1000*VLOOKUP($F102,taux,6)))</f>
        <v>0</v>
      </c>
      <c r="M102" s="76">
        <f>IF($B102=" ",0,IF([1]Données!$K143="NON COUVERT",0,IF(AND([1]Données!$L143="oui",[1]Données!$K143=0.5),MIN(VLOOKUP($F102,taux,5)/2,ROUNDUP(VLOOKUP($F102,taux,3)*$E102,-3)/2),IF([1]Données!$K143=0.5,MIN(VLOOKUP($F102,taux,4)/2,ROUNDUP(VLOOKUP($F102,taux,3)*$E102,-3)/2),ROUNDUP(IF([1]Données!$L143="OUI",MIN(VLOOKUP($F102,taux,3)*$E102,VLOOKUP($F102,taux,5)),MIN(VLOOKUP($F102,taux,3)*$E102,VLOOKUP($F102,taux,4))),-3)))))</f>
        <v>0</v>
      </c>
      <c r="N102" s="76">
        <f>IF($B102=" ",0,IF([1]Données!$N143="NON COUVERT",0,IF(AND([1]Données!$O143="oui",[1]Données!$N143=0.5),MIN(VLOOKUP($F102,taux,9)/2,ROUNDUP(VLOOKUP($F102,taux,7)*$E102,-3)/2),IF([1]Données!$N143=0.5,MIN(VLOOKUP($F102,taux,8)/2,ROUNDUP(VLOOKUP($F102,taux,7)*$E102,-3)/2),ROUNDUP(IF([1]Données!$O143="OUI",MIN(VLOOKUP($F102,taux,7)*$E102,VLOOKUP($F102,taux,9)),MIN(VLOOKUP($F102,taux,7)*$E102,VLOOKUP($F102,taux,8))),-3)))))</f>
        <v>0</v>
      </c>
      <c r="O102" s="77">
        <f>IF($B102=" ",0,IF([1]Données!P143="non couvert"," ",[1]Données!Q143))</f>
        <v>0</v>
      </c>
      <c r="P102" s="78">
        <f>IF($B102=" ",0,IF([1]Données!$P143="exo",0,IF($O102="FAM",VLOOKUP($F102,taux,10),IF($O102="MONO",VLOOKUP($F102,taux,11),IF($O102="COUPLE",VLOOKUP($F102,taux,12),0)))))</f>
        <v>0</v>
      </c>
      <c r="Q102" s="79">
        <f>IF($B102=" ",0,IF([1]Données!$R143="NON COUVERT",0,ROUNDUP(IF([1]Données!$S143="OUI",MIN($E102*VLOOKUP($F102,taux,15)/52,VLOOKUP($F102,taux,17)),MIN($E102*VLOOKUP($F102,taux,15)/52,VLOOKUP($F102,taux,16))),0)))</f>
        <v>0</v>
      </c>
      <c r="R102" s="80">
        <f>IF($B102=" ",0,IF([1]Données!$R143="EXO",0,$Q102*VLOOKUP($F102,taux,13)/10))</f>
        <v>0</v>
      </c>
      <c r="S102" s="81">
        <f t="shared" ca="1" si="9"/>
        <v>0</v>
      </c>
      <c r="T102" s="82">
        <f>IF(B102=" ",0,IF([1]Données!$T143="exo",0,$S102*VLOOKUP($F102,taux,18)/100))</f>
        <v>0</v>
      </c>
      <c r="U102" s="81">
        <f>IF($B102=" ",0,IF([1]Données!$V143="non couvert",0,IF(VLOOKUP($F102,taux,29)="fixe","s/o",IF([1]Données!$W143="oui",MIN(ROUNDUP(VLOOKUP($F102,taux,31)*$E102,-3),VLOOKUP($F102,taux,33)),MIN(ROUNDUP(VLOOKUP($F102,taux,31)*$E102,-3),VLOOKUP($F102,taux,32))))))</f>
        <v>0</v>
      </c>
      <c r="V102" s="82">
        <f>IF(B102=" ",0,IF([1]Données!$V143="exo",0,IF(VLOOKUP($F102,taux,29)="fixe",VLOOKUP($F102,taux,30),$U102/1000*VLOOKUP($F102,taux,30))))</f>
        <v>0</v>
      </c>
      <c r="W102" s="82">
        <f t="shared" si="10"/>
        <v>0</v>
      </c>
      <c r="X102" s="83">
        <f>IF(B102=" ",0,EDATE(([1]Données!E143),780))</f>
        <v>0</v>
      </c>
      <c r="Y102" s="83">
        <f t="shared" si="11"/>
        <v>0</v>
      </c>
      <c r="Z102" s="84">
        <f>IF($B102=" ",0,IF([1]Données!$T143="non couvert",0,IF([1]Données!$U143="oui",MIN(VLOOKUP($F102,taux,26),ROUNDUP(IF($E102/12&gt;VLOOKUP($F102,taux,21)+VLOOKUP($F102,taux,23),(VLOOKUP($F102,taux,20)*VLOOKUP($F102,taux,21))+(VLOOKUP($F102,taux,22)*VLOOKUP($F102,taux,23))+($E102/12-VLOOKUP($F102,taux,21)-VLOOKUP($F102,taux,23))*VLOOKUP($F102,taux,24),IF($E102/12&gt;VLOOKUP($F102,taux,21),(VLOOKUP($F102,taux,20)*VLOOKUP($F102,taux,21))+($E102/12-VLOOKUP($F102,taux,21))*VLOOKUP($F102,taux,22),$E102/12*VLOOKUP($F102,taux,20))),0)),MIN(VLOOKUP($F102,taux,25),ROUNDUP(IF($E102/12&gt;VLOOKUP($F102,taux,21)+VLOOKUP($F102,taux,23),(VLOOKUP($F102,taux,20)*VLOOKUP($F102,taux,21))+(VLOOKUP($F102,taux,22)*VLOOKUP($F102,taux,23))+($E102/12-VLOOKUP($F102,taux,21)-VLOOKUP($F102,taux,23))*VLOOKUP($F102,taux,24),IF($E102/12&gt;VLOOKUP($F102,taux,21),(VLOOKUP($F102,taux,20)*VLOOKUP($F102,taux,21))+($E102/12-VLOOKUP($F102,taux,21))*VLOOKUP($F102,taux,22),$E102/12*VLOOKUP($F102,taux,20))),0)))))</f>
        <v>0</v>
      </c>
      <c r="AA102" s="85">
        <f>IF($B102=" ",0,IF([1]Données!$X143="non couvert"," ",[1]Données!Y143))</f>
        <v>0</v>
      </c>
      <c r="AB102" s="82">
        <f>IF($B102=" ",0,IF([1]Données!$X143="exo",0,IF($AA102="ind",VLOOKUP($F102,taux,34),IF($AA102="fam",VLOOKUP($F102,taux,35),IF($AA102="mono",VLOOKUP($F102,taux,36),IF($AA102="couple",VLOOKUP($F102,taux,37),0))))))</f>
        <v>0</v>
      </c>
      <c r="AC102" s="85">
        <f>IF($B102=" ",0,IF([1]Données!$Z143="non couvert"," ",[1]Données!AA143))</f>
        <v>0</v>
      </c>
      <c r="AD102" s="82">
        <f>IF($B102=" ",0,IF([1]Données!$Z143="exo",0,IF($AC102="ind",VLOOKUP($F102,taux,38),IF($AC102="fam",VLOOKUP($F102,taux,39),IF($AC102="mono",VLOOKUP($F102,taux,40),IF($AC102="couple",VLOOKUP($F102,taux,41),0))))))</f>
        <v>0</v>
      </c>
      <c r="AE102" s="86">
        <f>IF($B102=" ",0,IF([1]Données!$AB143="non couvert"," ",[1]Données!AC143))</f>
        <v>0</v>
      </c>
      <c r="AF102" s="87">
        <f>IF($B102=" ",0,IF([1]Données!$AB143="exo",0,IF($AE102="ind",VLOOKUP($F102,taux,42),IF($AE102="fam",VLOOKUP($F102,taux,43),IF($AE102="mono",VLOOKUP($F102,taux,44),IF($AE102="couple",VLOOKUP($F102,taux,45),0))))))</f>
        <v>0</v>
      </c>
      <c r="AG102" s="88">
        <f t="shared" ca="1" si="12"/>
        <v>0</v>
      </c>
      <c r="AH102" s="88">
        <f>IF($B102=" ",0,IF([1]Données!J143="Manitoba",(Facture!H102+Facture!J102+Facture!L102+Facture!P102+Facture!R102+Facture!T102)*0.08,(AG102-W102)*IF([1]Données!$J143="qc",0.09,IF([1]Données!$J143="on",0.08,0))+W102*VLOOKUP($F102,taux,28)))</f>
        <v>0</v>
      </c>
      <c r="AI102" s="78">
        <f t="shared" ca="1" si="14"/>
        <v>0</v>
      </c>
    </row>
    <row r="103" spans="1:35" s="64" customFormat="1">
      <c r="A103" s="67">
        <f t="shared" si="15"/>
        <v>89</v>
      </c>
      <c r="B103" s="68" t="str">
        <f>CONCATENATE([1]Données!B144," ",[1]Données!C144)</f>
        <v xml:space="preserve"> </v>
      </c>
      <c r="C103" s="69">
        <f ca="1">IF(B103="",0,INT((TODAY()-[1]Données!E144)/365.25))</f>
        <v>119</v>
      </c>
      <c r="D103" s="70">
        <f>[1]Données!D144</f>
        <v>0</v>
      </c>
      <c r="E103" s="71">
        <f>[1]Données!I144</f>
        <v>0</v>
      </c>
      <c r="F103" s="72" t="str">
        <f>[1]Données!AD144</f>
        <v/>
      </c>
      <c r="G103" s="73">
        <f t="shared" ca="1" si="13"/>
        <v>0</v>
      </c>
      <c r="H103" s="74">
        <f>IF($B103=" ",0,IF([1]Données!$K144="exo",0,$G103/1000*VLOOKUP($F103,taux,2)))</f>
        <v>0</v>
      </c>
      <c r="I103" s="75">
        <f ca="1">IF(C103&gt;=65,0,[1]Données!M144*5000)</f>
        <v>0</v>
      </c>
      <c r="J103" s="74">
        <f ca="1">I103/1000*(IF(I103=0,0,1)*VLOOKUP((1+(C103&gt;=20)+(C103&gt;=25)+(C103&gt;=30)+(C103&gt;=35)+(C103&gt;=40)+(C103&gt;=45)+(C103&gt;=50)+(C103&gt;=55)+(C103&gt;=60)+(C103&gt;=65)),Test,2+(IF([1]Données!F144="H",1,3))+(IF([1]Données!G144="F",1,0))))</f>
        <v>0</v>
      </c>
      <c r="K103" s="73">
        <f t="shared" ca="1" si="8"/>
        <v>0</v>
      </c>
      <c r="L103" s="74">
        <f>IF($B103=" ",0,IF([1]Données!$N144="exo",0,$K103/1000*VLOOKUP($F103,taux,6)))</f>
        <v>0</v>
      </c>
      <c r="M103" s="76">
        <f>IF($B103=" ",0,IF([1]Données!$K144="NON COUVERT",0,IF(AND([1]Données!$L144="oui",[1]Données!$K144=0.5),MIN(VLOOKUP($F103,taux,5)/2,ROUNDUP(VLOOKUP($F103,taux,3)*$E103,-3)/2),IF([1]Données!$K144=0.5,MIN(VLOOKUP($F103,taux,4)/2,ROUNDUP(VLOOKUP($F103,taux,3)*$E103,-3)/2),ROUNDUP(IF([1]Données!$L144="OUI",MIN(VLOOKUP($F103,taux,3)*$E103,VLOOKUP($F103,taux,5)),MIN(VLOOKUP($F103,taux,3)*$E103,VLOOKUP($F103,taux,4))),-3)))))</f>
        <v>0</v>
      </c>
      <c r="N103" s="76">
        <f>IF($B103=" ",0,IF([1]Données!$N144="NON COUVERT",0,IF(AND([1]Données!$O144="oui",[1]Données!$N144=0.5),MIN(VLOOKUP($F103,taux,9)/2,ROUNDUP(VLOOKUP($F103,taux,7)*$E103,-3)/2),IF([1]Données!$N144=0.5,MIN(VLOOKUP($F103,taux,8)/2,ROUNDUP(VLOOKUP($F103,taux,7)*$E103,-3)/2),ROUNDUP(IF([1]Données!$O144="OUI",MIN(VLOOKUP($F103,taux,7)*$E103,VLOOKUP($F103,taux,9)),MIN(VLOOKUP($F103,taux,7)*$E103,VLOOKUP($F103,taux,8))),-3)))))</f>
        <v>0</v>
      </c>
      <c r="O103" s="77">
        <f>IF($B103=" ",0,IF([1]Données!P144="non couvert"," ",[1]Données!Q144))</f>
        <v>0</v>
      </c>
      <c r="P103" s="78">
        <f>IF($B103=" ",0,IF([1]Données!$P144="exo",0,IF($O103="FAM",VLOOKUP($F103,taux,10),IF($O103="MONO",VLOOKUP($F103,taux,11),IF($O103="COUPLE",VLOOKUP($F103,taux,12),0)))))</f>
        <v>0</v>
      </c>
      <c r="Q103" s="79">
        <f>IF($B103=" ",0,IF([1]Données!$R144="NON COUVERT",0,ROUNDUP(IF([1]Données!$S144="OUI",MIN($E103*VLOOKUP($F103,taux,15)/52,VLOOKUP($F103,taux,17)),MIN($E103*VLOOKUP($F103,taux,15)/52,VLOOKUP($F103,taux,16))),0)))</f>
        <v>0</v>
      </c>
      <c r="R103" s="80">
        <f>IF($B103=" ",0,IF([1]Données!$R144="EXO",0,$Q103*VLOOKUP($F103,taux,13)/10))</f>
        <v>0</v>
      </c>
      <c r="S103" s="81">
        <f t="shared" ca="1" si="9"/>
        <v>0</v>
      </c>
      <c r="T103" s="82">
        <f>IF(B103=" ",0,IF([1]Données!$T144="exo",0,$S103*VLOOKUP($F103,taux,18)/100))</f>
        <v>0</v>
      </c>
      <c r="U103" s="81">
        <f>IF($B103=" ",0,IF([1]Données!$V144="non couvert",0,IF(VLOOKUP($F103,taux,29)="fixe","s/o",IF([1]Données!$W144="oui",MIN(ROUNDUP(VLOOKUP($F103,taux,31)*$E103,-3),VLOOKUP($F103,taux,33)),MIN(ROUNDUP(VLOOKUP($F103,taux,31)*$E103,-3),VLOOKUP($F103,taux,32))))))</f>
        <v>0</v>
      </c>
      <c r="V103" s="82">
        <f>IF(B103=" ",0,IF([1]Données!$V144="exo",0,IF(VLOOKUP($F103,taux,29)="fixe",VLOOKUP($F103,taux,30),$U103/1000*VLOOKUP($F103,taux,30))))</f>
        <v>0</v>
      </c>
      <c r="W103" s="82">
        <f t="shared" si="10"/>
        <v>0</v>
      </c>
      <c r="X103" s="83">
        <f>IF(B103=" ",0,EDATE(([1]Données!E144),780))</f>
        <v>0</v>
      </c>
      <c r="Y103" s="83">
        <f t="shared" si="11"/>
        <v>0</v>
      </c>
      <c r="Z103" s="84">
        <f>IF($B103=" ",0,IF([1]Données!$T144="non couvert",0,IF([1]Données!$U144="oui",MIN(VLOOKUP($F103,taux,26),ROUNDUP(IF($E103/12&gt;VLOOKUP($F103,taux,21)+VLOOKUP($F103,taux,23),(VLOOKUP($F103,taux,20)*VLOOKUP($F103,taux,21))+(VLOOKUP($F103,taux,22)*VLOOKUP($F103,taux,23))+($E103/12-VLOOKUP($F103,taux,21)-VLOOKUP($F103,taux,23))*VLOOKUP($F103,taux,24),IF($E103/12&gt;VLOOKUP($F103,taux,21),(VLOOKUP($F103,taux,20)*VLOOKUP($F103,taux,21))+($E103/12-VLOOKUP($F103,taux,21))*VLOOKUP($F103,taux,22),$E103/12*VLOOKUP($F103,taux,20))),0)),MIN(VLOOKUP($F103,taux,25),ROUNDUP(IF($E103/12&gt;VLOOKUP($F103,taux,21)+VLOOKUP($F103,taux,23),(VLOOKUP($F103,taux,20)*VLOOKUP($F103,taux,21))+(VLOOKUP($F103,taux,22)*VLOOKUP($F103,taux,23))+($E103/12-VLOOKUP($F103,taux,21)-VLOOKUP($F103,taux,23))*VLOOKUP($F103,taux,24),IF($E103/12&gt;VLOOKUP($F103,taux,21),(VLOOKUP($F103,taux,20)*VLOOKUP($F103,taux,21))+($E103/12-VLOOKUP($F103,taux,21))*VLOOKUP($F103,taux,22),$E103/12*VLOOKUP($F103,taux,20))),0)))))</f>
        <v>0</v>
      </c>
      <c r="AA103" s="85">
        <f>IF($B103=" ",0,IF([1]Données!$X144="non couvert"," ",[1]Données!Y144))</f>
        <v>0</v>
      </c>
      <c r="AB103" s="82">
        <f>IF($B103=" ",0,IF([1]Données!$X144="exo",0,IF($AA103="ind",VLOOKUP($F103,taux,34),IF($AA103="fam",VLOOKUP($F103,taux,35),IF($AA103="mono",VLOOKUP($F103,taux,36),IF($AA103="couple",VLOOKUP($F103,taux,37),0))))))</f>
        <v>0</v>
      </c>
      <c r="AC103" s="85">
        <f>IF($B103=" ",0,IF([1]Données!$Z144="non couvert"," ",[1]Données!AA144))</f>
        <v>0</v>
      </c>
      <c r="AD103" s="82">
        <f>IF($B103=" ",0,IF([1]Données!$Z144="exo",0,IF($AC103="ind",VLOOKUP($F103,taux,38),IF($AC103="fam",VLOOKUP($F103,taux,39),IF($AC103="mono",VLOOKUP($F103,taux,40),IF($AC103="couple",VLOOKUP($F103,taux,41),0))))))</f>
        <v>0</v>
      </c>
      <c r="AE103" s="86">
        <f>IF($B103=" ",0,IF([1]Données!$AB144="non couvert"," ",[1]Données!AC144))</f>
        <v>0</v>
      </c>
      <c r="AF103" s="87">
        <f>IF($B103=" ",0,IF([1]Données!$AB144="exo",0,IF($AE103="ind",VLOOKUP($F103,taux,42),IF($AE103="fam",VLOOKUP($F103,taux,43),IF($AE103="mono",VLOOKUP($F103,taux,44),IF($AE103="couple",VLOOKUP($F103,taux,45),0))))))</f>
        <v>0</v>
      </c>
      <c r="AG103" s="88">
        <f t="shared" ca="1" si="12"/>
        <v>0</v>
      </c>
      <c r="AH103" s="88">
        <f>IF($B103=" ",0,IF([1]Données!J144="Manitoba",(Facture!H103+Facture!J103+Facture!L103+Facture!P103+Facture!R103+Facture!T103)*0.08,(AG103-W103)*IF([1]Données!$J144="qc",0.09,IF([1]Données!$J144="on",0.08,0))+W103*VLOOKUP($F103,taux,28)))</f>
        <v>0</v>
      </c>
      <c r="AI103" s="78">
        <f t="shared" ca="1" si="14"/>
        <v>0</v>
      </c>
    </row>
    <row r="104" spans="1:35" s="64" customFormat="1">
      <c r="A104" s="67">
        <f t="shared" si="15"/>
        <v>90</v>
      </c>
      <c r="B104" s="68" t="str">
        <f>CONCATENATE([1]Données!B145," ",[1]Données!C145)</f>
        <v xml:space="preserve"> </v>
      </c>
      <c r="C104" s="69">
        <f ca="1">IF(B104="",0,INT((TODAY()-[1]Données!E145)/365.25))</f>
        <v>119</v>
      </c>
      <c r="D104" s="70">
        <f>[1]Données!D145</f>
        <v>0</v>
      </c>
      <c r="E104" s="71">
        <f>[1]Données!I145</f>
        <v>0</v>
      </c>
      <c r="F104" s="72" t="str">
        <f>[1]Données!AD145</f>
        <v/>
      </c>
      <c r="G104" s="73">
        <f t="shared" ca="1" si="13"/>
        <v>0</v>
      </c>
      <c r="H104" s="74">
        <f>IF($B104=" ",0,IF([1]Données!$K145="exo",0,$G104/1000*VLOOKUP($F104,taux,2)))</f>
        <v>0</v>
      </c>
      <c r="I104" s="75">
        <f ca="1">IF(C104&gt;=65,0,[1]Données!M145*5000)</f>
        <v>0</v>
      </c>
      <c r="J104" s="74">
        <f ca="1">I104/1000*(IF(I104=0,0,1)*VLOOKUP((1+(C104&gt;=20)+(C104&gt;=25)+(C104&gt;=30)+(C104&gt;=35)+(C104&gt;=40)+(C104&gt;=45)+(C104&gt;=50)+(C104&gt;=55)+(C104&gt;=60)+(C104&gt;=65)),Test,2+(IF([1]Données!F145="H",1,3))+(IF([1]Données!G145="F",1,0))))</f>
        <v>0</v>
      </c>
      <c r="K104" s="73">
        <f t="shared" ca="1" si="8"/>
        <v>0</v>
      </c>
      <c r="L104" s="74">
        <f>IF($B104=" ",0,IF([1]Données!$N145="exo",0,$K104/1000*VLOOKUP($F104,taux,6)))</f>
        <v>0</v>
      </c>
      <c r="M104" s="76">
        <f>IF($B104=" ",0,IF([1]Données!$K145="NON COUVERT",0,IF(AND([1]Données!$L145="oui",[1]Données!$K145=0.5),MIN(VLOOKUP($F104,taux,5)/2,ROUNDUP(VLOOKUP($F104,taux,3)*$E104,-3)/2),IF([1]Données!$K145=0.5,MIN(VLOOKUP($F104,taux,4)/2,ROUNDUP(VLOOKUP($F104,taux,3)*$E104,-3)/2),ROUNDUP(IF([1]Données!$L145="OUI",MIN(VLOOKUP($F104,taux,3)*$E104,VLOOKUP($F104,taux,5)),MIN(VLOOKUP($F104,taux,3)*$E104,VLOOKUP($F104,taux,4))),-3)))))</f>
        <v>0</v>
      </c>
      <c r="N104" s="76">
        <f>IF($B104=" ",0,IF([1]Données!$N145="NON COUVERT",0,IF(AND([1]Données!$O145="oui",[1]Données!$N145=0.5),MIN(VLOOKUP($F104,taux,9)/2,ROUNDUP(VLOOKUP($F104,taux,7)*$E104,-3)/2),IF([1]Données!$N145=0.5,MIN(VLOOKUP($F104,taux,8)/2,ROUNDUP(VLOOKUP($F104,taux,7)*$E104,-3)/2),ROUNDUP(IF([1]Données!$O145="OUI",MIN(VLOOKUP($F104,taux,7)*$E104,VLOOKUP($F104,taux,9)),MIN(VLOOKUP($F104,taux,7)*$E104,VLOOKUP($F104,taux,8))),-3)))))</f>
        <v>0</v>
      </c>
      <c r="O104" s="77">
        <f>IF($B104=" ",0,IF([1]Données!P145="non couvert"," ",[1]Données!Q145))</f>
        <v>0</v>
      </c>
      <c r="P104" s="78">
        <f>IF($B104=" ",0,IF([1]Données!$P145="exo",0,IF($O104="FAM",VLOOKUP($F104,taux,10),IF($O104="MONO",VLOOKUP($F104,taux,11),IF($O104="COUPLE",VLOOKUP($F104,taux,12),0)))))</f>
        <v>0</v>
      </c>
      <c r="Q104" s="79">
        <f>IF($B104=" ",0,IF([1]Données!$R145="NON COUVERT",0,ROUNDUP(IF([1]Données!$S145="OUI",MIN($E104*VLOOKUP($F104,taux,15)/52,VLOOKUP($F104,taux,17)),MIN($E104*VLOOKUP($F104,taux,15)/52,VLOOKUP($F104,taux,16))),0)))</f>
        <v>0</v>
      </c>
      <c r="R104" s="80">
        <f>IF($B104=" ",0,IF([1]Données!$R145="EXO",0,$Q104*VLOOKUP($F104,taux,13)/10))</f>
        <v>0</v>
      </c>
      <c r="S104" s="81">
        <f t="shared" ca="1" si="9"/>
        <v>0</v>
      </c>
      <c r="T104" s="82">
        <f>IF(B104=" ",0,IF([1]Données!$T145="exo",0,$S104*VLOOKUP($F104,taux,18)/100))</f>
        <v>0</v>
      </c>
      <c r="U104" s="81">
        <f>IF($B104=" ",0,IF([1]Données!$V145="non couvert",0,IF(VLOOKUP($F104,taux,29)="fixe","s/o",IF([1]Données!$W145="oui",MIN(ROUNDUP(VLOOKUP($F104,taux,31)*$E104,-3),VLOOKUP($F104,taux,33)),MIN(ROUNDUP(VLOOKUP($F104,taux,31)*$E104,-3),VLOOKUP($F104,taux,32))))))</f>
        <v>0</v>
      </c>
      <c r="V104" s="82">
        <f>IF(B104=" ",0,IF([1]Données!$V145="exo",0,IF(VLOOKUP($F104,taux,29)="fixe",VLOOKUP($F104,taux,30),$U104/1000*VLOOKUP($F104,taux,30))))</f>
        <v>0</v>
      </c>
      <c r="W104" s="82">
        <f t="shared" si="10"/>
        <v>0</v>
      </c>
      <c r="X104" s="83">
        <f>IF(B104=" ",0,EDATE(([1]Données!E145),780))</f>
        <v>0</v>
      </c>
      <c r="Y104" s="83">
        <f t="shared" si="11"/>
        <v>0</v>
      </c>
      <c r="Z104" s="84">
        <f>IF($B104=" ",0,IF([1]Données!$T145="non couvert",0,IF([1]Données!$U145="oui",MIN(VLOOKUP($F104,taux,26),ROUNDUP(IF($E104/12&gt;VLOOKUP($F104,taux,21)+VLOOKUP($F104,taux,23),(VLOOKUP($F104,taux,20)*VLOOKUP($F104,taux,21))+(VLOOKUP($F104,taux,22)*VLOOKUP($F104,taux,23))+($E104/12-VLOOKUP($F104,taux,21)-VLOOKUP($F104,taux,23))*VLOOKUP($F104,taux,24),IF($E104/12&gt;VLOOKUP($F104,taux,21),(VLOOKUP($F104,taux,20)*VLOOKUP($F104,taux,21))+($E104/12-VLOOKUP($F104,taux,21))*VLOOKUP($F104,taux,22),$E104/12*VLOOKUP($F104,taux,20))),0)),MIN(VLOOKUP($F104,taux,25),ROUNDUP(IF($E104/12&gt;VLOOKUP($F104,taux,21)+VLOOKUP($F104,taux,23),(VLOOKUP($F104,taux,20)*VLOOKUP($F104,taux,21))+(VLOOKUP($F104,taux,22)*VLOOKUP($F104,taux,23))+($E104/12-VLOOKUP($F104,taux,21)-VLOOKUP($F104,taux,23))*VLOOKUP($F104,taux,24),IF($E104/12&gt;VLOOKUP($F104,taux,21),(VLOOKUP($F104,taux,20)*VLOOKUP($F104,taux,21))+($E104/12-VLOOKUP($F104,taux,21))*VLOOKUP($F104,taux,22),$E104/12*VLOOKUP($F104,taux,20))),0)))))</f>
        <v>0</v>
      </c>
      <c r="AA104" s="85">
        <f>IF($B104=" ",0,IF([1]Données!$X145="non couvert"," ",[1]Données!Y145))</f>
        <v>0</v>
      </c>
      <c r="AB104" s="82">
        <f>IF($B104=" ",0,IF([1]Données!$X145="exo",0,IF($AA104="ind",VLOOKUP($F104,taux,34),IF($AA104="fam",VLOOKUP($F104,taux,35),IF($AA104="mono",VLOOKUP($F104,taux,36),IF($AA104="couple",VLOOKUP($F104,taux,37),0))))))</f>
        <v>0</v>
      </c>
      <c r="AC104" s="85">
        <f>IF($B104=" ",0,IF([1]Données!$Z145="non couvert"," ",[1]Données!AA145))</f>
        <v>0</v>
      </c>
      <c r="AD104" s="82">
        <f>IF($B104=" ",0,IF([1]Données!$Z145="exo",0,IF($AC104="ind",VLOOKUP($F104,taux,38),IF($AC104="fam",VLOOKUP($F104,taux,39),IF($AC104="mono",VLOOKUP($F104,taux,40),IF($AC104="couple",VLOOKUP($F104,taux,41),0))))))</f>
        <v>0</v>
      </c>
      <c r="AE104" s="86">
        <f>IF($B104=" ",0,IF([1]Données!$AB145="non couvert"," ",[1]Données!AC145))</f>
        <v>0</v>
      </c>
      <c r="AF104" s="87">
        <f>IF($B104=" ",0,IF([1]Données!$AB145="exo",0,IF($AE104="ind",VLOOKUP($F104,taux,42),IF($AE104="fam",VLOOKUP($F104,taux,43),IF($AE104="mono",VLOOKUP($F104,taux,44),IF($AE104="couple",VLOOKUP($F104,taux,45),0))))))</f>
        <v>0</v>
      </c>
      <c r="AG104" s="88">
        <f t="shared" ca="1" si="12"/>
        <v>0</v>
      </c>
      <c r="AH104" s="88">
        <f>IF($B104=" ",0,IF([1]Données!J145="Manitoba",(Facture!H104+Facture!J104+Facture!L104+Facture!P104+Facture!R104+Facture!T104)*0.08,(AG104-W104)*IF([1]Données!$J145="qc",0.09,IF([1]Données!$J145="on",0.08,0))+W104*VLOOKUP($F104,taux,28)))</f>
        <v>0</v>
      </c>
      <c r="AI104" s="78">
        <f t="shared" ca="1" si="14"/>
        <v>0</v>
      </c>
    </row>
    <row r="105" spans="1:35" s="64" customFormat="1">
      <c r="A105" s="67">
        <f t="shared" si="15"/>
        <v>91</v>
      </c>
      <c r="B105" s="68" t="str">
        <f>CONCATENATE([1]Données!B146," ",[1]Données!C146)</f>
        <v xml:space="preserve"> </v>
      </c>
      <c r="C105" s="69">
        <f ca="1">IF(B105="",0,INT((TODAY()-[1]Données!E146)/365.25))</f>
        <v>119</v>
      </c>
      <c r="D105" s="70">
        <f>[1]Données!D146</f>
        <v>0</v>
      </c>
      <c r="E105" s="71">
        <f>[1]Données!I146</f>
        <v>0</v>
      </c>
      <c r="F105" s="72" t="str">
        <f>[1]Données!AD146</f>
        <v/>
      </c>
      <c r="G105" s="73">
        <f t="shared" ca="1" si="13"/>
        <v>0</v>
      </c>
      <c r="H105" s="74">
        <f>IF($B105=" ",0,IF([1]Données!$K146="exo",0,$G105/1000*VLOOKUP($F105,taux,2)))</f>
        <v>0</v>
      </c>
      <c r="I105" s="75">
        <f ca="1">IF(C105&gt;=65,0,[1]Données!M146*5000)</f>
        <v>0</v>
      </c>
      <c r="J105" s="74">
        <f ca="1">I105/1000*(IF(I105=0,0,1)*VLOOKUP((1+(C105&gt;=20)+(C105&gt;=25)+(C105&gt;=30)+(C105&gt;=35)+(C105&gt;=40)+(C105&gt;=45)+(C105&gt;=50)+(C105&gt;=55)+(C105&gt;=60)+(C105&gt;=65)),Test,2+(IF([1]Données!F146="H",1,3))+(IF([1]Données!G146="F",1,0))))</f>
        <v>0</v>
      </c>
      <c r="K105" s="73">
        <f t="shared" ca="1" si="8"/>
        <v>0</v>
      </c>
      <c r="L105" s="74">
        <f>IF($B105=" ",0,IF([1]Données!$N146="exo",0,$K105/1000*VLOOKUP($F105,taux,6)))</f>
        <v>0</v>
      </c>
      <c r="M105" s="76">
        <f>IF($B105=" ",0,IF([1]Données!$K146="NON COUVERT",0,IF(AND([1]Données!$L146="oui",[1]Données!$K146=0.5),MIN(VLOOKUP($F105,taux,5)/2,ROUNDUP(VLOOKUP($F105,taux,3)*$E105,-3)/2),IF([1]Données!$K146=0.5,MIN(VLOOKUP($F105,taux,4)/2,ROUNDUP(VLOOKUP($F105,taux,3)*$E105,-3)/2),ROUNDUP(IF([1]Données!$L146="OUI",MIN(VLOOKUP($F105,taux,3)*$E105,VLOOKUP($F105,taux,5)),MIN(VLOOKUP($F105,taux,3)*$E105,VLOOKUP($F105,taux,4))),-3)))))</f>
        <v>0</v>
      </c>
      <c r="N105" s="76">
        <f>IF($B105=" ",0,IF([1]Données!$N146="NON COUVERT",0,IF(AND([1]Données!$O146="oui",[1]Données!$N146=0.5),MIN(VLOOKUP($F105,taux,9)/2,ROUNDUP(VLOOKUP($F105,taux,7)*$E105,-3)/2),IF([1]Données!$N146=0.5,MIN(VLOOKUP($F105,taux,8)/2,ROUNDUP(VLOOKUP($F105,taux,7)*$E105,-3)/2),ROUNDUP(IF([1]Données!$O146="OUI",MIN(VLOOKUP($F105,taux,7)*$E105,VLOOKUP($F105,taux,9)),MIN(VLOOKUP($F105,taux,7)*$E105,VLOOKUP($F105,taux,8))),-3)))))</f>
        <v>0</v>
      </c>
      <c r="O105" s="77">
        <f>IF($B105=" ",0,IF([1]Données!P146="non couvert"," ",[1]Données!Q146))</f>
        <v>0</v>
      </c>
      <c r="P105" s="78">
        <f>IF($B105=" ",0,IF([1]Données!$P146="exo",0,IF($O105="FAM",VLOOKUP($F105,taux,10),IF($O105="MONO",VLOOKUP($F105,taux,11),IF($O105="COUPLE",VLOOKUP($F105,taux,12),0)))))</f>
        <v>0</v>
      </c>
      <c r="Q105" s="79">
        <f>IF($B105=" ",0,IF([1]Données!$R146="NON COUVERT",0,ROUNDUP(IF([1]Données!$S146="OUI",MIN($E105*VLOOKUP($F105,taux,15)/52,VLOOKUP($F105,taux,17)),MIN($E105*VLOOKUP($F105,taux,15)/52,VLOOKUP($F105,taux,16))),0)))</f>
        <v>0</v>
      </c>
      <c r="R105" s="80">
        <f>IF($B105=" ",0,IF([1]Données!$R146="EXO",0,$Q105*VLOOKUP($F105,taux,13)/10))</f>
        <v>0</v>
      </c>
      <c r="S105" s="81">
        <f t="shared" ca="1" si="9"/>
        <v>0</v>
      </c>
      <c r="T105" s="82">
        <f>IF(B105=" ",0,IF([1]Données!$T146="exo",0,$S105*VLOOKUP($F105,taux,18)/100))</f>
        <v>0</v>
      </c>
      <c r="U105" s="81">
        <f>IF($B105=" ",0,IF([1]Données!$V146="non couvert",0,IF(VLOOKUP($F105,taux,29)="fixe","s/o",IF([1]Données!$W146="oui",MIN(ROUNDUP(VLOOKUP($F105,taux,31)*$E105,-3),VLOOKUP($F105,taux,33)),MIN(ROUNDUP(VLOOKUP($F105,taux,31)*$E105,-3),VLOOKUP($F105,taux,32))))))</f>
        <v>0</v>
      </c>
      <c r="V105" s="82">
        <f>IF(B105=" ",0,IF([1]Données!$V146="exo",0,IF(VLOOKUP($F105,taux,29)="fixe",VLOOKUP($F105,taux,30),$U105/1000*VLOOKUP($F105,taux,30))))</f>
        <v>0</v>
      </c>
      <c r="W105" s="82">
        <f t="shared" si="10"/>
        <v>0</v>
      </c>
      <c r="X105" s="83">
        <f>IF(B105=" ",0,EDATE(([1]Données!E146),780))</f>
        <v>0</v>
      </c>
      <c r="Y105" s="83">
        <f t="shared" si="11"/>
        <v>0</v>
      </c>
      <c r="Z105" s="84">
        <f>IF($B105=" ",0,IF([1]Données!$T146="non couvert",0,IF([1]Données!$U146="oui",MIN(VLOOKUP($F105,taux,26),ROUNDUP(IF($E105/12&gt;VLOOKUP($F105,taux,21)+VLOOKUP($F105,taux,23),(VLOOKUP($F105,taux,20)*VLOOKUP($F105,taux,21))+(VLOOKUP($F105,taux,22)*VLOOKUP($F105,taux,23))+($E105/12-VLOOKUP($F105,taux,21)-VLOOKUP($F105,taux,23))*VLOOKUP($F105,taux,24),IF($E105/12&gt;VLOOKUP($F105,taux,21),(VLOOKUP($F105,taux,20)*VLOOKUP($F105,taux,21))+($E105/12-VLOOKUP($F105,taux,21))*VLOOKUP($F105,taux,22),$E105/12*VLOOKUP($F105,taux,20))),0)),MIN(VLOOKUP($F105,taux,25),ROUNDUP(IF($E105/12&gt;VLOOKUP($F105,taux,21)+VLOOKUP($F105,taux,23),(VLOOKUP($F105,taux,20)*VLOOKUP($F105,taux,21))+(VLOOKUP($F105,taux,22)*VLOOKUP($F105,taux,23))+($E105/12-VLOOKUP($F105,taux,21)-VLOOKUP($F105,taux,23))*VLOOKUP($F105,taux,24),IF($E105/12&gt;VLOOKUP($F105,taux,21),(VLOOKUP($F105,taux,20)*VLOOKUP($F105,taux,21))+($E105/12-VLOOKUP($F105,taux,21))*VLOOKUP($F105,taux,22),$E105/12*VLOOKUP($F105,taux,20))),0)))))</f>
        <v>0</v>
      </c>
      <c r="AA105" s="85">
        <f>IF($B105=" ",0,IF([1]Données!$X146="non couvert"," ",[1]Données!Y146))</f>
        <v>0</v>
      </c>
      <c r="AB105" s="82">
        <f>IF($B105=" ",0,IF([1]Données!$X146="exo",0,IF($AA105="ind",VLOOKUP($F105,taux,34),IF($AA105="fam",VLOOKUP($F105,taux,35),IF($AA105="mono",VLOOKUP($F105,taux,36),IF($AA105="couple",VLOOKUP($F105,taux,37),0))))))</f>
        <v>0</v>
      </c>
      <c r="AC105" s="85">
        <f>IF($B105=" ",0,IF([1]Données!$Z146="non couvert"," ",[1]Données!AA146))</f>
        <v>0</v>
      </c>
      <c r="AD105" s="82">
        <f>IF($B105=" ",0,IF([1]Données!$Z146="exo",0,IF($AC105="ind",VLOOKUP($F105,taux,38),IF($AC105="fam",VLOOKUP($F105,taux,39),IF($AC105="mono",VLOOKUP($F105,taux,40),IF($AC105="couple",VLOOKUP($F105,taux,41),0))))))</f>
        <v>0</v>
      </c>
      <c r="AE105" s="86">
        <f>IF($B105=" ",0,IF([1]Données!$AB146="non couvert"," ",[1]Données!AC146))</f>
        <v>0</v>
      </c>
      <c r="AF105" s="87">
        <f>IF($B105=" ",0,IF([1]Données!$AB146="exo",0,IF($AE105="ind",VLOOKUP($F105,taux,42),IF($AE105="fam",VLOOKUP($F105,taux,43),IF($AE105="mono",VLOOKUP($F105,taux,44),IF($AE105="couple",VLOOKUP($F105,taux,45),0))))))</f>
        <v>0</v>
      </c>
      <c r="AG105" s="88">
        <f t="shared" ca="1" si="12"/>
        <v>0</v>
      </c>
      <c r="AH105" s="88">
        <f>IF($B105=" ",0,IF([1]Données!J146="Manitoba",(Facture!H105+Facture!J105+Facture!L105+Facture!P105+Facture!R105+Facture!T105)*0.08,(AG105-W105)*IF([1]Données!$J146="qc",0.09,IF([1]Données!$J146="on",0.08,0))+W105*VLOOKUP($F105,taux,28)))</f>
        <v>0</v>
      </c>
      <c r="AI105" s="78">
        <f t="shared" ca="1" si="14"/>
        <v>0</v>
      </c>
    </row>
    <row r="106" spans="1:35" s="64" customFormat="1">
      <c r="A106" s="67">
        <f t="shared" si="15"/>
        <v>92</v>
      </c>
      <c r="B106" s="68" t="str">
        <f>CONCATENATE([1]Données!B147," ",[1]Données!C147)</f>
        <v xml:space="preserve"> </v>
      </c>
      <c r="C106" s="69">
        <f ca="1">IF(B106="",0,INT((TODAY()-[1]Données!E147)/365.25))</f>
        <v>119</v>
      </c>
      <c r="D106" s="70">
        <f>[1]Données!D147</f>
        <v>0</v>
      </c>
      <c r="E106" s="71">
        <f>[1]Données!I147</f>
        <v>0</v>
      </c>
      <c r="F106" s="72" t="str">
        <f>[1]Données!AD147</f>
        <v/>
      </c>
      <c r="G106" s="73">
        <f t="shared" ca="1" si="13"/>
        <v>0</v>
      </c>
      <c r="H106" s="74">
        <f>IF($B106=" ",0,IF([1]Données!$K147="exo",0,$G106/1000*VLOOKUP($F106,taux,2)))</f>
        <v>0</v>
      </c>
      <c r="I106" s="75">
        <f ca="1">IF(C106&gt;=65,0,[1]Données!M147*5000)</f>
        <v>0</v>
      </c>
      <c r="J106" s="74">
        <f ca="1">I106/1000*(IF(I106=0,0,1)*VLOOKUP((1+(C106&gt;=20)+(C106&gt;=25)+(C106&gt;=30)+(C106&gt;=35)+(C106&gt;=40)+(C106&gt;=45)+(C106&gt;=50)+(C106&gt;=55)+(C106&gt;=60)+(C106&gt;=65)),Test,2+(IF([1]Données!F147="H",1,3))+(IF([1]Données!G147="F",1,0))))</f>
        <v>0</v>
      </c>
      <c r="K106" s="73">
        <f t="shared" ca="1" si="8"/>
        <v>0</v>
      </c>
      <c r="L106" s="74">
        <f>IF($B106=" ",0,IF([1]Données!$N147="exo",0,$K106/1000*VLOOKUP($F106,taux,6)))</f>
        <v>0</v>
      </c>
      <c r="M106" s="76">
        <f>IF($B106=" ",0,IF([1]Données!$K147="NON COUVERT",0,IF(AND([1]Données!$L147="oui",[1]Données!$K147=0.5),MIN(VLOOKUP($F106,taux,5)/2,ROUNDUP(VLOOKUP($F106,taux,3)*$E106,-3)/2),IF([1]Données!$K147=0.5,MIN(VLOOKUP($F106,taux,4)/2,ROUNDUP(VLOOKUP($F106,taux,3)*$E106,-3)/2),ROUNDUP(IF([1]Données!$L147="OUI",MIN(VLOOKUP($F106,taux,3)*$E106,VLOOKUP($F106,taux,5)),MIN(VLOOKUP($F106,taux,3)*$E106,VLOOKUP($F106,taux,4))),-3)))))</f>
        <v>0</v>
      </c>
      <c r="N106" s="76">
        <f>IF($B106=" ",0,IF([1]Données!$N147="NON COUVERT",0,IF(AND([1]Données!$O147="oui",[1]Données!$N147=0.5),MIN(VLOOKUP($F106,taux,9)/2,ROUNDUP(VLOOKUP($F106,taux,7)*$E106,-3)/2),IF([1]Données!$N147=0.5,MIN(VLOOKUP($F106,taux,8)/2,ROUNDUP(VLOOKUP($F106,taux,7)*$E106,-3)/2),ROUNDUP(IF([1]Données!$O147="OUI",MIN(VLOOKUP($F106,taux,7)*$E106,VLOOKUP($F106,taux,9)),MIN(VLOOKUP($F106,taux,7)*$E106,VLOOKUP($F106,taux,8))),-3)))))</f>
        <v>0</v>
      </c>
      <c r="O106" s="77">
        <f>IF($B106=" ",0,IF([1]Données!P147="non couvert"," ",[1]Données!Q147))</f>
        <v>0</v>
      </c>
      <c r="P106" s="78">
        <f>IF($B106=" ",0,IF([1]Données!$P147="exo",0,IF($O106="FAM",VLOOKUP($F106,taux,10),IF($O106="MONO",VLOOKUP($F106,taux,11),IF($O106="COUPLE",VLOOKUP($F106,taux,12),0)))))</f>
        <v>0</v>
      </c>
      <c r="Q106" s="79">
        <f>IF($B106=" ",0,IF([1]Données!$R147="NON COUVERT",0,ROUNDUP(IF([1]Données!$S147="OUI",MIN($E106*VLOOKUP($F106,taux,15)/52,VLOOKUP($F106,taux,17)),MIN($E106*VLOOKUP($F106,taux,15)/52,VLOOKUP($F106,taux,16))),0)))</f>
        <v>0</v>
      </c>
      <c r="R106" s="80">
        <f>IF($B106=" ",0,IF([1]Données!$R147="EXO",0,$Q106*VLOOKUP($F106,taux,13)/10))</f>
        <v>0</v>
      </c>
      <c r="S106" s="81">
        <f t="shared" ca="1" si="9"/>
        <v>0</v>
      </c>
      <c r="T106" s="82">
        <f>IF(B106=" ",0,IF([1]Données!$T147="exo",0,$S106*VLOOKUP($F106,taux,18)/100))</f>
        <v>0</v>
      </c>
      <c r="U106" s="81">
        <f>IF($B106=" ",0,IF([1]Données!$V147="non couvert",0,IF(VLOOKUP($F106,taux,29)="fixe","s/o",IF([1]Données!$W147="oui",MIN(ROUNDUP(VLOOKUP($F106,taux,31)*$E106,-3),VLOOKUP($F106,taux,33)),MIN(ROUNDUP(VLOOKUP($F106,taux,31)*$E106,-3),VLOOKUP($F106,taux,32))))))</f>
        <v>0</v>
      </c>
      <c r="V106" s="82">
        <f>IF(B106=" ",0,IF([1]Données!$V147="exo",0,IF(VLOOKUP($F106,taux,29)="fixe",VLOOKUP($F106,taux,30),$U106/1000*VLOOKUP($F106,taux,30))))</f>
        <v>0</v>
      </c>
      <c r="W106" s="82">
        <f t="shared" si="10"/>
        <v>0</v>
      </c>
      <c r="X106" s="83">
        <f>IF(B106=" ",0,EDATE(([1]Données!E147),780))</f>
        <v>0</v>
      </c>
      <c r="Y106" s="83">
        <f t="shared" si="11"/>
        <v>0</v>
      </c>
      <c r="Z106" s="84">
        <f>IF($B106=" ",0,IF([1]Données!$T147="non couvert",0,IF([1]Données!$U147="oui",MIN(VLOOKUP($F106,taux,26),ROUNDUP(IF($E106/12&gt;VLOOKUP($F106,taux,21)+VLOOKUP($F106,taux,23),(VLOOKUP($F106,taux,20)*VLOOKUP($F106,taux,21))+(VLOOKUP($F106,taux,22)*VLOOKUP($F106,taux,23))+($E106/12-VLOOKUP($F106,taux,21)-VLOOKUP($F106,taux,23))*VLOOKUP($F106,taux,24),IF($E106/12&gt;VLOOKUP($F106,taux,21),(VLOOKUP($F106,taux,20)*VLOOKUP($F106,taux,21))+($E106/12-VLOOKUP($F106,taux,21))*VLOOKUP($F106,taux,22),$E106/12*VLOOKUP($F106,taux,20))),0)),MIN(VLOOKUP($F106,taux,25),ROUNDUP(IF($E106/12&gt;VLOOKUP($F106,taux,21)+VLOOKUP($F106,taux,23),(VLOOKUP($F106,taux,20)*VLOOKUP($F106,taux,21))+(VLOOKUP($F106,taux,22)*VLOOKUP($F106,taux,23))+($E106/12-VLOOKUP($F106,taux,21)-VLOOKUP($F106,taux,23))*VLOOKUP($F106,taux,24),IF($E106/12&gt;VLOOKUP($F106,taux,21),(VLOOKUP($F106,taux,20)*VLOOKUP($F106,taux,21))+($E106/12-VLOOKUP($F106,taux,21))*VLOOKUP($F106,taux,22),$E106/12*VLOOKUP($F106,taux,20))),0)))))</f>
        <v>0</v>
      </c>
      <c r="AA106" s="85">
        <f>IF($B106=" ",0,IF([1]Données!$X147="non couvert"," ",[1]Données!Y147))</f>
        <v>0</v>
      </c>
      <c r="AB106" s="82">
        <f>IF($B106=" ",0,IF([1]Données!$X147="exo",0,IF($AA106="ind",VLOOKUP($F106,taux,34),IF($AA106="fam",VLOOKUP($F106,taux,35),IF($AA106="mono",VLOOKUP($F106,taux,36),IF($AA106="couple",VLOOKUP($F106,taux,37),0))))))</f>
        <v>0</v>
      </c>
      <c r="AC106" s="85">
        <f>IF($B106=" ",0,IF([1]Données!$Z147="non couvert"," ",[1]Données!AA147))</f>
        <v>0</v>
      </c>
      <c r="AD106" s="82">
        <f>IF($B106=" ",0,IF([1]Données!$Z147="exo",0,IF($AC106="ind",VLOOKUP($F106,taux,38),IF($AC106="fam",VLOOKUP($F106,taux,39),IF($AC106="mono",VLOOKUP($F106,taux,40),IF($AC106="couple",VLOOKUP($F106,taux,41),0))))))</f>
        <v>0</v>
      </c>
      <c r="AE106" s="86">
        <f>IF($B106=" ",0,IF([1]Données!$AB147="non couvert"," ",[1]Données!AC147))</f>
        <v>0</v>
      </c>
      <c r="AF106" s="87">
        <f>IF($B106=" ",0,IF([1]Données!$AB147="exo",0,IF($AE106="ind",VLOOKUP($F106,taux,42),IF($AE106="fam",VLOOKUP($F106,taux,43),IF($AE106="mono",VLOOKUP($F106,taux,44),IF($AE106="couple",VLOOKUP($F106,taux,45),0))))))</f>
        <v>0</v>
      </c>
      <c r="AG106" s="88">
        <f t="shared" ca="1" si="12"/>
        <v>0</v>
      </c>
      <c r="AH106" s="88">
        <f>IF($B106=" ",0,IF([1]Données!J147="Manitoba",(Facture!H106+Facture!J106+Facture!L106+Facture!P106+Facture!R106+Facture!T106)*0.08,(AG106-W106)*IF([1]Données!$J147="qc",0.09,IF([1]Données!$J147="on",0.08,0))+W106*VLOOKUP($F106,taux,28)))</f>
        <v>0</v>
      </c>
      <c r="AI106" s="78">
        <f t="shared" ca="1" si="14"/>
        <v>0</v>
      </c>
    </row>
    <row r="107" spans="1:35" s="64" customFormat="1">
      <c r="A107" s="67">
        <f t="shared" si="15"/>
        <v>93</v>
      </c>
      <c r="B107" s="68" t="str">
        <f>CONCATENATE([1]Données!B148," ",[1]Données!C148)</f>
        <v xml:space="preserve"> </v>
      </c>
      <c r="C107" s="69">
        <f ca="1">IF(B107="",0,INT((TODAY()-[1]Données!E148)/365.25))</f>
        <v>119</v>
      </c>
      <c r="D107" s="70">
        <f>[1]Données!D148</f>
        <v>0</v>
      </c>
      <c r="E107" s="71">
        <f>[1]Données!I148</f>
        <v>0</v>
      </c>
      <c r="F107" s="72" t="str">
        <f>[1]Données!AD148</f>
        <v/>
      </c>
      <c r="G107" s="73">
        <f t="shared" ca="1" si="13"/>
        <v>0</v>
      </c>
      <c r="H107" s="74">
        <f>IF($B107=" ",0,IF([1]Données!$K148="exo",0,$G107/1000*VLOOKUP($F107,taux,2)))</f>
        <v>0</v>
      </c>
      <c r="I107" s="75">
        <f ca="1">IF(C107&gt;=65,0,[1]Données!M148*5000)</f>
        <v>0</v>
      </c>
      <c r="J107" s="74">
        <f ca="1">I107/1000*(IF(I107=0,0,1)*VLOOKUP((1+(C107&gt;=20)+(C107&gt;=25)+(C107&gt;=30)+(C107&gt;=35)+(C107&gt;=40)+(C107&gt;=45)+(C107&gt;=50)+(C107&gt;=55)+(C107&gt;=60)+(C107&gt;=65)),Test,2+(IF([1]Données!F148="H",1,3))+(IF([1]Données!G148="F",1,0))))</f>
        <v>0</v>
      </c>
      <c r="K107" s="73">
        <f t="shared" ca="1" si="8"/>
        <v>0</v>
      </c>
      <c r="L107" s="74">
        <f>IF($B107=" ",0,IF([1]Données!$N148="exo",0,$K107/1000*VLOOKUP($F107,taux,6)))</f>
        <v>0</v>
      </c>
      <c r="M107" s="76">
        <f>IF($B107=" ",0,IF([1]Données!$K148="NON COUVERT",0,IF(AND([1]Données!$L148="oui",[1]Données!$K148=0.5),MIN(VLOOKUP($F107,taux,5)/2,ROUNDUP(VLOOKUP($F107,taux,3)*$E107,-3)/2),IF([1]Données!$K148=0.5,MIN(VLOOKUP($F107,taux,4)/2,ROUNDUP(VLOOKUP($F107,taux,3)*$E107,-3)/2),ROUNDUP(IF([1]Données!$L148="OUI",MIN(VLOOKUP($F107,taux,3)*$E107,VLOOKUP($F107,taux,5)),MIN(VLOOKUP($F107,taux,3)*$E107,VLOOKUP($F107,taux,4))),-3)))))</f>
        <v>0</v>
      </c>
      <c r="N107" s="76">
        <f>IF($B107=" ",0,IF([1]Données!$N148="NON COUVERT",0,IF(AND([1]Données!$O148="oui",[1]Données!$N148=0.5),MIN(VLOOKUP($F107,taux,9)/2,ROUNDUP(VLOOKUP($F107,taux,7)*$E107,-3)/2),IF([1]Données!$N148=0.5,MIN(VLOOKUP($F107,taux,8)/2,ROUNDUP(VLOOKUP($F107,taux,7)*$E107,-3)/2),ROUNDUP(IF([1]Données!$O148="OUI",MIN(VLOOKUP($F107,taux,7)*$E107,VLOOKUP($F107,taux,9)),MIN(VLOOKUP($F107,taux,7)*$E107,VLOOKUP($F107,taux,8))),-3)))))</f>
        <v>0</v>
      </c>
      <c r="O107" s="77">
        <f>IF($B107=" ",0,IF([1]Données!P148="non couvert"," ",[1]Données!Q148))</f>
        <v>0</v>
      </c>
      <c r="P107" s="78">
        <f>IF($B107=" ",0,IF([1]Données!$P148="exo",0,IF($O107="FAM",VLOOKUP($F107,taux,10),IF($O107="MONO",VLOOKUP($F107,taux,11),IF($O107="COUPLE",VLOOKUP($F107,taux,12),0)))))</f>
        <v>0</v>
      </c>
      <c r="Q107" s="79">
        <f>IF($B107=" ",0,IF([1]Données!$R148="NON COUVERT",0,ROUNDUP(IF([1]Données!$S148="OUI",MIN($E107*VLOOKUP($F107,taux,15)/52,VLOOKUP($F107,taux,17)),MIN($E107*VLOOKUP($F107,taux,15)/52,VLOOKUP($F107,taux,16))),0)))</f>
        <v>0</v>
      </c>
      <c r="R107" s="80">
        <f>IF($B107=" ",0,IF([1]Données!$R148="EXO",0,$Q107*VLOOKUP($F107,taux,13)/10))</f>
        <v>0</v>
      </c>
      <c r="S107" s="81">
        <f t="shared" ca="1" si="9"/>
        <v>0</v>
      </c>
      <c r="T107" s="82">
        <f>IF(B107=" ",0,IF([1]Données!$T148="exo",0,$S107*VLOOKUP($F107,taux,18)/100))</f>
        <v>0</v>
      </c>
      <c r="U107" s="81">
        <f>IF($B107=" ",0,IF([1]Données!$V148="non couvert",0,IF(VLOOKUP($F107,taux,29)="fixe","s/o",IF([1]Données!$W148="oui",MIN(ROUNDUP(VLOOKUP($F107,taux,31)*$E107,-3),VLOOKUP($F107,taux,33)),MIN(ROUNDUP(VLOOKUP($F107,taux,31)*$E107,-3),VLOOKUP($F107,taux,32))))))</f>
        <v>0</v>
      </c>
      <c r="V107" s="82">
        <f>IF(B107=" ",0,IF([1]Données!$V148="exo",0,IF(VLOOKUP($F107,taux,29)="fixe",VLOOKUP($F107,taux,30),$U107/1000*VLOOKUP($F107,taux,30))))</f>
        <v>0</v>
      </c>
      <c r="W107" s="82">
        <f t="shared" si="10"/>
        <v>0</v>
      </c>
      <c r="X107" s="83">
        <f>IF(B107=" ",0,EDATE(([1]Données!E148),780))</f>
        <v>0</v>
      </c>
      <c r="Y107" s="83">
        <f t="shared" si="11"/>
        <v>0</v>
      </c>
      <c r="Z107" s="84">
        <f>IF($B107=" ",0,IF([1]Données!$T148="non couvert",0,IF([1]Données!$U148="oui",MIN(VLOOKUP($F107,taux,26),ROUNDUP(IF($E107/12&gt;VLOOKUP($F107,taux,21)+VLOOKUP($F107,taux,23),(VLOOKUP($F107,taux,20)*VLOOKUP($F107,taux,21))+(VLOOKUP($F107,taux,22)*VLOOKUP($F107,taux,23))+($E107/12-VLOOKUP($F107,taux,21)-VLOOKUP($F107,taux,23))*VLOOKUP($F107,taux,24),IF($E107/12&gt;VLOOKUP($F107,taux,21),(VLOOKUP($F107,taux,20)*VLOOKUP($F107,taux,21))+($E107/12-VLOOKUP($F107,taux,21))*VLOOKUP($F107,taux,22),$E107/12*VLOOKUP($F107,taux,20))),0)),MIN(VLOOKUP($F107,taux,25),ROUNDUP(IF($E107/12&gt;VLOOKUP($F107,taux,21)+VLOOKUP($F107,taux,23),(VLOOKUP($F107,taux,20)*VLOOKUP($F107,taux,21))+(VLOOKUP($F107,taux,22)*VLOOKUP($F107,taux,23))+($E107/12-VLOOKUP($F107,taux,21)-VLOOKUP($F107,taux,23))*VLOOKUP($F107,taux,24),IF($E107/12&gt;VLOOKUP($F107,taux,21),(VLOOKUP($F107,taux,20)*VLOOKUP($F107,taux,21))+($E107/12-VLOOKUP($F107,taux,21))*VLOOKUP($F107,taux,22),$E107/12*VLOOKUP($F107,taux,20))),0)))))</f>
        <v>0</v>
      </c>
      <c r="AA107" s="85">
        <f>IF($B107=" ",0,IF([1]Données!$X148="non couvert"," ",[1]Données!Y148))</f>
        <v>0</v>
      </c>
      <c r="AB107" s="82">
        <f>IF($B107=" ",0,IF([1]Données!$X148="exo",0,IF($AA107="ind",VLOOKUP($F107,taux,34),IF($AA107="fam",VLOOKUP($F107,taux,35),IF($AA107="mono",VLOOKUP($F107,taux,36),IF($AA107="couple",VLOOKUP($F107,taux,37),0))))))</f>
        <v>0</v>
      </c>
      <c r="AC107" s="85">
        <f>IF($B107=" ",0,IF([1]Données!$Z148="non couvert"," ",[1]Données!AA148))</f>
        <v>0</v>
      </c>
      <c r="AD107" s="82">
        <f>IF($B107=" ",0,IF([1]Données!$Z148="exo",0,IF($AC107="ind",VLOOKUP($F107,taux,38),IF($AC107="fam",VLOOKUP($F107,taux,39),IF($AC107="mono",VLOOKUP($F107,taux,40),IF($AC107="couple",VLOOKUP($F107,taux,41),0))))))</f>
        <v>0</v>
      </c>
      <c r="AE107" s="86">
        <f>IF($B107=" ",0,IF([1]Données!$AB148="non couvert"," ",[1]Données!AC148))</f>
        <v>0</v>
      </c>
      <c r="AF107" s="87">
        <f>IF($B107=" ",0,IF([1]Données!$AB148="exo",0,IF($AE107="ind",VLOOKUP($F107,taux,42),IF($AE107="fam",VLOOKUP($F107,taux,43),IF($AE107="mono",VLOOKUP($F107,taux,44),IF($AE107="couple",VLOOKUP($F107,taux,45),0))))))</f>
        <v>0</v>
      </c>
      <c r="AG107" s="88">
        <f t="shared" ca="1" si="12"/>
        <v>0</v>
      </c>
      <c r="AH107" s="88">
        <f>IF($B107=" ",0,IF([1]Données!J148="Manitoba",(Facture!H107+Facture!J107+Facture!L107+Facture!P107+Facture!R107+Facture!T107)*0.08,(AG107-W107)*IF([1]Données!$J148="qc",0.09,IF([1]Données!$J148="on",0.08,0))+W107*VLOOKUP($F107,taux,28)))</f>
        <v>0</v>
      </c>
      <c r="AI107" s="78">
        <f t="shared" ca="1" si="14"/>
        <v>0</v>
      </c>
    </row>
    <row r="108" spans="1:35" s="64" customFormat="1">
      <c r="A108" s="67">
        <f t="shared" si="15"/>
        <v>94</v>
      </c>
      <c r="B108" s="68" t="str">
        <f>CONCATENATE([1]Données!B149," ",[1]Données!C149)</f>
        <v xml:space="preserve"> </v>
      </c>
      <c r="C108" s="69">
        <f ca="1">IF(B108="",0,INT((TODAY()-[1]Données!E149)/365.25))</f>
        <v>119</v>
      </c>
      <c r="D108" s="70">
        <f>[1]Données!D149</f>
        <v>0</v>
      </c>
      <c r="E108" s="71">
        <f>[1]Données!I149</f>
        <v>0</v>
      </c>
      <c r="F108" s="72" t="str">
        <f>[1]Données!AD149</f>
        <v/>
      </c>
      <c r="G108" s="73">
        <f t="shared" ca="1" si="13"/>
        <v>0</v>
      </c>
      <c r="H108" s="74">
        <f>IF($B108=" ",0,IF([1]Données!$K149="exo",0,$G108/1000*VLOOKUP($F108,taux,2)))</f>
        <v>0</v>
      </c>
      <c r="I108" s="75">
        <f ca="1">IF(C108&gt;=65,0,[1]Données!M149*5000)</f>
        <v>0</v>
      </c>
      <c r="J108" s="74">
        <f ca="1">I108/1000*(IF(I108=0,0,1)*VLOOKUP((1+(C108&gt;=20)+(C108&gt;=25)+(C108&gt;=30)+(C108&gt;=35)+(C108&gt;=40)+(C108&gt;=45)+(C108&gt;=50)+(C108&gt;=55)+(C108&gt;=60)+(C108&gt;=65)),Test,2+(IF([1]Données!F149="H",1,3))+(IF([1]Données!G149="F",1,0))))</f>
        <v>0</v>
      </c>
      <c r="K108" s="73">
        <f t="shared" ca="1" si="8"/>
        <v>0</v>
      </c>
      <c r="L108" s="74">
        <f>IF($B108=" ",0,IF([1]Données!$N149="exo",0,$K108/1000*VLOOKUP($F108,taux,6)))</f>
        <v>0</v>
      </c>
      <c r="M108" s="76">
        <f>IF($B108=" ",0,IF([1]Données!$K149="NON COUVERT",0,IF(AND([1]Données!$L149="oui",[1]Données!$K149=0.5),MIN(VLOOKUP($F108,taux,5)/2,ROUNDUP(VLOOKUP($F108,taux,3)*$E108,-3)/2),IF([1]Données!$K149=0.5,MIN(VLOOKUP($F108,taux,4)/2,ROUNDUP(VLOOKUP($F108,taux,3)*$E108,-3)/2),ROUNDUP(IF([1]Données!$L149="OUI",MIN(VLOOKUP($F108,taux,3)*$E108,VLOOKUP($F108,taux,5)),MIN(VLOOKUP($F108,taux,3)*$E108,VLOOKUP($F108,taux,4))),-3)))))</f>
        <v>0</v>
      </c>
      <c r="N108" s="76">
        <f>IF($B108=" ",0,IF([1]Données!$N149="NON COUVERT",0,IF(AND([1]Données!$O149="oui",[1]Données!$N149=0.5),MIN(VLOOKUP($F108,taux,9)/2,ROUNDUP(VLOOKUP($F108,taux,7)*$E108,-3)/2),IF([1]Données!$N149=0.5,MIN(VLOOKUP($F108,taux,8)/2,ROUNDUP(VLOOKUP($F108,taux,7)*$E108,-3)/2),ROUNDUP(IF([1]Données!$O149="OUI",MIN(VLOOKUP($F108,taux,7)*$E108,VLOOKUP($F108,taux,9)),MIN(VLOOKUP($F108,taux,7)*$E108,VLOOKUP($F108,taux,8))),-3)))))</f>
        <v>0</v>
      </c>
      <c r="O108" s="77">
        <f>IF($B108=" ",0,IF([1]Données!P149="non couvert"," ",[1]Données!Q149))</f>
        <v>0</v>
      </c>
      <c r="P108" s="78">
        <f>IF($B108=" ",0,IF([1]Données!$P149="exo",0,IF($O108="FAM",VLOOKUP($F108,taux,10),IF($O108="MONO",VLOOKUP($F108,taux,11),IF($O108="COUPLE",VLOOKUP($F108,taux,12),0)))))</f>
        <v>0</v>
      </c>
      <c r="Q108" s="79">
        <f>IF($B108=" ",0,IF([1]Données!$R149="NON COUVERT",0,ROUNDUP(IF([1]Données!$S149="OUI",MIN($E108*VLOOKUP($F108,taux,15)/52,VLOOKUP($F108,taux,17)),MIN($E108*VLOOKUP($F108,taux,15)/52,VLOOKUP($F108,taux,16))),0)))</f>
        <v>0</v>
      </c>
      <c r="R108" s="80">
        <f>IF($B108=" ",0,IF([1]Données!$R149="EXO",0,$Q108*VLOOKUP($F108,taux,13)/10))</f>
        <v>0</v>
      </c>
      <c r="S108" s="81">
        <f t="shared" ca="1" si="9"/>
        <v>0</v>
      </c>
      <c r="T108" s="82">
        <f>IF(B108=" ",0,IF([1]Données!$T149="exo",0,$S108*VLOOKUP($F108,taux,18)/100))</f>
        <v>0</v>
      </c>
      <c r="U108" s="81">
        <f>IF($B108=" ",0,IF([1]Données!$V149="non couvert",0,IF(VLOOKUP($F108,taux,29)="fixe","s/o",IF([1]Données!$W149="oui",MIN(ROUNDUP(VLOOKUP($F108,taux,31)*$E108,-3),VLOOKUP($F108,taux,33)),MIN(ROUNDUP(VLOOKUP($F108,taux,31)*$E108,-3),VLOOKUP($F108,taux,32))))))</f>
        <v>0</v>
      </c>
      <c r="V108" s="82">
        <f>IF(B108=" ",0,IF([1]Données!$V149="exo",0,IF(VLOOKUP($F108,taux,29)="fixe",VLOOKUP($F108,taux,30),$U108/1000*VLOOKUP($F108,taux,30))))</f>
        <v>0</v>
      </c>
      <c r="W108" s="82">
        <f t="shared" si="10"/>
        <v>0</v>
      </c>
      <c r="X108" s="83">
        <f>IF(B108=" ",0,EDATE(([1]Données!E149),780))</f>
        <v>0</v>
      </c>
      <c r="Y108" s="83">
        <f t="shared" si="11"/>
        <v>0</v>
      </c>
      <c r="Z108" s="84">
        <f>IF($B108=" ",0,IF([1]Données!$T149="non couvert",0,IF([1]Données!$U149="oui",MIN(VLOOKUP($F108,taux,26),ROUNDUP(IF($E108/12&gt;VLOOKUP($F108,taux,21)+VLOOKUP($F108,taux,23),(VLOOKUP($F108,taux,20)*VLOOKUP($F108,taux,21))+(VLOOKUP($F108,taux,22)*VLOOKUP($F108,taux,23))+($E108/12-VLOOKUP($F108,taux,21)-VLOOKUP($F108,taux,23))*VLOOKUP($F108,taux,24),IF($E108/12&gt;VLOOKUP($F108,taux,21),(VLOOKUP($F108,taux,20)*VLOOKUP($F108,taux,21))+($E108/12-VLOOKUP($F108,taux,21))*VLOOKUP($F108,taux,22),$E108/12*VLOOKUP($F108,taux,20))),0)),MIN(VLOOKUP($F108,taux,25),ROUNDUP(IF($E108/12&gt;VLOOKUP($F108,taux,21)+VLOOKUP($F108,taux,23),(VLOOKUP($F108,taux,20)*VLOOKUP($F108,taux,21))+(VLOOKUP($F108,taux,22)*VLOOKUP($F108,taux,23))+($E108/12-VLOOKUP($F108,taux,21)-VLOOKUP($F108,taux,23))*VLOOKUP($F108,taux,24),IF($E108/12&gt;VLOOKUP($F108,taux,21),(VLOOKUP($F108,taux,20)*VLOOKUP($F108,taux,21))+($E108/12-VLOOKUP($F108,taux,21))*VLOOKUP($F108,taux,22),$E108/12*VLOOKUP($F108,taux,20))),0)))))</f>
        <v>0</v>
      </c>
      <c r="AA108" s="85">
        <f>IF($B108=" ",0,IF([1]Données!$X149="non couvert"," ",[1]Données!Y149))</f>
        <v>0</v>
      </c>
      <c r="AB108" s="82">
        <f>IF($B108=" ",0,IF([1]Données!$X149="exo",0,IF($AA108="ind",VLOOKUP($F108,taux,34),IF($AA108="fam",VLOOKUP($F108,taux,35),IF($AA108="mono",VLOOKUP($F108,taux,36),IF($AA108="couple",VLOOKUP($F108,taux,37),0))))))</f>
        <v>0</v>
      </c>
      <c r="AC108" s="85">
        <f>IF($B108=" ",0,IF([1]Données!$Z149="non couvert"," ",[1]Données!AA149))</f>
        <v>0</v>
      </c>
      <c r="AD108" s="82">
        <f>IF($B108=" ",0,IF([1]Données!$Z149="exo",0,IF($AC108="ind",VLOOKUP($F108,taux,38),IF($AC108="fam",VLOOKUP($F108,taux,39),IF($AC108="mono",VLOOKUP($F108,taux,40),IF($AC108="couple",VLOOKUP($F108,taux,41),0))))))</f>
        <v>0</v>
      </c>
      <c r="AE108" s="86">
        <f>IF($B108=" ",0,IF([1]Données!$AB149="non couvert"," ",[1]Données!AC149))</f>
        <v>0</v>
      </c>
      <c r="AF108" s="87">
        <f>IF($B108=" ",0,IF([1]Données!$AB149="exo",0,IF($AE108="ind",VLOOKUP($F108,taux,42),IF($AE108="fam",VLOOKUP($F108,taux,43),IF($AE108="mono",VLOOKUP($F108,taux,44),IF($AE108="couple",VLOOKUP($F108,taux,45),0))))))</f>
        <v>0</v>
      </c>
      <c r="AG108" s="88">
        <f t="shared" ca="1" si="12"/>
        <v>0</v>
      </c>
      <c r="AH108" s="88">
        <f>IF($B108=" ",0,IF([1]Données!J149="Manitoba",(Facture!H108+Facture!J108+Facture!L108+Facture!P108+Facture!R108+Facture!T108)*0.08,(AG108-W108)*IF([1]Données!$J149="qc",0.09,IF([1]Données!$J149="on",0.08,0))+W108*VLOOKUP($F108,taux,28)))</f>
        <v>0</v>
      </c>
      <c r="AI108" s="78">
        <f t="shared" ca="1" si="14"/>
        <v>0</v>
      </c>
    </row>
    <row r="109" spans="1:35" s="64" customFormat="1">
      <c r="A109" s="67">
        <f t="shared" si="15"/>
        <v>95</v>
      </c>
      <c r="B109" s="68" t="str">
        <f>CONCATENATE([1]Données!B150," ",[1]Données!C150)</f>
        <v xml:space="preserve"> </v>
      </c>
      <c r="C109" s="69">
        <f ca="1">IF(B109="",0,INT((TODAY()-[1]Données!E150)/365.25))</f>
        <v>119</v>
      </c>
      <c r="D109" s="70">
        <f>[1]Données!D150</f>
        <v>0</v>
      </c>
      <c r="E109" s="71">
        <f>[1]Données!I150</f>
        <v>0</v>
      </c>
      <c r="F109" s="72" t="str">
        <f>[1]Données!AD150</f>
        <v/>
      </c>
      <c r="G109" s="73">
        <f t="shared" ca="1" si="13"/>
        <v>0</v>
      </c>
      <c r="H109" s="74">
        <f>IF($B109=" ",0,IF([1]Données!$K150="exo",0,$G109/1000*VLOOKUP($F109,taux,2)))</f>
        <v>0</v>
      </c>
      <c r="I109" s="75">
        <f ca="1">IF(C109&gt;=65,0,[1]Données!M150*5000)</f>
        <v>0</v>
      </c>
      <c r="J109" s="74">
        <f ca="1">I109/1000*(IF(I109=0,0,1)*VLOOKUP((1+(C109&gt;=20)+(C109&gt;=25)+(C109&gt;=30)+(C109&gt;=35)+(C109&gt;=40)+(C109&gt;=45)+(C109&gt;=50)+(C109&gt;=55)+(C109&gt;=60)+(C109&gt;=65)),Test,2+(IF([1]Données!F150="H",1,3))+(IF([1]Données!G150="F",1,0))))</f>
        <v>0</v>
      </c>
      <c r="K109" s="73">
        <f t="shared" ca="1" si="8"/>
        <v>0</v>
      </c>
      <c r="L109" s="74">
        <f>IF($B109=" ",0,IF([1]Données!$N150="exo",0,$K109/1000*VLOOKUP($F109,taux,6)))</f>
        <v>0</v>
      </c>
      <c r="M109" s="76">
        <f>IF($B109=" ",0,IF([1]Données!$K150="NON COUVERT",0,IF(AND([1]Données!$L150="oui",[1]Données!$K150=0.5),MIN(VLOOKUP($F109,taux,5)/2,ROUNDUP(VLOOKUP($F109,taux,3)*$E109,-3)/2),IF([1]Données!$K150=0.5,MIN(VLOOKUP($F109,taux,4)/2,ROUNDUP(VLOOKUP($F109,taux,3)*$E109,-3)/2),ROUNDUP(IF([1]Données!$L150="OUI",MIN(VLOOKUP($F109,taux,3)*$E109,VLOOKUP($F109,taux,5)),MIN(VLOOKUP($F109,taux,3)*$E109,VLOOKUP($F109,taux,4))),-3)))))</f>
        <v>0</v>
      </c>
      <c r="N109" s="76">
        <f>IF($B109=" ",0,IF([1]Données!$N150="NON COUVERT",0,IF(AND([1]Données!$O150="oui",[1]Données!$N150=0.5),MIN(VLOOKUP($F109,taux,9)/2,ROUNDUP(VLOOKUP($F109,taux,7)*$E109,-3)/2),IF([1]Données!$N150=0.5,MIN(VLOOKUP($F109,taux,8)/2,ROUNDUP(VLOOKUP($F109,taux,7)*$E109,-3)/2),ROUNDUP(IF([1]Données!$O150="OUI",MIN(VLOOKUP($F109,taux,7)*$E109,VLOOKUP($F109,taux,9)),MIN(VLOOKUP($F109,taux,7)*$E109,VLOOKUP($F109,taux,8))),-3)))))</f>
        <v>0</v>
      </c>
      <c r="O109" s="77">
        <f>IF($B109=" ",0,IF([1]Données!P150="non couvert"," ",[1]Données!Q150))</f>
        <v>0</v>
      </c>
      <c r="P109" s="78">
        <f>IF($B109=" ",0,IF([1]Données!$P150="exo",0,IF($O109="FAM",VLOOKUP($F109,taux,10),IF($O109="MONO",VLOOKUP($F109,taux,11),IF($O109="COUPLE",VLOOKUP($F109,taux,12),0)))))</f>
        <v>0</v>
      </c>
      <c r="Q109" s="79">
        <f>IF($B109=" ",0,IF([1]Données!$R150="NON COUVERT",0,ROUNDUP(IF([1]Données!$S150="OUI",MIN($E109*VLOOKUP($F109,taux,15)/52,VLOOKUP($F109,taux,17)),MIN($E109*VLOOKUP($F109,taux,15)/52,VLOOKUP($F109,taux,16))),0)))</f>
        <v>0</v>
      </c>
      <c r="R109" s="80">
        <f>IF($B109=" ",0,IF([1]Données!$R150="EXO",0,$Q109*VLOOKUP($F109,taux,13)/10))</f>
        <v>0</v>
      </c>
      <c r="S109" s="81">
        <f t="shared" ca="1" si="9"/>
        <v>0</v>
      </c>
      <c r="T109" s="82">
        <f>IF(B109=" ",0,IF([1]Données!$T150="exo",0,$S109*VLOOKUP($F109,taux,18)/100))</f>
        <v>0</v>
      </c>
      <c r="U109" s="81">
        <f>IF($B109=" ",0,IF([1]Données!$V150="non couvert",0,IF(VLOOKUP($F109,taux,29)="fixe","s/o",IF([1]Données!$W150="oui",MIN(ROUNDUP(VLOOKUP($F109,taux,31)*$E109,-3),VLOOKUP($F109,taux,33)),MIN(ROUNDUP(VLOOKUP($F109,taux,31)*$E109,-3),VLOOKUP($F109,taux,32))))))</f>
        <v>0</v>
      </c>
      <c r="V109" s="82">
        <f>IF(B109=" ",0,IF([1]Données!$V150="exo",0,IF(VLOOKUP($F109,taux,29)="fixe",VLOOKUP($F109,taux,30),$U109/1000*VLOOKUP($F109,taux,30))))</f>
        <v>0</v>
      </c>
      <c r="W109" s="82">
        <f t="shared" si="10"/>
        <v>0</v>
      </c>
      <c r="X109" s="83">
        <f>IF(B109=" ",0,EDATE(([1]Données!E150),780))</f>
        <v>0</v>
      </c>
      <c r="Y109" s="83">
        <f t="shared" si="11"/>
        <v>0</v>
      </c>
      <c r="Z109" s="84">
        <f>IF($B109=" ",0,IF([1]Données!$T150="non couvert",0,IF([1]Données!$U150="oui",MIN(VLOOKUP($F109,taux,26),ROUNDUP(IF($E109/12&gt;VLOOKUP($F109,taux,21)+VLOOKUP($F109,taux,23),(VLOOKUP($F109,taux,20)*VLOOKUP($F109,taux,21))+(VLOOKUP($F109,taux,22)*VLOOKUP($F109,taux,23))+($E109/12-VLOOKUP($F109,taux,21)-VLOOKUP($F109,taux,23))*VLOOKUP($F109,taux,24),IF($E109/12&gt;VLOOKUP($F109,taux,21),(VLOOKUP($F109,taux,20)*VLOOKUP($F109,taux,21))+($E109/12-VLOOKUP($F109,taux,21))*VLOOKUP($F109,taux,22),$E109/12*VLOOKUP($F109,taux,20))),0)),MIN(VLOOKUP($F109,taux,25),ROUNDUP(IF($E109/12&gt;VLOOKUP($F109,taux,21)+VLOOKUP($F109,taux,23),(VLOOKUP($F109,taux,20)*VLOOKUP($F109,taux,21))+(VLOOKUP($F109,taux,22)*VLOOKUP($F109,taux,23))+($E109/12-VLOOKUP($F109,taux,21)-VLOOKUP($F109,taux,23))*VLOOKUP($F109,taux,24),IF($E109/12&gt;VLOOKUP($F109,taux,21),(VLOOKUP($F109,taux,20)*VLOOKUP($F109,taux,21))+($E109/12-VLOOKUP($F109,taux,21))*VLOOKUP($F109,taux,22),$E109/12*VLOOKUP($F109,taux,20))),0)))))</f>
        <v>0</v>
      </c>
      <c r="AA109" s="85">
        <f>IF($B109=" ",0,IF([1]Données!$X150="non couvert"," ",[1]Données!Y150))</f>
        <v>0</v>
      </c>
      <c r="AB109" s="82">
        <f>IF($B109=" ",0,IF([1]Données!$X150="exo",0,IF($AA109="ind",VLOOKUP($F109,taux,34),IF($AA109="fam",VLOOKUP($F109,taux,35),IF($AA109="mono",VLOOKUP($F109,taux,36),IF($AA109="couple",VLOOKUP($F109,taux,37),0))))))</f>
        <v>0</v>
      </c>
      <c r="AC109" s="85">
        <f>IF($B109=" ",0,IF([1]Données!$Z150="non couvert"," ",[1]Données!AA150))</f>
        <v>0</v>
      </c>
      <c r="AD109" s="82">
        <f>IF($B109=" ",0,IF([1]Données!$Z150="exo",0,IF($AC109="ind",VLOOKUP($F109,taux,38),IF($AC109="fam",VLOOKUP($F109,taux,39),IF($AC109="mono",VLOOKUP($F109,taux,40),IF($AC109="couple",VLOOKUP($F109,taux,41),0))))))</f>
        <v>0</v>
      </c>
      <c r="AE109" s="86">
        <f>IF($B109=" ",0,IF([1]Données!$AB150="non couvert"," ",[1]Données!AC150))</f>
        <v>0</v>
      </c>
      <c r="AF109" s="87">
        <f>IF($B109=" ",0,IF([1]Données!$AB150="exo",0,IF($AE109="ind",VLOOKUP($F109,taux,42),IF($AE109="fam",VLOOKUP($F109,taux,43),IF($AE109="mono",VLOOKUP($F109,taux,44),IF($AE109="couple",VLOOKUP($F109,taux,45),0))))))</f>
        <v>0</v>
      </c>
      <c r="AG109" s="88">
        <f t="shared" ca="1" si="12"/>
        <v>0</v>
      </c>
      <c r="AH109" s="88">
        <f>IF($B109=" ",0,IF([1]Données!J150="Manitoba",(Facture!H109+Facture!J109+Facture!L109+Facture!P109+Facture!R109+Facture!T109)*0.08,(AG109-W109)*IF([1]Données!$J150="qc",0.09,IF([1]Données!$J150="on",0.08,0))+W109*VLOOKUP($F109,taux,28)))</f>
        <v>0</v>
      </c>
      <c r="AI109" s="78">
        <f t="shared" ca="1" si="14"/>
        <v>0</v>
      </c>
    </row>
    <row r="110" spans="1:35" s="64" customFormat="1">
      <c r="A110" s="67">
        <f t="shared" si="15"/>
        <v>96</v>
      </c>
      <c r="B110" s="68" t="str">
        <f>CONCATENATE([1]Données!B151," ",[1]Données!C151)</f>
        <v xml:space="preserve"> </v>
      </c>
      <c r="C110" s="69">
        <f ca="1">IF(B110="",0,INT((TODAY()-[1]Données!E151)/365.25))</f>
        <v>119</v>
      </c>
      <c r="D110" s="70">
        <f>[1]Données!D151</f>
        <v>0</v>
      </c>
      <c r="E110" s="71">
        <f>[1]Données!I151</f>
        <v>0</v>
      </c>
      <c r="F110" s="72" t="str">
        <f>[1]Données!AD151</f>
        <v/>
      </c>
      <c r="G110" s="73">
        <f t="shared" ca="1" si="13"/>
        <v>0</v>
      </c>
      <c r="H110" s="74">
        <f>IF($B110=" ",0,IF([1]Données!$K151="exo",0,$G110/1000*VLOOKUP($F110,taux,2)))</f>
        <v>0</v>
      </c>
      <c r="I110" s="75">
        <f ca="1">IF(C110&gt;=65,0,[1]Données!M151*5000)</f>
        <v>0</v>
      </c>
      <c r="J110" s="74">
        <f ca="1">I110/1000*(IF(I110=0,0,1)*VLOOKUP((1+(C110&gt;=20)+(C110&gt;=25)+(C110&gt;=30)+(C110&gt;=35)+(C110&gt;=40)+(C110&gt;=45)+(C110&gt;=50)+(C110&gt;=55)+(C110&gt;=60)+(C110&gt;=65)),Test,2+(IF([1]Données!F151="H",1,3))+(IF([1]Données!G151="F",1,0))))</f>
        <v>0</v>
      </c>
      <c r="K110" s="73">
        <f t="shared" ca="1" si="8"/>
        <v>0</v>
      </c>
      <c r="L110" s="74">
        <f>IF($B110=" ",0,IF([1]Données!$N151="exo",0,$K110/1000*VLOOKUP($F110,taux,6)))</f>
        <v>0</v>
      </c>
      <c r="M110" s="76">
        <f>IF($B110=" ",0,IF([1]Données!$K151="NON COUVERT",0,IF(AND([1]Données!$L151="oui",[1]Données!$K151=0.5),MIN(VLOOKUP($F110,taux,5)/2,ROUNDUP(VLOOKUP($F110,taux,3)*$E110,-3)/2),IF([1]Données!$K151=0.5,MIN(VLOOKUP($F110,taux,4)/2,ROUNDUP(VLOOKUP($F110,taux,3)*$E110,-3)/2),ROUNDUP(IF([1]Données!$L151="OUI",MIN(VLOOKUP($F110,taux,3)*$E110,VLOOKUP($F110,taux,5)),MIN(VLOOKUP($F110,taux,3)*$E110,VLOOKUP($F110,taux,4))),-3)))))</f>
        <v>0</v>
      </c>
      <c r="N110" s="76">
        <f>IF($B110=" ",0,IF([1]Données!$N151="NON COUVERT",0,IF(AND([1]Données!$O151="oui",[1]Données!$N151=0.5),MIN(VLOOKUP($F110,taux,9)/2,ROUNDUP(VLOOKUP($F110,taux,7)*$E110,-3)/2),IF([1]Données!$N151=0.5,MIN(VLOOKUP($F110,taux,8)/2,ROUNDUP(VLOOKUP($F110,taux,7)*$E110,-3)/2),ROUNDUP(IF([1]Données!$O151="OUI",MIN(VLOOKUP($F110,taux,7)*$E110,VLOOKUP($F110,taux,9)),MIN(VLOOKUP($F110,taux,7)*$E110,VLOOKUP($F110,taux,8))),-3)))))</f>
        <v>0</v>
      </c>
      <c r="O110" s="77">
        <f>IF($B110=" ",0,IF([1]Données!P151="non couvert"," ",[1]Données!Q151))</f>
        <v>0</v>
      </c>
      <c r="P110" s="78">
        <f>IF($B110=" ",0,IF([1]Données!$P151="exo",0,IF($O110="FAM",VLOOKUP($F110,taux,10),IF($O110="MONO",VLOOKUP($F110,taux,11),IF($O110="COUPLE",VLOOKUP($F110,taux,12),0)))))</f>
        <v>0</v>
      </c>
      <c r="Q110" s="79">
        <f>IF($B110=" ",0,IF([1]Données!$R151="NON COUVERT",0,ROUNDUP(IF([1]Données!$S151="OUI",MIN($E110*VLOOKUP($F110,taux,15)/52,VLOOKUP($F110,taux,17)),MIN($E110*VLOOKUP($F110,taux,15)/52,VLOOKUP($F110,taux,16))),0)))</f>
        <v>0</v>
      </c>
      <c r="R110" s="80">
        <f>IF($B110=" ",0,IF([1]Données!$R151="EXO",0,$Q110*VLOOKUP($F110,taux,13)/10))</f>
        <v>0</v>
      </c>
      <c r="S110" s="81">
        <f t="shared" ca="1" si="9"/>
        <v>0</v>
      </c>
      <c r="T110" s="82">
        <f>IF(B110=" ",0,IF([1]Données!$T151="exo",0,$S110*VLOOKUP($F110,taux,18)/100))</f>
        <v>0</v>
      </c>
      <c r="U110" s="81">
        <f>IF($B110=" ",0,IF([1]Données!$V151="non couvert",0,IF(VLOOKUP($F110,taux,29)="fixe","s/o",IF([1]Données!$W151="oui",MIN(ROUNDUP(VLOOKUP($F110,taux,31)*$E110,-3),VLOOKUP($F110,taux,33)),MIN(ROUNDUP(VLOOKUP($F110,taux,31)*$E110,-3),VLOOKUP($F110,taux,32))))))</f>
        <v>0</v>
      </c>
      <c r="V110" s="82">
        <f>IF(B110=" ",0,IF([1]Données!$V151="exo",0,IF(VLOOKUP($F110,taux,29)="fixe",VLOOKUP($F110,taux,30),$U110/1000*VLOOKUP($F110,taux,30))))</f>
        <v>0</v>
      </c>
      <c r="W110" s="82">
        <f t="shared" si="10"/>
        <v>0</v>
      </c>
      <c r="X110" s="83">
        <f>IF(B110=" ",0,EDATE(([1]Données!E151),780))</f>
        <v>0</v>
      </c>
      <c r="Y110" s="83">
        <f t="shared" si="11"/>
        <v>0</v>
      </c>
      <c r="Z110" s="84">
        <f>IF($B110=" ",0,IF([1]Données!$T151="non couvert",0,IF([1]Données!$U151="oui",MIN(VLOOKUP($F110,taux,26),ROUNDUP(IF($E110/12&gt;VLOOKUP($F110,taux,21)+VLOOKUP($F110,taux,23),(VLOOKUP($F110,taux,20)*VLOOKUP($F110,taux,21))+(VLOOKUP($F110,taux,22)*VLOOKUP($F110,taux,23))+($E110/12-VLOOKUP($F110,taux,21)-VLOOKUP($F110,taux,23))*VLOOKUP($F110,taux,24),IF($E110/12&gt;VLOOKUP($F110,taux,21),(VLOOKUP($F110,taux,20)*VLOOKUP($F110,taux,21))+($E110/12-VLOOKUP($F110,taux,21))*VLOOKUP($F110,taux,22),$E110/12*VLOOKUP($F110,taux,20))),0)),MIN(VLOOKUP($F110,taux,25),ROUNDUP(IF($E110/12&gt;VLOOKUP($F110,taux,21)+VLOOKUP($F110,taux,23),(VLOOKUP($F110,taux,20)*VLOOKUP($F110,taux,21))+(VLOOKUP($F110,taux,22)*VLOOKUP($F110,taux,23))+($E110/12-VLOOKUP($F110,taux,21)-VLOOKUP($F110,taux,23))*VLOOKUP($F110,taux,24),IF($E110/12&gt;VLOOKUP($F110,taux,21),(VLOOKUP($F110,taux,20)*VLOOKUP($F110,taux,21))+($E110/12-VLOOKUP($F110,taux,21))*VLOOKUP($F110,taux,22),$E110/12*VLOOKUP($F110,taux,20))),0)))))</f>
        <v>0</v>
      </c>
      <c r="AA110" s="85">
        <f>IF($B110=" ",0,IF([1]Données!$X151="non couvert"," ",[1]Données!Y151))</f>
        <v>0</v>
      </c>
      <c r="AB110" s="82">
        <f>IF($B110=" ",0,IF([1]Données!$X151="exo",0,IF($AA110="ind",VLOOKUP($F110,taux,34),IF($AA110="fam",VLOOKUP($F110,taux,35),IF($AA110="mono",VLOOKUP($F110,taux,36),IF($AA110="couple",VLOOKUP($F110,taux,37),0))))))</f>
        <v>0</v>
      </c>
      <c r="AC110" s="85">
        <f>IF($B110=" ",0,IF([1]Données!$Z151="non couvert"," ",[1]Données!AA151))</f>
        <v>0</v>
      </c>
      <c r="AD110" s="82">
        <f>IF($B110=" ",0,IF([1]Données!$Z151="exo",0,IF($AC110="ind",VLOOKUP($F110,taux,38),IF($AC110="fam",VLOOKUP($F110,taux,39),IF($AC110="mono",VLOOKUP($F110,taux,40),IF($AC110="couple",VLOOKUP($F110,taux,41),0))))))</f>
        <v>0</v>
      </c>
      <c r="AE110" s="86">
        <f>IF($B110=" ",0,IF([1]Données!$AB151="non couvert"," ",[1]Données!AC151))</f>
        <v>0</v>
      </c>
      <c r="AF110" s="87">
        <f>IF($B110=" ",0,IF([1]Données!$AB151="exo",0,IF($AE110="ind",VLOOKUP($F110,taux,42),IF($AE110="fam",VLOOKUP($F110,taux,43),IF($AE110="mono",VLOOKUP($F110,taux,44),IF($AE110="couple",VLOOKUP($F110,taux,45),0))))))</f>
        <v>0</v>
      </c>
      <c r="AG110" s="88">
        <f t="shared" ca="1" si="12"/>
        <v>0</v>
      </c>
      <c r="AH110" s="88">
        <f>IF($B110=" ",0,IF([1]Données!J151="Manitoba",(Facture!H110+Facture!J110+Facture!L110+Facture!P110+Facture!R110+Facture!T110)*0.08,(AG110-W110)*IF([1]Données!$J151="qc",0.09,IF([1]Données!$J151="on",0.08,0))+W110*VLOOKUP($F110,taux,28)))</f>
        <v>0</v>
      </c>
      <c r="AI110" s="78">
        <f t="shared" ca="1" si="14"/>
        <v>0</v>
      </c>
    </row>
    <row r="111" spans="1:35" s="64" customFormat="1">
      <c r="A111" s="67">
        <f t="shared" si="15"/>
        <v>97</v>
      </c>
      <c r="B111" s="68" t="str">
        <f>CONCATENATE([1]Données!B152," ",[1]Données!C152)</f>
        <v xml:space="preserve"> </v>
      </c>
      <c r="C111" s="69">
        <f ca="1">IF(B111="",0,INT((TODAY()-[1]Données!E152)/365.25))</f>
        <v>119</v>
      </c>
      <c r="D111" s="70">
        <f>[1]Données!D152</f>
        <v>0</v>
      </c>
      <c r="E111" s="71">
        <f>[1]Données!I152</f>
        <v>0</v>
      </c>
      <c r="F111" s="72" t="str">
        <f>[1]Données!AD152</f>
        <v/>
      </c>
      <c r="G111" s="73">
        <f t="shared" ca="1" si="13"/>
        <v>0</v>
      </c>
      <c r="H111" s="74">
        <f>IF($B111=" ",0,IF([1]Données!$K152="exo",0,$G111/1000*VLOOKUP($F111,taux,2)))</f>
        <v>0</v>
      </c>
      <c r="I111" s="75">
        <f ca="1">IF(C111&gt;=65,0,[1]Données!M152*5000)</f>
        <v>0</v>
      </c>
      <c r="J111" s="74">
        <f ca="1">I111/1000*(IF(I111=0,0,1)*VLOOKUP((1+(C111&gt;=20)+(C111&gt;=25)+(C111&gt;=30)+(C111&gt;=35)+(C111&gt;=40)+(C111&gt;=45)+(C111&gt;=50)+(C111&gt;=55)+(C111&gt;=60)+(C111&gt;=65)),Test,2+(IF([1]Données!F152="H",1,3))+(IF([1]Données!G152="F",1,0))))</f>
        <v>0</v>
      </c>
      <c r="K111" s="73">
        <f t="shared" ca="1" si="8"/>
        <v>0</v>
      </c>
      <c r="L111" s="74">
        <f>IF($B111=" ",0,IF([1]Données!$N152="exo",0,$K111/1000*VLOOKUP($F111,taux,6)))</f>
        <v>0</v>
      </c>
      <c r="M111" s="76">
        <f>IF($B111=" ",0,IF([1]Données!$K152="NON COUVERT",0,IF(AND([1]Données!$L152="oui",[1]Données!$K152=0.5),MIN(VLOOKUP($F111,taux,5)/2,ROUNDUP(VLOOKUP($F111,taux,3)*$E111,-3)/2),IF([1]Données!$K152=0.5,MIN(VLOOKUP($F111,taux,4)/2,ROUNDUP(VLOOKUP($F111,taux,3)*$E111,-3)/2),ROUNDUP(IF([1]Données!$L152="OUI",MIN(VLOOKUP($F111,taux,3)*$E111,VLOOKUP($F111,taux,5)),MIN(VLOOKUP($F111,taux,3)*$E111,VLOOKUP($F111,taux,4))),-3)))))</f>
        <v>0</v>
      </c>
      <c r="N111" s="76">
        <f>IF($B111=" ",0,IF([1]Données!$N152="NON COUVERT",0,IF(AND([1]Données!$O152="oui",[1]Données!$N152=0.5),MIN(VLOOKUP($F111,taux,9)/2,ROUNDUP(VLOOKUP($F111,taux,7)*$E111,-3)/2),IF([1]Données!$N152=0.5,MIN(VLOOKUP($F111,taux,8)/2,ROUNDUP(VLOOKUP($F111,taux,7)*$E111,-3)/2),ROUNDUP(IF([1]Données!$O152="OUI",MIN(VLOOKUP($F111,taux,7)*$E111,VLOOKUP($F111,taux,9)),MIN(VLOOKUP($F111,taux,7)*$E111,VLOOKUP($F111,taux,8))),-3)))))</f>
        <v>0</v>
      </c>
      <c r="O111" s="77">
        <f>IF($B111=" ",0,IF([1]Données!P152="non couvert"," ",[1]Données!Q152))</f>
        <v>0</v>
      </c>
      <c r="P111" s="78">
        <f>IF($B111=" ",0,IF([1]Données!$P152="exo",0,IF($O111="FAM",VLOOKUP($F111,taux,10),IF($O111="MONO",VLOOKUP($F111,taux,11),IF($O111="COUPLE",VLOOKUP($F111,taux,12),0)))))</f>
        <v>0</v>
      </c>
      <c r="Q111" s="79">
        <f>IF($B111=" ",0,IF([1]Données!$R152="NON COUVERT",0,ROUNDUP(IF([1]Données!$S152="OUI",MIN($E111*VLOOKUP($F111,taux,15)/52,VLOOKUP($F111,taux,17)),MIN($E111*VLOOKUP($F111,taux,15)/52,VLOOKUP($F111,taux,16))),0)))</f>
        <v>0</v>
      </c>
      <c r="R111" s="80">
        <f>IF($B111=" ",0,IF([1]Données!$R152="EXO",0,$Q111*VLOOKUP($F111,taux,13)/10))</f>
        <v>0</v>
      </c>
      <c r="S111" s="81">
        <f t="shared" ca="1" si="9"/>
        <v>0</v>
      </c>
      <c r="T111" s="82">
        <f>IF(B111=" ",0,IF([1]Données!$T152="exo",0,$S111*VLOOKUP($F111,taux,18)/100))</f>
        <v>0</v>
      </c>
      <c r="U111" s="81">
        <f>IF($B111=" ",0,IF([1]Données!$V152="non couvert",0,IF(VLOOKUP($F111,taux,29)="fixe","s/o",IF([1]Données!$W152="oui",MIN(ROUNDUP(VLOOKUP($F111,taux,31)*$E111,-3),VLOOKUP($F111,taux,33)),MIN(ROUNDUP(VLOOKUP($F111,taux,31)*$E111,-3),VLOOKUP($F111,taux,32))))))</f>
        <v>0</v>
      </c>
      <c r="V111" s="82">
        <f>IF(B111=" ",0,IF([1]Données!$V152="exo",0,IF(VLOOKUP($F111,taux,29)="fixe",VLOOKUP($F111,taux,30),$U111/1000*VLOOKUP($F111,taux,30))))</f>
        <v>0</v>
      </c>
      <c r="W111" s="82">
        <f t="shared" si="10"/>
        <v>0</v>
      </c>
      <c r="X111" s="83">
        <f>IF(B111=" ",0,EDATE(([1]Données!E152),780))</f>
        <v>0</v>
      </c>
      <c r="Y111" s="83">
        <f t="shared" si="11"/>
        <v>0</v>
      </c>
      <c r="Z111" s="84">
        <f>IF($B111=" ",0,IF([1]Données!$T152="non couvert",0,IF([1]Données!$U152="oui",MIN(VLOOKUP($F111,taux,26),ROUNDUP(IF($E111/12&gt;VLOOKUP($F111,taux,21)+VLOOKUP($F111,taux,23),(VLOOKUP($F111,taux,20)*VLOOKUP($F111,taux,21))+(VLOOKUP($F111,taux,22)*VLOOKUP($F111,taux,23))+($E111/12-VLOOKUP($F111,taux,21)-VLOOKUP($F111,taux,23))*VLOOKUP($F111,taux,24),IF($E111/12&gt;VLOOKUP($F111,taux,21),(VLOOKUP($F111,taux,20)*VLOOKUP($F111,taux,21))+($E111/12-VLOOKUP($F111,taux,21))*VLOOKUP($F111,taux,22),$E111/12*VLOOKUP($F111,taux,20))),0)),MIN(VLOOKUP($F111,taux,25),ROUNDUP(IF($E111/12&gt;VLOOKUP($F111,taux,21)+VLOOKUP($F111,taux,23),(VLOOKUP($F111,taux,20)*VLOOKUP($F111,taux,21))+(VLOOKUP($F111,taux,22)*VLOOKUP($F111,taux,23))+($E111/12-VLOOKUP($F111,taux,21)-VLOOKUP($F111,taux,23))*VLOOKUP($F111,taux,24),IF($E111/12&gt;VLOOKUP($F111,taux,21),(VLOOKUP($F111,taux,20)*VLOOKUP($F111,taux,21))+($E111/12-VLOOKUP($F111,taux,21))*VLOOKUP($F111,taux,22),$E111/12*VLOOKUP($F111,taux,20))),0)))))</f>
        <v>0</v>
      </c>
      <c r="AA111" s="85">
        <f>IF($B111=" ",0,IF([1]Données!$X152="non couvert"," ",[1]Données!Y152))</f>
        <v>0</v>
      </c>
      <c r="AB111" s="82">
        <f>IF($B111=" ",0,IF([1]Données!$X152="exo",0,IF($AA111="ind",VLOOKUP($F111,taux,34),IF($AA111="fam",VLOOKUP($F111,taux,35),IF($AA111="mono",VLOOKUP($F111,taux,36),IF($AA111="couple",VLOOKUP($F111,taux,37),0))))))</f>
        <v>0</v>
      </c>
      <c r="AC111" s="85">
        <f>IF($B111=" ",0,IF([1]Données!$Z152="non couvert"," ",[1]Données!AA152))</f>
        <v>0</v>
      </c>
      <c r="AD111" s="82">
        <f>IF($B111=" ",0,IF([1]Données!$Z152="exo",0,IF($AC111="ind",VLOOKUP($F111,taux,38),IF($AC111="fam",VLOOKUP($F111,taux,39),IF($AC111="mono",VLOOKUP($F111,taux,40),IF($AC111="couple",VLOOKUP($F111,taux,41),0))))))</f>
        <v>0</v>
      </c>
      <c r="AE111" s="86">
        <f>IF($B111=" ",0,IF([1]Données!$AB152="non couvert"," ",[1]Données!AC152))</f>
        <v>0</v>
      </c>
      <c r="AF111" s="87">
        <f>IF($B111=" ",0,IF([1]Données!$AB152="exo",0,IF($AE111="ind",VLOOKUP($F111,taux,42),IF($AE111="fam",VLOOKUP($F111,taux,43),IF($AE111="mono",VLOOKUP($F111,taux,44),IF($AE111="couple",VLOOKUP($F111,taux,45),0))))))</f>
        <v>0</v>
      </c>
      <c r="AG111" s="88">
        <f t="shared" ca="1" si="12"/>
        <v>0</v>
      </c>
      <c r="AH111" s="88">
        <f>IF($B111=" ",0,IF([1]Données!J152="Manitoba",(Facture!H111+Facture!J111+Facture!L111+Facture!P111+Facture!R111+Facture!T111)*0.08,(AG111-W111)*IF([1]Données!$J152="qc",0.09,IF([1]Données!$J152="on",0.08,0))+W111*VLOOKUP($F111,taux,28)))</f>
        <v>0</v>
      </c>
      <c r="AI111" s="78">
        <f t="shared" ca="1" si="14"/>
        <v>0</v>
      </c>
    </row>
    <row r="112" spans="1:35" s="64" customFormat="1">
      <c r="A112" s="67">
        <f t="shared" si="15"/>
        <v>98</v>
      </c>
      <c r="B112" s="68" t="str">
        <f>CONCATENATE([1]Données!B153," ",[1]Données!C153)</f>
        <v xml:space="preserve"> </v>
      </c>
      <c r="C112" s="69">
        <f ca="1">IF(B112="",0,INT((TODAY()-[1]Données!E153)/365.25))</f>
        <v>119</v>
      </c>
      <c r="D112" s="70">
        <f>[1]Données!D153</f>
        <v>0</v>
      </c>
      <c r="E112" s="71">
        <f>[1]Données!I153</f>
        <v>0</v>
      </c>
      <c r="F112" s="72" t="str">
        <f>[1]Données!AD153</f>
        <v/>
      </c>
      <c r="G112" s="73">
        <f t="shared" ca="1" si="13"/>
        <v>0</v>
      </c>
      <c r="H112" s="74">
        <f>IF($B112=" ",0,IF([1]Données!$K153="exo",0,$G112/1000*VLOOKUP($F112,taux,2)))</f>
        <v>0</v>
      </c>
      <c r="I112" s="75">
        <f ca="1">IF(C112&gt;=65,0,[1]Données!M153*5000)</f>
        <v>0</v>
      </c>
      <c r="J112" s="74">
        <f ca="1">I112/1000*(IF(I112=0,0,1)*VLOOKUP((1+(C112&gt;=20)+(C112&gt;=25)+(C112&gt;=30)+(C112&gt;=35)+(C112&gt;=40)+(C112&gt;=45)+(C112&gt;=50)+(C112&gt;=55)+(C112&gt;=60)+(C112&gt;=65)),Test,2+(IF([1]Données!F153="H",1,3))+(IF([1]Données!G153="F",1,0))))</f>
        <v>0</v>
      </c>
      <c r="K112" s="73">
        <f t="shared" ca="1" si="8"/>
        <v>0</v>
      </c>
      <c r="L112" s="74">
        <f>IF($B112=" ",0,IF([1]Données!$N153="exo",0,$K112/1000*VLOOKUP($F112,taux,6)))</f>
        <v>0</v>
      </c>
      <c r="M112" s="76">
        <f>IF($B112=" ",0,IF([1]Données!$K153="NON COUVERT",0,IF(AND([1]Données!$L153="oui",[1]Données!$K153=0.5),MIN(VLOOKUP($F112,taux,5)/2,ROUNDUP(VLOOKUP($F112,taux,3)*$E112,-3)/2),IF([1]Données!$K153=0.5,MIN(VLOOKUP($F112,taux,4)/2,ROUNDUP(VLOOKUP($F112,taux,3)*$E112,-3)/2),ROUNDUP(IF([1]Données!$L153="OUI",MIN(VLOOKUP($F112,taux,3)*$E112,VLOOKUP($F112,taux,5)),MIN(VLOOKUP($F112,taux,3)*$E112,VLOOKUP($F112,taux,4))),-3)))))</f>
        <v>0</v>
      </c>
      <c r="N112" s="76">
        <f>IF($B112=" ",0,IF([1]Données!$N153="NON COUVERT",0,IF(AND([1]Données!$O153="oui",[1]Données!$N153=0.5),MIN(VLOOKUP($F112,taux,9)/2,ROUNDUP(VLOOKUP($F112,taux,7)*$E112,-3)/2),IF([1]Données!$N153=0.5,MIN(VLOOKUP($F112,taux,8)/2,ROUNDUP(VLOOKUP($F112,taux,7)*$E112,-3)/2),ROUNDUP(IF([1]Données!$O153="OUI",MIN(VLOOKUP($F112,taux,7)*$E112,VLOOKUP($F112,taux,9)),MIN(VLOOKUP($F112,taux,7)*$E112,VLOOKUP($F112,taux,8))),-3)))))</f>
        <v>0</v>
      </c>
      <c r="O112" s="77">
        <f>IF($B112=" ",0,IF([1]Données!P153="non couvert"," ",[1]Données!Q153))</f>
        <v>0</v>
      </c>
      <c r="P112" s="78">
        <f>IF($B112=" ",0,IF([1]Données!$P153="exo",0,IF($O112="FAM",VLOOKUP($F112,taux,10),IF($O112="MONO",VLOOKUP($F112,taux,11),IF($O112="COUPLE",VLOOKUP($F112,taux,12),0)))))</f>
        <v>0</v>
      </c>
      <c r="Q112" s="79">
        <f>IF($B112=" ",0,IF([1]Données!$R153="NON COUVERT",0,ROUNDUP(IF([1]Données!$S153="OUI",MIN($E112*VLOOKUP($F112,taux,15)/52,VLOOKUP($F112,taux,17)),MIN($E112*VLOOKUP($F112,taux,15)/52,VLOOKUP($F112,taux,16))),0)))</f>
        <v>0</v>
      </c>
      <c r="R112" s="80">
        <f>IF($B112=" ",0,IF([1]Données!$R153="EXO",0,$Q112*VLOOKUP($F112,taux,13)/10))</f>
        <v>0</v>
      </c>
      <c r="S112" s="81">
        <f t="shared" ca="1" si="9"/>
        <v>0</v>
      </c>
      <c r="T112" s="82">
        <f>IF(B112=" ",0,IF([1]Données!$T153="exo",0,$S112*VLOOKUP($F112,taux,18)/100))</f>
        <v>0</v>
      </c>
      <c r="U112" s="81">
        <f>IF($B112=" ",0,IF([1]Données!$V153="non couvert",0,IF(VLOOKUP($F112,taux,29)="fixe","s/o",IF([1]Données!$W153="oui",MIN(ROUNDUP(VLOOKUP($F112,taux,31)*$E112,-3),VLOOKUP($F112,taux,33)),MIN(ROUNDUP(VLOOKUP($F112,taux,31)*$E112,-3),VLOOKUP($F112,taux,32))))))</f>
        <v>0</v>
      </c>
      <c r="V112" s="82">
        <f>IF(B112=" ",0,IF([1]Données!$V153="exo",0,IF(VLOOKUP($F112,taux,29)="fixe",VLOOKUP($F112,taux,30),$U112/1000*VLOOKUP($F112,taux,30))))</f>
        <v>0</v>
      </c>
      <c r="W112" s="82">
        <f t="shared" si="10"/>
        <v>0</v>
      </c>
      <c r="X112" s="83">
        <f>IF(B112=" ",0,EDATE(([1]Données!E153),780))</f>
        <v>0</v>
      </c>
      <c r="Y112" s="83">
        <f t="shared" si="11"/>
        <v>0</v>
      </c>
      <c r="Z112" s="84">
        <f>IF($B112=" ",0,IF([1]Données!$T153="non couvert",0,IF([1]Données!$U153="oui",MIN(VLOOKUP($F112,taux,26),ROUNDUP(IF($E112/12&gt;VLOOKUP($F112,taux,21)+VLOOKUP($F112,taux,23),(VLOOKUP($F112,taux,20)*VLOOKUP($F112,taux,21))+(VLOOKUP($F112,taux,22)*VLOOKUP($F112,taux,23))+($E112/12-VLOOKUP($F112,taux,21)-VLOOKUP($F112,taux,23))*VLOOKUP($F112,taux,24),IF($E112/12&gt;VLOOKUP($F112,taux,21),(VLOOKUP($F112,taux,20)*VLOOKUP($F112,taux,21))+($E112/12-VLOOKUP($F112,taux,21))*VLOOKUP($F112,taux,22),$E112/12*VLOOKUP($F112,taux,20))),0)),MIN(VLOOKUP($F112,taux,25),ROUNDUP(IF($E112/12&gt;VLOOKUP($F112,taux,21)+VLOOKUP($F112,taux,23),(VLOOKUP($F112,taux,20)*VLOOKUP($F112,taux,21))+(VLOOKUP($F112,taux,22)*VLOOKUP($F112,taux,23))+($E112/12-VLOOKUP($F112,taux,21)-VLOOKUP($F112,taux,23))*VLOOKUP($F112,taux,24),IF($E112/12&gt;VLOOKUP($F112,taux,21),(VLOOKUP($F112,taux,20)*VLOOKUP($F112,taux,21))+($E112/12-VLOOKUP($F112,taux,21))*VLOOKUP($F112,taux,22),$E112/12*VLOOKUP($F112,taux,20))),0)))))</f>
        <v>0</v>
      </c>
      <c r="AA112" s="85">
        <f>IF($B112=" ",0,IF([1]Données!$X153="non couvert"," ",[1]Données!Y153))</f>
        <v>0</v>
      </c>
      <c r="AB112" s="82">
        <f>IF($B112=" ",0,IF([1]Données!$X153="exo",0,IF($AA112="ind",VLOOKUP($F112,taux,34),IF($AA112="fam",VLOOKUP($F112,taux,35),IF($AA112="mono",VLOOKUP($F112,taux,36),IF($AA112="couple",VLOOKUP($F112,taux,37),0))))))</f>
        <v>0</v>
      </c>
      <c r="AC112" s="85">
        <f>IF($B112=" ",0,IF([1]Données!$Z153="non couvert"," ",[1]Données!AA153))</f>
        <v>0</v>
      </c>
      <c r="AD112" s="82">
        <f>IF($B112=" ",0,IF([1]Données!$Z153="exo",0,IF($AC112="ind",VLOOKUP($F112,taux,38),IF($AC112="fam",VLOOKUP($F112,taux,39),IF($AC112="mono",VLOOKUP($F112,taux,40),IF($AC112="couple",VLOOKUP($F112,taux,41),0))))))</f>
        <v>0</v>
      </c>
      <c r="AE112" s="86">
        <f>IF($B112=" ",0,IF([1]Données!$AB153="non couvert"," ",[1]Données!AC153))</f>
        <v>0</v>
      </c>
      <c r="AF112" s="87">
        <f>IF($B112=" ",0,IF([1]Données!$AB153="exo",0,IF($AE112="ind",VLOOKUP($F112,taux,42),IF($AE112="fam",VLOOKUP($F112,taux,43),IF($AE112="mono",VLOOKUP($F112,taux,44),IF($AE112="couple",VLOOKUP($F112,taux,45),0))))))</f>
        <v>0</v>
      </c>
      <c r="AG112" s="88">
        <f t="shared" ca="1" si="12"/>
        <v>0</v>
      </c>
      <c r="AH112" s="88">
        <f>IF($B112=" ",0,IF([1]Données!J153="Manitoba",(Facture!H112+Facture!J112+Facture!L112+Facture!P112+Facture!R112+Facture!T112)*0.08,(AG112-W112)*IF([1]Données!$J153="qc",0.09,IF([1]Données!$J153="on",0.08,0))+W112*VLOOKUP($F112,taux,28)))</f>
        <v>0</v>
      </c>
      <c r="AI112" s="78">
        <f t="shared" ca="1" si="14"/>
        <v>0</v>
      </c>
    </row>
    <row r="113" spans="1:35" s="64" customFormat="1">
      <c r="A113" s="67">
        <f t="shared" si="15"/>
        <v>99</v>
      </c>
      <c r="B113" s="68" t="str">
        <f>CONCATENATE([1]Données!B154," ",[1]Données!C154)</f>
        <v xml:space="preserve"> </v>
      </c>
      <c r="C113" s="69">
        <f ca="1">IF(B113="",0,INT((TODAY()-[1]Données!E154)/365.25))</f>
        <v>119</v>
      </c>
      <c r="D113" s="70">
        <f>[1]Données!D154</f>
        <v>0</v>
      </c>
      <c r="E113" s="71">
        <f>[1]Données!I154</f>
        <v>0</v>
      </c>
      <c r="F113" s="72" t="str">
        <f>[1]Données!AD154</f>
        <v/>
      </c>
      <c r="G113" s="73">
        <f t="shared" ca="1" si="13"/>
        <v>0</v>
      </c>
      <c r="H113" s="74">
        <f>IF($B113=" ",0,IF([1]Données!$K154="exo",0,$G113/1000*VLOOKUP($F113,taux,2)))</f>
        <v>0</v>
      </c>
      <c r="I113" s="75">
        <f ca="1">IF(C113&gt;=65,0,[1]Données!M154*5000)</f>
        <v>0</v>
      </c>
      <c r="J113" s="74">
        <f ca="1">I113/1000*(IF(I113=0,0,1)*VLOOKUP((1+(C113&gt;=20)+(C113&gt;=25)+(C113&gt;=30)+(C113&gt;=35)+(C113&gt;=40)+(C113&gt;=45)+(C113&gt;=50)+(C113&gt;=55)+(C113&gt;=60)+(C113&gt;=65)),Test,2+(IF([1]Données!F154="H",1,3))+(IF([1]Données!G154="F",1,0))))</f>
        <v>0</v>
      </c>
      <c r="K113" s="73">
        <f t="shared" ca="1" si="8"/>
        <v>0</v>
      </c>
      <c r="L113" s="74">
        <f>IF($B113=" ",0,IF([1]Données!$N154="exo",0,$K113/1000*VLOOKUP($F113,taux,6)))</f>
        <v>0</v>
      </c>
      <c r="M113" s="76">
        <f>IF($B113=" ",0,IF([1]Données!$K154="NON COUVERT",0,IF(AND([1]Données!$L154="oui",[1]Données!$K154=0.5),MIN(VLOOKUP($F113,taux,5)/2,ROUNDUP(VLOOKUP($F113,taux,3)*$E113,-3)/2),IF([1]Données!$K154=0.5,MIN(VLOOKUP($F113,taux,4)/2,ROUNDUP(VLOOKUP($F113,taux,3)*$E113,-3)/2),ROUNDUP(IF([1]Données!$L154="OUI",MIN(VLOOKUP($F113,taux,3)*$E113,VLOOKUP($F113,taux,5)),MIN(VLOOKUP($F113,taux,3)*$E113,VLOOKUP($F113,taux,4))),-3)))))</f>
        <v>0</v>
      </c>
      <c r="N113" s="76">
        <f>IF($B113=" ",0,IF([1]Données!$N154="NON COUVERT",0,IF(AND([1]Données!$O154="oui",[1]Données!$N154=0.5),MIN(VLOOKUP($F113,taux,9)/2,ROUNDUP(VLOOKUP($F113,taux,7)*$E113,-3)/2),IF([1]Données!$N154=0.5,MIN(VLOOKUP($F113,taux,8)/2,ROUNDUP(VLOOKUP($F113,taux,7)*$E113,-3)/2),ROUNDUP(IF([1]Données!$O154="OUI",MIN(VLOOKUP($F113,taux,7)*$E113,VLOOKUP($F113,taux,9)),MIN(VLOOKUP($F113,taux,7)*$E113,VLOOKUP($F113,taux,8))),-3)))))</f>
        <v>0</v>
      </c>
      <c r="O113" s="77">
        <f>IF($B113=" ",0,IF([1]Données!P154="non couvert"," ",[1]Données!Q154))</f>
        <v>0</v>
      </c>
      <c r="P113" s="78">
        <f>IF($B113=" ",0,IF([1]Données!$P154="exo",0,IF($O113="FAM",VLOOKUP($F113,taux,10),IF($O113="MONO",VLOOKUP($F113,taux,11),IF($O113="COUPLE",VLOOKUP($F113,taux,12),0)))))</f>
        <v>0</v>
      </c>
      <c r="Q113" s="79">
        <f>IF($B113=" ",0,IF([1]Données!$R154="NON COUVERT",0,ROUNDUP(IF([1]Données!$S154="OUI",MIN($E113*VLOOKUP($F113,taux,15)/52,VLOOKUP($F113,taux,17)),MIN($E113*VLOOKUP($F113,taux,15)/52,VLOOKUP($F113,taux,16))),0)))</f>
        <v>0</v>
      </c>
      <c r="R113" s="80">
        <f>IF($B113=" ",0,IF([1]Données!$R154="EXO",0,$Q113*VLOOKUP($F113,taux,13)/10))</f>
        <v>0</v>
      </c>
      <c r="S113" s="81">
        <f t="shared" ca="1" si="9"/>
        <v>0</v>
      </c>
      <c r="T113" s="82">
        <f>IF(B113=" ",0,IF([1]Données!$T154="exo",0,$S113*VLOOKUP($F113,taux,18)/100))</f>
        <v>0</v>
      </c>
      <c r="U113" s="81">
        <f>IF($B113=" ",0,IF([1]Données!$V154="non couvert",0,IF(VLOOKUP($F113,taux,29)="fixe","s/o",IF([1]Données!$W154="oui",MIN(ROUNDUP(VLOOKUP($F113,taux,31)*$E113,-3),VLOOKUP($F113,taux,33)),MIN(ROUNDUP(VLOOKUP($F113,taux,31)*$E113,-3),VLOOKUP($F113,taux,32))))))</f>
        <v>0</v>
      </c>
      <c r="V113" s="82">
        <f>IF(B113=" ",0,IF([1]Données!$V154="exo",0,IF(VLOOKUP($F113,taux,29)="fixe",VLOOKUP($F113,taux,30),$U113/1000*VLOOKUP($F113,taux,30))))</f>
        <v>0</v>
      </c>
      <c r="W113" s="82">
        <f t="shared" si="10"/>
        <v>0</v>
      </c>
      <c r="X113" s="83">
        <f>IF(B113=" ",0,EDATE(([1]Données!E154),780))</f>
        <v>0</v>
      </c>
      <c r="Y113" s="83">
        <f t="shared" si="11"/>
        <v>0</v>
      </c>
      <c r="Z113" s="84">
        <f>IF($B113=" ",0,IF([1]Données!$T154="non couvert",0,IF([1]Données!$U154="oui",MIN(VLOOKUP($F113,taux,26),ROUNDUP(IF($E113/12&gt;VLOOKUP($F113,taux,21)+VLOOKUP($F113,taux,23),(VLOOKUP($F113,taux,20)*VLOOKUP($F113,taux,21))+(VLOOKUP($F113,taux,22)*VLOOKUP($F113,taux,23))+($E113/12-VLOOKUP($F113,taux,21)-VLOOKUP($F113,taux,23))*VLOOKUP($F113,taux,24),IF($E113/12&gt;VLOOKUP($F113,taux,21),(VLOOKUP($F113,taux,20)*VLOOKUP($F113,taux,21))+($E113/12-VLOOKUP($F113,taux,21))*VLOOKUP($F113,taux,22),$E113/12*VLOOKUP($F113,taux,20))),0)),MIN(VLOOKUP($F113,taux,25),ROUNDUP(IF($E113/12&gt;VLOOKUP($F113,taux,21)+VLOOKUP($F113,taux,23),(VLOOKUP($F113,taux,20)*VLOOKUP($F113,taux,21))+(VLOOKUP($F113,taux,22)*VLOOKUP($F113,taux,23))+($E113/12-VLOOKUP($F113,taux,21)-VLOOKUP($F113,taux,23))*VLOOKUP($F113,taux,24),IF($E113/12&gt;VLOOKUP($F113,taux,21),(VLOOKUP($F113,taux,20)*VLOOKUP($F113,taux,21))+($E113/12-VLOOKUP($F113,taux,21))*VLOOKUP($F113,taux,22),$E113/12*VLOOKUP($F113,taux,20))),0)))))</f>
        <v>0</v>
      </c>
      <c r="AA113" s="85">
        <f>IF($B113=" ",0,IF([1]Données!$X154="non couvert"," ",[1]Données!Y154))</f>
        <v>0</v>
      </c>
      <c r="AB113" s="82">
        <f>IF($B113=" ",0,IF([1]Données!$X154="exo",0,IF($AA113="ind",VLOOKUP($F113,taux,34),IF($AA113="fam",VLOOKUP($F113,taux,35),IF($AA113="mono",VLOOKUP($F113,taux,36),IF($AA113="couple",VLOOKUP($F113,taux,37),0))))))</f>
        <v>0</v>
      </c>
      <c r="AC113" s="85">
        <f>IF($B113=" ",0,IF([1]Données!$Z154="non couvert"," ",[1]Données!AA154))</f>
        <v>0</v>
      </c>
      <c r="AD113" s="82">
        <f>IF($B113=" ",0,IF([1]Données!$Z154="exo",0,IF($AC113="ind",VLOOKUP($F113,taux,38),IF($AC113="fam",VLOOKUP($F113,taux,39),IF($AC113="mono",VLOOKUP($F113,taux,40),IF($AC113="couple",VLOOKUP($F113,taux,41),0))))))</f>
        <v>0</v>
      </c>
      <c r="AE113" s="86">
        <f>IF($B113=" ",0,IF([1]Données!$AB154="non couvert"," ",[1]Données!AC154))</f>
        <v>0</v>
      </c>
      <c r="AF113" s="87">
        <f>IF($B113=" ",0,IF([1]Données!$AB154="exo",0,IF($AE113="ind",VLOOKUP($F113,taux,42),IF($AE113="fam",VLOOKUP($F113,taux,43),IF($AE113="mono",VLOOKUP($F113,taux,44),IF($AE113="couple",VLOOKUP($F113,taux,45),0))))))</f>
        <v>0</v>
      </c>
      <c r="AG113" s="88">
        <f t="shared" ca="1" si="12"/>
        <v>0</v>
      </c>
      <c r="AH113" s="88">
        <f>IF($B113=" ",0,IF([1]Données!J154="Manitoba",(Facture!H113+Facture!J113+Facture!L113+Facture!P113+Facture!R113+Facture!T113)*0.08,(AG113-W113)*IF([1]Données!$J154="qc",0.09,IF([1]Données!$J154="on",0.08,0))+W113*VLOOKUP($F113,taux,28)))</f>
        <v>0</v>
      </c>
      <c r="AI113" s="78">
        <f t="shared" ca="1" si="14"/>
        <v>0</v>
      </c>
    </row>
    <row r="114" spans="1:35" s="64" customFormat="1">
      <c r="A114" s="89">
        <f t="shared" si="15"/>
        <v>100</v>
      </c>
      <c r="B114" s="68" t="str">
        <f>CONCATENATE([1]Données!B155," ",[1]Données!C155)</f>
        <v xml:space="preserve"> </v>
      </c>
      <c r="C114" s="69">
        <f ca="1">IF(B114="",0,INT((TODAY()-[1]Données!E155)/365.25))</f>
        <v>119</v>
      </c>
      <c r="D114" s="70">
        <f>[1]Données!D155</f>
        <v>0</v>
      </c>
      <c r="E114" s="71">
        <f>[1]Données!I155</f>
        <v>0</v>
      </c>
      <c r="F114" s="72" t="str">
        <f>[1]Données!AD155</f>
        <v/>
      </c>
      <c r="G114" s="73">
        <f t="shared" ca="1" si="13"/>
        <v>0</v>
      </c>
      <c r="H114" s="74">
        <f>IF($B114=" ",0,IF([1]Données!$K155="exo",0,$G114/1000*VLOOKUP($F114,taux,2)))</f>
        <v>0</v>
      </c>
      <c r="I114" s="75">
        <f ca="1">IF(C114&gt;=65,0,[1]Données!M155*5000)</f>
        <v>0</v>
      </c>
      <c r="J114" s="74">
        <f ca="1">I114/1000*(IF(I114=0,0,1)*VLOOKUP((1+(C114&gt;=20)+(C114&gt;=25)+(C114&gt;=30)+(C114&gt;=35)+(C114&gt;=40)+(C114&gt;=45)+(C114&gt;=50)+(C114&gt;=55)+(C114&gt;=60)+(C114&gt;=65)),Test,2+(IF([1]Données!F155="H",1,3))+(IF([1]Données!G155="F",1,0))))</f>
        <v>0</v>
      </c>
      <c r="K114" s="73">
        <f t="shared" ca="1" si="8"/>
        <v>0</v>
      </c>
      <c r="L114" s="74">
        <f>IF($B114=" ",0,IF([1]Données!$N155="exo",0,$K114/1000*VLOOKUP($F114,taux,6)))</f>
        <v>0</v>
      </c>
      <c r="M114" s="76">
        <f>IF($B114=" ",0,IF([1]Données!$K155="NON COUVERT",0,IF(AND([1]Données!$L155="oui",[1]Données!$K155=0.5),MIN(VLOOKUP($F114,taux,5)/2,ROUNDUP(VLOOKUP($F114,taux,3)*$E114,-3)/2),IF([1]Données!$K155=0.5,MIN(VLOOKUP($F114,taux,4)/2,ROUNDUP(VLOOKUP($F114,taux,3)*$E114,-3)/2),ROUNDUP(IF([1]Données!$L155="OUI",MIN(VLOOKUP($F114,taux,3)*$E114,VLOOKUP($F114,taux,5)),MIN(VLOOKUP($F114,taux,3)*$E114,VLOOKUP($F114,taux,4))),-3)))))</f>
        <v>0</v>
      </c>
      <c r="N114" s="76">
        <f>IF($B114=" ",0,IF([1]Données!$N155="NON COUVERT",0,IF(AND([1]Données!$O155="oui",[1]Données!$N155=0.5),MIN(VLOOKUP($F114,taux,9)/2,ROUNDUP(VLOOKUP($F114,taux,7)*$E114,-3)/2),IF([1]Données!$N155=0.5,MIN(VLOOKUP($F114,taux,8)/2,ROUNDUP(VLOOKUP($F114,taux,7)*$E114,-3)/2),ROUNDUP(IF([1]Données!$O155="OUI",MIN(VLOOKUP($F114,taux,7)*$E114,VLOOKUP($F114,taux,9)),MIN(VLOOKUP($F114,taux,7)*$E114,VLOOKUP($F114,taux,8))),-3)))))</f>
        <v>0</v>
      </c>
      <c r="O114" s="77">
        <f>IF($B114=" ",0,IF([1]Données!P155="non couvert"," ",[1]Données!Q155))</f>
        <v>0</v>
      </c>
      <c r="P114" s="78">
        <f>IF($B114=" ",0,IF([1]Données!$P155="exo",0,IF($O114="FAM",VLOOKUP($F114,taux,10),IF($O114="MONO",VLOOKUP($F114,taux,11),IF($O114="COUPLE",VLOOKUP($F114,taux,12),0)))))</f>
        <v>0</v>
      </c>
      <c r="Q114" s="79">
        <f>IF($B114=" ",0,IF([1]Données!$R155="NON COUVERT",0,ROUNDUP(IF([1]Données!$S155="OUI",MIN($E114*VLOOKUP($F114,taux,15)/52,VLOOKUP($F114,taux,17)),MIN($E114*VLOOKUP($F114,taux,15)/52,VLOOKUP($F114,taux,16))),0)))</f>
        <v>0</v>
      </c>
      <c r="R114" s="80">
        <f>IF($B114=" ",0,IF([1]Données!$R155="EXO",0,$Q114*VLOOKUP($F114,taux,13)/10))</f>
        <v>0</v>
      </c>
      <c r="S114" s="81">
        <f t="shared" ca="1" si="9"/>
        <v>0</v>
      </c>
      <c r="T114" s="82">
        <f>IF(B114=" ",0,IF([1]Données!$T155="exo",0,$S114*VLOOKUP($F114,taux,18)/100))</f>
        <v>0</v>
      </c>
      <c r="U114" s="81">
        <f>IF($B114=" ",0,IF([1]Données!$V155="non couvert",0,IF(VLOOKUP($F114,taux,29)="fixe","s/o",IF([1]Données!$W155="oui",MIN(ROUNDUP(VLOOKUP($F114,taux,31)*$E114,-3),VLOOKUP($F114,taux,33)),MIN(ROUNDUP(VLOOKUP($F114,taux,31)*$E114,-3),VLOOKUP($F114,taux,32))))))</f>
        <v>0</v>
      </c>
      <c r="V114" s="82">
        <f>IF(B114=" ",0,IF([1]Données!$V155="exo",0,IF(VLOOKUP($F114,taux,29)="fixe",VLOOKUP($F114,taux,30),$U114/1000*VLOOKUP($F114,taux,30))))</f>
        <v>0</v>
      </c>
      <c r="W114" s="82">
        <f t="shared" si="10"/>
        <v>0</v>
      </c>
      <c r="X114" s="83">
        <f>IF(B114=" ",0,EDATE(([1]Données!E155),780))</f>
        <v>0</v>
      </c>
      <c r="Y114" s="83">
        <f t="shared" si="11"/>
        <v>0</v>
      </c>
      <c r="Z114" s="84">
        <f>IF($B114=" ",0,IF([1]Données!$T155="non couvert",0,IF([1]Données!$U155="oui",MIN(VLOOKUP($F114,taux,26),ROUNDUP(IF($E114/12&gt;VLOOKUP($F114,taux,21)+VLOOKUP($F114,taux,23),(VLOOKUP($F114,taux,20)*VLOOKUP($F114,taux,21))+(VLOOKUP($F114,taux,22)*VLOOKUP($F114,taux,23))+($E114/12-VLOOKUP($F114,taux,21)-VLOOKUP($F114,taux,23))*VLOOKUP($F114,taux,24),IF($E114/12&gt;VLOOKUP($F114,taux,21),(VLOOKUP($F114,taux,20)*VLOOKUP($F114,taux,21))+($E114/12-VLOOKUP($F114,taux,21))*VLOOKUP($F114,taux,22),$E114/12*VLOOKUP($F114,taux,20))),0)),MIN(VLOOKUP($F114,taux,25),ROUNDUP(IF($E114/12&gt;VLOOKUP($F114,taux,21)+VLOOKUP($F114,taux,23),(VLOOKUP($F114,taux,20)*VLOOKUP($F114,taux,21))+(VLOOKUP($F114,taux,22)*VLOOKUP($F114,taux,23))+($E114/12-VLOOKUP($F114,taux,21)-VLOOKUP($F114,taux,23))*VLOOKUP($F114,taux,24),IF($E114/12&gt;VLOOKUP($F114,taux,21),(VLOOKUP($F114,taux,20)*VLOOKUP($F114,taux,21))+($E114/12-VLOOKUP($F114,taux,21))*VLOOKUP($F114,taux,22),$E114/12*VLOOKUP($F114,taux,20))),0)))))</f>
        <v>0</v>
      </c>
      <c r="AA114" s="85">
        <f>IF($B114=" ",0,IF([1]Données!$X155="non couvert"," ",[1]Données!Y155))</f>
        <v>0</v>
      </c>
      <c r="AB114" s="82">
        <f>IF($B114=" ",0,IF([1]Données!$X155="exo",0,IF($AA114="ind",VLOOKUP($F114,taux,34),IF($AA114="fam",VLOOKUP($F114,taux,35),IF($AA114="mono",VLOOKUP($F114,taux,36),IF($AA114="couple",VLOOKUP($F114,taux,37),0))))))</f>
        <v>0</v>
      </c>
      <c r="AC114" s="85">
        <f>IF($B114=" ",0,IF([1]Données!$Z155="non couvert"," ",[1]Données!AA155))</f>
        <v>0</v>
      </c>
      <c r="AD114" s="82">
        <f>IF($B114=" ",0,IF([1]Données!$Z155="exo",0,IF($AC114="ind",VLOOKUP($F114,taux,38),IF($AC114="fam",VLOOKUP($F114,taux,39),IF($AC114="mono",VLOOKUP($F114,taux,40),IF($AC114="couple",VLOOKUP($F114,taux,41),0))))))</f>
        <v>0</v>
      </c>
      <c r="AE114" s="86">
        <f>IF($B114=" ",0,IF([1]Données!$AB155="non couvert"," ",[1]Données!AC155))</f>
        <v>0</v>
      </c>
      <c r="AF114" s="87">
        <f>IF($B114=" ",0,IF([1]Données!$AB155="exo",0,IF($AE114="ind",VLOOKUP($F114,taux,42),IF($AE114="fam",VLOOKUP($F114,taux,43),IF($AE114="mono",VLOOKUP($F114,taux,44),IF($AE114="couple",VLOOKUP($F114,taux,45),0))))))</f>
        <v>0</v>
      </c>
      <c r="AG114" s="88">
        <f t="shared" ca="1" si="12"/>
        <v>0</v>
      </c>
      <c r="AH114" s="88">
        <f>IF($B114=" ",0,IF([1]Données!J155="Manitoba",(Facture!H114+Facture!J114+Facture!L114+Facture!P114+Facture!R114+Facture!T114)*0.08,(AG114-W114)*IF([1]Données!$J155="qc",0.09,IF([1]Données!$J155="on",0.08,0))+W114*VLOOKUP($F114,taux,28)))</f>
        <v>0</v>
      </c>
      <c r="AI114" s="78">
        <f t="shared" ca="1" si="14"/>
        <v>0</v>
      </c>
    </row>
    <row r="115" spans="1:35" s="64" customFormat="1">
      <c r="A115" s="89">
        <f t="shared" si="15"/>
        <v>101</v>
      </c>
      <c r="B115" s="68" t="str">
        <f>CONCATENATE([1]Données!B156," ",[1]Données!C156)</f>
        <v xml:space="preserve"> </v>
      </c>
      <c r="C115" s="69">
        <f ca="1">IF(B115="",0,INT((TODAY()-[1]Données!E156)/365.25))</f>
        <v>119</v>
      </c>
      <c r="D115" s="70">
        <f>[1]Données!D156</f>
        <v>0</v>
      </c>
      <c r="E115" s="71">
        <f>[1]Données!I156</f>
        <v>0</v>
      </c>
      <c r="F115" s="72" t="str">
        <f>[1]Données!AD156</f>
        <v/>
      </c>
      <c r="G115" s="73">
        <f t="shared" ca="1" si="13"/>
        <v>0</v>
      </c>
      <c r="H115" s="74">
        <f>IF($B115=" ",0,IF([1]Données!$K156="exo",0,$G115/1000*VLOOKUP($F115,taux,2)))</f>
        <v>0</v>
      </c>
      <c r="I115" s="75">
        <f ca="1">IF(C115&gt;=65,0,[1]Données!M156*5000)</f>
        <v>0</v>
      </c>
      <c r="J115" s="74">
        <f ca="1">I115/1000*(IF(I115=0,0,1)*VLOOKUP((1+(C115&gt;=20)+(C115&gt;=25)+(C115&gt;=30)+(C115&gt;=35)+(C115&gt;=40)+(C115&gt;=45)+(C115&gt;=50)+(C115&gt;=55)+(C115&gt;=60)+(C115&gt;=65)),Test,2+(IF([1]Données!F156="H",1,3))+(IF([1]Données!G156="F",1,0))))</f>
        <v>0</v>
      </c>
      <c r="K115" s="73">
        <f t="shared" ca="1" si="8"/>
        <v>0</v>
      </c>
      <c r="L115" s="74">
        <f>IF($B115=" ",0,IF([1]Données!$N156="exo",0,$K115/1000*VLOOKUP($F115,taux,6)))</f>
        <v>0</v>
      </c>
      <c r="M115" s="76">
        <f>IF($B115=" ",0,IF([1]Données!$K156="NON COUVERT",0,IF(AND([1]Données!$L156="oui",[1]Données!$K156=0.5),MIN(VLOOKUP($F115,taux,5)/2,ROUNDUP(VLOOKUP($F115,taux,3)*$E115,-3)/2),IF([1]Données!$K156=0.5,MIN(VLOOKUP($F115,taux,4)/2,ROUNDUP(VLOOKUP($F115,taux,3)*$E115,-3)/2),ROUNDUP(IF([1]Données!$L156="OUI",MIN(VLOOKUP($F115,taux,3)*$E115,VLOOKUP($F115,taux,5)),MIN(VLOOKUP($F115,taux,3)*$E115,VLOOKUP($F115,taux,4))),-3)))))</f>
        <v>0</v>
      </c>
      <c r="N115" s="76">
        <f>IF($B115=" ",0,IF([1]Données!$N156="NON COUVERT",0,IF(AND([1]Données!$O156="oui",[1]Données!$N156=0.5),MIN(VLOOKUP($F115,taux,9)/2,ROUNDUP(VLOOKUP($F115,taux,7)*$E115,-3)/2),IF([1]Données!$N156=0.5,MIN(VLOOKUP($F115,taux,8)/2,ROUNDUP(VLOOKUP($F115,taux,7)*$E115,-3)/2),ROUNDUP(IF([1]Données!$O156="OUI",MIN(VLOOKUP($F115,taux,7)*$E115,VLOOKUP($F115,taux,9)),MIN(VLOOKUP($F115,taux,7)*$E115,VLOOKUP($F115,taux,8))),-3)))))</f>
        <v>0</v>
      </c>
      <c r="O115" s="77">
        <f>IF($B115=" ",0,IF([1]Données!P156="non couvert"," ",[1]Données!Q156))</f>
        <v>0</v>
      </c>
      <c r="P115" s="78">
        <f>IF($B115=" ",0,IF([1]Données!$P156="exo",0,IF($O115="FAM",VLOOKUP($F115,taux,10),IF($O115="MONO",VLOOKUP($F115,taux,11),IF($O115="COUPLE",VLOOKUP($F115,taux,12),0)))))</f>
        <v>0</v>
      </c>
      <c r="Q115" s="79">
        <f>IF($B115=" ",0,IF([1]Données!$R156="NON COUVERT",0,ROUNDUP(IF([1]Données!$S156="OUI",MIN($E115*VLOOKUP($F115,taux,15)/52,VLOOKUP($F115,taux,17)),MIN($E115*VLOOKUP($F115,taux,15)/52,VLOOKUP($F115,taux,16))),0)))</f>
        <v>0</v>
      </c>
      <c r="R115" s="80">
        <f>IF($B115=" ",0,IF([1]Données!$R156="EXO",0,$Q115*VLOOKUP($F115,taux,13)/10))</f>
        <v>0</v>
      </c>
      <c r="S115" s="81">
        <f t="shared" ca="1" si="9"/>
        <v>0</v>
      </c>
      <c r="T115" s="82">
        <f>IF(B115=" ",0,IF([1]Données!$T156="exo",0,$S115*VLOOKUP($F115,taux,18)/100))</f>
        <v>0</v>
      </c>
      <c r="U115" s="81">
        <f>IF($B115=" ",0,IF([1]Données!$V156="non couvert",0,IF(VLOOKUP($F115,taux,29)="fixe","s/o",IF([1]Données!$W156="oui",MIN(ROUNDUP(VLOOKUP($F115,taux,31)*$E115,-3),VLOOKUP($F115,taux,33)),MIN(ROUNDUP(VLOOKUP($F115,taux,31)*$E115,-3),VLOOKUP($F115,taux,32))))))</f>
        <v>0</v>
      </c>
      <c r="V115" s="82">
        <f>IF(B115=" ",0,IF([1]Données!$V156="exo",0,IF(VLOOKUP($F115,taux,29)="fixe",VLOOKUP($F115,taux,30),$U115/1000*VLOOKUP($F115,taux,30))))</f>
        <v>0</v>
      </c>
      <c r="W115" s="82">
        <f t="shared" si="10"/>
        <v>0</v>
      </c>
      <c r="X115" s="83">
        <f>IF(B115=" ",0,EDATE(([1]Données!E156),780))</f>
        <v>0</v>
      </c>
      <c r="Y115" s="83">
        <f t="shared" si="11"/>
        <v>0</v>
      </c>
      <c r="Z115" s="84">
        <f>IF($B115=" ",0,IF([1]Données!$T156="non couvert",0,IF([1]Données!$U156="oui",MIN(VLOOKUP($F115,taux,26),ROUNDUP(IF($E115/12&gt;VLOOKUP($F115,taux,21)+VLOOKUP($F115,taux,23),(VLOOKUP($F115,taux,20)*VLOOKUP($F115,taux,21))+(VLOOKUP($F115,taux,22)*VLOOKUP($F115,taux,23))+($E115/12-VLOOKUP($F115,taux,21)-VLOOKUP($F115,taux,23))*VLOOKUP($F115,taux,24),IF($E115/12&gt;VLOOKUP($F115,taux,21),(VLOOKUP($F115,taux,20)*VLOOKUP($F115,taux,21))+($E115/12-VLOOKUP($F115,taux,21))*VLOOKUP($F115,taux,22),$E115/12*VLOOKUP($F115,taux,20))),0)),MIN(VLOOKUP($F115,taux,25),ROUNDUP(IF($E115/12&gt;VLOOKUP($F115,taux,21)+VLOOKUP($F115,taux,23),(VLOOKUP($F115,taux,20)*VLOOKUP($F115,taux,21))+(VLOOKUP($F115,taux,22)*VLOOKUP($F115,taux,23))+($E115/12-VLOOKUP($F115,taux,21)-VLOOKUP($F115,taux,23))*VLOOKUP($F115,taux,24),IF($E115/12&gt;VLOOKUP($F115,taux,21),(VLOOKUP($F115,taux,20)*VLOOKUP($F115,taux,21))+($E115/12-VLOOKUP($F115,taux,21))*VLOOKUP($F115,taux,22),$E115/12*VLOOKUP($F115,taux,20))),0)))))</f>
        <v>0</v>
      </c>
      <c r="AA115" s="85">
        <f>IF($B115=" ",0,IF([1]Données!$X156="non couvert"," ",[1]Données!Y156))</f>
        <v>0</v>
      </c>
      <c r="AB115" s="82">
        <f>IF($B115=" ",0,IF([1]Données!$X156="exo",0,IF($AA115="ind",VLOOKUP($F115,taux,34),IF($AA115="fam",VLOOKUP($F115,taux,35),IF($AA115="mono",VLOOKUP($F115,taux,36),IF($AA115="couple",VLOOKUP($F115,taux,37),0))))))</f>
        <v>0</v>
      </c>
      <c r="AC115" s="85">
        <f>IF($B115=" ",0,IF([1]Données!$Z156="non couvert"," ",[1]Données!AA156))</f>
        <v>0</v>
      </c>
      <c r="AD115" s="82">
        <f>IF($B115=" ",0,IF([1]Données!$Z156="exo",0,IF($AC115="ind",VLOOKUP($F115,taux,38),IF($AC115="fam",VLOOKUP($F115,taux,39),IF($AC115="mono",VLOOKUP($F115,taux,40),IF($AC115="couple",VLOOKUP($F115,taux,41),0))))))</f>
        <v>0</v>
      </c>
      <c r="AE115" s="86">
        <f>IF($B115=" ",0,IF([1]Données!$AB156="non couvert"," ",[1]Données!AC156))</f>
        <v>0</v>
      </c>
      <c r="AF115" s="87">
        <f>IF($B115=" ",0,IF([1]Données!$AB156="exo",0,IF($AE115="ind",VLOOKUP($F115,taux,42),IF($AE115="fam",VLOOKUP($F115,taux,43),IF($AE115="mono",VLOOKUP($F115,taux,44),IF($AE115="couple",VLOOKUP($F115,taux,45),0))))))</f>
        <v>0</v>
      </c>
      <c r="AG115" s="88">
        <f t="shared" ca="1" si="12"/>
        <v>0</v>
      </c>
      <c r="AH115" s="88">
        <f>IF($B115=" ",0,IF([1]Données!J156="Manitoba",(Facture!H115+Facture!J115+Facture!L115+Facture!P115+Facture!R115+Facture!T115)*0.08,(AG115-W115)*IF([1]Données!$J156="qc",0.09,IF([1]Données!$J156="on",0.08,0))+W115*VLOOKUP($F115,taux,28)))</f>
        <v>0</v>
      </c>
      <c r="AI115" s="78">
        <f t="shared" ca="1" si="14"/>
        <v>0</v>
      </c>
    </row>
    <row r="116" spans="1:35" s="64" customFormat="1">
      <c r="A116" s="89">
        <f t="shared" si="15"/>
        <v>102</v>
      </c>
      <c r="B116" s="68" t="str">
        <f>CONCATENATE([1]Données!B157," ",[1]Données!C157)</f>
        <v xml:space="preserve"> </v>
      </c>
      <c r="C116" s="69">
        <f ca="1">IF(B116="",0,INT((TODAY()-[1]Données!E157)/365.25))</f>
        <v>119</v>
      </c>
      <c r="D116" s="70">
        <f>[1]Données!D157</f>
        <v>0</v>
      </c>
      <c r="E116" s="71">
        <f>[1]Données!I157</f>
        <v>0</v>
      </c>
      <c r="F116" s="72" t="str">
        <f>[1]Données!AD157</f>
        <v/>
      </c>
      <c r="G116" s="73">
        <f t="shared" ca="1" si="13"/>
        <v>0</v>
      </c>
      <c r="H116" s="74">
        <f>IF($B116=" ",0,IF([1]Données!$K157="exo",0,$G116/1000*VLOOKUP($F116,taux,2)))</f>
        <v>0</v>
      </c>
      <c r="I116" s="75">
        <f ca="1">IF(C116&gt;=65,0,[1]Données!M157*5000)</f>
        <v>0</v>
      </c>
      <c r="J116" s="74">
        <f ca="1">I116/1000*(IF(I116=0,0,1)*VLOOKUP((1+(C116&gt;=20)+(C116&gt;=25)+(C116&gt;=30)+(C116&gt;=35)+(C116&gt;=40)+(C116&gt;=45)+(C116&gt;=50)+(C116&gt;=55)+(C116&gt;=60)+(C116&gt;=65)),Test,2+(IF([1]Données!F157="H",1,3))+(IF([1]Données!G157="F",1,0))))</f>
        <v>0</v>
      </c>
      <c r="K116" s="73">
        <f t="shared" ca="1" si="8"/>
        <v>0</v>
      </c>
      <c r="L116" s="74">
        <f>IF($B116=" ",0,IF([1]Données!$N157="exo",0,$K116/1000*VLOOKUP($F116,taux,6)))</f>
        <v>0</v>
      </c>
      <c r="M116" s="76">
        <f>IF($B116=" ",0,IF([1]Données!$K157="NON COUVERT",0,IF(AND([1]Données!$L157="oui",[1]Données!$K157=0.5),MIN(VLOOKUP($F116,taux,5)/2,ROUNDUP(VLOOKUP($F116,taux,3)*$E116,-3)/2),IF([1]Données!$K157=0.5,MIN(VLOOKUP($F116,taux,4)/2,ROUNDUP(VLOOKUP($F116,taux,3)*$E116,-3)/2),ROUNDUP(IF([1]Données!$L157="OUI",MIN(VLOOKUP($F116,taux,3)*$E116,VLOOKUP($F116,taux,5)),MIN(VLOOKUP($F116,taux,3)*$E116,VLOOKUP($F116,taux,4))),-3)))))</f>
        <v>0</v>
      </c>
      <c r="N116" s="76">
        <f>IF($B116=" ",0,IF([1]Données!$N157="NON COUVERT",0,IF(AND([1]Données!$O157="oui",[1]Données!$N157=0.5),MIN(VLOOKUP($F116,taux,9)/2,ROUNDUP(VLOOKUP($F116,taux,7)*$E116,-3)/2),IF([1]Données!$N157=0.5,MIN(VLOOKUP($F116,taux,8)/2,ROUNDUP(VLOOKUP($F116,taux,7)*$E116,-3)/2),ROUNDUP(IF([1]Données!$O157="OUI",MIN(VLOOKUP($F116,taux,7)*$E116,VLOOKUP($F116,taux,9)),MIN(VLOOKUP($F116,taux,7)*$E116,VLOOKUP($F116,taux,8))),-3)))))</f>
        <v>0</v>
      </c>
      <c r="O116" s="77">
        <f>IF($B116=" ",0,IF([1]Données!P157="non couvert"," ",[1]Données!Q157))</f>
        <v>0</v>
      </c>
      <c r="P116" s="78">
        <f>IF($B116=" ",0,IF([1]Données!$P157="exo",0,IF($O116="FAM",VLOOKUP($F116,taux,10),IF($O116="MONO",VLOOKUP($F116,taux,11),IF($O116="COUPLE",VLOOKUP($F116,taux,12),0)))))</f>
        <v>0</v>
      </c>
      <c r="Q116" s="79">
        <f>IF($B116=" ",0,IF([1]Données!$R157="NON COUVERT",0,ROUNDUP(IF([1]Données!$S157="OUI",MIN($E116*VLOOKUP($F116,taux,15)/52,VLOOKUP($F116,taux,17)),MIN($E116*VLOOKUP($F116,taux,15)/52,VLOOKUP($F116,taux,16))),0)))</f>
        <v>0</v>
      </c>
      <c r="R116" s="80">
        <f>IF($B116=" ",0,IF([1]Données!$R157="EXO",0,$Q116*VLOOKUP($F116,taux,13)/10))</f>
        <v>0</v>
      </c>
      <c r="S116" s="81">
        <f t="shared" ca="1" si="9"/>
        <v>0</v>
      </c>
      <c r="T116" s="82">
        <f>IF(B116=" ",0,IF([1]Données!$T157="exo",0,$S116*VLOOKUP($F116,taux,18)/100))</f>
        <v>0</v>
      </c>
      <c r="U116" s="81">
        <f>IF($B116=" ",0,IF([1]Données!$V157="non couvert",0,IF(VLOOKUP($F116,taux,29)="fixe","s/o",IF([1]Données!$W157="oui",MIN(ROUNDUP(VLOOKUP($F116,taux,31)*$E116,-3),VLOOKUP($F116,taux,33)),MIN(ROUNDUP(VLOOKUP($F116,taux,31)*$E116,-3),VLOOKUP($F116,taux,32))))))</f>
        <v>0</v>
      </c>
      <c r="V116" s="82">
        <f>IF(B116=" ",0,IF([1]Données!$V157="exo",0,IF(VLOOKUP($F116,taux,29)="fixe",VLOOKUP($F116,taux,30),$U116/1000*VLOOKUP($F116,taux,30))))</f>
        <v>0</v>
      </c>
      <c r="W116" s="82">
        <f t="shared" si="10"/>
        <v>0</v>
      </c>
      <c r="X116" s="83">
        <f>IF(B116=" ",0,EDATE(([1]Données!E157),780))</f>
        <v>0</v>
      </c>
      <c r="Y116" s="83">
        <f t="shared" si="11"/>
        <v>0</v>
      </c>
      <c r="Z116" s="84">
        <f>IF($B116=" ",0,IF([1]Données!$T157="non couvert",0,IF([1]Données!$U157="oui",MIN(VLOOKUP($F116,taux,26),ROUNDUP(IF($E116/12&gt;VLOOKUP($F116,taux,21)+VLOOKUP($F116,taux,23),(VLOOKUP($F116,taux,20)*VLOOKUP($F116,taux,21))+(VLOOKUP($F116,taux,22)*VLOOKUP($F116,taux,23))+($E116/12-VLOOKUP($F116,taux,21)-VLOOKUP($F116,taux,23))*VLOOKUP($F116,taux,24),IF($E116/12&gt;VLOOKUP($F116,taux,21),(VLOOKUP($F116,taux,20)*VLOOKUP($F116,taux,21))+($E116/12-VLOOKUP($F116,taux,21))*VLOOKUP($F116,taux,22),$E116/12*VLOOKUP($F116,taux,20))),0)),MIN(VLOOKUP($F116,taux,25),ROUNDUP(IF($E116/12&gt;VLOOKUP($F116,taux,21)+VLOOKUP($F116,taux,23),(VLOOKUP($F116,taux,20)*VLOOKUP($F116,taux,21))+(VLOOKUP($F116,taux,22)*VLOOKUP($F116,taux,23))+($E116/12-VLOOKUP($F116,taux,21)-VLOOKUP($F116,taux,23))*VLOOKUP($F116,taux,24),IF($E116/12&gt;VLOOKUP($F116,taux,21),(VLOOKUP($F116,taux,20)*VLOOKUP($F116,taux,21))+($E116/12-VLOOKUP($F116,taux,21))*VLOOKUP($F116,taux,22),$E116/12*VLOOKUP($F116,taux,20))),0)))))</f>
        <v>0</v>
      </c>
      <c r="AA116" s="85">
        <f>IF($B116=" ",0,IF([1]Données!$X157="non couvert"," ",[1]Données!Y157))</f>
        <v>0</v>
      </c>
      <c r="AB116" s="82">
        <f>IF($B116=" ",0,IF([1]Données!$X157="exo",0,IF($AA116="ind",VLOOKUP($F116,taux,34),IF($AA116="fam",VLOOKUP($F116,taux,35),IF($AA116="mono",VLOOKUP($F116,taux,36),IF($AA116="couple",VLOOKUP($F116,taux,37),0))))))</f>
        <v>0</v>
      </c>
      <c r="AC116" s="85">
        <f>IF($B116=" ",0,IF([1]Données!$Z157="non couvert"," ",[1]Données!AA157))</f>
        <v>0</v>
      </c>
      <c r="AD116" s="82">
        <f>IF($B116=" ",0,IF([1]Données!$Z157="exo",0,IF($AC116="ind",VLOOKUP($F116,taux,38),IF($AC116="fam",VLOOKUP($F116,taux,39),IF($AC116="mono",VLOOKUP($F116,taux,40),IF($AC116="couple",VLOOKUP($F116,taux,41),0))))))</f>
        <v>0</v>
      </c>
      <c r="AE116" s="86">
        <f>IF($B116=" ",0,IF([1]Données!$AB157="non couvert"," ",[1]Données!AC157))</f>
        <v>0</v>
      </c>
      <c r="AF116" s="87">
        <f>IF($B116=" ",0,IF([1]Données!$AB157="exo",0,IF($AE116="ind",VLOOKUP($F116,taux,42),IF($AE116="fam",VLOOKUP($F116,taux,43),IF($AE116="mono",VLOOKUP($F116,taux,44),IF($AE116="couple",VLOOKUP($F116,taux,45),0))))))</f>
        <v>0</v>
      </c>
      <c r="AG116" s="88">
        <f t="shared" ca="1" si="12"/>
        <v>0</v>
      </c>
      <c r="AH116" s="88">
        <f>IF($B116=" ",0,IF([1]Données!J157="Manitoba",(Facture!H116+Facture!J116+Facture!L116+Facture!P116+Facture!R116+Facture!T116)*0.08,(AG116-W116)*IF([1]Données!$J157="qc",0.09,IF([1]Données!$J157="on",0.08,0))+W116*VLOOKUP($F116,taux,28)))</f>
        <v>0</v>
      </c>
      <c r="AI116" s="78">
        <f t="shared" ca="1" si="14"/>
        <v>0</v>
      </c>
    </row>
    <row r="117" spans="1:35" s="64" customFormat="1">
      <c r="A117" s="89">
        <f t="shared" si="15"/>
        <v>103</v>
      </c>
      <c r="B117" s="68" t="str">
        <f>CONCATENATE([1]Données!B158," ",[1]Données!C158)</f>
        <v xml:space="preserve"> </v>
      </c>
      <c r="C117" s="69">
        <f ca="1">IF(B117="",0,INT((TODAY()-[1]Données!E158)/365.25))</f>
        <v>119</v>
      </c>
      <c r="D117" s="70">
        <f>[1]Données!D158</f>
        <v>0</v>
      </c>
      <c r="E117" s="71">
        <f>[1]Données!I158</f>
        <v>0</v>
      </c>
      <c r="F117" s="72" t="str">
        <f>[1]Données!AD158</f>
        <v/>
      </c>
      <c r="G117" s="73">
        <f t="shared" ca="1" si="13"/>
        <v>0</v>
      </c>
      <c r="H117" s="74">
        <f>IF($B117=" ",0,IF([1]Données!$K158="exo",0,$G117/1000*VLOOKUP($F117,taux,2)))</f>
        <v>0</v>
      </c>
      <c r="I117" s="75">
        <f ca="1">IF(C117&gt;=65,0,[1]Données!M158*5000)</f>
        <v>0</v>
      </c>
      <c r="J117" s="74">
        <f ca="1">I117/1000*(IF(I117=0,0,1)*VLOOKUP((1+(C117&gt;=20)+(C117&gt;=25)+(C117&gt;=30)+(C117&gt;=35)+(C117&gt;=40)+(C117&gt;=45)+(C117&gt;=50)+(C117&gt;=55)+(C117&gt;=60)+(C117&gt;=65)),Test,2+(IF([1]Données!F158="H",1,3))+(IF([1]Données!G158="F",1,0))))</f>
        <v>0</v>
      </c>
      <c r="K117" s="73">
        <f t="shared" ca="1" si="8"/>
        <v>0</v>
      </c>
      <c r="L117" s="74">
        <f>IF($B117=" ",0,IF([1]Données!$N158="exo",0,$K117/1000*VLOOKUP($F117,taux,6)))</f>
        <v>0</v>
      </c>
      <c r="M117" s="76">
        <f>IF($B117=" ",0,IF([1]Données!$K158="NON COUVERT",0,IF(AND([1]Données!$L158="oui",[1]Données!$K158=0.5),MIN(VLOOKUP($F117,taux,5)/2,ROUNDUP(VLOOKUP($F117,taux,3)*$E117,-3)/2),IF([1]Données!$K158=0.5,MIN(VLOOKUP($F117,taux,4)/2,ROUNDUP(VLOOKUP($F117,taux,3)*$E117,-3)/2),ROUNDUP(IF([1]Données!$L158="OUI",MIN(VLOOKUP($F117,taux,3)*$E117,VLOOKUP($F117,taux,5)),MIN(VLOOKUP($F117,taux,3)*$E117,VLOOKUP($F117,taux,4))),-3)))))</f>
        <v>0</v>
      </c>
      <c r="N117" s="76">
        <f>IF($B117=" ",0,IF([1]Données!$N158="NON COUVERT",0,IF(AND([1]Données!$O158="oui",[1]Données!$N158=0.5),MIN(VLOOKUP($F117,taux,9)/2,ROUNDUP(VLOOKUP($F117,taux,7)*$E117,-3)/2),IF([1]Données!$N158=0.5,MIN(VLOOKUP($F117,taux,8)/2,ROUNDUP(VLOOKUP($F117,taux,7)*$E117,-3)/2),ROUNDUP(IF([1]Données!$O158="OUI",MIN(VLOOKUP($F117,taux,7)*$E117,VLOOKUP($F117,taux,9)),MIN(VLOOKUP($F117,taux,7)*$E117,VLOOKUP($F117,taux,8))),-3)))))</f>
        <v>0</v>
      </c>
      <c r="O117" s="77">
        <f>IF($B117=" ",0,IF([1]Données!P158="non couvert"," ",[1]Données!Q158))</f>
        <v>0</v>
      </c>
      <c r="P117" s="78">
        <f>IF($B117=" ",0,IF([1]Données!$P158="exo",0,IF($O117="FAM",VLOOKUP($F117,taux,10),IF($O117="MONO",VLOOKUP($F117,taux,11),IF($O117="COUPLE",VLOOKUP($F117,taux,12),0)))))</f>
        <v>0</v>
      </c>
      <c r="Q117" s="79">
        <f>IF($B117=" ",0,IF([1]Données!$R158="NON COUVERT",0,ROUNDUP(IF([1]Données!$S158="OUI",MIN($E117*VLOOKUP($F117,taux,15)/52,VLOOKUP($F117,taux,17)),MIN($E117*VLOOKUP($F117,taux,15)/52,VLOOKUP($F117,taux,16))),0)))</f>
        <v>0</v>
      </c>
      <c r="R117" s="80">
        <f>IF($B117=" ",0,IF([1]Données!$R158="EXO",0,$Q117*VLOOKUP($F117,taux,13)/10))</f>
        <v>0</v>
      </c>
      <c r="S117" s="81">
        <f t="shared" ca="1" si="9"/>
        <v>0</v>
      </c>
      <c r="T117" s="82">
        <f>IF(B117=" ",0,IF([1]Données!$T158="exo",0,$S117*VLOOKUP($F117,taux,18)/100))</f>
        <v>0</v>
      </c>
      <c r="U117" s="81">
        <f>IF($B117=" ",0,IF([1]Données!$V158="non couvert",0,IF(VLOOKUP($F117,taux,29)="fixe","s/o",IF([1]Données!$W158="oui",MIN(ROUNDUP(VLOOKUP($F117,taux,31)*$E117,-3),VLOOKUP($F117,taux,33)),MIN(ROUNDUP(VLOOKUP($F117,taux,31)*$E117,-3),VLOOKUP($F117,taux,32))))))</f>
        <v>0</v>
      </c>
      <c r="V117" s="82">
        <f>IF(B117=" ",0,IF([1]Données!$V158="exo",0,IF(VLOOKUP($F117,taux,29)="fixe",VLOOKUP($F117,taux,30),$U117/1000*VLOOKUP($F117,taux,30))))</f>
        <v>0</v>
      </c>
      <c r="W117" s="82">
        <f t="shared" si="10"/>
        <v>0</v>
      </c>
      <c r="X117" s="83">
        <f>IF(B117=" ",0,EDATE(([1]Données!E158),780))</f>
        <v>0</v>
      </c>
      <c r="Y117" s="83">
        <f t="shared" si="11"/>
        <v>0</v>
      </c>
      <c r="Z117" s="84">
        <f>IF($B117=" ",0,IF([1]Données!$T158="non couvert",0,IF([1]Données!$U158="oui",MIN(VLOOKUP($F117,taux,26),ROUNDUP(IF($E117/12&gt;VLOOKUP($F117,taux,21)+VLOOKUP($F117,taux,23),(VLOOKUP($F117,taux,20)*VLOOKUP($F117,taux,21))+(VLOOKUP($F117,taux,22)*VLOOKUP($F117,taux,23))+($E117/12-VLOOKUP($F117,taux,21)-VLOOKUP($F117,taux,23))*VLOOKUP($F117,taux,24),IF($E117/12&gt;VLOOKUP($F117,taux,21),(VLOOKUP($F117,taux,20)*VLOOKUP($F117,taux,21))+($E117/12-VLOOKUP($F117,taux,21))*VLOOKUP($F117,taux,22),$E117/12*VLOOKUP($F117,taux,20))),0)),MIN(VLOOKUP($F117,taux,25),ROUNDUP(IF($E117/12&gt;VLOOKUP($F117,taux,21)+VLOOKUP($F117,taux,23),(VLOOKUP($F117,taux,20)*VLOOKUP($F117,taux,21))+(VLOOKUP($F117,taux,22)*VLOOKUP($F117,taux,23))+($E117/12-VLOOKUP($F117,taux,21)-VLOOKUP($F117,taux,23))*VLOOKUP($F117,taux,24),IF($E117/12&gt;VLOOKUP($F117,taux,21),(VLOOKUP($F117,taux,20)*VLOOKUP($F117,taux,21))+($E117/12-VLOOKUP($F117,taux,21))*VLOOKUP($F117,taux,22),$E117/12*VLOOKUP($F117,taux,20))),0)))))</f>
        <v>0</v>
      </c>
      <c r="AA117" s="85">
        <f>IF($B117=" ",0,IF([1]Données!$X158="non couvert"," ",[1]Données!Y158))</f>
        <v>0</v>
      </c>
      <c r="AB117" s="82">
        <f>IF($B117=" ",0,IF([1]Données!$X158="exo",0,IF($AA117="ind",VLOOKUP($F117,taux,34),IF($AA117="fam",VLOOKUP($F117,taux,35),IF($AA117="mono",VLOOKUP($F117,taux,36),IF($AA117="couple",VLOOKUP($F117,taux,37),0))))))</f>
        <v>0</v>
      </c>
      <c r="AC117" s="85">
        <f>IF($B117=" ",0,IF([1]Données!$Z158="non couvert"," ",[1]Données!AA158))</f>
        <v>0</v>
      </c>
      <c r="AD117" s="82">
        <f>IF($B117=" ",0,IF([1]Données!$Z158="exo",0,IF($AC117="ind",VLOOKUP($F117,taux,38),IF($AC117="fam",VLOOKUP($F117,taux,39),IF($AC117="mono",VLOOKUP($F117,taux,40),IF($AC117="couple",VLOOKUP($F117,taux,41),0))))))</f>
        <v>0</v>
      </c>
      <c r="AE117" s="86">
        <f>IF($B117=" ",0,IF([1]Données!$AB158="non couvert"," ",[1]Données!AC158))</f>
        <v>0</v>
      </c>
      <c r="AF117" s="87">
        <f>IF($B117=" ",0,IF([1]Données!$AB158="exo",0,IF($AE117="ind",VLOOKUP($F117,taux,42),IF($AE117="fam",VLOOKUP($F117,taux,43),IF($AE117="mono",VLOOKUP($F117,taux,44),IF($AE117="couple",VLOOKUP($F117,taux,45),0))))))</f>
        <v>0</v>
      </c>
      <c r="AG117" s="88">
        <f t="shared" ca="1" si="12"/>
        <v>0</v>
      </c>
      <c r="AH117" s="88">
        <f>IF($B117=" ",0,IF([1]Données!J158="Manitoba",(Facture!H117+Facture!J117+Facture!L117+Facture!P117+Facture!R117+Facture!T117)*0.08,(AG117-W117)*IF([1]Données!$J158="qc",0.09,IF([1]Données!$J158="on",0.08,0))+W117*VLOOKUP($F117,taux,28)))</f>
        <v>0</v>
      </c>
      <c r="AI117" s="78">
        <f t="shared" ca="1" si="14"/>
        <v>0</v>
      </c>
    </row>
    <row r="118" spans="1:35" s="64" customFormat="1">
      <c r="A118" s="89">
        <f t="shared" si="15"/>
        <v>104</v>
      </c>
      <c r="B118" s="68" t="str">
        <f>CONCATENATE([1]Données!B159," ",[1]Données!C159)</f>
        <v xml:space="preserve"> </v>
      </c>
      <c r="C118" s="69">
        <f ca="1">IF(B118="",0,INT((TODAY()-[1]Données!E159)/365.25))</f>
        <v>119</v>
      </c>
      <c r="D118" s="70">
        <f>[1]Données!D159</f>
        <v>0</v>
      </c>
      <c r="E118" s="71">
        <f>[1]Données!I159</f>
        <v>0</v>
      </c>
      <c r="F118" s="72" t="str">
        <f>[1]Données!AD159</f>
        <v/>
      </c>
      <c r="G118" s="73">
        <f t="shared" ca="1" si="13"/>
        <v>0</v>
      </c>
      <c r="H118" s="74">
        <f>IF($B118=" ",0,IF([1]Données!$K159="exo",0,$G118/1000*VLOOKUP($F118,taux,2)))</f>
        <v>0</v>
      </c>
      <c r="I118" s="75">
        <f ca="1">IF(C118&gt;=65,0,[1]Données!M159*5000)</f>
        <v>0</v>
      </c>
      <c r="J118" s="74">
        <f ca="1">I118/1000*(IF(I118=0,0,1)*VLOOKUP((1+(C118&gt;=20)+(C118&gt;=25)+(C118&gt;=30)+(C118&gt;=35)+(C118&gt;=40)+(C118&gt;=45)+(C118&gt;=50)+(C118&gt;=55)+(C118&gt;=60)+(C118&gt;=65)),Test,2+(IF([1]Données!F159="H",1,3))+(IF([1]Données!G159="F",1,0))))</f>
        <v>0</v>
      </c>
      <c r="K118" s="73">
        <f t="shared" ca="1" si="8"/>
        <v>0</v>
      </c>
      <c r="L118" s="74">
        <f>IF($B118=" ",0,IF([1]Données!$N159="exo",0,$K118/1000*VLOOKUP($F118,taux,6)))</f>
        <v>0</v>
      </c>
      <c r="M118" s="76">
        <f>IF($B118=" ",0,IF([1]Données!$K159="NON COUVERT",0,IF(AND([1]Données!$L159="oui",[1]Données!$K159=0.5),MIN(VLOOKUP($F118,taux,5)/2,ROUNDUP(VLOOKUP($F118,taux,3)*$E118,-3)/2),IF([1]Données!$K159=0.5,MIN(VLOOKUP($F118,taux,4)/2,ROUNDUP(VLOOKUP($F118,taux,3)*$E118,-3)/2),ROUNDUP(IF([1]Données!$L159="OUI",MIN(VLOOKUP($F118,taux,3)*$E118,VLOOKUP($F118,taux,5)),MIN(VLOOKUP($F118,taux,3)*$E118,VLOOKUP($F118,taux,4))),-3)))))</f>
        <v>0</v>
      </c>
      <c r="N118" s="76">
        <f>IF($B118=" ",0,IF([1]Données!$N159="NON COUVERT",0,IF(AND([1]Données!$O159="oui",[1]Données!$N159=0.5),MIN(VLOOKUP($F118,taux,9)/2,ROUNDUP(VLOOKUP($F118,taux,7)*$E118,-3)/2),IF([1]Données!$N159=0.5,MIN(VLOOKUP($F118,taux,8)/2,ROUNDUP(VLOOKUP($F118,taux,7)*$E118,-3)/2),ROUNDUP(IF([1]Données!$O159="OUI",MIN(VLOOKUP($F118,taux,7)*$E118,VLOOKUP($F118,taux,9)),MIN(VLOOKUP($F118,taux,7)*$E118,VLOOKUP($F118,taux,8))),-3)))))</f>
        <v>0</v>
      </c>
      <c r="O118" s="77">
        <f>IF($B118=" ",0,IF([1]Données!P159="non couvert"," ",[1]Données!Q159))</f>
        <v>0</v>
      </c>
      <c r="P118" s="78">
        <f>IF($B118=" ",0,IF([1]Données!$P159="exo",0,IF($O118="FAM",VLOOKUP($F118,taux,10),IF($O118="MONO",VLOOKUP($F118,taux,11),IF($O118="COUPLE",VLOOKUP($F118,taux,12),0)))))</f>
        <v>0</v>
      </c>
      <c r="Q118" s="79">
        <f>IF($B118=" ",0,IF([1]Données!$R159="NON COUVERT",0,ROUNDUP(IF([1]Données!$S159="OUI",MIN($E118*VLOOKUP($F118,taux,15)/52,VLOOKUP($F118,taux,17)),MIN($E118*VLOOKUP($F118,taux,15)/52,VLOOKUP($F118,taux,16))),0)))</f>
        <v>0</v>
      </c>
      <c r="R118" s="80">
        <f>IF($B118=" ",0,IF([1]Données!$R159="EXO",0,$Q118*VLOOKUP($F118,taux,13)/10))</f>
        <v>0</v>
      </c>
      <c r="S118" s="81">
        <f t="shared" ca="1" si="9"/>
        <v>0</v>
      </c>
      <c r="T118" s="82">
        <f>IF(B118=" ",0,IF([1]Données!$T159="exo",0,$S118*VLOOKUP($F118,taux,18)/100))</f>
        <v>0</v>
      </c>
      <c r="U118" s="81">
        <f>IF($B118=" ",0,IF([1]Données!$V159="non couvert",0,IF(VLOOKUP($F118,taux,29)="fixe","s/o",IF([1]Données!$W159="oui",MIN(ROUNDUP(VLOOKUP($F118,taux,31)*$E118,-3),VLOOKUP($F118,taux,33)),MIN(ROUNDUP(VLOOKUP($F118,taux,31)*$E118,-3),VLOOKUP($F118,taux,32))))))</f>
        <v>0</v>
      </c>
      <c r="V118" s="82">
        <f>IF(B118=" ",0,IF([1]Données!$V159="exo",0,IF(VLOOKUP($F118,taux,29)="fixe",VLOOKUP($F118,taux,30),$U118/1000*VLOOKUP($F118,taux,30))))</f>
        <v>0</v>
      </c>
      <c r="W118" s="82">
        <f t="shared" si="10"/>
        <v>0</v>
      </c>
      <c r="X118" s="83">
        <f>IF(B118=" ",0,EDATE(([1]Données!E159),780))</f>
        <v>0</v>
      </c>
      <c r="Y118" s="83">
        <f t="shared" si="11"/>
        <v>0</v>
      </c>
      <c r="Z118" s="84">
        <f>IF($B118=" ",0,IF([1]Données!$T159="non couvert",0,IF([1]Données!$U159="oui",MIN(VLOOKUP($F118,taux,26),ROUNDUP(IF($E118/12&gt;VLOOKUP($F118,taux,21)+VLOOKUP($F118,taux,23),(VLOOKUP($F118,taux,20)*VLOOKUP($F118,taux,21))+(VLOOKUP($F118,taux,22)*VLOOKUP($F118,taux,23))+($E118/12-VLOOKUP($F118,taux,21)-VLOOKUP($F118,taux,23))*VLOOKUP($F118,taux,24),IF($E118/12&gt;VLOOKUP($F118,taux,21),(VLOOKUP($F118,taux,20)*VLOOKUP($F118,taux,21))+($E118/12-VLOOKUP($F118,taux,21))*VLOOKUP($F118,taux,22),$E118/12*VLOOKUP($F118,taux,20))),0)),MIN(VLOOKUP($F118,taux,25),ROUNDUP(IF($E118/12&gt;VLOOKUP($F118,taux,21)+VLOOKUP($F118,taux,23),(VLOOKUP($F118,taux,20)*VLOOKUP($F118,taux,21))+(VLOOKUP($F118,taux,22)*VLOOKUP($F118,taux,23))+($E118/12-VLOOKUP($F118,taux,21)-VLOOKUP($F118,taux,23))*VLOOKUP($F118,taux,24),IF($E118/12&gt;VLOOKUP($F118,taux,21),(VLOOKUP($F118,taux,20)*VLOOKUP($F118,taux,21))+($E118/12-VLOOKUP($F118,taux,21))*VLOOKUP($F118,taux,22),$E118/12*VLOOKUP($F118,taux,20))),0)))))</f>
        <v>0</v>
      </c>
      <c r="AA118" s="85">
        <f>IF($B118=" ",0,IF([1]Données!$X159="non couvert"," ",[1]Données!Y159))</f>
        <v>0</v>
      </c>
      <c r="AB118" s="82">
        <f>IF($B118=" ",0,IF([1]Données!$X159="exo",0,IF($AA118="ind",VLOOKUP($F118,taux,34),IF($AA118="fam",VLOOKUP($F118,taux,35),IF($AA118="mono",VLOOKUP($F118,taux,36),IF($AA118="couple",VLOOKUP($F118,taux,37),0))))))</f>
        <v>0</v>
      </c>
      <c r="AC118" s="85">
        <f>IF($B118=" ",0,IF([1]Données!$Z159="non couvert"," ",[1]Données!AA159))</f>
        <v>0</v>
      </c>
      <c r="AD118" s="82">
        <f>IF($B118=" ",0,IF([1]Données!$Z159="exo",0,IF($AC118="ind",VLOOKUP($F118,taux,38),IF($AC118="fam",VLOOKUP($F118,taux,39),IF($AC118="mono",VLOOKUP($F118,taux,40),IF($AC118="couple",VLOOKUP($F118,taux,41),0))))))</f>
        <v>0</v>
      </c>
      <c r="AE118" s="86">
        <f>IF($B118=" ",0,IF([1]Données!$AB159="non couvert"," ",[1]Données!AC159))</f>
        <v>0</v>
      </c>
      <c r="AF118" s="87">
        <f>IF($B118=" ",0,IF([1]Données!$AB159="exo",0,IF($AE118="ind",VLOOKUP($F118,taux,42),IF($AE118="fam",VLOOKUP($F118,taux,43),IF($AE118="mono",VLOOKUP($F118,taux,44),IF($AE118="couple",VLOOKUP($F118,taux,45),0))))))</f>
        <v>0</v>
      </c>
      <c r="AG118" s="88">
        <f t="shared" ca="1" si="12"/>
        <v>0</v>
      </c>
      <c r="AH118" s="88">
        <f>IF($B118=" ",0,IF([1]Données!J159="Manitoba",(Facture!H118+Facture!J118+Facture!L118+Facture!P118+Facture!R118+Facture!T118)*0.08,(AG118-W118)*IF([1]Données!$J159="qc",0.09,IF([1]Données!$J159="on",0.08,0))+W118*VLOOKUP($F118,taux,28)))</f>
        <v>0</v>
      </c>
      <c r="AI118" s="78">
        <f t="shared" ca="1" si="14"/>
        <v>0</v>
      </c>
    </row>
    <row r="119" spans="1:35" s="64" customFormat="1">
      <c r="A119" s="89">
        <f t="shared" si="15"/>
        <v>105</v>
      </c>
      <c r="B119" s="68" t="str">
        <f>CONCATENATE([1]Données!B160," ",[1]Données!C160)</f>
        <v xml:space="preserve"> </v>
      </c>
      <c r="C119" s="69">
        <f ca="1">IF(B119="",0,INT((TODAY()-[1]Données!E160)/365.25))</f>
        <v>119</v>
      </c>
      <c r="D119" s="70">
        <f>[1]Données!D160</f>
        <v>0</v>
      </c>
      <c r="E119" s="71">
        <f>[1]Données!I160</f>
        <v>0</v>
      </c>
      <c r="F119" s="72" t="str">
        <f>[1]Données!AD160</f>
        <v/>
      </c>
      <c r="G119" s="73">
        <f t="shared" ca="1" si="13"/>
        <v>0</v>
      </c>
      <c r="H119" s="74">
        <f>IF($B119=" ",0,IF([1]Données!$K160="exo",0,$G119/1000*VLOOKUP($F119,taux,2)))</f>
        <v>0</v>
      </c>
      <c r="I119" s="75">
        <f ca="1">IF(C119&gt;=65,0,[1]Données!M160*5000)</f>
        <v>0</v>
      </c>
      <c r="J119" s="74">
        <f ca="1">I119/1000*(IF(I119=0,0,1)*VLOOKUP((1+(C119&gt;=20)+(C119&gt;=25)+(C119&gt;=30)+(C119&gt;=35)+(C119&gt;=40)+(C119&gt;=45)+(C119&gt;=50)+(C119&gt;=55)+(C119&gt;=60)+(C119&gt;=65)),Test,2+(IF([1]Données!F160="H",1,3))+(IF([1]Données!G160="F",1,0))))</f>
        <v>0</v>
      </c>
      <c r="K119" s="73">
        <f t="shared" ca="1" si="8"/>
        <v>0</v>
      </c>
      <c r="L119" s="74">
        <f>IF($B119=" ",0,IF([1]Données!$N160="exo",0,$K119/1000*VLOOKUP($F119,taux,6)))</f>
        <v>0</v>
      </c>
      <c r="M119" s="76">
        <f>IF($B119=" ",0,IF([1]Données!$K160="NON COUVERT",0,IF(AND([1]Données!$L160="oui",[1]Données!$K160=0.5),MIN(VLOOKUP($F119,taux,5)/2,ROUNDUP(VLOOKUP($F119,taux,3)*$E119,-3)/2),IF([1]Données!$K160=0.5,MIN(VLOOKUP($F119,taux,4)/2,ROUNDUP(VLOOKUP($F119,taux,3)*$E119,-3)/2),ROUNDUP(IF([1]Données!$L160="OUI",MIN(VLOOKUP($F119,taux,3)*$E119,VLOOKUP($F119,taux,5)),MIN(VLOOKUP($F119,taux,3)*$E119,VLOOKUP($F119,taux,4))),-3)))))</f>
        <v>0</v>
      </c>
      <c r="N119" s="76">
        <f>IF($B119=" ",0,IF([1]Données!$N160="NON COUVERT",0,IF(AND([1]Données!$O160="oui",[1]Données!$N160=0.5),MIN(VLOOKUP($F119,taux,9)/2,ROUNDUP(VLOOKUP($F119,taux,7)*$E119,-3)/2),IF([1]Données!$N160=0.5,MIN(VLOOKUP($F119,taux,8)/2,ROUNDUP(VLOOKUP($F119,taux,7)*$E119,-3)/2),ROUNDUP(IF([1]Données!$O160="OUI",MIN(VLOOKUP($F119,taux,7)*$E119,VLOOKUP($F119,taux,9)),MIN(VLOOKUP($F119,taux,7)*$E119,VLOOKUP($F119,taux,8))),-3)))))</f>
        <v>0</v>
      </c>
      <c r="O119" s="77">
        <f>IF($B119=" ",0,IF([1]Données!P160="non couvert"," ",[1]Données!Q160))</f>
        <v>0</v>
      </c>
      <c r="P119" s="78">
        <f>IF($B119=" ",0,IF([1]Données!$P160="exo",0,IF($O119="FAM",VLOOKUP($F119,taux,10),IF($O119="MONO",VLOOKUP($F119,taux,11),IF($O119="COUPLE",VLOOKUP($F119,taux,12),0)))))</f>
        <v>0</v>
      </c>
      <c r="Q119" s="79">
        <f>IF($B119=" ",0,IF([1]Données!$R160="NON COUVERT",0,ROUNDUP(IF([1]Données!$S160="OUI",MIN($E119*VLOOKUP($F119,taux,15)/52,VLOOKUP($F119,taux,17)),MIN($E119*VLOOKUP($F119,taux,15)/52,VLOOKUP($F119,taux,16))),0)))</f>
        <v>0</v>
      </c>
      <c r="R119" s="80">
        <f>IF($B119=" ",0,IF([1]Données!$R160="EXO",0,$Q119*VLOOKUP($F119,taux,13)/10))</f>
        <v>0</v>
      </c>
      <c r="S119" s="81">
        <f t="shared" ca="1" si="9"/>
        <v>0</v>
      </c>
      <c r="T119" s="82">
        <f>IF(B119=" ",0,IF([1]Données!$T160="exo",0,$S119*VLOOKUP($F119,taux,18)/100))</f>
        <v>0</v>
      </c>
      <c r="U119" s="81">
        <f>IF($B119=" ",0,IF([1]Données!$V160="non couvert",0,IF(VLOOKUP($F119,taux,29)="fixe","s/o",IF([1]Données!$W160="oui",MIN(ROUNDUP(VLOOKUP($F119,taux,31)*$E119,-3),VLOOKUP($F119,taux,33)),MIN(ROUNDUP(VLOOKUP($F119,taux,31)*$E119,-3),VLOOKUP($F119,taux,32))))))</f>
        <v>0</v>
      </c>
      <c r="V119" s="82">
        <f>IF(B119=" ",0,IF([1]Données!$V160="exo",0,IF(VLOOKUP($F119,taux,29)="fixe",VLOOKUP($F119,taux,30),$U119/1000*VLOOKUP($F119,taux,30))))</f>
        <v>0</v>
      </c>
      <c r="W119" s="82">
        <f t="shared" si="10"/>
        <v>0</v>
      </c>
      <c r="X119" s="83">
        <f>IF(B119=" ",0,EDATE(([1]Données!E160),780))</f>
        <v>0</v>
      </c>
      <c r="Y119" s="83">
        <f t="shared" si="11"/>
        <v>0</v>
      </c>
      <c r="Z119" s="84">
        <f>IF($B119=" ",0,IF([1]Données!$T160="non couvert",0,IF([1]Données!$U160="oui",MIN(VLOOKUP($F119,taux,26),ROUNDUP(IF($E119/12&gt;VLOOKUP($F119,taux,21)+VLOOKUP($F119,taux,23),(VLOOKUP($F119,taux,20)*VLOOKUP($F119,taux,21))+(VLOOKUP($F119,taux,22)*VLOOKUP($F119,taux,23))+($E119/12-VLOOKUP($F119,taux,21)-VLOOKUP($F119,taux,23))*VLOOKUP($F119,taux,24),IF($E119/12&gt;VLOOKUP($F119,taux,21),(VLOOKUP($F119,taux,20)*VLOOKUP($F119,taux,21))+($E119/12-VLOOKUP($F119,taux,21))*VLOOKUP($F119,taux,22),$E119/12*VLOOKUP($F119,taux,20))),0)),MIN(VLOOKUP($F119,taux,25),ROUNDUP(IF($E119/12&gt;VLOOKUP($F119,taux,21)+VLOOKUP($F119,taux,23),(VLOOKUP($F119,taux,20)*VLOOKUP($F119,taux,21))+(VLOOKUP($F119,taux,22)*VLOOKUP($F119,taux,23))+($E119/12-VLOOKUP($F119,taux,21)-VLOOKUP($F119,taux,23))*VLOOKUP($F119,taux,24),IF($E119/12&gt;VLOOKUP($F119,taux,21),(VLOOKUP($F119,taux,20)*VLOOKUP($F119,taux,21))+($E119/12-VLOOKUP($F119,taux,21))*VLOOKUP($F119,taux,22),$E119/12*VLOOKUP($F119,taux,20))),0)))))</f>
        <v>0</v>
      </c>
      <c r="AA119" s="85">
        <f>IF($B119=" ",0,IF([1]Données!$X160="non couvert"," ",[1]Données!Y160))</f>
        <v>0</v>
      </c>
      <c r="AB119" s="82">
        <f>IF($B119=" ",0,IF([1]Données!$X160="exo",0,IF($AA119="ind",VLOOKUP($F119,taux,34),IF($AA119="fam",VLOOKUP($F119,taux,35),IF($AA119="mono",VLOOKUP($F119,taux,36),IF($AA119="couple",VLOOKUP($F119,taux,37),0))))))</f>
        <v>0</v>
      </c>
      <c r="AC119" s="85">
        <f>IF($B119=" ",0,IF([1]Données!$Z160="non couvert"," ",[1]Données!AA160))</f>
        <v>0</v>
      </c>
      <c r="AD119" s="82">
        <f>IF($B119=" ",0,IF([1]Données!$Z160="exo",0,IF($AC119="ind",VLOOKUP($F119,taux,38),IF($AC119="fam",VLOOKUP($F119,taux,39),IF($AC119="mono",VLOOKUP($F119,taux,40),IF($AC119="couple",VLOOKUP($F119,taux,41),0))))))</f>
        <v>0</v>
      </c>
      <c r="AE119" s="86">
        <f>IF($B119=" ",0,IF([1]Données!$AB160="non couvert"," ",[1]Données!AC160))</f>
        <v>0</v>
      </c>
      <c r="AF119" s="87">
        <f>IF($B119=" ",0,IF([1]Données!$AB160="exo",0,IF($AE119="ind",VLOOKUP($F119,taux,42),IF($AE119="fam",VLOOKUP($F119,taux,43),IF($AE119="mono",VLOOKUP($F119,taux,44),IF($AE119="couple",VLOOKUP($F119,taux,45),0))))))</f>
        <v>0</v>
      </c>
      <c r="AG119" s="88">
        <f t="shared" ca="1" si="12"/>
        <v>0</v>
      </c>
      <c r="AH119" s="88">
        <f>IF($B119=" ",0,IF([1]Données!J160="Manitoba",(Facture!H119+Facture!J119+Facture!L119+Facture!P119+Facture!R119+Facture!T119)*0.08,(AG119-W119)*IF([1]Données!$J160="qc",0.09,IF([1]Données!$J160="on",0.08,0))+W119*VLOOKUP($F119,taux,28)))</f>
        <v>0</v>
      </c>
      <c r="AI119" s="78">
        <f t="shared" ca="1" si="14"/>
        <v>0</v>
      </c>
    </row>
    <row r="120" spans="1:35" s="64" customFormat="1">
      <c r="A120" s="89">
        <f t="shared" si="15"/>
        <v>106</v>
      </c>
      <c r="B120" s="68" t="str">
        <f>CONCATENATE([1]Données!B161," ",[1]Données!C161)</f>
        <v xml:space="preserve"> </v>
      </c>
      <c r="C120" s="69">
        <f ca="1">IF(B120="",0,INT((TODAY()-[1]Données!E161)/365.25))</f>
        <v>119</v>
      </c>
      <c r="D120" s="70">
        <f>[1]Données!D161</f>
        <v>0</v>
      </c>
      <c r="E120" s="71">
        <f>[1]Données!I161</f>
        <v>0</v>
      </c>
      <c r="F120" s="72" t="str">
        <f>[1]Données!AD161</f>
        <v/>
      </c>
      <c r="G120" s="73">
        <f t="shared" ca="1" si="13"/>
        <v>0</v>
      </c>
      <c r="H120" s="74">
        <f>IF($B120=" ",0,IF([1]Données!$K161="exo",0,$G120/1000*VLOOKUP($F120,taux,2)))</f>
        <v>0</v>
      </c>
      <c r="I120" s="75">
        <f ca="1">IF(C120&gt;=65,0,[1]Données!M161*5000)</f>
        <v>0</v>
      </c>
      <c r="J120" s="74">
        <f ca="1">I120/1000*(IF(I120=0,0,1)*VLOOKUP((1+(C120&gt;=20)+(C120&gt;=25)+(C120&gt;=30)+(C120&gt;=35)+(C120&gt;=40)+(C120&gt;=45)+(C120&gt;=50)+(C120&gt;=55)+(C120&gt;=60)+(C120&gt;=65)),Test,2+(IF([1]Données!F161="H",1,3))+(IF([1]Données!G161="F",1,0))))</f>
        <v>0</v>
      </c>
      <c r="K120" s="73">
        <f t="shared" ca="1" si="8"/>
        <v>0</v>
      </c>
      <c r="L120" s="74">
        <f>IF($B120=" ",0,IF([1]Données!$N161="exo",0,$K120/1000*VLOOKUP($F120,taux,6)))</f>
        <v>0</v>
      </c>
      <c r="M120" s="76">
        <f>IF($B120=" ",0,IF([1]Données!$K161="NON COUVERT",0,IF(AND([1]Données!$L161="oui",[1]Données!$K161=0.5),MIN(VLOOKUP($F120,taux,5)/2,ROUNDUP(VLOOKUP($F120,taux,3)*$E120,-3)/2),IF([1]Données!$K161=0.5,MIN(VLOOKUP($F120,taux,4)/2,ROUNDUP(VLOOKUP($F120,taux,3)*$E120,-3)/2),ROUNDUP(IF([1]Données!$L161="OUI",MIN(VLOOKUP($F120,taux,3)*$E120,VLOOKUP($F120,taux,5)),MIN(VLOOKUP($F120,taux,3)*$E120,VLOOKUP($F120,taux,4))),-3)))))</f>
        <v>0</v>
      </c>
      <c r="N120" s="76">
        <f>IF($B120=" ",0,IF([1]Données!$N161="NON COUVERT",0,IF(AND([1]Données!$O161="oui",[1]Données!$N161=0.5),MIN(VLOOKUP($F120,taux,9)/2,ROUNDUP(VLOOKUP($F120,taux,7)*$E120,-3)/2),IF([1]Données!$N161=0.5,MIN(VLOOKUP($F120,taux,8)/2,ROUNDUP(VLOOKUP($F120,taux,7)*$E120,-3)/2),ROUNDUP(IF([1]Données!$O161="OUI",MIN(VLOOKUP($F120,taux,7)*$E120,VLOOKUP($F120,taux,9)),MIN(VLOOKUP($F120,taux,7)*$E120,VLOOKUP($F120,taux,8))),-3)))))</f>
        <v>0</v>
      </c>
      <c r="O120" s="77">
        <f>IF($B120=" ",0,IF([1]Données!P161="non couvert"," ",[1]Données!Q161))</f>
        <v>0</v>
      </c>
      <c r="P120" s="78">
        <f>IF($B120=" ",0,IF([1]Données!$P161="exo",0,IF($O120="FAM",VLOOKUP($F120,taux,10),IF($O120="MONO",VLOOKUP($F120,taux,11),IF($O120="COUPLE",VLOOKUP($F120,taux,12),0)))))</f>
        <v>0</v>
      </c>
      <c r="Q120" s="79">
        <f>IF($B120=" ",0,IF([1]Données!$R161="NON COUVERT",0,ROUNDUP(IF([1]Données!$S161="OUI",MIN($E120*VLOOKUP($F120,taux,15)/52,VLOOKUP($F120,taux,17)),MIN($E120*VLOOKUP($F120,taux,15)/52,VLOOKUP($F120,taux,16))),0)))</f>
        <v>0</v>
      </c>
      <c r="R120" s="80">
        <f>IF($B120=" ",0,IF([1]Données!$R161="EXO",0,$Q120*VLOOKUP($F120,taux,13)/10))</f>
        <v>0</v>
      </c>
      <c r="S120" s="81">
        <f t="shared" ca="1" si="9"/>
        <v>0</v>
      </c>
      <c r="T120" s="82">
        <f>IF(B120=" ",0,IF([1]Données!$T161="exo",0,$S120*VLOOKUP($F120,taux,18)/100))</f>
        <v>0</v>
      </c>
      <c r="U120" s="81">
        <f>IF($B120=" ",0,IF([1]Données!$V161="non couvert",0,IF(VLOOKUP($F120,taux,29)="fixe","s/o",IF([1]Données!$W161="oui",MIN(ROUNDUP(VLOOKUP($F120,taux,31)*$E120,-3),VLOOKUP($F120,taux,33)),MIN(ROUNDUP(VLOOKUP($F120,taux,31)*$E120,-3),VLOOKUP($F120,taux,32))))))</f>
        <v>0</v>
      </c>
      <c r="V120" s="82">
        <f>IF(B120=" ",0,IF([1]Données!$V161="exo",0,IF(VLOOKUP($F120,taux,29)="fixe",VLOOKUP($F120,taux,30),$U120/1000*VLOOKUP($F120,taux,30))))</f>
        <v>0</v>
      </c>
      <c r="W120" s="82">
        <f t="shared" si="10"/>
        <v>0</v>
      </c>
      <c r="X120" s="83">
        <f>IF(B120=" ",0,EDATE(([1]Données!E161),780))</f>
        <v>0</v>
      </c>
      <c r="Y120" s="83">
        <f t="shared" si="11"/>
        <v>0</v>
      </c>
      <c r="Z120" s="84">
        <f>IF($B120=" ",0,IF([1]Données!$T161="non couvert",0,IF([1]Données!$U161="oui",MIN(VLOOKUP($F120,taux,26),ROUNDUP(IF($E120/12&gt;VLOOKUP($F120,taux,21)+VLOOKUP($F120,taux,23),(VLOOKUP($F120,taux,20)*VLOOKUP($F120,taux,21))+(VLOOKUP($F120,taux,22)*VLOOKUP($F120,taux,23))+($E120/12-VLOOKUP($F120,taux,21)-VLOOKUP($F120,taux,23))*VLOOKUP($F120,taux,24),IF($E120/12&gt;VLOOKUP($F120,taux,21),(VLOOKUP($F120,taux,20)*VLOOKUP($F120,taux,21))+($E120/12-VLOOKUP($F120,taux,21))*VLOOKUP($F120,taux,22),$E120/12*VLOOKUP($F120,taux,20))),0)),MIN(VLOOKUP($F120,taux,25),ROUNDUP(IF($E120/12&gt;VLOOKUP($F120,taux,21)+VLOOKUP($F120,taux,23),(VLOOKUP($F120,taux,20)*VLOOKUP($F120,taux,21))+(VLOOKUP($F120,taux,22)*VLOOKUP($F120,taux,23))+($E120/12-VLOOKUP($F120,taux,21)-VLOOKUP($F120,taux,23))*VLOOKUP($F120,taux,24),IF($E120/12&gt;VLOOKUP($F120,taux,21),(VLOOKUP($F120,taux,20)*VLOOKUP($F120,taux,21))+($E120/12-VLOOKUP($F120,taux,21))*VLOOKUP($F120,taux,22),$E120/12*VLOOKUP($F120,taux,20))),0)))))</f>
        <v>0</v>
      </c>
      <c r="AA120" s="85">
        <f>IF($B120=" ",0,IF([1]Données!$X161="non couvert"," ",[1]Données!Y161))</f>
        <v>0</v>
      </c>
      <c r="AB120" s="82">
        <f>IF($B120=" ",0,IF([1]Données!$X161="exo",0,IF($AA120="ind",VLOOKUP($F120,taux,34),IF($AA120="fam",VLOOKUP($F120,taux,35),IF($AA120="mono",VLOOKUP($F120,taux,36),IF($AA120="couple",VLOOKUP($F120,taux,37),0))))))</f>
        <v>0</v>
      </c>
      <c r="AC120" s="85">
        <f>IF($B120=" ",0,IF([1]Données!$Z161="non couvert"," ",[1]Données!AA161))</f>
        <v>0</v>
      </c>
      <c r="AD120" s="82">
        <f>IF($B120=" ",0,IF([1]Données!$Z161="exo",0,IF($AC120="ind",VLOOKUP($F120,taux,38),IF($AC120="fam",VLOOKUP($F120,taux,39),IF($AC120="mono",VLOOKUP($F120,taux,40),IF($AC120="couple",VLOOKUP($F120,taux,41),0))))))</f>
        <v>0</v>
      </c>
      <c r="AE120" s="86">
        <f>IF($B120=" ",0,IF([1]Données!$AB161="non couvert"," ",[1]Données!AC161))</f>
        <v>0</v>
      </c>
      <c r="AF120" s="87">
        <f>IF($B120=" ",0,IF([1]Données!$AB161="exo",0,IF($AE120="ind",VLOOKUP($F120,taux,42),IF($AE120="fam",VLOOKUP($F120,taux,43),IF($AE120="mono",VLOOKUP($F120,taux,44),IF($AE120="couple",VLOOKUP($F120,taux,45),0))))))</f>
        <v>0</v>
      </c>
      <c r="AG120" s="88">
        <f t="shared" ca="1" si="12"/>
        <v>0</v>
      </c>
      <c r="AH120" s="88">
        <f>IF($B120=" ",0,IF([1]Données!J161="Manitoba",(Facture!H120+Facture!J120+Facture!L120+Facture!P120+Facture!R120+Facture!T120)*0.08,(AG120-W120)*IF([1]Données!$J161="qc",0.09,IF([1]Données!$J161="on",0.08,0))+W120*VLOOKUP($F120,taux,28)))</f>
        <v>0</v>
      </c>
      <c r="AI120" s="78">
        <f t="shared" ca="1" si="14"/>
        <v>0</v>
      </c>
    </row>
    <row r="121" spans="1:35" s="64" customFormat="1">
      <c r="A121" s="89">
        <f t="shared" si="15"/>
        <v>107</v>
      </c>
      <c r="B121" s="68" t="str">
        <f>CONCATENATE([1]Données!B162," ",[1]Données!C162)</f>
        <v xml:space="preserve"> </v>
      </c>
      <c r="C121" s="69">
        <f ca="1">IF(B121="",0,INT((TODAY()-[1]Données!E162)/365.25))</f>
        <v>119</v>
      </c>
      <c r="D121" s="70">
        <f>[1]Données!D162</f>
        <v>0</v>
      </c>
      <c r="E121" s="71">
        <f>[1]Données!I162</f>
        <v>0</v>
      </c>
      <c r="F121" s="72" t="str">
        <f>[1]Données!AD162</f>
        <v/>
      </c>
      <c r="G121" s="73">
        <f t="shared" ca="1" si="13"/>
        <v>0</v>
      </c>
      <c r="H121" s="74">
        <f>IF($B121=" ",0,IF([1]Données!$K162="exo",0,$G121/1000*VLOOKUP($F121,taux,2)))</f>
        <v>0</v>
      </c>
      <c r="I121" s="75">
        <f ca="1">IF(C121&gt;=65,0,[1]Données!M162*5000)</f>
        <v>0</v>
      </c>
      <c r="J121" s="74">
        <f ca="1">I121/1000*(IF(I121=0,0,1)*VLOOKUP((1+(C121&gt;=20)+(C121&gt;=25)+(C121&gt;=30)+(C121&gt;=35)+(C121&gt;=40)+(C121&gt;=45)+(C121&gt;=50)+(C121&gt;=55)+(C121&gt;=60)+(C121&gt;=65)),Test,2+(IF([1]Données!F162="H",1,3))+(IF([1]Données!G162="F",1,0))))</f>
        <v>0</v>
      </c>
      <c r="K121" s="73">
        <f t="shared" ca="1" si="8"/>
        <v>0</v>
      </c>
      <c r="L121" s="74">
        <f>IF($B121=" ",0,IF([1]Données!$N162="exo",0,$K121/1000*VLOOKUP($F121,taux,6)))</f>
        <v>0</v>
      </c>
      <c r="M121" s="76">
        <f>IF($B121=" ",0,IF([1]Données!$K162="NON COUVERT",0,IF(AND([1]Données!$L162="oui",[1]Données!$K162=0.5),MIN(VLOOKUP($F121,taux,5)/2,ROUNDUP(VLOOKUP($F121,taux,3)*$E121,-3)/2),IF([1]Données!$K162=0.5,MIN(VLOOKUP($F121,taux,4)/2,ROUNDUP(VLOOKUP($F121,taux,3)*$E121,-3)/2),ROUNDUP(IF([1]Données!$L162="OUI",MIN(VLOOKUP($F121,taux,3)*$E121,VLOOKUP($F121,taux,5)),MIN(VLOOKUP($F121,taux,3)*$E121,VLOOKUP($F121,taux,4))),-3)))))</f>
        <v>0</v>
      </c>
      <c r="N121" s="76">
        <f>IF($B121=" ",0,IF([1]Données!$N162="NON COUVERT",0,IF(AND([1]Données!$O162="oui",[1]Données!$N162=0.5),MIN(VLOOKUP($F121,taux,9)/2,ROUNDUP(VLOOKUP($F121,taux,7)*$E121,-3)/2),IF([1]Données!$N162=0.5,MIN(VLOOKUP($F121,taux,8)/2,ROUNDUP(VLOOKUP($F121,taux,7)*$E121,-3)/2),ROUNDUP(IF([1]Données!$O162="OUI",MIN(VLOOKUP($F121,taux,7)*$E121,VLOOKUP($F121,taux,9)),MIN(VLOOKUP($F121,taux,7)*$E121,VLOOKUP($F121,taux,8))),-3)))))</f>
        <v>0</v>
      </c>
      <c r="O121" s="77">
        <f>IF($B121=" ",0,IF([1]Données!P162="non couvert"," ",[1]Données!Q162))</f>
        <v>0</v>
      </c>
      <c r="P121" s="78">
        <f>IF($B121=" ",0,IF([1]Données!$P162="exo",0,IF($O121="FAM",VLOOKUP($F121,taux,10),IF($O121="MONO",VLOOKUP($F121,taux,11),IF($O121="COUPLE",VLOOKUP($F121,taux,12),0)))))</f>
        <v>0</v>
      </c>
      <c r="Q121" s="79">
        <f>IF($B121=" ",0,IF([1]Données!$R162="NON COUVERT",0,ROUNDUP(IF([1]Données!$S162="OUI",MIN($E121*VLOOKUP($F121,taux,15)/52,VLOOKUP($F121,taux,17)),MIN($E121*VLOOKUP($F121,taux,15)/52,VLOOKUP($F121,taux,16))),0)))</f>
        <v>0</v>
      </c>
      <c r="R121" s="80">
        <f>IF($B121=" ",0,IF([1]Données!$R162="EXO",0,$Q121*VLOOKUP($F121,taux,13)/10))</f>
        <v>0</v>
      </c>
      <c r="S121" s="81">
        <f t="shared" ca="1" si="9"/>
        <v>0</v>
      </c>
      <c r="T121" s="82">
        <f>IF(B121=" ",0,IF([1]Données!$T162="exo",0,$S121*VLOOKUP($F121,taux,18)/100))</f>
        <v>0</v>
      </c>
      <c r="U121" s="81">
        <f>IF($B121=" ",0,IF([1]Données!$V162="non couvert",0,IF(VLOOKUP($F121,taux,29)="fixe","s/o",IF([1]Données!$W162="oui",MIN(ROUNDUP(VLOOKUP($F121,taux,31)*$E121,-3),VLOOKUP($F121,taux,33)),MIN(ROUNDUP(VLOOKUP($F121,taux,31)*$E121,-3),VLOOKUP($F121,taux,32))))))</f>
        <v>0</v>
      </c>
      <c r="V121" s="82">
        <f>IF(B121=" ",0,IF([1]Données!$V162="exo",0,IF(VLOOKUP($F121,taux,29)="fixe",VLOOKUP($F121,taux,30),$U121/1000*VLOOKUP($F121,taux,30))))</f>
        <v>0</v>
      </c>
      <c r="W121" s="82">
        <f t="shared" si="10"/>
        <v>0</v>
      </c>
      <c r="X121" s="83">
        <f>IF(B121=" ",0,EDATE(([1]Données!E162),780))</f>
        <v>0</v>
      </c>
      <c r="Y121" s="83">
        <f t="shared" si="11"/>
        <v>0</v>
      </c>
      <c r="Z121" s="84">
        <f>IF($B121=" ",0,IF([1]Données!$T162="non couvert",0,IF([1]Données!$U162="oui",MIN(VLOOKUP($F121,taux,26),ROUNDUP(IF($E121/12&gt;VLOOKUP($F121,taux,21)+VLOOKUP($F121,taux,23),(VLOOKUP($F121,taux,20)*VLOOKUP($F121,taux,21))+(VLOOKUP($F121,taux,22)*VLOOKUP($F121,taux,23))+($E121/12-VLOOKUP($F121,taux,21)-VLOOKUP($F121,taux,23))*VLOOKUP($F121,taux,24),IF($E121/12&gt;VLOOKUP($F121,taux,21),(VLOOKUP($F121,taux,20)*VLOOKUP($F121,taux,21))+($E121/12-VLOOKUP($F121,taux,21))*VLOOKUP($F121,taux,22),$E121/12*VLOOKUP($F121,taux,20))),0)),MIN(VLOOKUP($F121,taux,25),ROUNDUP(IF($E121/12&gt;VLOOKUP($F121,taux,21)+VLOOKUP($F121,taux,23),(VLOOKUP($F121,taux,20)*VLOOKUP($F121,taux,21))+(VLOOKUP($F121,taux,22)*VLOOKUP($F121,taux,23))+($E121/12-VLOOKUP($F121,taux,21)-VLOOKUP($F121,taux,23))*VLOOKUP($F121,taux,24),IF($E121/12&gt;VLOOKUP($F121,taux,21),(VLOOKUP($F121,taux,20)*VLOOKUP($F121,taux,21))+($E121/12-VLOOKUP($F121,taux,21))*VLOOKUP($F121,taux,22),$E121/12*VLOOKUP($F121,taux,20))),0)))))</f>
        <v>0</v>
      </c>
      <c r="AA121" s="85">
        <f>IF($B121=" ",0,IF([1]Données!$X162="non couvert"," ",[1]Données!Y162))</f>
        <v>0</v>
      </c>
      <c r="AB121" s="82">
        <f>IF($B121=" ",0,IF([1]Données!$X162="exo",0,IF($AA121="ind",VLOOKUP($F121,taux,34),IF($AA121="fam",VLOOKUP($F121,taux,35),IF($AA121="mono",VLOOKUP($F121,taux,36),IF($AA121="couple",VLOOKUP($F121,taux,37),0))))))</f>
        <v>0</v>
      </c>
      <c r="AC121" s="85">
        <f>IF($B121=" ",0,IF([1]Données!$Z162="non couvert"," ",[1]Données!AA162))</f>
        <v>0</v>
      </c>
      <c r="AD121" s="82">
        <f>IF($B121=" ",0,IF([1]Données!$Z162="exo",0,IF($AC121="ind",VLOOKUP($F121,taux,38),IF($AC121="fam",VLOOKUP($F121,taux,39),IF($AC121="mono",VLOOKUP($F121,taux,40),IF($AC121="couple",VLOOKUP($F121,taux,41),0))))))</f>
        <v>0</v>
      </c>
      <c r="AE121" s="86">
        <f>IF($B121=" ",0,IF([1]Données!$AB162="non couvert"," ",[1]Données!AC162))</f>
        <v>0</v>
      </c>
      <c r="AF121" s="87">
        <f>IF($B121=" ",0,IF([1]Données!$AB162="exo",0,IF($AE121="ind",VLOOKUP($F121,taux,42),IF($AE121="fam",VLOOKUP($F121,taux,43),IF($AE121="mono",VLOOKUP($F121,taux,44),IF($AE121="couple",VLOOKUP($F121,taux,45),0))))))</f>
        <v>0</v>
      </c>
      <c r="AG121" s="88">
        <f t="shared" ca="1" si="12"/>
        <v>0</v>
      </c>
      <c r="AH121" s="88">
        <f>IF($B121=" ",0,IF([1]Données!J162="Manitoba",(Facture!H121+Facture!J121+Facture!L121+Facture!P121+Facture!R121+Facture!T121)*0.08,(AG121-W121)*IF([1]Données!$J162="qc",0.09,IF([1]Données!$J162="on",0.08,0))+W121*VLOOKUP($F121,taux,28)))</f>
        <v>0</v>
      </c>
      <c r="AI121" s="78">
        <f t="shared" ca="1" si="14"/>
        <v>0</v>
      </c>
    </row>
    <row r="122" spans="1:35" s="64" customFormat="1">
      <c r="A122" s="89">
        <f t="shared" si="15"/>
        <v>108</v>
      </c>
      <c r="B122" s="68" t="str">
        <f>CONCATENATE([1]Données!B163," ",[1]Données!C163)</f>
        <v xml:space="preserve"> </v>
      </c>
      <c r="C122" s="69">
        <f ca="1">IF(B122="",0,INT((TODAY()-[1]Données!E163)/365.25))</f>
        <v>119</v>
      </c>
      <c r="D122" s="70">
        <f>[1]Données!D163</f>
        <v>0</v>
      </c>
      <c r="E122" s="71">
        <f>[1]Données!I163</f>
        <v>0</v>
      </c>
      <c r="F122" s="72" t="str">
        <f>[1]Données!AD163</f>
        <v/>
      </c>
      <c r="G122" s="73">
        <f t="shared" ca="1" si="13"/>
        <v>0</v>
      </c>
      <c r="H122" s="74">
        <f>IF($B122=" ",0,IF([1]Données!$K163="exo",0,$G122/1000*VLOOKUP($F122,taux,2)))</f>
        <v>0</v>
      </c>
      <c r="I122" s="75">
        <f ca="1">IF(C122&gt;=65,0,[1]Données!M163*5000)</f>
        <v>0</v>
      </c>
      <c r="J122" s="74">
        <f ca="1">I122/1000*(IF(I122=0,0,1)*VLOOKUP((1+(C122&gt;=20)+(C122&gt;=25)+(C122&gt;=30)+(C122&gt;=35)+(C122&gt;=40)+(C122&gt;=45)+(C122&gt;=50)+(C122&gt;=55)+(C122&gt;=60)+(C122&gt;=65)),Test,2+(IF([1]Données!F163="H",1,3))+(IF([1]Données!G163="F",1,0))))</f>
        <v>0</v>
      </c>
      <c r="K122" s="73">
        <f t="shared" ca="1" si="8"/>
        <v>0</v>
      </c>
      <c r="L122" s="74">
        <f>IF($B122=" ",0,IF([1]Données!$N163="exo",0,$K122/1000*VLOOKUP($F122,taux,6)))</f>
        <v>0</v>
      </c>
      <c r="M122" s="76">
        <f>IF($B122=" ",0,IF([1]Données!$K163="NON COUVERT",0,IF(AND([1]Données!$L163="oui",[1]Données!$K163=0.5),MIN(VLOOKUP($F122,taux,5)/2,ROUNDUP(VLOOKUP($F122,taux,3)*$E122,-3)/2),IF([1]Données!$K163=0.5,MIN(VLOOKUP($F122,taux,4)/2,ROUNDUP(VLOOKUP($F122,taux,3)*$E122,-3)/2),ROUNDUP(IF([1]Données!$L163="OUI",MIN(VLOOKUP($F122,taux,3)*$E122,VLOOKUP($F122,taux,5)),MIN(VLOOKUP($F122,taux,3)*$E122,VLOOKUP($F122,taux,4))),-3)))))</f>
        <v>0</v>
      </c>
      <c r="N122" s="76">
        <f>IF($B122=" ",0,IF([1]Données!$N163="NON COUVERT",0,IF(AND([1]Données!$O163="oui",[1]Données!$N163=0.5),MIN(VLOOKUP($F122,taux,9)/2,ROUNDUP(VLOOKUP($F122,taux,7)*$E122,-3)/2),IF([1]Données!$N163=0.5,MIN(VLOOKUP($F122,taux,8)/2,ROUNDUP(VLOOKUP($F122,taux,7)*$E122,-3)/2),ROUNDUP(IF([1]Données!$O163="OUI",MIN(VLOOKUP($F122,taux,7)*$E122,VLOOKUP($F122,taux,9)),MIN(VLOOKUP($F122,taux,7)*$E122,VLOOKUP($F122,taux,8))),-3)))))</f>
        <v>0</v>
      </c>
      <c r="O122" s="77">
        <f>IF($B122=" ",0,IF([1]Données!P163="non couvert"," ",[1]Données!Q163))</f>
        <v>0</v>
      </c>
      <c r="P122" s="78">
        <f>IF($B122=" ",0,IF([1]Données!$P163="exo",0,IF($O122="FAM",VLOOKUP($F122,taux,10),IF($O122="MONO",VLOOKUP($F122,taux,11),IF($O122="COUPLE",VLOOKUP($F122,taux,12),0)))))</f>
        <v>0</v>
      </c>
      <c r="Q122" s="79">
        <f>IF($B122=" ",0,IF([1]Données!$R163="NON COUVERT",0,ROUNDUP(IF([1]Données!$S163="OUI",MIN($E122*VLOOKUP($F122,taux,15)/52,VLOOKUP($F122,taux,17)),MIN($E122*VLOOKUP($F122,taux,15)/52,VLOOKUP($F122,taux,16))),0)))</f>
        <v>0</v>
      </c>
      <c r="R122" s="80">
        <f>IF($B122=" ",0,IF([1]Données!$R163="EXO",0,$Q122*VLOOKUP($F122,taux,13)/10))</f>
        <v>0</v>
      </c>
      <c r="S122" s="81">
        <f t="shared" ca="1" si="9"/>
        <v>0</v>
      </c>
      <c r="T122" s="82">
        <f>IF(B122=" ",0,IF([1]Données!$T163="exo",0,$S122*VLOOKUP($F122,taux,18)/100))</f>
        <v>0</v>
      </c>
      <c r="U122" s="81">
        <f>IF($B122=" ",0,IF([1]Données!$V163="non couvert",0,IF(VLOOKUP($F122,taux,29)="fixe","s/o",IF([1]Données!$W163="oui",MIN(ROUNDUP(VLOOKUP($F122,taux,31)*$E122,-3),VLOOKUP($F122,taux,33)),MIN(ROUNDUP(VLOOKUP($F122,taux,31)*$E122,-3),VLOOKUP($F122,taux,32))))))</f>
        <v>0</v>
      </c>
      <c r="V122" s="82">
        <f>IF(B122=" ",0,IF([1]Données!$V163="exo",0,IF(VLOOKUP($F122,taux,29)="fixe",VLOOKUP($F122,taux,30),$U122/1000*VLOOKUP($F122,taux,30))))</f>
        <v>0</v>
      </c>
      <c r="W122" s="82">
        <f t="shared" si="10"/>
        <v>0</v>
      </c>
      <c r="X122" s="83">
        <f>IF(B122=" ",0,EDATE(([1]Données!E163),780))</f>
        <v>0</v>
      </c>
      <c r="Y122" s="83">
        <f t="shared" si="11"/>
        <v>0</v>
      </c>
      <c r="Z122" s="84">
        <f>IF($B122=" ",0,IF([1]Données!$T163="non couvert",0,IF([1]Données!$U163="oui",MIN(VLOOKUP($F122,taux,26),ROUNDUP(IF($E122/12&gt;VLOOKUP($F122,taux,21)+VLOOKUP($F122,taux,23),(VLOOKUP($F122,taux,20)*VLOOKUP($F122,taux,21))+(VLOOKUP($F122,taux,22)*VLOOKUP($F122,taux,23))+($E122/12-VLOOKUP($F122,taux,21)-VLOOKUP($F122,taux,23))*VLOOKUP($F122,taux,24),IF($E122/12&gt;VLOOKUP($F122,taux,21),(VLOOKUP($F122,taux,20)*VLOOKUP($F122,taux,21))+($E122/12-VLOOKUP($F122,taux,21))*VLOOKUP($F122,taux,22),$E122/12*VLOOKUP($F122,taux,20))),0)),MIN(VLOOKUP($F122,taux,25),ROUNDUP(IF($E122/12&gt;VLOOKUP($F122,taux,21)+VLOOKUP($F122,taux,23),(VLOOKUP($F122,taux,20)*VLOOKUP($F122,taux,21))+(VLOOKUP($F122,taux,22)*VLOOKUP($F122,taux,23))+($E122/12-VLOOKUP($F122,taux,21)-VLOOKUP($F122,taux,23))*VLOOKUP($F122,taux,24),IF($E122/12&gt;VLOOKUP($F122,taux,21),(VLOOKUP($F122,taux,20)*VLOOKUP($F122,taux,21))+($E122/12-VLOOKUP($F122,taux,21))*VLOOKUP($F122,taux,22),$E122/12*VLOOKUP($F122,taux,20))),0)))))</f>
        <v>0</v>
      </c>
      <c r="AA122" s="85">
        <f>IF($B122=" ",0,IF([1]Données!$X163="non couvert"," ",[1]Données!Y163))</f>
        <v>0</v>
      </c>
      <c r="AB122" s="82">
        <f>IF($B122=" ",0,IF([1]Données!$X163="exo",0,IF($AA122="ind",VLOOKUP($F122,taux,34),IF($AA122="fam",VLOOKUP($F122,taux,35),IF($AA122="mono",VLOOKUP($F122,taux,36),IF($AA122="couple",VLOOKUP($F122,taux,37),0))))))</f>
        <v>0</v>
      </c>
      <c r="AC122" s="85">
        <f>IF($B122=" ",0,IF([1]Données!$Z163="non couvert"," ",[1]Données!AA163))</f>
        <v>0</v>
      </c>
      <c r="AD122" s="82">
        <f>IF($B122=" ",0,IF([1]Données!$Z163="exo",0,IF($AC122="ind",VLOOKUP($F122,taux,38),IF($AC122="fam",VLOOKUP($F122,taux,39),IF($AC122="mono",VLOOKUP($F122,taux,40),IF($AC122="couple",VLOOKUP($F122,taux,41),0))))))</f>
        <v>0</v>
      </c>
      <c r="AE122" s="86">
        <f>IF($B122=" ",0,IF([1]Données!$AB163="non couvert"," ",[1]Données!AC163))</f>
        <v>0</v>
      </c>
      <c r="AF122" s="87">
        <f>IF($B122=" ",0,IF([1]Données!$AB163="exo",0,IF($AE122="ind",VLOOKUP($F122,taux,42),IF($AE122="fam",VLOOKUP($F122,taux,43),IF($AE122="mono",VLOOKUP($F122,taux,44),IF($AE122="couple",VLOOKUP($F122,taux,45),0))))))</f>
        <v>0</v>
      </c>
      <c r="AG122" s="88">
        <f t="shared" ca="1" si="12"/>
        <v>0</v>
      </c>
      <c r="AH122" s="88">
        <f>IF($B122=" ",0,IF([1]Données!J163="Manitoba",(Facture!H122+Facture!J122+Facture!L122+Facture!P122+Facture!R122+Facture!T122)*0.08,(AG122-W122)*IF([1]Données!$J163="qc",0.09,IF([1]Données!$J163="on",0.08,0))+W122*VLOOKUP($F122,taux,28)))</f>
        <v>0</v>
      </c>
      <c r="AI122" s="78">
        <f t="shared" ca="1" si="14"/>
        <v>0</v>
      </c>
    </row>
    <row r="123" spans="1:35" s="64" customFormat="1">
      <c r="A123" s="89">
        <f t="shared" si="15"/>
        <v>109</v>
      </c>
      <c r="B123" s="68" t="str">
        <f>CONCATENATE([1]Données!B164," ",[1]Données!C164)</f>
        <v xml:space="preserve"> </v>
      </c>
      <c r="C123" s="69">
        <f ca="1">IF(B123="",0,INT((TODAY()-[1]Données!E164)/365.25))</f>
        <v>119</v>
      </c>
      <c r="D123" s="70">
        <f>[1]Données!D164</f>
        <v>0</v>
      </c>
      <c r="E123" s="71">
        <f>[1]Données!I164</f>
        <v>0</v>
      </c>
      <c r="F123" s="72" t="str">
        <f>[1]Données!AD164</f>
        <v/>
      </c>
      <c r="G123" s="73">
        <f t="shared" ca="1" si="13"/>
        <v>0</v>
      </c>
      <c r="H123" s="74">
        <f>IF($B123=" ",0,IF([1]Données!$K164="exo",0,$G123/1000*VLOOKUP($F123,taux,2)))</f>
        <v>0</v>
      </c>
      <c r="I123" s="75">
        <f ca="1">IF(C123&gt;=65,0,[1]Données!M164*5000)</f>
        <v>0</v>
      </c>
      <c r="J123" s="74">
        <f ca="1">I123/1000*(IF(I123=0,0,1)*VLOOKUP((1+(C123&gt;=20)+(C123&gt;=25)+(C123&gt;=30)+(C123&gt;=35)+(C123&gt;=40)+(C123&gt;=45)+(C123&gt;=50)+(C123&gt;=55)+(C123&gt;=60)+(C123&gt;=65)),Test,2+(IF([1]Données!F164="H",1,3))+(IF([1]Données!G164="F",1,0))))</f>
        <v>0</v>
      </c>
      <c r="K123" s="73">
        <f t="shared" ca="1" si="8"/>
        <v>0</v>
      </c>
      <c r="L123" s="74">
        <f>IF($B123=" ",0,IF([1]Données!$N164="exo",0,$K123/1000*VLOOKUP($F123,taux,6)))</f>
        <v>0</v>
      </c>
      <c r="M123" s="76">
        <f>IF($B123=" ",0,IF([1]Données!$K164="NON COUVERT",0,IF(AND([1]Données!$L164="oui",[1]Données!$K164=0.5),MIN(VLOOKUP($F123,taux,5)/2,ROUNDUP(VLOOKUP($F123,taux,3)*$E123,-3)/2),IF([1]Données!$K164=0.5,MIN(VLOOKUP($F123,taux,4)/2,ROUNDUP(VLOOKUP($F123,taux,3)*$E123,-3)/2),ROUNDUP(IF([1]Données!$L164="OUI",MIN(VLOOKUP($F123,taux,3)*$E123,VLOOKUP($F123,taux,5)),MIN(VLOOKUP($F123,taux,3)*$E123,VLOOKUP($F123,taux,4))),-3)))))</f>
        <v>0</v>
      </c>
      <c r="N123" s="76">
        <f>IF($B123=" ",0,IF([1]Données!$N164="NON COUVERT",0,IF(AND([1]Données!$O164="oui",[1]Données!$N164=0.5),MIN(VLOOKUP($F123,taux,9)/2,ROUNDUP(VLOOKUP($F123,taux,7)*$E123,-3)/2),IF([1]Données!$N164=0.5,MIN(VLOOKUP($F123,taux,8)/2,ROUNDUP(VLOOKUP($F123,taux,7)*$E123,-3)/2),ROUNDUP(IF([1]Données!$O164="OUI",MIN(VLOOKUP($F123,taux,7)*$E123,VLOOKUP($F123,taux,9)),MIN(VLOOKUP($F123,taux,7)*$E123,VLOOKUP($F123,taux,8))),-3)))))</f>
        <v>0</v>
      </c>
      <c r="O123" s="77">
        <f>IF($B123=" ",0,IF([1]Données!P164="non couvert"," ",[1]Données!Q164))</f>
        <v>0</v>
      </c>
      <c r="P123" s="78">
        <f>IF($B123=" ",0,IF([1]Données!$P164="exo",0,IF($O123="FAM",VLOOKUP($F123,taux,10),IF($O123="MONO",VLOOKUP($F123,taux,11),IF($O123="COUPLE",VLOOKUP($F123,taux,12),0)))))</f>
        <v>0</v>
      </c>
      <c r="Q123" s="79">
        <f>IF($B123=" ",0,IF([1]Données!$R164="NON COUVERT",0,ROUNDUP(IF([1]Données!$S164="OUI",MIN($E123*VLOOKUP($F123,taux,15)/52,VLOOKUP($F123,taux,17)),MIN($E123*VLOOKUP($F123,taux,15)/52,VLOOKUP($F123,taux,16))),0)))</f>
        <v>0</v>
      </c>
      <c r="R123" s="80">
        <f>IF($B123=" ",0,IF([1]Données!$R164="EXO",0,$Q123*VLOOKUP($F123,taux,13)/10))</f>
        <v>0</v>
      </c>
      <c r="S123" s="81">
        <f t="shared" ca="1" si="9"/>
        <v>0</v>
      </c>
      <c r="T123" s="82">
        <f>IF(B123=" ",0,IF([1]Données!$T164="exo",0,$S123*VLOOKUP($F123,taux,18)/100))</f>
        <v>0</v>
      </c>
      <c r="U123" s="81">
        <f>IF($B123=" ",0,IF([1]Données!$V164="non couvert",0,IF(VLOOKUP($F123,taux,29)="fixe","s/o",IF([1]Données!$W164="oui",MIN(ROUNDUP(VLOOKUP($F123,taux,31)*$E123,-3),VLOOKUP($F123,taux,33)),MIN(ROUNDUP(VLOOKUP($F123,taux,31)*$E123,-3),VLOOKUP($F123,taux,32))))))</f>
        <v>0</v>
      </c>
      <c r="V123" s="82">
        <f>IF(B123=" ",0,IF([1]Données!$V164="exo",0,IF(VLOOKUP($F123,taux,29)="fixe",VLOOKUP($F123,taux,30),$U123/1000*VLOOKUP($F123,taux,30))))</f>
        <v>0</v>
      </c>
      <c r="W123" s="82">
        <f t="shared" si="10"/>
        <v>0</v>
      </c>
      <c r="X123" s="83">
        <f>IF(B123=" ",0,EDATE(([1]Données!E164),780))</f>
        <v>0</v>
      </c>
      <c r="Y123" s="83">
        <f t="shared" si="11"/>
        <v>0</v>
      </c>
      <c r="Z123" s="84">
        <f>IF($B123=" ",0,IF([1]Données!$T164="non couvert",0,IF([1]Données!$U164="oui",MIN(VLOOKUP($F123,taux,26),ROUNDUP(IF($E123/12&gt;VLOOKUP($F123,taux,21)+VLOOKUP($F123,taux,23),(VLOOKUP($F123,taux,20)*VLOOKUP($F123,taux,21))+(VLOOKUP($F123,taux,22)*VLOOKUP($F123,taux,23))+($E123/12-VLOOKUP($F123,taux,21)-VLOOKUP($F123,taux,23))*VLOOKUP($F123,taux,24),IF($E123/12&gt;VLOOKUP($F123,taux,21),(VLOOKUP($F123,taux,20)*VLOOKUP($F123,taux,21))+($E123/12-VLOOKUP($F123,taux,21))*VLOOKUP($F123,taux,22),$E123/12*VLOOKUP($F123,taux,20))),0)),MIN(VLOOKUP($F123,taux,25),ROUNDUP(IF($E123/12&gt;VLOOKUP($F123,taux,21)+VLOOKUP($F123,taux,23),(VLOOKUP($F123,taux,20)*VLOOKUP($F123,taux,21))+(VLOOKUP($F123,taux,22)*VLOOKUP($F123,taux,23))+($E123/12-VLOOKUP($F123,taux,21)-VLOOKUP($F123,taux,23))*VLOOKUP($F123,taux,24),IF($E123/12&gt;VLOOKUP($F123,taux,21),(VLOOKUP($F123,taux,20)*VLOOKUP($F123,taux,21))+($E123/12-VLOOKUP($F123,taux,21))*VLOOKUP($F123,taux,22),$E123/12*VLOOKUP($F123,taux,20))),0)))))</f>
        <v>0</v>
      </c>
      <c r="AA123" s="85">
        <f>IF($B123=" ",0,IF([1]Données!$X164="non couvert"," ",[1]Données!Y164))</f>
        <v>0</v>
      </c>
      <c r="AB123" s="82">
        <f>IF($B123=" ",0,IF([1]Données!$X164="exo",0,IF($AA123="ind",VLOOKUP($F123,taux,34),IF($AA123="fam",VLOOKUP($F123,taux,35),IF($AA123="mono",VLOOKUP($F123,taux,36),IF($AA123="couple",VLOOKUP($F123,taux,37),0))))))</f>
        <v>0</v>
      </c>
      <c r="AC123" s="85">
        <f>IF($B123=" ",0,IF([1]Données!$Z164="non couvert"," ",[1]Données!AA164))</f>
        <v>0</v>
      </c>
      <c r="AD123" s="82">
        <f>IF($B123=" ",0,IF([1]Données!$Z164="exo",0,IF($AC123="ind",VLOOKUP($F123,taux,38),IF($AC123="fam",VLOOKUP($F123,taux,39),IF($AC123="mono",VLOOKUP($F123,taux,40),IF($AC123="couple",VLOOKUP($F123,taux,41),0))))))</f>
        <v>0</v>
      </c>
      <c r="AE123" s="86">
        <f>IF($B123=" ",0,IF([1]Données!$AB164="non couvert"," ",[1]Données!AC164))</f>
        <v>0</v>
      </c>
      <c r="AF123" s="87">
        <f>IF($B123=" ",0,IF([1]Données!$AB164="exo",0,IF($AE123="ind",VLOOKUP($F123,taux,42),IF($AE123="fam",VLOOKUP($F123,taux,43),IF($AE123="mono",VLOOKUP($F123,taux,44),IF($AE123="couple",VLOOKUP($F123,taux,45),0))))))</f>
        <v>0</v>
      </c>
      <c r="AG123" s="88">
        <f t="shared" ca="1" si="12"/>
        <v>0</v>
      </c>
      <c r="AH123" s="88">
        <f>IF($B123=" ",0,IF([1]Données!J164="Manitoba",(Facture!H123+Facture!J123+Facture!L123+Facture!P123+Facture!R123+Facture!T123)*0.08,(AG123-W123)*IF([1]Données!$J164="qc",0.09,IF([1]Données!$J164="on",0.08,0))+W123*VLOOKUP($F123,taux,28)))</f>
        <v>0</v>
      </c>
      <c r="AI123" s="78">
        <f t="shared" ca="1" si="14"/>
        <v>0</v>
      </c>
    </row>
    <row r="124" spans="1:35" s="64" customFormat="1">
      <c r="A124" s="89">
        <f t="shared" si="15"/>
        <v>110</v>
      </c>
      <c r="B124" s="68" t="str">
        <f>CONCATENATE([1]Données!B165," ",[1]Données!C165)</f>
        <v xml:space="preserve"> </v>
      </c>
      <c r="C124" s="69">
        <f ca="1">IF(B124="",0,INT((TODAY()-[1]Données!E165)/365.25))</f>
        <v>119</v>
      </c>
      <c r="D124" s="70">
        <f>[1]Données!D165</f>
        <v>0</v>
      </c>
      <c r="E124" s="71">
        <f>[1]Données!I165</f>
        <v>0</v>
      </c>
      <c r="F124" s="72" t="str">
        <f>[1]Données!AD165</f>
        <v/>
      </c>
      <c r="G124" s="73">
        <f t="shared" ca="1" si="13"/>
        <v>0</v>
      </c>
      <c r="H124" s="74">
        <f>IF($B124=" ",0,IF([1]Données!$K165="exo",0,$G124/1000*VLOOKUP($F124,taux,2)))</f>
        <v>0</v>
      </c>
      <c r="I124" s="75">
        <f ca="1">IF(C124&gt;=65,0,[1]Données!M165*5000)</f>
        <v>0</v>
      </c>
      <c r="J124" s="74">
        <f ca="1">I124/1000*(IF(I124=0,0,1)*VLOOKUP((1+(C124&gt;=20)+(C124&gt;=25)+(C124&gt;=30)+(C124&gt;=35)+(C124&gt;=40)+(C124&gt;=45)+(C124&gt;=50)+(C124&gt;=55)+(C124&gt;=60)+(C124&gt;=65)),Test,2+(IF([1]Données!F165="H",1,3))+(IF([1]Données!G165="F",1,0))))</f>
        <v>0</v>
      </c>
      <c r="K124" s="73">
        <f t="shared" ca="1" si="8"/>
        <v>0</v>
      </c>
      <c r="L124" s="74">
        <f>IF($B124=" ",0,IF([1]Données!$N165="exo",0,$K124/1000*VLOOKUP($F124,taux,6)))</f>
        <v>0</v>
      </c>
      <c r="M124" s="76">
        <f>IF($B124=" ",0,IF([1]Données!$K165="NON COUVERT",0,IF(AND([1]Données!$L165="oui",[1]Données!$K165=0.5),MIN(VLOOKUP($F124,taux,5)/2,ROUNDUP(VLOOKUP($F124,taux,3)*$E124,-3)/2),IF([1]Données!$K165=0.5,MIN(VLOOKUP($F124,taux,4)/2,ROUNDUP(VLOOKUP($F124,taux,3)*$E124,-3)/2),ROUNDUP(IF([1]Données!$L165="OUI",MIN(VLOOKUP($F124,taux,3)*$E124,VLOOKUP($F124,taux,5)),MIN(VLOOKUP($F124,taux,3)*$E124,VLOOKUP($F124,taux,4))),-3)))))</f>
        <v>0</v>
      </c>
      <c r="N124" s="76">
        <f>IF($B124=" ",0,IF([1]Données!$N165="NON COUVERT",0,IF(AND([1]Données!$O165="oui",[1]Données!$N165=0.5),MIN(VLOOKUP($F124,taux,9)/2,ROUNDUP(VLOOKUP($F124,taux,7)*$E124,-3)/2),IF([1]Données!$N165=0.5,MIN(VLOOKUP($F124,taux,8)/2,ROUNDUP(VLOOKUP($F124,taux,7)*$E124,-3)/2),ROUNDUP(IF([1]Données!$O165="OUI",MIN(VLOOKUP($F124,taux,7)*$E124,VLOOKUP($F124,taux,9)),MIN(VLOOKUP($F124,taux,7)*$E124,VLOOKUP($F124,taux,8))),-3)))))</f>
        <v>0</v>
      </c>
      <c r="O124" s="77">
        <f>IF($B124=" ",0,IF([1]Données!P165="non couvert"," ",[1]Données!Q165))</f>
        <v>0</v>
      </c>
      <c r="P124" s="78">
        <f>IF($B124=" ",0,IF([1]Données!$P165="exo",0,IF($O124="FAM",VLOOKUP($F124,taux,10),IF($O124="MONO",VLOOKUP($F124,taux,11),IF($O124="COUPLE",VLOOKUP($F124,taux,12),0)))))</f>
        <v>0</v>
      </c>
      <c r="Q124" s="79">
        <f>IF($B124=" ",0,IF([1]Données!$R165="NON COUVERT",0,ROUNDUP(IF([1]Données!$S165="OUI",MIN($E124*VLOOKUP($F124,taux,15)/52,VLOOKUP($F124,taux,17)),MIN($E124*VLOOKUP($F124,taux,15)/52,VLOOKUP($F124,taux,16))),0)))</f>
        <v>0</v>
      </c>
      <c r="R124" s="80">
        <f>IF($B124=" ",0,IF([1]Données!$R165="EXO",0,$Q124*VLOOKUP($F124,taux,13)/10))</f>
        <v>0</v>
      </c>
      <c r="S124" s="81">
        <f t="shared" ca="1" si="9"/>
        <v>0</v>
      </c>
      <c r="T124" s="82">
        <f>IF(B124=" ",0,IF([1]Données!$T165="exo",0,$S124*VLOOKUP($F124,taux,18)/100))</f>
        <v>0</v>
      </c>
      <c r="U124" s="81">
        <f>IF($B124=" ",0,IF([1]Données!$V165="non couvert",0,IF(VLOOKUP($F124,taux,29)="fixe","s/o",IF([1]Données!$W165="oui",MIN(ROUNDUP(VLOOKUP($F124,taux,31)*$E124,-3),VLOOKUP($F124,taux,33)),MIN(ROUNDUP(VLOOKUP($F124,taux,31)*$E124,-3),VLOOKUP($F124,taux,32))))))</f>
        <v>0</v>
      </c>
      <c r="V124" s="82">
        <f>IF(B124=" ",0,IF([1]Données!$V165="exo",0,IF(VLOOKUP($F124,taux,29)="fixe",VLOOKUP($F124,taux,30),$U124/1000*VLOOKUP($F124,taux,30))))</f>
        <v>0</v>
      </c>
      <c r="W124" s="82">
        <f t="shared" si="10"/>
        <v>0</v>
      </c>
      <c r="X124" s="83">
        <f>IF(B124=" ",0,EDATE(([1]Données!E165),780))</f>
        <v>0</v>
      </c>
      <c r="Y124" s="83">
        <f t="shared" si="11"/>
        <v>0</v>
      </c>
      <c r="Z124" s="84">
        <f>IF($B124=" ",0,IF([1]Données!$T165="non couvert",0,IF([1]Données!$U165="oui",MIN(VLOOKUP($F124,taux,26),ROUNDUP(IF($E124/12&gt;VLOOKUP($F124,taux,21)+VLOOKUP($F124,taux,23),(VLOOKUP($F124,taux,20)*VLOOKUP($F124,taux,21))+(VLOOKUP($F124,taux,22)*VLOOKUP($F124,taux,23))+($E124/12-VLOOKUP($F124,taux,21)-VLOOKUP($F124,taux,23))*VLOOKUP($F124,taux,24),IF($E124/12&gt;VLOOKUP($F124,taux,21),(VLOOKUP($F124,taux,20)*VLOOKUP($F124,taux,21))+($E124/12-VLOOKUP($F124,taux,21))*VLOOKUP($F124,taux,22),$E124/12*VLOOKUP($F124,taux,20))),0)),MIN(VLOOKUP($F124,taux,25),ROUNDUP(IF($E124/12&gt;VLOOKUP($F124,taux,21)+VLOOKUP($F124,taux,23),(VLOOKUP($F124,taux,20)*VLOOKUP($F124,taux,21))+(VLOOKUP($F124,taux,22)*VLOOKUP($F124,taux,23))+($E124/12-VLOOKUP($F124,taux,21)-VLOOKUP($F124,taux,23))*VLOOKUP($F124,taux,24),IF($E124/12&gt;VLOOKUP($F124,taux,21),(VLOOKUP($F124,taux,20)*VLOOKUP($F124,taux,21))+($E124/12-VLOOKUP($F124,taux,21))*VLOOKUP($F124,taux,22),$E124/12*VLOOKUP($F124,taux,20))),0)))))</f>
        <v>0</v>
      </c>
      <c r="AA124" s="85">
        <f>IF($B124=" ",0,IF([1]Données!$X165="non couvert"," ",[1]Données!Y165))</f>
        <v>0</v>
      </c>
      <c r="AB124" s="82">
        <f>IF($B124=" ",0,IF([1]Données!$X165="exo",0,IF($AA124="ind",VLOOKUP($F124,taux,34),IF($AA124="fam",VLOOKUP($F124,taux,35),IF($AA124="mono",VLOOKUP($F124,taux,36),IF($AA124="couple",VLOOKUP($F124,taux,37),0))))))</f>
        <v>0</v>
      </c>
      <c r="AC124" s="85">
        <f>IF($B124=" ",0,IF([1]Données!$Z165="non couvert"," ",[1]Données!AA165))</f>
        <v>0</v>
      </c>
      <c r="AD124" s="82">
        <f>IF($B124=" ",0,IF([1]Données!$Z165="exo",0,IF($AC124="ind",VLOOKUP($F124,taux,38),IF($AC124="fam",VLOOKUP($F124,taux,39),IF($AC124="mono",VLOOKUP($F124,taux,40),IF($AC124="couple",VLOOKUP($F124,taux,41),0))))))</f>
        <v>0</v>
      </c>
      <c r="AE124" s="86">
        <f>IF($B124=" ",0,IF([1]Données!$AB165="non couvert"," ",[1]Données!AC165))</f>
        <v>0</v>
      </c>
      <c r="AF124" s="87">
        <f>IF($B124=" ",0,IF([1]Données!$AB165="exo",0,IF($AE124="ind",VLOOKUP($F124,taux,42),IF($AE124="fam",VLOOKUP($F124,taux,43),IF($AE124="mono",VLOOKUP($F124,taux,44),IF($AE124="couple",VLOOKUP($F124,taux,45),0))))))</f>
        <v>0</v>
      </c>
      <c r="AG124" s="88">
        <f t="shared" ca="1" si="12"/>
        <v>0</v>
      </c>
      <c r="AH124" s="88">
        <f>IF($B124=" ",0,IF([1]Données!J165="Manitoba",(Facture!H124+Facture!J124+Facture!L124+Facture!P124+Facture!R124+Facture!T124)*0.08,(AG124-W124)*IF([1]Données!$J165="qc",0.09,IF([1]Données!$J165="on",0.08,0))+W124*VLOOKUP($F124,taux,28)))</f>
        <v>0</v>
      </c>
      <c r="AI124" s="78">
        <f t="shared" ca="1" si="14"/>
        <v>0</v>
      </c>
    </row>
    <row r="125" spans="1:35" s="64" customFormat="1">
      <c r="A125" s="89">
        <f t="shared" si="15"/>
        <v>111</v>
      </c>
      <c r="B125" s="68" t="str">
        <f>CONCATENATE([1]Données!B166," ",[1]Données!C166)</f>
        <v xml:space="preserve"> </v>
      </c>
      <c r="C125" s="69">
        <f ca="1">IF(B125="",0,INT((TODAY()-[1]Données!E166)/365.25))</f>
        <v>119</v>
      </c>
      <c r="D125" s="70">
        <f>[1]Données!D166</f>
        <v>0</v>
      </c>
      <c r="E125" s="71">
        <f>[1]Données!I166</f>
        <v>0</v>
      </c>
      <c r="F125" s="72" t="str">
        <f>[1]Données!AD166</f>
        <v/>
      </c>
      <c r="G125" s="73">
        <f t="shared" ca="1" si="13"/>
        <v>0</v>
      </c>
      <c r="H125" s="74">
        <f>IF($B125=" ",0,IF([1]Données!$K166="exo",0,$G125/1000*VLOOKUP($F125,taux,2)))</f>
        <v>0</v>
      </c>
      <c r="I125" s="75">
        <f ca="1">IF(C125&gt;=65,0,[1]Données!M166*5000)</f>
        <v>0</v>
      </c>
      <c r="J125" s="74">
        <f ca="1">I125/1000*(IF(I125=0,0,1)*VLOOKUP((1+(C125&gt;=20)+(C125&gt;=25)+(C125&gt;=30)+(C125&gt;=35)+(C125&gt;=40)+(C125&gt;=45)+(C125&gt;=50)+(C125&gt;=55)+(C125&gt;=60)+(C125&gt;=65)),Test,2+(IF([1]Données!F166="H",1,3))+(IF([1]Données!G166="F",1,0))))</f>
        <v>0</v>
      </c>
      <c r="K125" s="73">
        <f t="shared" ca="1" si="8"/>
        <v>0</v>
      </c>
      <c r="L125" s="74">
        <f>IF($B125=" ",0,IF([1]Données!$N166="exo",0,$K125/1000*VLOOKUP($F125,taux,6)))</f>
        <v>0</v>
      </c>
      <c r="M125" s="76">
        <f>IF($B125=" ",0,IF([1]Données!$K166="NON COUVERT",0,IF(AND([1]Données!$L166="oui",[1]Données!$K166=0.5),MIN(VLOOKUP($F125,taux,5)/2,ROUNDUP(VLOOKUP($F125,taux,3)*$E125,-3)/2),IF([1]Données!$K166=0.5,MIN(VLOOKUP($F125,taux,4)/2,ROUNDUP(VLOOKUP($F125,taux,3)*$E125,-3)/2),ROUNDUP(IF([1]Données!$L166="OUI",MIN(VLOOKUP($F125,taux,3)*$E125,VLOOKUP($F125,taux,5)),MIN(VLOOKUP($F125,taux,3)*$E125,VLOOKUP($F125,taux,4))),-3)))))</f>
        <v>0</v>
      </c>
      <c r="N125" s="76">
        <f>IF($B125=" ",0,IF([1]Données!$N166="NON COUVERT",0,IF(AND([1]Données!$O166="oui",[1]Données!$N166=0.5),MIN(VLOOKUP($F125,taux,9)/2,ROUNDUP(VLOOKUP($F125,taux,7)*$E125,-3)/2),IF([1]Données!$N166=0.5,MIN(VLOOKUP($F125,taux,8)/2,ROUNDUP(VLOOKUP($F125,taux,7)*$E125,-3)/2),ROUNDUP(IF([1]Données!$O166="OUI",MIN(VLOOKUP($F125,taux,7)*$E125,VLOOKUP($F125,taux,9)),MIN(VLOOKUP($F125,taux,7)*$E125,VLOOKUP($F125,taux,8))),-3)))))</f>
        <v>0</v>
      </c>
      <c r="O125" s="77">
        <f>IF($B125=" ",0,IF([1]Données!P166="non couvert"," ",[1]Données!Q166))</f>
        <v>0</v>
      </c>
      <c r="P125" s="78">
        <f>IF($B125=" ",0,IF([1]Données!$P166="exo",0,IF($O125="FAM",VLOOKUP($F125,taux,10),IF($O125="MONO",VLOOKUP($F125,taux,11),IF($O125="COUPLE",VLOOKUP($F125,taux,12),0)))))</f>
        <v>0</v>
      </c>
      <c r="Q125" s="79">
        <f>IF($B125=" ",0,IF([1]Données!$R166="NON COUVERT",0,ROUNDUP(IF([1]Données!$S166="OUI",MIN($E125*VLOOKUP($F125,taux,15)/52,VLOOKUP($F125,taux,17)),MIN($E125*VLOOKUP($F125,taux,15)/52,VLOOKUP($F125,taux,16))),0)))</f>
        <v>0</v>
      </c>
      <c r="R125" s="80">
        <f>IF($B125=" ",0,IF([1]Données!$R166="EXO",0,$Q125*VLOOKUP($F125,taux,13)/10))</f>
        <v>0</v>
      </c>
      <c r="S125" s="81">
        <f t="shared" ca="1" si="9"/>
        <v>0</v>
      </c>
      <c r="T125" s="82">
        <f>IF(B125=" ",0,IF([1]Données!$T166="exo",0,$S125*VLOOKUP($F125,taux,18)/100))</f>
        <v>0</v>
      </c>
      <c r="U125" s="81">
        <f>IF($B125=" ",0,IF([1]Données!$V166="non couvert",0,IF(VLOOKUP($F125,taux,29)="fixe","s/o",IF([1]Données!$W166="oui",MIN(ROUNDUP(VLOOKUP($F125,taux,31)*$E125,-3),VLOOKUP($F125,taux,33)),MIN(ROUNDUP(VLOOKUP($F125,taux,31)*$E125,-3),VLOOKUP($F125,taux,32))))))</f>
        <v>0</v>
      </c>
      <c r="V125" s="82">
        <f>IF(B125=" ",0,IF([1]Données!$V166="exo",0,IF(VLOOKUP($F125,taux,29)="fixe",VLOOKUP($F125,taux,30),$U125/1000*VLOOKUP($F125,taux,30))))</f>
        <v>0</v>
      </c>
      <c r="W125" s="82">
        <f t="shared" si="10"/>
        <v>0</v>
      </c>
      <c r="X125" s="83">
        <f>IF(B125=" ",0,EDATE(([1]Données!E166),780))</f>
        <v>0</v>
      </c>
      <c r="Y125" s="83">
        <f t="shared" si="11"/>
        <v>0</v>
      </c>
      <c r="Z125" s="84">
        <f>IF($B125=" ",0,IF([1]Données!$T166="non couvert",0,IF([1]Données!$U166="oui",MIN(VLOOKUP($F125,taux,26),ROUNDUP(IF($E125/12&gt;VLOOKUP($F125,taux,21)+VLOOKUP($F125,taux,23),(VLOOKUP($F125,taux,20)*VLOOKUP($F125,taux,21))+(VLOOKUP($F125,taux,22)*VLOOKUP($F125,taux,23))+($E125/12-VLOOKUP($F125,taux,21)-VLOOKUP($F125,taux,23))*VLOOKUP($F125,taux,24),IF($E125/12&gt;VLOOKUP($F125,taux,21),(VLOOKUP($F125,taux,20)*VLOOKUP($F125,taux,21))+($E125/12-VLOOKUP($F125,taux,21))*VLOOKUP($F125,taux,22),$E125/12*VLOOKUP($F125,taux,20))),0)),MIN(VLOOKUP($F125,taux,25),ROUNDUP(IF($E125/12&gt;VLOOKUP($F125,taux,21)+VLOOKUP($F125,taux,23),(VLOOKUP($F125,taux,20)*VLOOKUP($F125,taux,21))+(VLOOKUP($F125,taux,22)*VLOOKUP($F125,taux,23))+($E125/12-VLOOKUP($F125,taux,21)-VLOOKUP($F125,taux,23))*VLOOKUP($F125,taux,24),IF($E125/12&gt;VLOOKUP($F125,taux,21),(VLOOKUP($F125,taux,20)*VLOOKUP($F125,taux,21))+($E125/12-VLOOKUP($F125,taux,21))*VLOOKUP($F125,taux,22),$E125/12*VLOOKUP($F125,taux,20))),0)))))</f>
        <v>0</v>
      </c>
      <c r="AA125" s="85">
        <f>IF($B125=" ",0,IF([1]Données!$X166="non couvert"," ",[1]Données!Y166))</f>
        <v>0</v>
      </c>
      <c r="AB125" s="82">
        <f>IF($B125=" ",0,IF([1]Données!$X166="exo",0,IF($AA125="ind",VLOOKUP($F125,taux,34),IF($AA125="fam",VLOOKUP($F125,taux,35),IF($AA125="mono",VLOOKUP($F125,taux,36),IF($AA125="couple",VLOOKUP($F125,taux,37),0))))))</f>
        <v>0</v>
      </c>
      <c r="AC125" s="85">
        <f>IF($B125=" ",0,IF([1]Données!$Z166="non couvert"," ",[1]Données!AA166))</f>
        <v>0</v>
      </c>
      <c r="AD125" s="82">
        <f>IF($B125=" ",0,IF([1]Données!$Z166="exo",0,IF($AC125="ind",VLOOKUP($F125,taux,38),IF($AC125="fam",VLOOKUP($F125,taux,39),IF($AC125="mono",VLOOKUP($F125,taux,40),IF($AC125="couple",VLOOKUP($F125,taux,41),0))))))</f>
        <v>0</v>
      </c>
      <c r="AE125" s="86">
        <f>IF($B125=" ",0,IF([1]Données!$AB166="non couvert"," ",[1]Données!AC166))</f>
        <v>0</v>
      </c>
      <c r="AF125" s="87">
        <f>IF($B125=" ",0,IF([1]Données!$AB166="exo",0,IF($AE125="ind",VLOOKUP($F125,taux,42),IF($AE125="fam",VLOOKUP($F125,taux,43),IF($AE125="mono",VLOOKUP($F125,taux,44),IF($AE125="couple",VLOOKUP($F125,taux,45),0))))))</f>
        <v>0</v>
      </c>
      <c r="AG125" s="88">
        <f t="shared" ca="1" si="12"/>
        <v>0</v>
      </c>
      <c r="AH125" s="88">
        <f>IF($B125=" ",0,IF([1]Données!J166="Manitoba",(Facture!H125+Facture!J125+Facture!L125+Facture!P125+Facture!R125+Facture!T125)*0.08,(AG125-W125)*IF([1]Données!$J166="qc",0.09,IF([1]Données!$J166="on",0.08,0))+W125*VLOOKUP($F125,taux,28)))</f>
        <v>0</v>
      </c>
      <c r="AI125" s="78">
        <f t="shared" ca="1" si="14"/>
        <v>0</v>
      </c>
    </row>
    <row r="126" spans="1:35" s="64" customFormat="1">
      <c r="A126" s="89">
        <f t="shared" si="15"/>
        <v>112</v>
      </c>
      <c r="B126" s="68" t="str">
        <f>CONCATENATE([1]Données!B167," ",[1]Données!C167)</f>
        <v xml:space="preserve"> </v>
      </c>
      <c r="C126" s="69">
        <f ca="1">IF(B126="",0,INT((TODAY()-[1]Données!E167)/365.25))</f>
        <v>119</v>
      </c>
      <c r="D126" s="70">
        <f>[1]Données!D167</f>
        <v>0</v>
      </c>
      <c r="E126" s="71">
        <f>[1]Données!I167</f>
        <v>0</v>
      </c>
      <c r="F126" s="72" t="str">
        <f>[1]Données!AD167</f>
        <v/>
      </c>
      <c r="G126" s="73">
        <f t="shared" ca="1" si="13"/>
        <v>0</v>
      </c>
      <c r="H126" s="74">
        <f>IF($B126=" ",0,IF([1]Données!$K167="exo",0,$G126/1000*VLOOKUP($F126,taux,2)))</f>
        <v>0</v>
      </c>
      <c r="I126" s="75">
        <f ca="1">IF(C126&gt;=65,0,[1]Données!M167*5000)</f>
        <v>0</v>
      </c>
      <c r="J126" s="74">
        <f ca="1">I126/1000*(IF(I126=0,0,1)*VLOOKUP((1+(C126&gt;=20)+(C126&gt;=25)+(C126&gt;=30)+(C126&gt;=35)+(C126&gt;=40)+(C126&gt;=45)+(C126&gt;=50)+(C126&gt;=55)+(C126&gt;=60)+(C126&gt;=65)),Test,2+(IF([1]Données!F167="H",1,3))+(IF([1]Données!G167="F",1,0))))</f>
        <v>0</v>
      </c>
      <c r="K126" s="73">
        <f t="shared" ca="1" si="8"/>
        <v>0</v>
      </c>
      <c r="L126" s="74">
        <f>IF($B126=" ",0,IF([1]Données!$N167="exo",0,$K126/1000*VLOOKUP($F126,taux,6)))</f>
        <v>0</v>
      </c>
      <c r="M126" s="76">
        <f>IF($B126=" ",0,IF([1]Données!$K167="NON COUVERT",0,IF(AND([1]Données!$L167="oui",[1]Données!$K167=0.5),MIN(VLOOKUP($F126,taux,5)/2,ROUNDUP(VLOOKUP($F126,taux,3)*$E126,-3)/2),IF([1]Données!$K167=0.5,MIN(VLOOKUP($F126,taux,4)/2,ROUNDUP(VLOOKUP($F126,taux,3)*$E126,-3)/2),ROUNDUP(IF([1]Données!$L167="OUI",MIN(VLOOKUP($F126,taux,3)*$E126,VLOOKUP($F126,taux,5)),MIN(VLOOKUP($F126,taux,3)*$E126,VLOOKUP($F126,taux,4))),-3)))))</f>
        <v>0</v>
      </c>
      <c r="N126" s="76">
        <f>IF($B126=" ",0,IF([1]Données!$N167="NON COUVERT",0,IF(AND([1]Données!$O167="oui",[1]Données!$N167=0.5),MIN(VLOOKUP($F126,taux,9)/2,ROUNDUP(VLOOKUP($F126,taux,7)*$E126,-3)/2),IF([1]Données!$N167=0.5,MIN(VLOOKUP($F126,taux,8)/2,ROUNDUP(VLOOKUP($F126,taux,7)*$E126,-3)/2),ROUNDUP(IF([1]Données!$O167="OUI",MIN(VLOOKUP($F126,taux,7)*$E126,VLOOKUP($F126,taux,9)),MIN(VLOOKUP($F126,taux,7)*$E126,VLOOKUP($F126,taux,8))),-3)))))</f>
        <v>0</v>
      </c>
      <c r="O126" s="77">
        <f>IF($B126=" ",0,IF([1]Données!P167="non couvert"," ",[1]Données!Q167))</f>
        <v>0</v>
      </c>
      <c r="P126" s="78">
        <f>IF($B126=" ",0,IF([1]Données!$P167="exo",0,IF($O126="FAM",VLOOKUP($F126,taux,10),IF($O126="MONO",VLOOKUP($F126,taux,11),IF($O126="COUPLE",VLOOKUP($F126,taux,12),0)))))</f>
        <v>0</v>
      </c>
      <c r="Q126" s="79">
        <f>IF($B126=" ",0,IF([1]Données!$R167="NON COUVERT",0,ROUNDUP(IF([1]Données!$S167="OUI",MIN($E126*VLOOKUP($F126,taux,15)/52,VLOOKUP($F126,taux,17)),MIN($E126*VLOOKUP($F126,taux,15)/52,VLOOKUP($F126,taux,16))),0)))</f>
        <v>0</v>
      </c>
      <c r="R126" s="80">
        <f>IF($B126=" ",0,IF([1]Données!$R167="EXO",0,$Q126*VLOOKUP($F126,taux,13)/10))</f>
        <v>0</v>
      </c>
      <c r="S126" s="81">
        <f t="shared" ca="1" si="9"/>
        <v>0</v>
      </c>
      <c r="T126" s="82">
        <f>IF(B126=" ",0,IF([1]Données!$T167="exo",0,$S126*VLOOKUP($F126,taux,18)/100))</f>
        <v>0</v>
      </c>
      <c r="U126" s="81">
        <f>IF($B126=" ",0,IF([1]Données!$V167="non couvert",0,IF(VLOOKUP($F126,taux,29)="fixe","s/o",IF([1]Données!$W167="oui",MIN(ROUNDUP(VLOOKUP($F126,taux,31)*$E126,-3),VLOOKUP($F126,taux,33)),MIN(ROUNDUP(VLOOKUP($F126,taux,31)*$E126,-3),VLOOKUP($F126,taux,32))))))</f>
        <v>0</v>
      </c>
      <c r="V126" s="82">
        <f>IF(B126=" ",0,IF([1]Données!$V167="exo",0,IF(VLOOKUP($F126,taux,29)="fixe",VLOOKUP($F126,taux,30),$U126/1000*VLOOKUP($F126,taux,30))))</f>
        <v>0</v>
      </c>
      <c r="W126" s="82">
        <f t="shared" si="10"/>
        <v>0</v>
      </c>
      <c r="X126" s="83">
        <f>IF(B126=" ",0,EDATE(([1]Données!E167),780))</f>
        <v>0</v>
      </c>
      <c r="Y126" s="83">
        <f t="shared" si="11"/>
        <v>0</v>
      </c>
      <c r="Z126" s="84">
        <f>IF($B126=" ",0,IF([1]Données!$T167="non couvert",0,IF([1]Données!$U167="oui",MIN(VLOOKUP($F126,taux,26),ROUNDUP(IF($E126/12&gt;VLOOKUP($F126,taux,21)+VLOOKUP($F126,taux,23),(VLOOKUP($F126,taux,20)*VLOOKUP($F126,taux,21))+(VLOOKUP($F126,taux,22)*VLOOKUP($F126,taux,23))+($E126/12-VLOOKUP($F126,taux,21)-VLOOKUP($F126,taux,23))*VLOOKUP($F126,taux,24),IF($E126/12&gt;VLOOKUP($F126,taux,21),(VLOOKUP($F126,taux,20)*VLOOKUP($F126,taux,21))+($E126/12-VLOOKUP($F126,taux,21))*VLOOKUP($F126,taux,22),$E126/12*VLOOKUP($F126,taux,20))),0)),MIN(VLOOKUP($F126,taux,25),ROUNDUP(IF($E126/12&gt;VLOOKUP($F126,taux,21)+VLOOKUP($F126,taux,23),(VLOOKUP($F126,taux,20)*VLOOKUP($F126,taux,21))+(VLOOKUP($F126,taux,22)*VLOOKUP($F126,taux,23))+($E126/12-VLOOKUP($F126,taux,21)-VLOOKUP($F126,taux,23))*VLOOKUP($F126,taux,24),IF($E126/12&gt;VLOOKUP($F126,taux,21),(VLOOKUP($F126,taux,20)*VLOOKUP($F126,taux,21))+($E126/12-VLOOKUP($F126,taux,21))*VLOOKUP($F126,taux,22),$E126/12*VLOOKUP($F126,taux,20))),0)))))</f>
        <v>0</v>
      </c>
      <c r="AA126" s="85">
        <f>IF($B126=" ",0,IF([1]Données!$X167="non couvert"," ",[1]Données!Y167))</f>
        <v>0</v>
      </c>
      <c r="AB126" s="82">
        <f>IF($B126=" ",0,IF([1]Données!$X167="exo",0,IF($AA126="ind",VLOOKUP($F126,taux,34),IF($AA126="fam",VLOOKUP($F126,taux,35),IF($AA126="mono",VLOOKUP($F126,taux,36),IF($AA126="couple",VLOOKUP($F126,taux,37),0))))))</f>
        <v>0</v>
      </c>
      <c r="AC126" s="85">
        <f>IF($B126=" ",0,IF([1]Données!$Z167="non couvert"," ",[1]Données!AA167))</f>
        <v>0</v>
      </c>
      <c r="AD126" s="82">
        <f>IF($B126=" ",0,IF([1]Données!$Z167="exo",0,IF($AC126="ind",VLOOKUP($F126,taux,38),IF($AC126="fam",VLOOKUP($F126,taux,39),IF($AC126="mono",VLOOKUP($F126,taux,40),IF($AC126="couple",VLOOKUP($F126,taux,41),0))))))</f>
        <v>0</v>
      </c>
      <c r="AE126" s="86">
        <f>IF($B126=" ",0,IF([1]Données!$AB167="non couvert"," ",[1]Données!AC167))</f>
        <v>0</v>
      </c>
      <c r="AF126" s="87">
        <f>IF($B126=" ",0,IF([1]Données!$AB167="exo",0,IF($AE126="ind",VLOOKUP($F126,taux,42),IF($AE126="fam",VLOOKUP($F126,taux,43),IF($AE126="mono",VLOOKUP($F126,taux,44),IF($AE126="couple",VLOOKUP($F126,taux,45),0))))))</f>
        <v>0</v>
      </c>
      <c r="AG126" s="88">
        <f t="shared" ca="1" si="12"/>
        <v>0</v>
      </c>
      <c r="AH126" s="88">
        <f>IF($B126=" ",0,IF([1]Données!J167="Manitoba",(Facture!H126+Facture!J126+Facture!L126+Facture!P126+Facture!R126+Facture!T126)*0.08,(AG126-W126)*IF([1]Données!$J167="qc",0.09,IF([1]Données!$J167="on",0.08,0))+W126*VLOOKUP($F126,taux,28)))</f>
        <v>0</v>
      </c>
      <c r="AI126" s="78">
        <f t="shared" ca="1" si="14"/>
        <v>0</v>
      </c>
    </row>
    <row r="127" spans="1:35" s="64" customFormat="1">
      <c r="A127" s="89">
        <f t="shared" si="15"/>
        <v>113</v>
      </c>
      <c r="B127" s="68" t="str">
        <f>CONCATENATE([1]Données!B168," ",[1]Données!C168)</f>
        <v xml:space="preserve"> </v>
      </c>
      <c r="C127" s="69">
        <f ca="1">IF(B127="",0,INT((TODAY()-[1]Données!E168)/365.25))</f>
        <v>119</v>
      </c>
      <c r="D127" s="70">
        <f>[1]Données!D168</f>
        <v>0</v>
      </c>
      <c r="E127" s="71">
        <f>[1]Données!I168</f>
        <v>0</v>
      </c>
      <c r="F127" s="72" t="str">
        <f>[1]Données!AD168</f>
        <v/>
      </c>
      <c r="G127" s="73">
        <f t="shared" ca="1" si="13"/>
        <v>0</v>
      </c>
      <c r="H127" s="74">
        <f>IF($B127=" ",0,IF([1]Données!$K168="exo",0,$G127/1000*VLOOKUP($F127,taux,2)))</f>
        <v>0</v>
      </c>
      <c r="I127" s="75">
        <f ca="1">IF(C127&gt;=65,0,[1]Données!M168*5000)</f>
        <v>0</v>
      </c>
      <c r="J127" s="74">
        <f ca="1">I127/1000*(IF(I127=0,0,1)*VLOOKUP((1+(C127&gt;=20)+(C127&gt;=25)+(C127&gt;=30)+(C127&gt;=35)+(C127&gt;=40)+(C127&gt;=45)+(C127&gt;=50)+(C127&gt;=55)+(C127&gt;=60)+(C127&gt;=65)),Test,2+(IF([1]Données!F168="H",1,3))+(IF([1]Données!G168="F",1,0))))</f>
        <v>0</v>
      </c>
      <c r="K127" s="73">
        <f t="shared" ca="1" si="8"/>
        <v>0</v>
      </c>
      <c r="L127" s="74">
        <f>IF($B127=" ",0,IF([1]Données!$N168="exo",0,$K127/1000*VLOOKUP($F127,taux,6)))</f>
        <v>0</v>
      </c>
      <c r="M127" s="76">
        <f>IF($B127=" ",0,IF([1]Données!$K168="NON COUVERT",0,IF(AND([1]Données!$L168="oui",[1]Données!$K168=0.5),MIN(VLOOKUP($F127,taux,5)/2,ROUNDUP(VLOOKUP($F127,taux,3)*$E127,-3)/2),IF([1]Données!$K168=0.5,MIN(VLOOKUP($F127,taux,4)/2,ROUNDUP(VLOOKUP($F127,taux,3)*$E127,-3)/2),ROUNDUP(IF([1]Données!$L168="OUI",MIN(VLOOKUP($F127,taux,3)*$E127,VLOOKUP($F127,taux,5)),MIN(VLOOKUP($F127,taux,3)*$E127,VLOOKUP($F127,taux,4))),-3)))))</f>
        <v>0</v>
      </c>
      <c r="N127" s="76">
        <f>IF($B127=" ",0,IF([1]Données!$N168="NON COUVERT",0,IF(AND([1]Données!$O168="oui",[1]Données!$N168=0.5),MIN(VLOOKUP($F127,taux,9)/2,ROUNDUP(VLOOKUP($F127,taux,7)*$E127,-3)/2),IF([1]Données!$N168=0.5,MIN(VLOOKUP($F127,taux,8)/2,ROUNDUP(VLOOKUP($F127,taux,7)*$E127,-3)/2),ROUNDUP(IF([1]Données!$O168="OUI",MIN(VLOOKUP($F127,taux,7)*$E127,VLOOKUP($F127,taux,9)),MIN(VLOOKUP($F127,taux,7)*$E127,VLOOKUP($F127,taux,8))),-3)))))</f>
        <v>0</v>
      </c>
      <c r="O127" s="77">
        <f>IF($B127=" ",0,IF([1]Données!P168="non couvert"," ",[1]Données!Q168))</f>
        <v>0</v>
      </c>
      <c r="P127" s="78">
        <f>IF($B127=" ",0,IF([1]Données!$P168="exo",0,IF($O127="FAM",VLOOKUP($F127,taux,10),IF($O127="MONO",VLOOKUP($F127,taux,11),IF($O127="COUPLE",VLOOKUP($F127,taux,12),0)))))</f>
        <v>0</v>
      </c>
      <c r="Q127" s="79">
        <f>IF($B127=" ",0,IF([1]Données!$R168="NON COUVERT",0,ROUNDUP(IF([1]Données!$S168="OUI",MIN($E127*VLOOKUP($F127,taux,15)/52,VLOOKUP($F127,taux,17)),MIN($E127*VLOOKUP($F127,taux,15)/52,VLOOKUP($F127,taux,16))),0)))</f>
        <v>0</v>
      </c>
      <c r="R127" s="80">
        <f>IF($B127=" ",0,IF([1]Données!$R168="EXO",0,$Q127*VLOOKUP($F127,taux,13)/10))</f>
        <v>0</v>
      </c>
      <c r="S127" s="81">
        <f t="shared" ca="1" si="9"/>
        <v>0</v>
      </c>
      <c r="T127" s="82">
        <f>IF(B127=" ",0,IF([1]Données!$T168="exo",0,$S127*VLOOKUP($F127,taux,18)/100))</f>
        <v>0</v>
      </c>
      <c r="U127" s="81">
        <f>IF($B127=" ",0,IF([1]Données!$V168="non couvert",0,IF(VLOOKUP($F127,taux,29)="fixe","s/o",IF([1]Données!$W168="oui",MIN(ROUNDUP(VLOOKUP($F127,taux,31)*$E127,-3),VLOOKUP($F127,taux,33)),MIN(ROUNDUP(VLOOKUP($F127,taux,31)*$E127,-3),VLOOKUP($F127,taux,32))))))</f>
        <v>0</v>
      </c>
      <c r="V127" s="82">
        <f>IF(B127=" ",0,IF([1]Données!$V168="exo",0,IF(VLOOKUP($F127,taux,29)="fixe",VLOOKUP($F127,taux,30),$U127/1000*VLOOKUP($F127,taux,30))))</f>
        <v>0</v>
      </c>
      <c r="W127" s="82">
        <f t="shared" si="10"/>
        <v>0</v>
      </c>
      <c r="X127" s="83">
        <f>IF(B127=" ",0,EDATE(([1]Données!E168),780))</f>
        <v>0</v>
      </c>
      <c r="Y127" s="83">
        <f t="shared" si="11"/>
        <v>0</v>
      </c>
      <c r="Z127" s="84">
        <f>IF($B127=" ",0,IF([1]Données!$T168="non couvert",0,IF([1]Données!$U168="oui",MIN(VLOOKUP($F127,taux,26),ROUNDUP(IF($E127/12&gt;VLOOKUP($F127,taux,21)+VLOOKUP($F127,taux,23),(VLOOKUP($F127,taux,20)*VLOOKUP($F127,taux,21))+(VLOOKUP($F127,taux,22)*VLOOKUP($F127,taux,23))+($E127/12-VLOOKUP($F127,taux,21)-VLOOKUP($F127,taux,23))*VLOOKUP($F127,taux,24),IF($E127/12&gt;VLOOKUP($F127,taux,21),(VLOOKUP($F127,taux,20)*VLOOKUP($F127,taux,21))+($E127/12-VLOOKUP($F127,taux,21))*VLOOKUP($F127,taux,22),$E127/12*VLOOKUP($F127,taux,20))),0)),MIN(VLOOKUP($F127,taux,25),ROUNDUP(IF($E127/12&gt;VLOOKUP($F127,taux,21)+VLOOKUP($F127,taux,23),(VLOOKUP($F127,taux,20)*VLOOKUP($F127,taux,21))+(VLOOKUP($F127,taux,22)*VLOOKUP($F127,taux,23))+($E127/12-VLOOKUP($F127,taux,21)-VLOOKUP($F127,taux,23))*VLOOKUP($F127,taux,24),IF($E127/12&gt;VLOOKUP($F127,taux,21),(VLOOKUP($F127,taux,20)*VLOOKUP($F127,taux,21))+($E127/12-VLOOKUP($F127,taux,21))*VLOOKUP($F127,taux,22),$E127/12*VLOOKUP($F127,taux,20))),0)))))</f>
        <v>0</v>
      </c>
      <c r="AA127" s="85">
        <f>IF($B127=" ",0,IF([1]Données!$X168="non couvert"," ",[1]Données!Y168))</f>
        <v>0</v>
      </c>
      <c r="AB127" s="82">
        <f>IF($B127=" ",0,IF([1]Données!$X168="exo",0,IF($AA127="ind",VLOOKUP($F127,taux,34),IF($AA127="fam",VLOOKUP($F127,taux,35),IF($AA127="mono",VLOOKUP($F127,taux,36),IF($AA127="couple",VLOOKUP($F127,taux,37),0))))))</f>
        <v>0</v>
      </c>
      <c r="AC127" s="85">
        <f>IF($B127=" ",0,IF([1]Données!$Z168="non couvert"," ",[1]Données!AA168))</f>
        <v>0</v>
      </c>
      <c r="AD127" s="82">
        <f>IF($B127=" ",0,IF([1]Données!$Z168="exo",0,IF($AC127="ind",VLOOKUP($F127,taux,38),IF($AC127="fam",VLOOKUP($F127,taux,39),IF($AC127="mono",VLOOKUP($F127,taux,40),IF($AC127="couple",VLOOKUP($F127,taux,41),0))))))</f>
        <v>0</v>
      </c>
      <c r="AE127" s="86">
        <f>IF($B127=" ",0,IF([1]Données!$AB168="non couvert"," ",[1]Données!AC168))</f>
        <v>0</v>
      </c>
      <c r="AF127" s="87">
        <f>IF($B127=" ",0,IF([1]Données!$AB168="exo",0,IF($AE127="ind",VLOOKUP($F127,taux,42),IF($AE127="fam",VLOOKUP($F127,taux,43),IF($AE127="mono",VLOOKUP($F127,taux,44),IF($AE127="couple",VLOOKUP($F127,taux,45),0))))))</f>
        <v>0</v>
      </c>
      <c r="AG127" s="88">
        <f t="shared" ca="1" si="12"/>
        <v>0</v>
      </c>
      <c r="AH127" s="88">
        <f>IF($B127=" ",0,IF([1]Données!J168="Manitoba",(Facture!H127+Facture!J127+Facture!L127+Facture!P127+Facture!R127+Facture!T127)*0.08,(AG127-W127)*IF([1]Données!$J168="qc",0.09,IF([1]Données!$J168="on",0.08,0))+W127*VLOOKUP($F127,taux,28)))</f>
        <v>0</v>
      </c>
      <c r="AI127" s="78">
        <f t="shared" ca="1" si="14"/>
        <v>0</v>
      </c>
    </row>
    <row r="128" spans="1:35" s="64" customFormat="1">
      <c r="A128" s="89">
        <f t="shared" si="15"/>
        <v>114</v>
      </c>
      <c r="B128" s="68" t="str">
        <f>CONCATENATE([1]Données!B169," ",[1]Données!C169)</f>
        <v xml:space="preserve"> </v>
      </c>
      <c r="C128" s="69">
        <f ca="1">IF(B128="",0,INT((TODAY()-[1]Données!E169)/365.25))</f>
        <v>119</v>
      </c>
      <c r="D128" s="70">
        <f>[1]Données!D169</f>
        <v>0</v>
      </c>
      <c r="E128" s="71">
        <f>[1]Données!I169</f>
        <v>0</v>
      </c>
      <c r="F128" s="72" t="str">
        <f>[1]Données!AD169</f>
        <v/>
      </c>
      <c r="G128" s="73">
        <f t="shared" ca="1" si="13"/>
        <v>0</v>
      </c>
      <c r="H128" s="74">
        <f>IF($B128=" ",0,IF([1]Données!$K169="exo",0,$G128/1000*VLOOKUP($F128,taux,2)))</f>
        <v>0</v>
      </c>
      <c r="I128" s="75">
        <f ca="1">IF(C128&gt;=65,0,[1]Données!M169*5000)</f>
        <v>0</v>
      </c>
      <c r="J128" s="74">
        <f ca="1">I128/1000*(IF(I128=0,0,1)*VLOOKUP((1+(C128&gt;=20)+(C128&gt;=25)+(C128&gt;=30)+(C128&gt;=35)+(C128&gt;=40)+(C128&gt;=45)+(C128&gt;=50)+(C128&gt;=55)+(C128&gt;=60)+(C128&gt;=65)),Test,2+(IF([1]Données!F169="H",1,3))+(IF([1]Données!G169="F",1,0))))</f>
        <v>0</v>
      </c>
      <c r="K128" s="73">
        <f t="shared" ca="1" si="8"/>
        <v>0</v>
      </c>
      <c r="L128" s="74">
        <f>IF($B128=" ",0,IF([1]Données!$N169="exo",0,$K128/1000*VLOOKUP($F128,taux,6)))</f>
        <v>0</v>
      </c>
      <c r="M128" s="76">
        <f>IF($B128=" ",0,IF([1]Données!$K169="NON COUVERT",0,IF(AND([1]Données!$L169="oui",[1]Données!$K169=0.5),MIN(VLOOKUP($F128,taux,5)/2,ROUNDUP(VLOOKUP($F128,taux,3)*$E128,-3)/2),IF([1]Données!$K169=0.5,MIN(VLOOKUP($F128,taux,4)/2,ROUNDUP(VLOOKUP($F128,taux,3)*$E128,-3)/2),ROUNDUP(IF([1]Données!$L169="OUI",MIN(VLOOKUP($F128,taux,3)*$E128,VLOOKUP($F128,taux,5)),MIN(VLOOKUP($F128,taux,3)*$E128,VLOOKUP($F128,taux,4))),-3)))))</f>
        <v>0</v>
      </c>
      <c r="N128" s="76">
        <f>IF($B128=" ",0,IF([1]Données!$N169="NON COUVERT",0,IF(AND([1]Données!$O169="oui",[1]Données!$N169=0.5),MIN(VLOOKUP($F128,taux,9)/2,ROUNDUP(VLOOKUP($F128,taux,7)*$E128,-3)/2),IF([1]Données!$N169=0.5,MIN(VLOOKUP($F128,taux,8)/2,ROUNDUP(VLOOKUP($F128,taux,7)*$E128,-3)/2),ROUNDUP(IF([1]Données!$O169="OUI",MIN(VLOOKUP($F128,taux,7)*$E128,VLOOKUP($F128,taux,9)),MIN(VLOOKUP($F128,taux,7)*$E128,VLOOKUP($F128,taux,8))),-3)))))</f>
        <v>0</v>
      </c>
      <c r="O128" s="77">
        <f>IF($B128=" ",0,IF([1]Données!P169="non couvert"," ",[1]Données!Q169))</f>
        <v>0</v>
      </c>
      <c r="P128" s="78">
        <f>IF($B128=" ",0,IF([1]Données!$P169="exo",0,IF($O128="FAM",VLOOKUP($F128,taux,10),IF($O128="MONO",VLOOKUP($F128,taux,11),IF($O128="COUPLE",VLOOKUP($F128,taux,12),0)))))</f>
        <v>0</v>
      </c>
      <c r="Q128" s="79">
        <f>IF($B128=" ",0,IF([1]Données!$R169="NON COUVERT",0,ROUNDUP(IF([1]Données!$S169="OUI",MIN($E128*VLOOKUP($F128,taux,15)/52,VLOOKUP($F128,taux,17)),MIN($E128*VLOOKUP($F128,taux,15)/52,VLOOKUP($F128,taux,16))),0)))</f>
        <v>0</v>
      </c>
      <c r="R128" s="80">
        <f>IF($B128=" ",0,IF([1]Données!$R169="EXO",0,$Q128*VLOOKUP($F128,taux,13)/10))</f>
        <v>0</v>
      </c>
      <c r="S128" s="81">
        <f t="shared" ca="1" si="9"/>
        <v>0</v>
      </c>
      <c r="T128" s="82">
        <f>IF(B128=" ",0,IF([1]Données!$T169="exo",0,$S128*VLOOKUP($F128,taux,18)/100))</f>
        <v>0</v>
      </c>
      <c r="U128" s="81">
        <f>IF($B128=" ",0,IF([1]Données!$V169="non couvert",0,IF(VLOOKUP($F128,taux,29)="fixe","s/o",IF([1]Données!$W169="oui",MIN(ROUNDUP(VLOOKUP($F128,taux,31)*$E128,-3),VLOOKUP($F128,taux,33)),MIN(ROUNDUP(VLOOKUP($F128,taux,31)*$E128,-3),VLOOKUP($F128,taux,32))))))</f>
        <v>0</v>
      </c>
      <c r="V128" s="82">
        <f>IF(B128=" ",0,IF([1]Données!$V169="exo",0,IF(VLOOKUP($F128,taux,29)="fixe",VLOOKUP($F128,taux,30),$U128/1000*VLOOKUP($F128,taux,30))))</f>
        <v>0</v>
      </c>
      <c r="W128" s="82">
        <f t="shared" si="10"/>
        <v>0</v>
      </c>
      <c r="X128" s="83">
        <f>IF(B128=" ",0,EDATE(([1]Données!E169),780))</f>
        <v>0</v>
      </c>
      <c r="Y128" s="83">
        <f t="shared" si="11"/>
        <v>0</v>
      </c>
      <c r="Z128" s="84">
        <f>IF($B128=" ",0,IF([1]Données!$T169="non couvert",0,IF([1]Données!$U169="oui",MIN(VLOOKUP($F128,taux,26),ROUNDUP(IF($E128/12&gt;VLOOKUP($F128,taux,21)+VLOOKUP($F128,taux,23),(VLOOKUP($F128,taux,20)*VLOOKUP($F128,taux,21))+(VLOOKUP($F128,taux,22)*VLOOKUP($F128,taux,23))+($E128/12-VLOOKUP($F128,taux,21)-VLOOKUP($F128,taux,23))*VLOOKUP($F128,taux,24),IF($E128/12&gt;VLOOKUP($F128,taux,21),(VLOOKUP($F128,taux,20)*VLOOKUP($F128,taux,21))+($E128/12-VLOOKUP($F128,taux,21))*VLOOKUP($F128,taux,22),$E128/12*VLOOKUP($F128,taux,20))),0)),MIN(VLOOKUP($F128,taux,25),ROUNDUP(IF($E128/12&gt;VLOOKUP($F128,taux,21)+VLOOKUP($F128,taux,23),(VLOOKUP($F128,taux,20)*VLOOKUP($F128,taux,21))+(VLOOKUP($F128,taux,22)*VLOOKUP($F128,taux,23))+($E128/12-VLOOKUP($F128,taux,21)-VLOOKUP($F128,taux,23))*VLOOKUP($F128,taux,24),IF($E128/12&gt;VLOOKUP($F128,taux,21),(VLOOKUP($F128,taux,20)*VLOOKUP($F128,taux,21))+($E128/12-VLOOKUP($F128,taux,21))*VLOOKUP($F128,taux,22),$E128/12*VLOOKUP($F128,taux,20))),0)))))</f>
        <v>0</v>
      </c>
      <c r="AA128" s="85">
        <f>IF($B128=" ",0,IF([1]Données!$X169="non couvert"," ",[1]Données!Y169))</f>
        <v>0</v>
      </c>
      <c r="AB128" s="82">
        <f>IF($B128=" ",0,IF([1]Données!$X169="exo",0,IF($AA128="ind",VLOOKUP($F128,taux,34),IF($AA128="fam",VLOOKUP($F128,taux,35),IF($AA128="mono",VLOOKUP($F128,taux,36),IF($AA128="couple",VLOOKUP($F128,taux,37),0))))))</f>
        <v>0</v>
      </c>
      <c r="AC128" s="85">
        <f>IF($B128=" ",0,IF([1]Données!$Z169="non couvert"," ",[1]Données!AA169))</f>
        <v>0</v>
      </c>
      <c r="AD128" s="82">
        <f>IF($B128=" ",0,IF([1]Données!$Z169="exo",0,IF($AC128="ind",VLOOKUP($F128,taux,38),IF($AC128="fam",VLOOKUP($F128,taux,39),IF($AC128="mono",VLOOKUP($F128,taux,40),IF($AC128="couple",VLOOKUP($F128,taux,41),0))))))</f>
        <v>0</v>
      </c>
      <c r="AE128" s="86">
        <f>IF($B128=" ",0,IF([1]Données!$AB169="non couvert"," ",[1]Données!AC169))</f>
        <v>0</v>
      </c>
      <c r="AF128" s="87">
        <f>IF($B128=" ",0,IF([1]Données!$AB169="exo",0,IF($AE128="ind",VLOOKUP($F128,taux,42),IF($AE128="fam",VLOOKUP($F128,taux,43),IF($AE128="mono",VLOOKUP($F128,taux,44),IF($AE128="couple",VLOOKUP($F128,taux,45),0))))))</f>
        <v>0</v>
      </c>
      <c r="AG128" s="88">
        <f t="shared" ca="1" si="12"/>
        <v>0</v>
      </c>
      <c r="AH128" s="88">
        <f>IF($B128=" ",0,IF([1]Données!J169="Manitoba",(Facture!H128+Facture!J128+Facture!L128+Facture!P128+Facture!R128+Facture!T128)*0.08,(AG128-W128)*IF([1]Données!$J169="qc",0.09,IF([1]Données!$J169="on",0.08,0))+W128*VLOOKUP($F128,taux,28)))</f>
        <v>0</v>
      </c>
      <c r="AI128" s="78">
        <f t="shared" ca="1" si="14"/>
        <v>0</v>
      </c>
    </row>
    <row r="129" spans="1:35" s="64" customFormat="1">
      <c r="A129" s="89">
        <f t="shared" si="15"/>
        <v>115</v>
      </c>
      <c r="B129" s="68" t="str">
        <f>CONCATENATE([1]Données!B170," ",[1]Données!C170)</f>
        <v xml:space="preserve"> </v>
      </c>
      <c r="C129" s="69">
        <f ca="1">IF(B129="",0,INT((TODAY()-[1]Données!E170)/365.25))</f>
        <v>119</v>
      </c>
      <c r="D129" s="70">
        <f>[1]Données!D170</f>
        <v>0</v>
      </c>
      <c r="E129" s="71">
        <f>[1]Données!I170</f>
        <v>0</v>
      </c>
      <c r="F129" s="72" t="str">
        <f>[1]Données!AD170</f>
        <v/>
      </c>
      <c r="G129" s="73">
        <f t="shared" ca="1" si="13"/>
        <v>0</v>
      </c>
      <c r="H129" s="74">
        <f>IF($B129=" ",0,IF([1]Données!$K170="exo",0,$G129/1000*VLOOKUP($F129,taux,2)))</f>
        <v>0</v>
      </c>
      <c r="I129" s="75">
        <f ca="1">IF(C129&gt;=65,0,[1]Données!M170*5000)</f>
        <v>0</v>
      </c>
      <c r="J129" s="74">
        <f ca="1">I129/1000*(IF(I129=0,0,1)*VLOOKUP((1+(C129&gt;=20)+(C129&gt;=25)+(C129&gt;=30)+(C129&gt;=35)+(C129&gt;=40)+(C129&gt;=45)+(C129&gt;=50)+(C129&gt;=55)+(C129&gt;=60)+(C129&gt;=65)),Test,2+(IF([1]Données!F170="H",1,3))+(IF([1]Données!G170="F",1,0))))</f>
        <v>0</v>
      </c>
      <c r="K129" s="73">
        <f t="shared" ca="1" si="8"/>
        <v>0</v>
      </c>
      <c r="L129" s="74">
        <f>IF($B129=" ",0,IF([1]Données!$N170="exo",0,$K129/1000*VLOOKUP($F129,taux,6)))</f>
        <v>0</v>
      </c>
      <c r="M129" s="76">
        <f>IF($B129=" ",0,IF([1]Données!$K170="NON COUVERT",0,IF(AND([1]Données!$L170="oui",[1]Données!$K170=0.5),MIN(VLOOKUP($F129,taux,5)/2,ROUNDUP(VLOOKUP($F129,taux,3)*$E129,-3)/2),IF([1]Données!$K170=0.5,MIN(VLOOKUP($F129,taux,4)/2,ROUNDUP(VLOOKUP($F129,taux,3)*$E129,-3)/2),ROUNDUP(IF([1]Données!$L170="OUI",MIN(VLOOKUP($F129,taux,3)*$E129,VLOOKUP($F129,taux,5)),MIN(VLOOKUP($F129,taux,3)*$E129,VLOOKUP($F129,taux,4))),-3)))))</f>
        <v>0</v>
      </c>
      <c r="N129" s="76">
        <f>IF($B129=" ",0,IF([1]Données!$N170="NON COUVERT",0,IF(AND([1]Données!$O170="oui",[1]Données!$N170=0.5),MIN(VLOOKUP($F129,taux,9)/2,ROUNDUP(VLOOKUP($F129,taux,7)*$E129,-3)/2),IF([1]Données!$N170=0.5,MIN(VLOOKUP($F129,taux,8)/2,ROUNDUP(VLOOKUP($F129,taux,7)*$E129,-3)/2),ROUNDUP(IF([1]Données!$O170="OUI",MIN(VLOOKUP($F129,taux,7)*$E129,VLOOKUP($F129,taux,9)),MIN(VLOOKUP($F129,taux,7)*$E129,VLOOKUP($F129,taux,8))),-3)))))</f>
        <v>0</v>
      </c>
      <c r="O129" s="77">
        <f>IF($B129=" ",0,IF([1]Données!P170="non couvert"," ",[1]Données!Q170))</f>
        <v>0</v>
      </c>
      <c r="P129" s="78">
        <f>IF($B129=" ",0,IF([1]Données!$P170="exo",0,IF($O129="FAM",VLOOKUP($F129,taux,10),IF($O129="MONO",VLOOKUP($F129,taux,11),IF($O129="COUPLE",VLOOKUP($F129,taux,12),0)))))</f>
        <v>0</v>
      </c>
      <c r="Q129" s="79">
        <f>IF($B129=" ",0,IF([1]Données!$R170="NON COUVERT",0,ROUNDUP(IF([1]Données!$S170="OUI",MIN($E129*VLOOKUP($F129,taux,15)/52,VLOOKUP($F129,taux,17)),MIN($E129*VLOOKUP($F129,taux,15)/52,VLOOKUP($F129,taux,16))),0)))</f>
        <v>0</v>
      </c>
      <c r="R129" s="80">
        <f>IF($B129=" ",0,IF([1]Données!$R170="EXO",0,$Q129*VLOOKUP($F129,taux,13)/10))</f>
        <v>0</v>
      </c>
      <c r="S129" s="81">
        <f t="shared" ca="1" si="9"/>
        <v>0</v>
      </c>
      <c r="T129" s="82">
        <f>IF(B129=" ",0,IF([1]Données!$T170="exo",0,$S129*VLOOKUP($F129,taux,18)/100))</f>
        <v>0</v>
      </c>
      <c r="U129" s="81">
        <f>IF($B129=" ",0,IF([1]Données!$V170="non couvert",0,IF(VLOOKUP($F129,taux,29)="fixe","s/o",IF([1]Données!$W170="oui",MIN(ROUNDUP(VLOOKUP($F129,taux,31)*$E129,-3),VLOOKUP($F129,taux,33)),MIN(ROUNDUP(VLOOKUP($F129,taux,31)*$E129,-3),VLOOKUP($F129,taux,32))))))</f>
        <v>0</v>
      </c>
      <c r="V129" s="82">
        <f>IF(B129=" ",0,IF([1]Données!$V170="exo",0,IF(VLOOKUP($F129,taux,29)="fixe",VLOOKUP($F129,taux,30),$U129/1000*VLOOKUP($F129,taux,30))))</f>
        <v>0</v>
      </c>
      <c r="W129" s="82">
        <f t="shared" si="10"/>
        <v>0</v>
      </c>
      <c r="X129" s="83">
        <f>IF(B129=" ",0,EDATE(([1]Données!E170),780))</f>
        <v>0</v>
      </c>
      <c r="Y129" s="83">
        <f t="shared" si="11"/>
        <v>0</v>
      </c>
      <c r="Z129" s="84">
        <f>IF($B129=" ",0,IF([1]Données!$T170="non couvert",0,IF([1]Données!$U170="oui",MIN(VLOOKUP($F129,taux,26),ROUNDUP(IF($E129/12&gt;VLOOKUP($F129,taux,21)+VLOOKUP($F129,taux,23),(VLOOKUP($F129,taux,20)*VLOOKUP($F129,taux,21))+(VLOOKUP($F129,taux,22)*VLOOKUP($F129,taux,23))+($E129/12-VLOOKUP($F129,taux,21)-VLOOKUP($F129,taux,23))*VLOOKUP($F129,taux,24),IF($E129/12&gt;VLOOKUP($F129,taux,21),(VLOOKUP($F129,taux,20)*VLOOKUP($F129,taux,21))+($E129/12-VLOOKUP($F129,taux,21))*VLOOKUP($F129,taux,22),$E129/12*VLOOKUP($F129,taux,20))),0)),MIN(VLOOKUP($F129,taux,25),ROUNDUP(IF($E129/12&gt;VLOOKUP($F129,taux,21)+VLOOKUP($F129,taux,23),(VLOOKUP($F129,taux,20)*VLOOKUP($F129,taux,21))+(VLOOKUP($F129,taux,22)*VLOOKUP($F129,taux,23))+($E129/12-VLOOKUP($F129,taux,21)-VLOOKUP($F129,taux,23))*VLOOKUP($F129,taux,24),IF($E129/12&gt;VLOOKUP($F129,taux,21),(VLOOKUP($F129,taux,20)*VLOOKUP($F129,taux,21))+($E129/12-VLOOKUP($F129,taux,21))*VLOOKUP($F129,taux,22),$E129/12*VLOOKUP($F129,taux,20))),0)))))</f>
        <v>0</v>
      </c>
      <c r="AA129" s="85">
        <f>IF($B129=" ",0,IF([1]Données!$X170="non couvert"," ",[1]Données!Y170))</f>
        <v>0</v>
      </c>
      <c r="AB129" s="82">
        <f>IF($B129=" ",0,IF([1]Données!$X170="exo",0,IF($AA129="ind",VLOOKUP($F129,taux,34),IF($AA129="fam",VLOOKUP($F129,taux,35),IF($AA129="mono",VLOOKUP($F129,taux,36),IF($AA129="couple",VLOOKUP($F129,taux,37),0))))))</f>
        <v>0</v>
      </c>
      <c r="AC129" s="85">
        <f>IF($B129=" ",0,IF([1]Données!$Z170="non couvert"," ",[1]Données!AA170))</f>
        <v>0</v>
      </c>
      <c r="AD129" s="82">
        <f>IF($B129=" ",0,IF([1]Données!$Z170="exo",0,IF($AC129="ind",VLOOKUP($F129,taux,38),IF($AC129="fam",VLOOKUP($F129,taux,39),IF($AC129="mono",VLOOKUP($F129,taux,40),IF($AC129="couple",VLOOKUP($F129,taux,41),0))))))</f>
        <v>0</v>
      </c>
      <c r="AE129" s="86">
        <f>IF($B129=" ",0,IF([1]Données!$AB170="non couvert"," ",[1]Données!AC170))</f>
        <v>0</v>
      </c>
      <c r="AF129" s="87">
        <f>IF($B129=" ",0,IF([1]Données!$AB170="exo",0,IF($AE129="ind",VLOOKUP($F129,taux,42),IF($AE129="fam",VLOOKUP($F129,taux,43),IF($AE129="mono",VLOOKUP($F129,taux,44),IF($AE129="couple",VLOOKUP($F129,taux,45),0))))))</f>
        <v>0</v>
      </c>
      <c r="AG129" s="88">
        <f t="shared" ca="1" si="12"/>
        <v>0</v>
      </c>
      <c r="AH129" s="88">
        <f>IF($B129=" ",0,IF([1]Données!J170="Manitoba",(Facture!H129+Facture!J129+Facture!L129+Facture!P129+Facture!R129+Facture!T129)*0.08,(AG129-W129)*IF([1]Données!$J170="qc",0.09,IF([1]Données!$J170="on",0.08,0))+W129*VLOOKUP($F129,taux,28)))</f>
        <v>0</v>
      </c>
      <c r="AI129" s="78">
        <f t="shared" ca="1" si="14"/>
        <v>0</v>
      </c>
    </row>
    <row r="130" spans="1:35" s="64" customFormat="1">
      <c r="A130" s="89">
        <f t="shared" si="15"/>
        <v>116</v>
      </c>
      <c r="B130" s="68" t="str">
        <f>CONCATENATE([1]Données!B171," ",[1]Données!C171)</f>
        <v xml:space="preserve"> </v>
      </c>
      <c r="C130" s="69">
        <f ca="1">IF(B130="",0,INT((TODAY()-[1]Données!E171)/365.25))</f>
        <v>119</v>
      </c>
      <c r="D130" s="70">
        <f>[1]Données!D171</f>
        <v>0</v>
      </c>
      <c r="E130" s="71">
        <f>[1]Données!I171</f>
        <v>0</v>
      </c>
      <c r="F130" s="72" t="str">
        <f>[1]Données!AD171</f>
        <v/>
      </c>
      <c r="G130" s="73">
        <f t="shared" ca="1" si="13"/>
        <v>0</v>
      </c>
      <c r="H130" s="74">
        <f>IF($B130=" ",0,IF([1]Données!$K171="exo",0,$G130/1000*VLOOKUP($F130,taux,2)))</f>
        <v>0</v>
      </c>
      <c r="I130" s="75">
        <f ca="1">IF(C130&gt;=65,0,[1]Données!M171*5000)</f>
        <v>0</v>
      </c>
      <c r="J130" s="74">
        <f ca="1">I130/1000*(IF(I130=0,0,1)*VLOOKUP((1+(C130&gt;=20)+(C130&gt;=25)+(C130&gt;=30)+(C130&gt;=35)+(C130&gt;=40)+(C130&gt;=45)+(C130&gt;=50)+(C130&gt;=55)+(C130&gt;=60)+(C130&gt;=65)),Test,2+(IF([1]Données!F171="H",1,3))+(IF([1]Données!G171="F",1,0))))</f>
        <v>0</v>
      </c>
      <c r="K130" s="73">
        <f t="shared" ca="1" si="8"/>
        <v>0</v>
      </c>
      <c r="L130" s="74">
        <f>IF($B130=" ",0,IF([1]Données!$N171="exo",0,$K130/1000*VLOOKUP($F130,taux,6)))</f>
        <v>0</v>
      </c>
      <c r="M130" s="76">
        <f>IF($B130=" ",0,IF([1]Données!$K171="NON COUVERT",0,IF(AND([1]Données!$L171="oui",[1]Données!$K171=0.5),MIN(VLOOKUP($F130,taux,5)/2,ROUNDUP(VLOOKUP($F130,taux,3)*$E130,-3)/2),IF([1]Données!$K171=0.5,MIN(VLOOKUP($F130,taux,4)/2,ROUNDUP(VLOOKUP($F130,taux,3)*$E130,-3)/2),ROUNDUP(IF([1]Données!$L171="OUI",MIN(VLOOKUP($F130,taux,3)*$E130,VLOOKUP($F130,taux,5)),MIN(VLOOKUP($F130,taux,3)*$E130,VLOOKUP($F130,taux,4))),-3)))))</f>
        <v>0</v>
      </c>
      <c r="N130" s="76">
        <f>IF($B130=" ",0,IF([1]Données!$N171="NON COUVERT",0,IF(AND([1]Données!$O171="oui",[1]Données!$N171=0.5),MIN(VLOOKUP($F130,taux,9)/2,ROUNDUP(VLOOKUP($F130,taux,7)*$E130,-3)/2),IF([1]Données!$N171=0.5,MIN(VLOOKUP($F130,taux,8)/2,ROUNDUP(VLOOKUP($F130,taux,7)*$E130,-3)/2),ROUNDUP(IF([1]Données!$O171="OUI",MIN(VLOOKUP($F130,taux,7)*$E130,VLOOKUP($F130,taux,9)),MIN(VLOOKUP($F130,taux,7)*$E130,VLOOKUP($F130,taux,8))),-3)))))</f>
        <v>0</v>
      </c>
      <c r="O130" s="77">
        <f>IF($B130=" ",0,IF([1]Données!P171="non couvert"," ",[1]Données!Q171))</f>
        <v>0</v>
      </c>
      <c r="P130" s="78">
        <f>IF($B130=" ",0,IF([1]Données!$P171="exo",0,IF($O130="FAM",VLOOKUP($F130,taux,10),IF($O130="MONO",VLOOKUP($F130,taux,11),IF($O130="COUPLE",VLOOKUP($F130,taux,12),0)))))</f>
        <v>0</v>
      </c>
      <c r="Q130" s="79">
        <f>IF($B130=" ",0,IF([1]Données!$R171="NON COUVERT",0,ROUNDUP(IF([1]Données!$S171="OUI",MIN($E130*VLOOKUP($F130,taux,15)/52,VLOOKUP($F130,taux,17)),MIN($E130*VLOOKUP($F130,taux,15)/52,VLOOKUP($F130,taux,16))),0)))</f>
        <v>0</v>
      </c>
      <c r="R130" s="80">
        <f>IF($B130=" ",0,IF([1]Données!$R171="EXO",0,$Q130*VLOOKUP($F130,taux,13)/10))</f>
        <v>0</v>
      </c>
      <c r="S130" s="81">
        <f t="shared" ca="1" si="9"/>
        <v>0</v>
      </c>
      <c r="T130" s="82">
        <f>IF(B130=" ",0,IF([1]Données!$T171="exo",0,$S130*VLOOKUP($F130,taux,18)/100))</f>
        <v>0</v>
      </c>
      <c r="U130" s="81">
        <f>IF($B130=" ",0,IF([1]Données!$V171="non couvert",0,IF(VLOOKUP($F130,taux,29)="fixe","s/o",IF([1]Données!$W171="oui",MIN(ROUNDUP(VLOOKUP($F130,taux,31)*$E130,-3),VLOOKUP($F130,taux,33)),MIN(ROUNDUP(VLOOKUP($F130,taux,31)*$E130,-3),VLOOKUP($F130,taux,32))))))</f>
        <v>0</v>
      </c>
      <c r="V130" s="82">
        <f>IF(B130=" ",0,IF([1]Données!$V171="exo",0,IF(VLOOKUP($F130,taux,29)="fixe",VLOOKUP($F130,taux,30),$U130/1000*VLOOKUP($F130,taux,30))))</f>
        <v>0</v>
      </c>
      <c r="W130" s="82">
        <f t="shared" si="10"/>
        <v>0</v>
      </c>
      <c r="X130" s="83">
        <f>IF(B130=" ",0,EDATE(([1]Données!E171),780))</f>
        <v>0</v>
      </c>
      <c r="Y130" s="83">
        <f t="shared" si="11"/>
        <v>0</v>
      </c>
      <c r="Z130" s="84">
        <f>IF($B130=" ",0,IF([1]Données!$T171="non couvert",0,IF([1]Données!$U171="oui",MIN(VLOOKUP($F130,taux,26),ROUNDUP(IF($E130/12&gt;VLOOKUP($F130,taux,21)+VLOOKUP($F130,taux,23),(VLOOKUP($F130,taux,20)*VLOOKUP($F130,taux,21))+(VLOOKUP($F130,taux,22)*VLOOKUP($F130,taux,23))+($E130/12-VLOOKUP($F130,taux,21)-VLOOKUP($F130,taux,23))*VLOOKUP($F130,taux,24),IF($E130/12&gt;VLOOKUP($F130,taux,21),(VLOOKUP($F130,taux,20)*VLOOKUP($F130,taux,21))+($E130/12-VLOOKUP($F130,taux,21))*VLOOKUP($F130,taux,22),$E130/12*VLOOKUP($F130,taux,20))),0)),MIN(VLOOKUP($F130,taux,25),ROUNDUP(IF($E130/12&gt;VLOOKUP($F130,taux,21)+VLOOKUP($F130,taux,23),(VLOOKUP($F130,taux,20)*VLOOKUP($F130,taux,21))+(VLOOKUP($F130,taux,22)*VLOOKUP($F130,taux,23))+($E130/12-VLOOKUP($F130,taux,21)-VLOOKUP($F130,taux,23))*VLOOKUP($F130,taux,24),IF($E130/12&gt;VLOOKUP($F130,taux,21),(VLOOKUP($F130,taux,20)*VLOOKUP($F130,taux,21))+($E130/12-VLOOKUP($F130,taux,21))*VLOOKUP($F130,taux,22),$E130/12*VLOOKUP($F130,taux,20))),0)))))</f>
        <v>0</v>
      </c>
      <c r="AA130" s="85">
        <f>IF($B130=" ",0,IF([1]Données!$X171="non couvert"," ",[1]Données!Y171))</f>
        <v>0</v>
      </c>
      <c r="AB130" s="82">
        <f>IF($B130=" ",0,IF([1]Données!$X171="exo",0,IF($AA130="ind",VLOOKUP($F130,taux,34),IF($AA130="fam",VLOOKUP($F130,taux,35),IF($AA130="mono",VLOOKUP($F130,taux,36),IF($AA130="couple",VLOOKUP($F130,taux,37),0))))))</f>
        <v>0</v>
      </c>
      <c r="AC130" s="85">
        <f>IF($B130=" ",0,IF([1]Données!$Z171="non couvert"," ",[1]Données!AA171))</f>
        <v>0</v>
      </c>
      <c r="AD130" s="82">
        <f>IF($B130=" ",0,IF([1]Données!$Z171="exo",0,IF($AC130="ind",VLOOKUP($F130,taux,38),IF($AC130="fam",VLOOKUP($F130,taux,39),IF($AC130="mono",VLOOKUP($F130,taux,40),IF($AC130="couple",VLOOKUP($F130,taux,41),0))))))</f>
        <v>0</v>
      </c>
      <c r="AE130" s="86">
        <f>IF($B130=" ",0,IF([1]Données!$AB171="non couvert"," ",[1]Données!AC171))</f>
        <v>0</v>
      </c>
      <c r="AF130" s="87">
        <f>IF($B130=" ",0,IF([1]Données!$AB171="exo",0,IF($AE130="ind",VLOOKUP($F130,taux,42),IF($AE130="fam",VLOOKUP($F130,taux,43),IF($AE130="mono",VLOOKUP($F130,taux,44),IF($AE130="couple",VLOOKUP($F130,taux,45),0))))))</f>
        <v>0</v>
      </c>
      <c r="AG130" s="88">
        <f t="shared" ca="1" si="12"/>
        <v>0</v>
      </c>
      <c r="AH130" s="88">
        <f>IF($B130=" ",0,IF([1]Données!J171="Manitoba",(Facture!H130+Facture!J130+Facture!L130+Facture!P130+Facture!R130+Facture!T130)*0.08,(AG130-W130)*IF([1]Données!$J171="qc",0.09,IF([1]Données!$J171="on",0.08,0))+W130*VLOOKUP($F130,taux,28)))</f>
        <v>0</v>
      </c>
      <c r="AI130" s="78">
        <f t="shared" ca="1" si="14"/>
        <v>0</v>
      </c>
    </row>
    <row r="131" spans="1:35" s="64" customFormat="1">
      <c r="A131" s="89">
        <f t="shared" si="15"/>
        <v>117</v>
      </c>
      <c r="B131" s="68" t="str">
        <f>CONCATENATE([1]Données!B172," ",[1]Données!C172)</f>
        <v xml:space="preserve"> </v>
      </c>
      <c r="C131" s="69">
        <f ca="1">IF(B131="",0,INT((TODAY()-[1]Données!E172)/365.25))</f>
        <v>119</v>
      </c>
      <c r="D131" s="70">
        <f>[1]Données!D172</f>
        <v>0</v>
      </c>
      <c r="E131" s="71">
        <f>[1]Données!I172</f>
        <v>0</v>
      </c>
      <c r="F131" s="72" t="str">
        <f>[1]Données!AD172</f>
        <v/>
      </c>
      <c r="G131" s="73">
        <f t="shared" ca="1" si="13"/>
        <v>0</v>
      </c>
      <c r="H131" s="74">
        <f>IF($B131=" ",0,IF([1]Données!$K172="exo",0,$G131/1000*VLOOKUP($F131,taux,2)))</f>
        <v>0</v>
      </c>
      <c r="I131" s="75">
        <f ca="1">IF(C131&gt;=65,0,[1]Données!M172*5000)</f>
        <v>0</v>
      </c>
      <c r="J131" s="74">
        <f ca="1">I131/1000*(IF(I131=0,0,1)*VLOOKUP((1+(C131&gt;=20)+(C131&gt;=25)+(C131&gt;=30)+(C131&gt;=35)+(C131&gt;=40)+(C131&gt;=45)+(C131&gt;=50)+(C131&gt;=55)+(C131&gt;=60)+(C131&gt;=65)),Test,2+(IF([1]Données!F172="H",1,3))+(IF([1]Données!G172="F",1,0))))</f>
        <v>0</v>
      </c>
      <c r="K131" s="73">
        <f t="shared" ca="1" si="8"/>
        <v>0</v>
      </c>
      <c r="L131" s="74">
        <f>IF($B131=" ",0,IF([1]Données!$N172="exo",0,$K131/1000*VLOOKUP($F131,taux,6)))</f>
        <v>0</v>
      </c>
      <c r="M131" s="76">
        <f>IF($B131=" ",0,IF([1]Données!$K172="NON COUVERT",0,IF(AND([1]Données!$L172="oui",[1]Données!$K172=0.5),MIN(VLOOKUP($F131,taux,5)/2,ROUNDUP(VLOOKUP($F131,taux,3)*$E131,-3)/2),IF([1]Données!$K172=0.5,MIN(VLOOKUP($F131,taux,4)/2,ROUNDUP(VLOOKUP($F131,taux,3)*$E131,-3)/2),ROUNDUP(IF([1]Données!$L172="OUI",MIN(VLOOKUP($F131,taux,3)*$E131,VLOOKUP($F131,taux,5)),MIN(VLOOKUP($F131,taux,3)*$E131,VLOOKUP($F131,taux,4))),-3)))))</f>
        <v>0</v>
      </c>
      <c r="N131" s="76">
        <f>IF($B131=" ",0,IF([1]Données!$N172="NON COUVERT",0,IF(AND([1]Données!$O172="oui",[1]Données!$N172=0.5),MIN(VLOOKUP($F131,taux,9)/2,ROUNDUP(VLOOKUP($F131,taux,7)*$E131,-3)/2),IF([1]Données!$N172=0.5,MIN(VLOOKUP($F131,taux,8)/2,ROUNDUP(VLOOKUP($F131,taux,7)*$E131,-3)/2),ROUNDUP(IF([1]Données!$O172="OUI",MIN(VLOOKUP($F131,taux,7)*$E131,VLOOKUP($F131,taux,9)),MIN(VLOOKUP($F131,taux,7)*$E131,VLOOKUP($F131,taux,8))),-3)))))</f>
        <v>0</v>
      </c>
      <c r="O131" s="77">
        <f>IF($B131=" ",0,IF([1]Données!P172="non couvert"," ",[1]Données!Q172))</f>
        <v>0</v>
      </c>
      <c r="P131" s="78">
        <f>IF($B131=" ",0,IF([1]Données!$P172="exo",0,IF($O131="FAM",VLOOKUP($F131,taux,10),IF($O131="MONO",VLOOKUP($F131,taux,11),IF($O131="COUPLE",VLOOKUP($F131,taux,12),0)))))</f>
        <v>0</v>
      </c>
      <c r="Q131" s="79">
        <f>IF($B131=" ",0,IF([1]Données!$R172="NON COUVERT",0,ROUNDUP(IF([1]Données!$S172="OUI",MIN($E131*VLOOKUP($F131,taux,15)/52,VLOOKUP($F131,taux,17)),MIN($E131*VLOOKUP($F131,taux,15)/52,VLOOKUP($F131,taux,16))),0)))</f>
        <v>0</v>
      </c>
      <c r="R131" s="80">
        <f>IF($B131=" ",0,IF([1]Données!$R172="EXO",0,$Q131*VLOOKUP($F131,taux,13)/10))</f>
        <v>0</v>
      </c>
      <c r="S131" s="81">
        <f t="shared" ca="1" si="9"/>
        <v>0</v>
      </c>
      <c r="T131" s="82">
        <f>IF(B131=" ",0,IF([1]Données!$T172="exo",0,$S131*VLOOKUP($F131,taux,18)/100))</f>
        <v>0</v>
      </c>
      <c r="U131" s="81">
        <f>IF($B131=" ",0,IF([1]Données!$V172="non couvert",0,IF(VLOOKUP($F131,taux,29)="fixe","s/o",IF([1]Données!$W172="oui",MIN(ROUNDUP(VLOOKUP($F131,taux,31)*$E131,-3),VLOOKUP($F131,taux,33)),MIN(ROUNDUP(VLOOKUP($F131,taux,31)*$E131,-3),VLOOKUP($F131,taux,32))))))</f>
        <v>0</v>
      </c>
      <c r="V131" s="82">
        <f>IF(B131=" ",0,IF([1]Données!$V172="exo",0,IF(VLOOKUP($F131,taux,29)="fixe",VLOOKUP($F131,taux,30),$U131/1000*VLOOKUP($F131,taux,30))))</f>
        <v>0</v>
      </c>
      <c r="W131" s="82">
        <f t="shared" si="10"/>
        <v>0</v>
      </c>
      <c r="X131" s="83">
        <f>IF(B131=" ",0,EDATE(([1]Données!E172),780))</f>
        <v>0</v>
      </c>
      <c r="Y131" s="83">
        <f t="shared" si="11"/>
        <v>0</v>
      </c>
      <c r="Z131" s="84">
        <f>IF($B131=" ",0,IF([1]Données!$T172="non couvert",0,IF([1]Données!$U172="oui",MIN(VLOOKUP($F131,taux,26),ROUNDUP(IF($E131/12&gt;VLOOKUP($F131,taux,21)+VLOOKUP($F131,taux,23),(VLOOKUP($F131,taux,20)*VLOOKUP($F131,taux,21))+(VLOOKUP($F131,taux,22)*VLOOKUP($F131,taux,23))+($E131/12-VLOOKUP($F131,taux,21)-VLOOKUP($F131,taux,23))*VLOOKUP($F131,taux,24),IF($E131/12&gt;VLOOKUP($F131,taux,21),(VLOOKUP($F131,taux,20)*VLOOKUP($F131,taux,21))+($E131/12-VLOOKUP($F131,taux,21))*VLOOKUP($F131,taux,22),$E131/12*VLOOKUP($F131,taux,20))),0)),MIN(VLOOKUP($F131,taux,25),ROUNDUP(IF($E131/12&gt;VLOOKUP($F131,taux,21)+VLOOKUP($F131,taux,23),(VLOOKUP($F131,taux,20)*VLOOKUP($F131,taux,21))+(VLOOKUP($F131,taux,22)*VLOOKUP($F131,taux,23))+($E131/12-VLOOKUP($F131,taux,21)-VLOOKUP($F131,taux,23))*VLOOKUP($F131,taux,24),IF($E131/12&gt;VLOOKUP($F131,taux,21),(VLOOKUP($F131,taux,20)*VLOOKUP($F131,taux,21))+($E131/12-VLOOKUP($F131,taux,21))*VLOOKUP($F131,taux,22),$E131/12*VLOOKUP($F131,taux,20))),0)))))</f>
        <v>0</v>
      </c>
      <c r="AA131" s="85">
        <f>IF($B131=" ",0,IF([1]Données!$X172="non couvert"," ",[1]Données!Y172))</f>
        <v>0</v>
      </c>
      <c r="AB131" s="82">
        <f>IF($B131=" ",0,IF([1]Données!$X172="exo",0,IF($AA131="ind",VLOOKUP($F131,taux,34),IF($AA131="fam",VLOOKUP($F131,taux,35),IF($AA131="mono",VLOOKUP($F131,taux,36),IF($AA131="couple",VLOOKUP($F131,taux,37),0))))))</f>
        <v>0</v>
      </c>
      <c r="AC131" s="85">
        <f>IF($B131=" ",0,IF([1]Données!$Z172="non couvert"," ",[1]Données!AA172))</f>
        <v>0</v>
      </c>
      <c r="AD131" s="82">
        <f>IF($B131=" ",0,IF([1]Données!$Z172="exo",0,IF($AC131="ind",VLOOKUP($F131,taux,38),IF($AC131="fam",VLOOKUP($F131,taux,39),IF($AC131="mono",VLOOKUP($F131,taux,40),IF($AC131="couple",VLOOKUP($F131,taux,41),0))))))</f>
        <v>0</v>
      </c>
      <c r="AE131" s="86">
        <f>IF($B131=" ",0,IF([1]Données!$AB172="non couvert"," ",[1]Données!AC172))</f>
        <v>0</v>
      </c>
      <c r="AF131" s="87">
        <f>IF($B131=" ",0,IF([1]Données!$AB172="exo",0,IF($AE131="ind",VLOOKUP($F131,taux,42),IF($AE131="fam",VLOOKUP($F131,taux,43),IF($AE131="mono",VLOOKUP($F131,taux,44),IF($AE131="couple",VLOOKUP($F131,taux,45),0))))))</f>
        <v>0</v>
      </c>
      <c r="AG131" s="88">
        <f t="shared" ca="1" si="12"/>
        <v>0</v>
      </c>
      <c r="AH131" s="88">
        <f>IF($B131=" ",0,IF([1]Données!J172="Manitoba",(Facture!H131+Facture!J131+Facture!L131+Facture!P131+Facture!R131+Facture!T131)*0.08,(AG131-W131)*IF([1]Données!$J172="qc",0.09,IF([1]Données!$J172="on",0.08,0))+W131*VLOOKUP($F131,taux,28)))</f>
        <v>0</v>
      </c>
      <c r="AI131" s="78">
        <f t="shared" ca="1" si="14"/>
        <v>0</v>
      </c>
    </row>
    <row r="132" spans="1:35" s="64" customFormat="1">
      <c r="A132" s="89">
        <f t="shared" si="15"/>
        <v>118</v>
      </c>
      <c r="B132" s="68" t="str">
        <f>CONCATENATE([1]Données!B173," ",[1]Données!C173)</f>
        <v xml:space="preserve"> </v>
      </c>
      <c r="C132" s="69">
        <f ca="1">IF(B132="",0,INT((TODAY()-[1]Données!E173)/365.25))</f>
        <v>119</v>
      </c>
      <c r="D132" s="70">
        <f>[1]Données!D173</f>
        <v>0</v>
      </c>
      <c r="E132" s="71">
        <f>[1]Données!I173</f>
        <v>0</v>
      </c>
      <c r="F132" s="72" t="str">
        <f>[1]Données!AD173</f>
        <v/>
      </c>
      <c r="G132" s="73">
        <f t="shared" ca="1" si="13"/>
        <v>0</v>
      </c>
      <c r="H132" s="74">
        <f>IF($B132=" ",0,IF([1]Données!$K173="exo",0,$G132/1000*VLOOKUP($F132,taux,2)))</f>
        <v>0</v>
      </c>
      <c r="I132" s="75">
        <f ca="1">IF(C132&gt;=65,0,[1]Données!M173*5000)</f>
        <v>0</v>
      </c>
      <c r="J132" s="74">
        <f ca="1">I132/1000*(IF(I132=0,0,1)*VLOOKUP((1+(C132&gt;=20)+(C132&gt;=25)+(C132&gt;=30)+(C132&gt;=35)+(C132&gt;=40)+(C132&gt;=45)+(C132&gt;=50)+(C132&gt;=55)+(C132&gt;=60)+(C132&gt;=65)),Test,2+(IF([1]Données!F173="H",1,3))+(IF([1]Données!G173="F",1,0))))</f>
        <v>0</v>
      </c>
      <c r="K132" s="73">
        <f t="shared" ca="1" si="8"/>
        <v>0</v>
      </c>
      <c r="L132" s="74">
        <f>IF($B132=" ",0,IF([1]Données!$N173="exo",0,$K132/1000*VLOOKUP($F132,taux,6)))</f>
        <v>0</v>
      </c>
      <c r="M132" s="76">
        <f>IF($B132=" ",0,IF([1]Données!$K173="NON COUVERT",0,IF(AND([1]Données!$L173="oui",[1]Données!$K173=0.5),MIN(VLOOKUP($F132,taux,5)/2,ROUNDUP(VLOOKUP($F132,taux,3)*$E132,-3)/2),IF([1]Données!$K173=0.5,MIN(VLOOKUP($F132,taux,4)/2,ROUNDUP(VLOOKUP($F132,taux,3)*$E132,-3)/2),ROUNDUP(IF([1]Données!$L173="OUI",MIN(VLOOKUP($F132,taux,3)*$E132,VLOOKUP($F132,taux,5)),MIN(VLOOKUP($F132,taux,3)*$E132,VLOOKUP($F132,taux,4))),-3)))))</f>
        <v>0</v>
      </c>
      <c r="N132" s="76">
        <f>IF($B132=" ",0,IF([1]Données!$N173="NON COUVERT",0,IF(AND([1]Données!$O173="oui",[1]Données!$N173=0.5),MIN(VLOOKUP($F132,taux,9)/2,ROUNDUP(VLOOKUP($F132,taux,7)*$E132,-3)/2),IF([1]Données!$N173=0.5,MIN(VLOOKUP($F132,taux,8)/2,ROUNDUP(VLOOKUP($F132,taux,7)*$E132,-3)/2),ROUNDUP(IF([1]Données!$O173="OUI",MIN(VLOOKUP($F132,taux,7)*$E132,VLOOKUP($F132,taux,9)),MIN(VLOOKUP($F132,taux,7)*$E132,VLOOKUP($F132,taux,8))),-3)))))</f>
        <v>0</v>
      </c>
      <c r="O132" s="77">
        <f>IF($B132=" ",0,IF([1]Données!P173="non couvert"," ",[1]Données!Q173))</f>
        <v>0</v>
      </c>
      <c r="P132" s="78">
        <f>IF($B132=" ",0,IF([1]Données!$P173="exo",0,IF($O132="FAM",VLOOKUP($F132,taux,10),IF($O132="MONO",VLOOKUP($F132,taux,11),IF($O132="COUPLE",VLOOKUP($F132,taux,12),0)))))</f>
        <v>0</v>
      </c>
      <c r="Q132" s="79">
        <f>IF($B132=" ",0,IF([1]Données!$R173="NON COUVERT",0,ROUNDUP(IF([1]Données!$S173="OUI",MIN($E132*VLOOKUP($F132,taux,15)/52,VLOOKUP($F132,taux,17)),MIN($E132*VLOOKUP($F132,taux,15)/52,VLOOKUP($F132,taux,16))),0)))</f>
        <v>0</v>
      </c>
      <c r="R132" s="80">
        <f>IF($B132=" ",0,IF([1]Données!$R173="EXO",0,$Q132*VLOOKUP($F132,taux,13)/10))</f>
        <v>0</v>
      </c>
      <c r="S132" s="81">
        <f t="shared" ca="1" si="9"/>
        <v>0</v>
      </c>
      <c r="T132" s="82">
        <f>IF(B132=" ",0,IF([1]Données!$T173="exo",0,$S132*VLOOKUP($F132,taux,18)/100))</f>
        <v>0</v>
      </c>
      <c r="U132" s="81">
        <f>IF($B132=" ",0,IF([1]Données!$V173="non couvert",0,IF(VLOOKUP($F132,taux,29)="fixe","s/o",IF([1]Données!$W173="oui",MIN(ROUNDUP(VLOOKUP($F132,taux,31)*$E132,-3),VLOOKUP($F132,taux,33)),MIN(ROUNDUP(VLOOKUP($F132,taux,31)*$E132,-3),VLOOKUP($F132,taux,32))))))</f>
        <v>0</v>
      </c>
      <c r="V132" s="82">
        <f>IF(B132=" ",0,IF([1]Données!$V173="exo",0,IF(VLOOKUP($F132,taux,29)="fixe",VLOOKUP($F132,taux,30),$U132/1000*VLOOKUP($F132,taux,30))))</f>
        <v>0</v>
      </c>
      <c r="W132" s="82">
        <f t="shared" si="10"/>
        <v>0</v>
      </c>
      <c r="X132" s="83">
        <f>IF(B132=" ",0,EDATE(([1]Données!E173),780))</f>
        <v>0</v>
      </c>
      <c r="Y132" s="83">
        <f t="shared" si="11"/>
        <v>0</v>
      </c>
      <c r="Z132" s="84">
        <f>IF($B132=" ",0,IF([1]Données!$T173="non couvert",0,IF([1]Données!$U173="oui",MIN(VLOOKUP($F132,taux,26),ROUNDUP(IF($E132/12&gt;VLOOKUP($F132,taux,21)+VLOOKUP($F132,taux,23),(VLOOKUP($F132,taux,20)*VLOOKUP($F132,taux,21))+(VLOOKUP($F132,taux,22)*VLOOKUP($F132,taux,23))+($E132/12-VLOOKUP($F132,taux,21)-VLOOKUP($F132,taux,23))*VLOOKUP($F132,taux,24),IF($E132/12&gt;VLOOKUP($F132,taux,21),(VLOOKUP($F132,taux,20)*VLOOKUP($F132,taux,21))+($E132/12-VLOOKUP($F132,taux,21))*VLOOKUP($F132,taux,22),$E132/12*VLOOKUP($F132,taux,20))),0)),MIN(VLOOKUP($F132,taux,25),ROUNDUP(IF($E132/12&gt;VLOOKUP($F132,taux,21)+VLOOKUP($F132,taux,23),(VLOOKUP($F132,taux,20)*VLOOKUP($F132,taux,21))+(VLOOKUP($F132,taux,22)*VLOOKUP($F132,taux,23))+($E132/12-VLOOKUP($F132,taux,21)-VLOOKUP($F132,taux,23))*VLOOKUP($F132,taux,24),IF($E132/12&gt;VLOOKUP($F132,taux,21),(VLOOKUP($F132,taux,20)*VLOOKUP($F132,taux,21))+($E132/12-VLOOKUP($F132,taux,21))*VLOOKUP($F132,taux,22),$E132/12*VLOOKUP($F132,taux,20))),0)))))</f>
        <v>0</v>
      </c>
      <c r="AA132" s="85">
        <f>IF($B132=" ",0,IF([1]Données!$X173="non couvert"," ",[1]Données!Y173))</f>
        <v>0</v>
      </c>
      <c r="AB132" s="82">
        <f>IF($B132=" ",0,IF([1]Données!$X173="exo",0,IF($AA132="ind",VLOOKUP($F132,taux,34),IF($AA132="fam",VLOOKUP($F132,taux,35),IF($AA132="mono",VLOOKUP($F132,taux,36),IF($AA132="couple",VLOOKUP($F132,taux,37),0))))))</f>
        <v>0</v>
      </c>
      <c r="AC132" s="85">
        <f>IF($B132=" ",0,IF([1]Données!$Z173="non couvert"," ",[1]Données!AA173))</f>
        <v>0</v>
      </c>
      <c r="AD132" s="82">
        <f>IF($B132=" ",0,IF([1]Données!$Z173="exo",0,IF($AC132="ind",VLOOKUP($F132,taux,38),IF($AC132="fam",VLOOKUP($F132,taux,39),IF($AC132="mono",VLOOKUP($F132,taux,40),IF($AC132="couple",VLOOKUP($F132,taux,41),0))))))</f>
        <v>0</v>
      </c>
      <c r="AE132" s="86">
        <f>IF($B132=" ",0,IF([1]Données!$AB173="non couvert"," ",[1]Données!AC173))</f>
        <v>0</v>
      </c>
      <c r="AF132" s="87">
        <f>IF($B132=" ",0,IF([1]Données!$AB173="exo",0,IF($AE132="ind",VLOOKUP($F132,taux,42),IF($AE132="fam",VLOOKUP($F132,taux,43),IF($AE132="mono",VLOOKUP($F132,taux,44),IF($AE132="couple",VLOOKUP($F132,taux,45),0))))))</f>
        <v>0</v>
      </c>
      <c r="AG132" s="88">
        <f t="shared" ca="1" si="12"/>
        <v>0</v>
      </c>
      <c r="AH132" s="88">
        <f>IF($B132=" ",0,IF([1]Données!J173="Manitoba",(Facture!H132+Facture!J132+Facture!L132+Facture!P132+Facture!R132+Facture!T132)*0.08,(AG132-W132)*IF([1]Données!$J173="qc",0.09,IF([1]Données!$J173="on",0.08,0))+W132*VLOOKUP($F132,taux,28)))</f>
        <v>0</v>
      </c>
      <c r="AI132" s="78">
        <f t="shared" ca="1" si="14"/>
        <v>0</v>
      </c>
    </row>
    <row r="133" spans="1:35" s="64" customFormat="1">
      <c r="A133" s="89">
        <f t="shared" si="15"/>
        <v>119</v>
      </c>
      <c r="B133" s="68" t="str">
        <f>CONCATENATE([1]Données!B174," ",[1]Données!C174)</f>
        <v xml:space="preserve"> </v>
      </c>
      <c r="C133" s="69">
        <f ca="1">IF(B133="",0,INT((TODAY()-[1]Données!E174)/365.25))</f>
        <v>119</v>
      </c>
      <c r="D133" s="70">
        <f>[1]Données!D174</f>
        <v>0</v>
      </c>
      <c r="E133" s="71">
        <f>[1]Données!I174</f>
        <v>0</v>
      </c>
      <c r="F133" s="72" t="str">
        <f>[1]Données!AD174</f>
        <v/>
      </c>
      <c r="G133" s="73">
        <f t="shared" ca="1" si="13"/>
        <v>0</v>
      </c>
      <c r="H133" s="74">
        <f>IF($B133=" ",0,IF([1]Données!$K174="exo",0,$G133/1000*VLOOKUP($F133,taux,2)))</f>
        <v>0</v>
      </c>
      <c r="I133" s="75">
        <f ca="1">IF(C133&gt;=65,0,[1]Données!M174*5000)</f>
        <v>0</v>
      </c>
      <c r="J133" s="74">
        <f ca="1">I133/1000*(IF(I133=0,0,1)*VLOOKUP((1+(C133&gt;=20)+(C133&gt;=25)+(C133&gt;=30)+(C133&gt;=35)+(C133&gt;=40)+(C133&gt;=45)+(C133&gt;=50)+(C133&gt;=55)+(C133&gt;=60)+(C133&gt;=65)),Test,2+(IF([1]Données!F174="H",1,3))+(IF([1]Données!G174="F",1,0))))</f>
        <v>0</v>
      </c>
      <c r="K133" s="73">
        <f t="shared" ca="1" si="8"/>
        <v>0</v>
      </c>
      <c r="L133" s="74">
        <f>IF($B133=" ",0,IF([1]Données!$N174="exo",0,$K133/1000*VLOOKUP($F133,taux,6)))</f>
        <v>0</v>
      </c>
      <c r="M133" s="76">
        <f>IF($B133=" ",0,IF([1]Données!$K174="NON COUVERT",0,IF(AND([1]Données!$L174="oui",[1]Données!$K174=0.5),MIN(VLOOKUP($F133,taux,5)/2,ROUNDUP(VLOOKUP($F133,taux,3)*$E133,-3)/2),IF([1]Données!$K174=0.5,MIN(VLOOKUP($F133,taux,4)/2,ROUNDUP(VLOOKUP($F133,taux,3)*$E133,-3)/2),ROUNDUP(IF([1]Données!$L174="OUI",MIN(VLOOKUP($F133,taux,3)*$E133,VLOOKUP($F133,taux,5)),MIN(VLOOKUP($F133,taux,3)*$E133,VLOOKUP($F133,taux,4))),-3)))))</f>
        <v>0</v>
      </c>
      <c r="N133" s="76">
        <f>IF($B133=" ",0,IF([1]Données!$N174="NON COUVERT",0,IF(AND([1]Données!$O174="oui",[1]Données!$N174=0.5),MIN(VLOOKUP($F133,taux,9)/2,ROUNDUP(VLOOKUP($F133,taux,7)*$E133,-3)/2),IF([1]Données!$N174=0.5,MIN(VLOOKUP($F133,taux,8)/2,ROUNDUP(VLOOKUP($F133,taux,7)*$E133,-3)/2),ROUNDUP(IF([1]Données!$O174="OUI",MIN(VLOOKUP($F133,taux,7)*$E133,VLOOKUP($F133,taux,9)),MIN(VLOOKUP($F133,taux,7)*$E133,VLOOKUP($F133,taux,8))),-3)))))</f>
        <v>0</v>
      </c>
      <c r="O133" s="77">
        <f>IF($B133=" ",0,IF([1]Données!P174="non couvert"," ",[1]Données!Q174))</f>
        <v>0</v>
      </c>
      <c r="P133" s="78">
        <f>IF($B133=" ",0,IF([1]Données!$P174="exo",0,IF($O133="FAM",VLOOKUP($F133,taux,10),IF($O133="MONO",VLOOKUP($F133,taux,11),IF($O133="COUPLE",VLOOKUP($F133,taux,12),0)))))</f>
        <v>0</v>
      </c>
      <c r="Q133" s="79">
        <f>IF($B133=" ",0,IF([1]Données!$R174="NON COUVERT",0,ROUNDUP(IF([1]Données!$S174="OUI",MIN($E133*VLOOKUP($F133,taux,15)/52,VLOOKUP($F133,taux,17)),MIN($E133*VLOOKUP($F133,taux,15)/52,VLOOKUP($F133,taux,16))),0)))</f>
        <v>0</v>
      </c>
      <c r="R133" s="80">
        <f>IF($B133=" ",0,IF([1]Données!$R174="EXO",0,$Q133*VLOOKUP($F133,taux,13)/10))</f>
        <v>0</v>
      </c>
      <c r="S133" s="81">
        <f t="shared" ca="1" si="9"/>
        <v>0</v>
      </c>
      <c r="T133" s="82">
        <f>IF(B133=" ",0,IF([1]Données!$T174="exo",0,$S133*VLOOKUP($F133,taux,18)/100))</f>
        <v>0</v>
      </c>
      <c r="U133" s="81">
        <f>IF($B133=" ",0,IF([1]Données!$V174="non couvert",0,IF(VLOOKUP($F133,taux,29)="fixe","s/o",IF([1]Données!$W174="oui",MIN(ROUNDUP(VLOOKUP($F133,taux,31)*$E133,-3),VLOOKUP($F133,taux,33)),MIN(ROUNDUP(VLOOKUP($F133,taux,31)*$E133,-3),VLOOKUP($F133,taux,32))))))</f>
        <v>0</v>
      </c>
      <c r="V133" s="82">
        <f>IF(B133=" ",0,IF([1]Données!$V174="exo",0,IF(VLOOKUP($F133,taux,29)="fixe",VLOOKUP($F133,taux,30),$U133/1000*VLOOKUP($F133,taux,30))))</f>
        <v>0</v>
      </c>
      <c r="W133" s="82">
        <f t="shared" si="10"/>
        <v>0</v>
      </c>
      <c r="X133" s="83">
        <f>IF(B133=" ",0,EDATE(([1]Données!E174),780))</f>
        <v>0</v>
      </c>
      <c r="Y133" s="83">
        <f t="shared" si="11"/>
        <v>0</v>
      </c>
      <c r="Z133" s="84">
        <f>IF($B133=" ",0,IF([1]Données!$T174="non couvert",0,IF([1]Données!$U174="oui",MIN(VLOOKUP($F133,taux,26),ROUNDUP(IF($E133/12&gt;VLOOKUP($F133,taux,21)+VLOOKUP($F133,taux,23),(VLOOKUP($F133,taux,20)*VLOOKUP($F133,taux,21))+(VLOOKUP($F133,taux,22)*VLOOKUP($F133,taux,23))+($E133/12-VLOOKUP($F133,taux,21)-VLOOKUP($F133,taux,23))*VLOOKUP($F133,taux,24),IF($E133/12&gt;VLOOKUP($F133,taux,21),(VLOOKUP($F133,taux,20)*VLOOKUP($F133,taux,21))+($E133/12-VLOOKUP($F133,taux,21))*VLOOKUP($F133,taux,22),$E133/12*VLOOKUP($F133,taux,20))),0)),MIN(VLOOKUP($F133,taux,25),ROUNDUP(IF($E133/12&gt;VLOOKUP($F133,taux,21)+VLOOKUP($F133,taux,23),(VLOOKUP($F133,taux,20)*VLOOKUP($F133,taux,21))+(VLOOKUP($F133,taux,22)*VLOOKUP($F133,taux,23))+($E133/12-VLOOKUP($F133,taux,21)-VLOOKUP($F133,taux,23))*VLOOKUP($F133,taux,24),IF($E133/12&gt;VLOOKUP($F133,taux,21),(VLOOKUP($F133,taux,20)*VLOOKUP($F133,taux,21))+($E133/12-VLOOKUP($F133,taux,21))*VLOOKUP($F133,taux,22),$E133/12*VLOOKUP($F133,taux,20))),0)))))</f>
        <v>0</v>
      </c>
      <c r="AA133" s="85">
        <f>IF($B133=" ",0,IF([1]Données!$X174="non couvert"," ",[1]Données!Y174))</f>
        <v>0</v>
      </c>
      <c r="AB133" s="82">
        <f>IF($B133=" ",0,IF([1]Données!$X174="exo",0,IF($AA133="ind",VLOOKUP($F133,taux,34),IF($AA133="fam",VLOOKUP($F133,taux,35),IF($AA133="mono",VLOOKUP($F133,taux,36),IF($AA133="couple",VLOOKUP($F133,taux,37),0))))))</f>
        <v>0</v>
      </c>
      <c r="AC133" s="85">
        <f>IF($B133=" ",0,IF([1]Données!$Z174="non couvert"," ",[1]Données!AA174))</f>
        <v>0</v>
      </c>
      <c r="AD133" s="82">
        <f>IF($B133=" ",0,IF([1]Données!$Z174="exo",0,IF($AC133="ind",VLOOKUP($F133,taux,38),IF($AC133="fam",VLOOKUP($F133,taux,39),IF($AC133="mono",VLOOKUP($F133,taux,40),IF($AC133="couple",VLOOKUP($F133,taux,41),0))))))</f>
        <v>0</v>
      </c>
      <c r="AE133" s="86">
        <f>IF($B133=" ",0,IF([1]Données!$AB174="non couvert"," ",[1]Données!AC174))</f>
        <v>0</v>
      </c>
      <c r="AF133" s="87">
        <f>IF($B133=" ",0,IF([1]Données!$AB174="exo",0,IF($AE133="ind",VLOOKUP($F133,taux,42),IF($AE133="fam",VLOOKUP($F133,taux,43),IF($AE133="mono",VLOOKUP($F133,taux,44),IF($AE133="couple",VLOOKUP($F133,taux,45),0))))))</f>
        <v>0</v>
      </c>
      <c r="AG133" s="88">
        <f t="shared" ca="1" si="12"/>
        <v>0</v>
      </c>
      <c r="AH133" s="88">
        <f>IF($B133=" ",0,IF([1]Données!J174="Manitoba",(Facture!H133+Facture!J133+Facture!L133+Facture!P133+Facture!R133+Facture!T133)*0.08,(AG133-W133)*IF([1]Données!$J174="qc",0.09,IF([1]Données!$J174="on",0.08,0))+W133*VLOOKUP($F133,taux,28)))</f>
        <v>0</v>
      </c>
      <c r="AI133" s="78">
        <f t="shared" ca="1" si="14"/>
        <v>0</v>
      </c>
    </row>
    <row r="134" spans="1:35" s="64" customFormat="1">
      <c r="A134" s="89">
        <f t="shared" si="15"/>
        <v>120</v>
      </c>
      <c r="B134" s="68" t="str">
        <f>CONCATENATE([1]Données!B175," ",[1]Données!C175)</f>
        <v xml:space="preserve"> </v>
      </c>
      <c r="C134" s="69">
        <f ca="1">IF(B134="",0,INT((TODAY()-[1]Données!E175)/365.25))</f>
        <v>119</v>
      </c>
      <c r="D134" s="70">
        <f>[1]Données!D175</f>
        <v>0</v>
      </c>
      <c r="E134" s="71">
        <f>[1]Données!I175</f>
        <v>0</v>
      </c>
      <c r="F134" s="72" t="str">
        <f>[1]Données!AD175</f>
        <v/>
      </c>
      <c r="G134" s="73">
        <f t="shared" ca="1" si="13"/>
        <v>0</v>
      </c>
      <c r="H134" s="74">
        <f>IF($B134=" ",0,IF([1]Données!$K175="exo",0,$G134/1000*VLOOKUP($F134,taux,2)))</f>
        <v>0</v>
      </c>
      <c r="I134" s="75">
        <f ca="1">IF(C134&gt;=65,0,[1]Données!M175*5000)</f>
        <v>0</v>
      </c>
      <c r="J134" s="74">
        <f ca="1">I134/1000*(IF(I134=0,0,1)*VLOOKUP((1+(C134&gt;=20)+(C134&gt;=25)+(C134&gt;=30)+(C134&gt;=35)+(C134&gt;=40)+(C134&gt;=45)+(C134&gt;=50)+(C134&gt;=55)+(C134&gt;=60)+(C134&gt;=65)),Test,2+(IF([1]Données!F175="H",1,3))+(IF([1]Données!G175="F",1,0))))</f>
        <v>0</v>
      </c>
      <c r="K134" s="73">
        <f t="shared" ca="1" si="8"/>
        <v>0</v>
      </c>
      <c r="L134" s="74">
        <f>IF($B134=" ",0,IF([1]Données!$N175="exo",0,$K134/1000*VLOOKUP($F134,taux,6)))</f>
        <v>0</v>
      </c>
      <c r="M134" s="76">
        <f>IF($B134=" ",0,IF([1]Données!$K175="NON COUVERT",0,IF(AND([1]Données!$L175="oui",[1]Données!$K175=0.5),MIN(VLOOKUP($F134,taux,5)/2,ROUNDUP(VLOOKUP($F134,taux,3)*$E134,-3)/2),IF([1]Données!$K175=0.5,MIN(VLOOKUP($F134,taux,4)/2,ROUNDUP(VLOOKUP($F134,taux,3)*$E134,-3)/2),ROUNDUP(IF([1]Données!$L175="OUI",MIN(VLOOKUP($F134,taux,3)*$E134,VLOOKUP($F134,taux,5)),MIN(VLOOKUP($F134,taux,3)*$E134,VLOOKUP($F134,taux,4))),-3)))))</f>
        <v>0</v>
      </c>
      <c r="N134" s="76">
        <f>IF($B134=" ",0,IF([1]Données!$N175="NON COUVERT",0,IF(AND([1]Données!$O175="oui",[1]Données!$N175=0.5),MIN(VLOOKUP($F134,taux,9)/2,ROUNDUP(VLOOKUP($F134,taux,7)*$E134,-3)/2),IF([1]Données!$N175=0.5,MIN(VLOOKUP($F134,taux,8)/2,ROUNDUP(VLOOKUP($F134,taux,7)*$E134,-3)/2),ROUNDUP(IF([1]Données!$O175="OUI",MIN(VLOOKUP($F134,taux,7)*$E134,VLOOKUP($F134,taux,9)),MIN(VLOOKUP($F134,taux,7)*$E134,VLOOKUP($F134,taux,8))),-3)))))</f>
        <v>0</v>
      </c>
      <c r="O134" s="77">
        <f>IF($B134=" ",0,IF([1]Données!P175="non couvert"," ",[1]Données!Q175))</f>
        <v>0</v>
      </c>
      <c r="P134" s="78">
        <f>IF($B134=" ",0,IF([1]Données!$P175="exo",0,IF($O134="FAM",VLOOKUP($F134,taux,10),IF($O134="MONO",VLOOKUP($F134,taux,11),IF($O134="COUPLE",VLOOKUP($F134,taux,12),0)))))</f>
        <v>0</v>
      </c>
      <c r="Q134" s="79">
        <f>IF($B134=" ",0,IF([1]Données!$R175="NON COUVERT",0,ROUNDUP(IF([1]Données!$S175="OUI",MIN($E134*VLOOKUP($F134,taux,15)/52,VLOOKUP($F134,taux,17)),MIN($E134*VLOOKUP($F134,taux,15)/52,VLOOKUP($F134,taux,16))),0)))</f>
        <v>0</v>
      </c>
      <c r="R134" s="80">
        <f>IF($B134=" ",0,IF([1]Données!$R175="EXO",0,$Q134*VLOOKUP($F134,taux,13)/10))</f>
        <v>0</v>
      </c>
      <c r="S134" s="81">
        <f t="shared" ca="1" si="9"/>
        <v>0</v>
      </c>
      <c r="T134" s="82">
        <f>IF(B134=" ",0,IF([1]Données!$T175="exo",0,$S134*VLOOKUP($F134,taux,18)/100))</f>
        <v>0</v>
      </c>
      <c r="U134" s="81">
        <f>IF($B134=" ",0,IF([1]Données!$V175="non couvert",0,IF(VLOOKUP($F134,taux,29)="fixe","s/o",IF([1]Données!$W175="oui",MIN(ROUNDUP(VLOOKUP($F134,taux,31)*$E134,-3),VLOOKUP($F134,taux,33)),MIN(ROUNDUP(VLOOKUP($F134,taux,31)*$E134,-3),VLOOKUP($F134,taux,32))))))</f>
        <v>0</v>
      </c>
      <c r="V134" s="82">
        <f>IF(B134=" ",0,IF([1]Données!$V175="exo",0,IF(VLOOKUP($F134,taux,29)="fixe",VLOOKUP($F134,taux,30),$U134/1000*VLOOKUP($F134,taux,30))))</f>
        <v>0</v>
      </c>
      <c r="W134" s="82">
        <f t="shared" si="10"/>
        <v>0</v>
      </c>
      <c r="X134" s="83">
        <f>IF(B134=" ",0,EDATE(([1]Données!E175),780))</f>
        <v>0</v>
      </c>
      <c r="Y134" s="83">
        <f t="shared" si="11"/>
        <v>0</v>
      </c>
      <c r="Z134" s="84">
        <f>IF($B134=" ",0,IF([1]Données!$T175="non couvert",0,IF([1]Données!$U175="oui",MIN(VLOOKUP($F134,taux,26),ROUNDUP(IF($E134/12&gt;VLOOKUP($F134,taux,21)+VLOOKUP($F134,taux,23),(VLOOKUP($F134,taux,20)*VLOOKUP($F134,taux,21))+(VLOOKUP($F134,taux,22)*VLOOKUP($F134,taux,23))+($E134/12-VLOOKUP($F134,taux,21)-VLOOKUP($F134,taux,23))*VLOOKUP($F134,taux,24),IF($E134/12&gt;VLOOKUP($F134,taux,21),(VLOOKUP($F134,taux,20)*VLOOKUP($F134,taux,21))+($E134/12-VLOOKUP($F134,taux,21))*VLOOKUP($F134,taux,22),$E134/12*VLOOKUP($F134,taux,20))),0)),MIN(VLOOKUP($F134,taux,25),ROUNDUP(IF($E134/12&gt;VLOOKUP($F134,taux,21)+VLOOKUP($F134,taux,23),(VLOOKUP($F134,taux,20)*VLOOKUP($F134,taux,21))+(VLOOKUP($F134,taux,22)*VLOOKUP($F134,taux,23))+($E134/12-VLOOKUP($F134,taux,21)-VLOOKUP($F134,taux,23))*VLOOKUP($F134,taux,24),IF($E134/12&gt;VLOOKUP($F134,taux,21),(VLOOKUP($F134,taux,20)*VLOOKUP($F134,taux,21))+($E134/12-VLOOKUP($F134,taux,21))*VLOOKUP($F134,taux,22),$E134/12*VLOOKUP($F134,taux,20))),0)))))</f>
        <v>0</v>
      </c>
      <c r="AA134" s="85">
        <f>IF($B134=" ",0,IF([1]Données!$X175="non couvert"," ",[1]Données!Y175))</f>
        <v>0</v>
      </c>
      <c r="AB134" s="82">
        <f>IF($B134=" ",0,IF([1]Données!$X175="exo",0,IF($AA134="ind",VLOOKUP($F134,taux,34),IF($AA134="fam",VLOOKUP($F134,taux,35),IF($AA134="mono",VLOOKUP($F134,taux,36),IF($AA134="couple",VLOOKUP($F134,taux,37),0))))))</f>
        <v>0</v>
      </c>
      <c r="AC134" s="85">
        <f>IF($B134=" ",0,IF([1]Données!$Z175="non couvert"," ",[1]Données!AA175))</f>
        <v>0</v>
      </c>
      <c r="AD134" s="82">
        <f>IF($B134=" ",0,IF([1]Données!$Z175="exo",0,IF($AC134="ind",VLOOKUP($F134,taux,38),IF($AC134="fam",VLOOKUP($F134,taux,39),IF($AC134="mono",VLOOKUP($F134,taux,40),IF($AC134="couple",VLOOKUP($F134,taux,41),0))))))</f>
        <v>0</v>
      </c>
      <c r="AE134" s="86">
        <f>IF($B134=" ",0,IF([1]Données!$AB175="non couvert"," ",[1]Données!AC175))</f>
        <v>0</v>
      </c>
      <c r="AF134" s="87">
        <f>IF($B134=" ",0,IF([1]Données!$AB175="exo",0,IF($AE134="ind",VLOOKUP($F134,taux,42),IF($AE134="fam",VLOOKUP($F134,taux,43),IF($AE134="mono",VLOOKUP($F134,taux,44),IF($AE134="couple",VLOOKUP($F134,taux,45),0))))))</f>
        <v>0</v>
      </c>
      <c r="AG134" s="88">
        <f t="shared" ca="1" si="12"/>
        <v>0</v>
      </c>
      <c r="AH134" s="88">
        <f>IF($B134=" ",0,IF([1]Données!J175="Manitoba",(Facture!H134+Facture!J134+Facture!L134+Facture!P134+Facture!R134+Facture!T134)*0.08,(AG134-W134)*IF([1]Données!$J175="qc",0.09,IF([1]Données!$J175="on",0.08,0))+W134*VLOOKUP($F134,taux,28)))</f>
        <v>0</v>
      </c>
      <c r="AI134" s="78">
        <f t="shared" ca="1" si="14"/>
        <v>0</v>
      </c>
    </row>
    <row r="135" spans="1:35" s="64" customFormat="1">
      <c r="A135" s="89">
        <f t="shared" si="15"/>
        <v>121</v>
      </c>
      <c r="B135" s="68" t="str">
        <f>CONCATENATE([1]Données!B176," ",[1]Données!C176)</f>
        <v xml:space="preserve"> </v>
      </c>
      <c r="C135" s="69">
        <f ca="1">IF(B135="",0,INT((TODAY()-[1]Données!E176)/365.25))</f>
        <v>119</v>
      </c>
      <c r="D135" s="70">
        <f>[1]Données!D176</f>
        <v>0</v>
      </c>
      <c r="E135" s="71">
        <f>[1]Données!I176</f>
        <v>0</v>
      </c>
      <c r="F135" s="72" t="str">
        <f>[1]Données!AD176</f>
        <v/>
      </c>
      <c r="G135" s="73">
        <f t="shared" ca="1" si="13"/>
        <v>0</v>
      </c>
      <c r="H135" s="74">
        <f>IF($B135=" ",0,IF([1]Données!$K176="exo",0,$G135/1000*VLOOKUP($F135,taux,2)))</f>
        <v>0</v>
      </c>
      <c r="I135" s="75">
        <f ca="1">IF(C135&gt;=65,0,[1]Données!M176*5000)</f>
        <v>0</v>
      </c>
      <c r="J135" s="74">
        <f ca="1">I135/1000*(IF(I135=0,0,1)*VLOOKUP((1+(C135&gt;=20)+(C135&gt;=25)+(C135&gt;=30)+(C135&gt;=35)+(C135&gt;=40)+(C135&gt;=45)+(C135&gt;=50)+(C135&gt;=55)+(C135&gt;=60)+(C135&gt;=65)),Test,2+(IF([1]Données!F176="H",1,3))+(IF([1]Données!G176="F",1,0))))</f>
        <v>0</v>
      </c>
      <c r="K135" s="73">
        <f t="shared" ca="1" si="8"/>
        <v>0</v>
      </c>
      <c r="L135" s="74">
        <f>IF($B135=" ",0,IF([1]Données!$N176="exo",0,$K135/1000*VLOOKUP($F135,taux,6)))</f>
        <v>0</v>
      </c>
      <c r="M135" s="76">
        <f>IF($B135=" ",0,IF([1]Données!$K176="NON COUVERT",0,IF(AND([1]Données!$L176="oui",[1]Données!$K176=0.5),MIN(VLOOKUP($F135,taux,5)/2,ROUNDUP(VLOOKUP($F135,taux,3)*$E135,-3)/2),IF([1]Données!$K176=0.5,MIN(VLOOKUP($F135,taux,4)/2,ROUNDUP(VLOOKUP($F135,taux,3)*$E135,-3)/2),ROUNDUP(IF([1]Données!$L176="OUI",MIN(VLOOKUP($F135,taux,3)*$E135,VLOOKUP($F135,taux,5)),MIN(VLOOKUP($F135,taux,3)*$E135,VLOOKUP($F135,taux,4))),-3)))))</f>
        <v>0</v>
      </c>
      <c r="N135" s="76">
        <f>IF($B135=" ",0,IF([1]Données!$N176="NON COUVERT",0,IF(AND([1]Données!$O176="oui",[1]Données!$N176=0.5),MIN(VLOOKUP($F135,taux,9)/2,ROUNDUP(VLOOKUP($F135,taux,7)*$E135,-3)/2),IF([1]Données!$N176=0.5,MIN(VLOOKUP($F135,taux,8)/2,ROUNDUP(VLOOKUP($F135,taux,7)*$E135,-3)/2),ROUNDUP(IF([1]Données!$O176="OUI",MIN(VLOOKUP($F135,taux,7)*$E135,VLOOKUP($F135,taux,9)),MIN(VLOOKUP($F135,taux,7)*$E135,VLOOKUP($F135,taux,8))),-3)))))</f>
        <v>0</v>
      </c>
      <c r="O135" s="77">
        <f>IF($B135=" ",0,IF([1]Données!P176="non couvert"," ",[1]Données!Q176))</f>
        <v>0</v>
      </c>
      <c r="P135" s="78">
        <f>IF($B135=" ",0,IF([1]Données!$P176="exo",0,IF($O135="FAM",VLOOKUP($F135,taux,10),IF($O135="MONO",VLOOKUP($F135,taux,11),IF($O135="COUPLE",VLOOKUP($F135,taux,12),0)))))</f>
        <v>0</v>
      </c>
      <c r="Q135" s="79">
        <f>IF($B135=" ",0,IF([1]Données!$R176="NON COUVERT",0,ROUNDUP(IF([1]Données!$S176="OUI",MIN($E135*VLOOKUP($F135,taux,15)/52,VLOOKUP($F135,taux,17)),MIN($E135*VLOOKUP($F135,taux,15)/52,VLOOKUP($F135,taux,16))),0)))</f>
        <v>0</v>
      </c>
      <c r="R135" s="80">
        <f>IF($B135=" ",0,IF([1]Données!$R176="EXO",0,$Q135*VLOOKUP($F135,taux,13)/10))</f>
        <v>0</v>
      </c>
      <c r="S135" s="81">
        <f t="shared" ca="1" si="9"/>
        <v>0</v>
      </c>
      <c r="T135" s="82">
        <f>IF(B135=" ",0,IF([1]Données!$T176="exo",0,$S135*VLOOKUP($F135,taux,18)/100))</f>
        <v>0</v>
      </c>
      <c r="U135" s="81">
        <f>IF($B135=" ",0,IF([1]Données!$V176="non couvert",0,IF(VLOOKUP($F135,taux,29)="fixe","s/o",IF([1]Données!$W176="oui",MIN(ROUNDUP(VLOOKUP($F135,taux,31)*$E135,-3),VLOOKUP($F135,taux,33)),MIN(ROUNDUP(VLOOKUP($F135,taux,31)*$E135,-3),VLOOKUP($F135,taux,32))))))</f>
        <v>0</v>
      </c>
      <c r="V135" s="82">
        <f>IF(B135=" ",0,IF([1]Données!$V176="exo",0,IF(VLOOKUP($F135,taux,29)="fixe",VLOOKUP($F135,taux,30),$U135/1000*VLOOKUP($F135,taux,30))))</f>
        <v>0</v>
      </c>
      <c r="W135" s="82">
        <f t="shared" si="10"/>
        <v>0</v>
      </c>
      <c r="X135" s="83">
        <f>IF(B135=" ",0,EDATE(([1]Données!E176),780))</f>
        <v>0</v>
      </c>
      <c r="Y135" s="83">
        <f t="shared" si="11"/>
        <v>0</v>
      </c>
      <c r="Z135" s="84">
        <f>IF($B135=" ",0,IF([1]Données!$T176="non couvert",0,IF([1]Données!$U176="oui",MIN(VLOOKUP($F135,taux,26),ROUNDUP(IF($E135/12&gt;VLOOKUP($F135,taux,21)+VLOOKUP($F135,taux,23),(VLOOKUP($F135,taux,20)*VLOOKUP($F135,taux,21))+(VLOOKUP($F135,taux,22)*VLOOKUP($F135,taux,23))+($E135/12-VLOOKUP($F135,taux,21)-VLOOKUP($F135,taux,23))*VLOOKUP($F135,taux,24),IF($E135/12&gt;VLOOKUP($F135,taux,21),(VLOOKUP($F135,taux,20)*VLOOKUP($F135,taux,21))+($E135/12-VLOOKUP($F135,taux,21))*VLOOKUP($F135,taux,22),$E135/12*VLOOKUP($F135,taux,20))),0)),MIN(VLOOKUP($F135,taux,25),ROUNDUP(IF($E135/12&gt;VLOOKUP($F135,taux,21)+VLOOKUP($F135,taux,23),(VLOOKUP($F135,taux,20)*VLOOKUP($F135,taux,21))+(VLOOKUP($F135,taux,22)*VLOOKUP($F135,taux,23))+($E135/12-VLOOKUP($F135,taux,21)-VLOOKUP($F135,taux,23))*VLOOKUP($F135,taux,24),IF($E135/12&gt;VLOOKUP($F135,taux,21),(VLOOKUP($F135,taux,20)*VLOOKUP($F135,taux,21))+($E135/12-VLOOKUP($F135,taux,21))*VLOOKUP($F135,taux,22),$E135/12*VLOOKUP($F135,taux,20))),0)))))</f>
        <v>0</v>
      </c>
      <c r="AA135" s="85">
        <f>IF($B135=" ",0,IF([1]Données!$X176="non couvert"," ",[1]Données!Y176))</f>
        <v>0</v>
      </c>
      <c r="AB135" s="82">
        <f>IF($B135=" ",0,IF([1]Données!$X176="exo",0,IF($AA135="ind",VLOOKUP($F135,taux,34),IF($AA135="fam",VLOOKUP($F135,taux,35),IF($AA135="mono",VLOOKUP($F135,taux,36),IF($AA135="couple",VLOOKUP($F135,taux,37),0))))))</f>
        <v>0</v>
      </c>
      <c r="AC135" s="85">
        <f>IF($B135=" ",0,IF([1]Données!$Z176="non couvert"," ",[1]Données!AA176))</f>
        <v>0</v>
      </c>
      <c r="AD135" s="82">
        <f>IF($B135=" ",0,IF([1]Données!$Z176="exo",0,IF($AC135="ind",VLOOKUP($F135,taux,38),IF($AC135="fam",VLOOKUP($F135,taux,39),IF($AC135="mono",VLOOKUP($F135,taux,40),IF($AC135="couple",VLOOKUP($F135,taux,41),0))))))</f>
        <v>0</v>
      </c>
      <c r="AE135" s="86">
        <f>IF($B135=" ",0,IF([1]Données!$AB176="non couvert"," ",[1]Données!AC176))</f>
        <v>0</v>
      </c>
      <c r="AF135" s="87">
        <f>IF($B135=" ",0,IF([1]Données!$AB176="exo",0,IF($AE135="ind",VLOOKUP($F135,taux,42),IF($AE135="fam",VLOOKUP($F135,taux,43),IF($AE135="mono",VLOOKUP($F135,taux,44),IF($AE135="couple",VLOOKUP($F135,taux,45),0))))))</f>
        <v>0</v>
      </c>
      <c r="AG135" s="88">
        <f t="shared" ca="1" si="12"/>
        <v>0</v>
      </c>
      <c r="AH135" s="88">
        <f>IF($B135=" ",0,IF([1]Données!J176="Manitoba",(Facture!H135+Facture!J135+Facture!L135+Facture!P135+Facture!R135+Facture!T135)*0.08,(AG135-W135)*IF([1]Données!$J176="qc",0.09,IF([1]Données!$J176="on",0.08,0))+W135*VLOOKUP($F135,taux,28)))</f>
        <v>0</v>
      </c>
      <c r="AI135" s="78">
        <f t="shared" ca="1" si="14"/>
        <v>0</v>
      </c>
    </row>
    <row r="136" spans="1:35" s="64" customFormat="1">
      <c r="A136" s="89">
        <f t="shared" si="15"/>
        <v>122</v>
      </c>
      <c r="B136" s="68" t="str">
        <f>CONCATENATE([1]Données!B177," ",[1]Données!C177)</f>
        <v xml:space="preserve"> </v>
      </c>
      <c r="C136" s="69">
        <f ca="1">IF(B136="",0,INT((TODAY()-[1]Données!E177)/365.25))</f>
        <v>119</v>
      </c>
      <c r="D136" s="70">
        <f>[1]Données!D177</f>
        <v>0</v>
      </c>
      <c r="E136" s="71">
        <f>[1]Données!I177</f>
        <v>0</v>
      </c>
      <c r="F136" s="72" t="str">
        <f>[1]Données!AD177</f>
        <v/>
      </c>
      <c r="G136" s="73">
        <f t="shared" ca="1" si="13"/>
        <v>0</v>
      </c>
      <c r="H136" s="74">
        <f>IF($B136=" ",0,IF([1]Données!$K177="exo",0,$G136/1000*VLOOKUP($F136,taux,2)))</f>
        <v>0</v>
      </c>
      <c r="I136" s="75">
        <f ca="1">IF(C136&gt;=65,0,[1]Données!M177*5000)</f>
        <v>0</v>
      </c>
      <c r="J136" s="74">
        <f ca="1">I136/1000*(IF(I136=0,0,1)*VLOOKUP((1+(C136&gt;=20)+(C136&gt;=25)+(C136&gt;=30)+(C136&gt;=35)+(C136&gt;=40)+(C136&gt;=45)+(C136&gt;=50)+(C136&gt;=55)+(C136&gt;=60)+(C136&gt;=65)),Test,2+(IF([1]Données!F177="H",1,3))+(IF([1]Données!G177="F",1,0))))</f>
        <v>0</v>
      </c>
      <c r="K136" s="73">
        <f t="shared" ca="1" si="8"/>
        <v>0</v>
      </c>
      <c r="L136" s="74">
        <f>IF($B136=" ",0,IF([1]Données!$N177="exo",0,$K136/1000*VLOOKUP($F136,taux,6)))</f>
        <v>0</v>
      </c>
      <c r="M136" s="76">
        <f>IF($B136=" ",0,IF([1]Données!$K177="NON COUVERT",0,IF(AND([1]Données!$L177="oui",[1]Données!$K177=0.5),MIN(VLOOKUP($F136,taux,5)/2,ROUNDUP(VLOOKUP($F136,taux,3)*$E136,-3)/2),IF([1]Données!$K177=0.5,MIN(VLOOKUP($F136,taux,4)/2,ROUNDUP(VLOOKUP($F136,taux,3)*$E136,-3)/2),ROUNDUP(IF([1]Données!$L177="OUI",MIN(VLOOKUP($F136,taux,3)*$E136,VLOOKUP($F136,taux,5)),MIN(VLOOKUP($F136,taux,3)*$E136,VLOOKUP($F136,taux,4))),-3)))))</f>
        <v>0</v>
      </c>
      <c r="N136" s="76">
        <f>IF($B136=" ",0,IF([1]Données!$N177="NON COUVERT",0,IF(AND([1]Données!$O177="oui",[1]Données!$N177=0.5),MIN(VLOOKUP($F136,taux,9)/2,ROUNDUP(VLOOKUP($F136,taux,7)*$E136,-3)/2),IF([1]Données!$N177=0.5,MIN(VLOOKUP($F136,taux,8)/2,ROUNDUP(VLOOKUP($F136,taux,7)*$E136,-3)/2),ROUNDUP(IF([1]Données!$O177="OUI",MIN(VLOOKUP($F136,taux,7)*$E136,VLOOKUP($F136,taux,9)),MIN(VLOOKUP($F136,taux,7)*$E136,VLOOKUP($F136,taux,8))),-3)))))</f>
        <v>0</v>
      </c>
      <c r="O136" s="77">
        <f>IF($B136=" ",0,IF([1]Données!P177="non couvert"," ",[1]Données!Q177))</f>
        <v>0</v>
      </c>
      <c r="P136" s="78">
        <f>IF($B136=" ",0,IF([1]Données!$P177="exo",0,IF($O136="FAM",VLOOKUP($F136,taux,10),IF($O136="MONO",VLOOKUP($F136,taux,11),IF($O136="COUPLE",VLOOKUP($F136,taux,12),0)))))</f>
        <v>0</v>
      </c>
      <c r="Q136" s="79">
        <f>IF($B136=" ",0,IF([1]Données!$R177="NON COUVERT",0,ROUNDUP(IF([1]Données!$S177="OUI",MIN($E136*VLOOKUP($F136,taux,15)/52,VLOOKUP($F136,taux,17)),MIN($E136*VLOOKUP($F136,taux,15)/52,VLOOKUP($F136,taux,16))),0)))</f>
        <v>0</v>
      </c>
      <c r="R136" s="80">
        <f>IF($B136=" ",0,IF([1]Données!$R177="EXO",0,$Q136*VLOOKUP($F136,taux,13)/10))</f>
        <v>0</v>
      </c>
      <c r="S136" s="81">
        <f t="shared" ca="1" si="9"/>
        <v>0</v>
      </c>
      <c r="T136" s="82">
        <f>IF(B136=" ",0,IF([1]Données!$T177="exo",0,$S136*VLOOKUP($F136,taux,18)/100))</f>
        <v>0</v>
      </c>
      <c r="U136" s="81">
        <f>IF($B136=" ",0,IF([1]Données!$V177="non couvert",0,IF(VLOOKUP($F136,taux,29)="fixe","s/o",IF([1]Données!$W177="oui",MIN(ROUNDUP(VLOOKUP($F136,taux,31)*$E136,-3),VLOOKUP($F136,taux,33)),MIN(ROUNDUP(VLOOKUP($F136,taux,31)*$E136,-3),VLOOKUP($F136,taux,32))))))</f>
        <v>0</v>
      </c>
      <c r="V136" s="82">
        <f>IF(B136=" ",0,IF([1]Données!$V177="exo",0,IF(VLOOKUP($F136,taux,29)="fixe",VLOOKUP($F136,taux,30),$U136/1000*VLOOKUP($F136,taux,30))))</f>
        <v>0</v>
      </c>
      <c r="W136" s="82">
        <f t="shared" si="10"/>
        <v>0</v>
      </c>
      <c r="X136" s="83">
        <f>IF(B136=" ",0,EDATE(([1]Données!E177),780))</f>
        <v>0</v>
      </c>
      <c r="Y136" s="83">
        <f t="shared" si="11"/>
        <v>0</v>
      </c>
      <c r="Z136" s="84">
        <f>IF($B136=" ",0,IF([1]Données!$T177="non couvert",0,IF([1]Données!$U177="oui",MIN(VLOOKUP($F136,taux,26),ROUNDUP(IF($E136/12&gt;VLOOKUP($F136,taux,21)+VLOOKUP($F136,taux,23),(VLOOKUP($F136,taux,20)*VLOOKUP($F136,taux,21))+(VLOOKUP($F136,taux,22)*VLOOKUP($F136,taux,23))+($E136/12-VLOOKUP($F136,taux,21)-VLOOKUP($F136,taux,23))*VLOOKUP($F136,taux,24),IF($E136/12&gt;VLOOKUP($F136,taux,21),(VLOOKUP($F136,taux,20)*VLOOKUP($F136,taux,21))+($E136/12-VLOOKUP($F136,taux,21))*VLOOKUP($F136,taux,22),$E136/12*VLOOKUP($F136,taux,20))),0)),MIN(VLOOKUP($F136,taux,25),ROUNDUP(IF($E136/12&gt;VLOOKUP($F136,taux,21)+VLOOKUP($F136,taux,23),(VLOOKUP($F136,taux,20)*VLOOKUP($F136,taux,21))+(VLOOKUP($F136,taux,22)*VLOOKUP($F136,taux,23))+($E136/12-VLOOKUP($F136,taux,21)-VLOOKUP($F136,taux,23))*VLOOKUP($F136,taux,24),IF($E136/12&gt;VLOOKUP($F136,taux,21),(VLOOKUP($F136,taux,20)*VLOOKUP($F136,taux,21))+($E136/12-VLOOKUP($F136,taux,21))*VLOOKUP($F136,taux,22),$E136/12*VLOOKUP($F136,taux,20))),0)))))</f>
        <v>0</v>
      </c>
      <c r="AA136" s="85">
        <f>IF($B136=" ",0,IF([1]Données!$X177="non couvert"," ",[1]Données!Y177))</f>
        <v>0</v>
      </c>
      <c r="AB136" s="82">
        <f>IF($B136=" ",0,IF([1]Données!$X177="exo",0,IF($AA136="ind",VLOOKUP($F136,taux,34),IF($AA136="fam",VLOOKUP($F136,taux,35),IF($AA136="mono",VLOOKUP($F136,taux,36),IF($AA136="couple",VLOOKUP($F136,taux,37),0))))))</f>
        <v>0</v>
      </c>
      <c r="AC136" s="85">
        <f>IF($B136=" ",0,IF([1]Données!$Z177="non couvert"," ",[1]Données!AA177))</f>
        <v>0</v>
      </c>
      <c r="AD136" s="82">
        <f>IF($B136=" ",0,IF([1]Données!$Z177="exo",0,IF($AC136="ind",VLOOKUP($F136,taux,38),IF($AC136="fam",VLOOKUP($F136,taux,39),IF($AC136="mono",VLOOKUP($F136,taux,40),IF($AC136="couple",VLOOKUP($F136,taux,41),0))))))</f>
        <v>0</v>
      </c>
      <c r="AE136" s="86">
        <f>IF($B136=" ",0,IF([1]Données!$AB177="non couvert"," ",[1]Données!AC177))</f>
        <v>0</v>
      </c>
      <c r="AF136" s="87">
        <f>IF($B136=" ",0,IF([1]Données!$AB177="exo",0,IF($AE136="ind",VLOOKUP($F136,taux,42),IF($AE136="fam",VLOOKUP($F136,taux,43),IF($AE136="mono",VLOOKUP($F136,taux,44),IF($AE136="couple",VLOOKUP($F136,taux,45),0))))))</f>
        <v>0</v>
      </c>
      <c r="AG136" s="88">
        <f t="shared" ca="1" si="12"/>
        <v>0</v>
      </c>
      <c r="AH136" s="88">
        <f>IF($B136=" ",0,IF([1]Données!J177="Manitoba",(Facture!H136+Facture!J136+Facture!L136+Facture!P136+Facture!R136+Facture!T136)*0.08,(AG136-W136)*IF([1]Données!$J177="qc",0.09,IF([1]Données!$J177="on",0.08,0))+W136*VLOOKUP($F136,taux,28)))</f>
        <v>0</v>
      </c>
      <c r="AI136" s="78">
        <f t="shared" ca="1" si="14"/>
        <v>0</v>
      </c>
    </row>
    <row r="137" spans="1:35" s="64" customFormat="1">
      <c r="A137" s="89">
        <f t="shared" si="15"/>
        <v>123</v>
      </c>
      <c r="B137" s="68" t="str">
        <f>CONCATENATE([1]Données!B178," ",[1]Données!C178)</f>
        <v xml:space="preserve"> </v>
      </c>
      <c r="C137" s="69">
        <f ca="1">IF(B137="",0,INT((TODAY()-[1]Données!E178)/365.25))</f>
        <v>119</v>
      </c>
      <c r="D137" s="70">
        <f>[1]Données!D178</f>
        <v>0</v>
      </c>
      <c r="E137" s="71">
        <f>[1]Données!I178</f>
        <v>0</v>
      </c>
      <c r="F137" s="72" t="str">
        <f>[1]Données!AD178</f>
        <v/>
      </c>
      <c r="G137" s="73">
        <f t="shared" ca="1" si="13"/>
        <v>0</v>
      </c>
      <c r="H137" s="74">
        <f>IF($B137=" ",0,IF([1]Données!$K178="exo",0,$G137/1000*VLOOKUP($F137,taux,2)))</f>
        <v>0</v>
      </c>
      <c r="I137" s="75">
        <f ca="1">IF(C137&gt;=65,0,[1]Données!M178*5000)</f>
        <v>0</v>
      </c>
      <c r="J137" s="74">
        <f ca="1">I137/1000*(IF(I137=0,0,1)*VLOOKUP((1+(C137&gt;=20)+(C137&gt;=25)+(C137&gt;=30)+(C137&gt;=35)+(C137&gt;=40)+(C137&gt;=45)+(C137&gt;=50)+(C137&gt;=55)+(C137&gt;=60)+(C137&gt;=65)),Test,2+(IF([1]Données!F178="H",1,3))+(IF([1]Données!G178="F",1,0))))</f>
        <v>0</v>
      </c>
      <c r="K137" s="73">
        <f t="shared" ca="1" si="8"/>
        <v>0</v>
      </c>
      <c r="L137" s="74">
        <f>IF($B137=" ",0,IF([1]Données!$N178="exo",0,$K137/1000*VLOOKUP($F137,taux,6)))</f>
        <v>0</v>
      </c>
      <c r="M137" s="76">
        <f>IF($B137=" ",0,IF([1]Données!$K178="NON COUVERT",0,IF(AND([1]Données!$L178="oui",[1]Données!$K178=0.5),MIN(VLOOKUP($F137,taux,5)/2,ROUNDUP(VLOOKUP($F137,taux,3)*$E137,-3)/2),IF([1]Données!$K178=0.5,MIN(VLOOKUP($F137,taux,4)/2,ROUNDUP(VLOOKUP($F137,taux,3)*$E137,-3)/2),ROUNDUP(IF([1]Données!$L178="OUI",MIN(VLOOKUP($F137,taux,3)*$E137,VLOOKUP($F137,taux,5)),MIN(VLOOKUP($F137,taux,3)*$E137,VLOOKUP($F137,taux,4))),-3)))))</f>
        <v>0</v>
      </c>
      <c r="N137" s="76">
        <f>IF($B137=" ",0,IF([1]Données!$N178="NON COUVERT",0,IF(AND([1]Données!$O178="oui",[1]Données!$N178=0.5),MIN(VLOOKUP($F137,taux,9)/2,ROUNDUP(VLOOKUP($F137,taux,7)*$E137,-3)/2),IF([1]Données!$N178=0.5,MIN(VLOOKUP($F137,taux,8)/2,ROUNDUP(VLOOKUP($F137,taux,7)*$E137,-3)/2),ROUNDUP(IF([1]Données!$O178="OUI",MIN(VLOOKUP($F137,taux,7)*$E137,VLOOKUP($F137,taux,9)),MIN(VLOOKUP($F137,taux,7)*$E137,VLOOKUP($F137,taux,8))),-3)))))</f>
        <v>0</v>
      </c>
      <c r="O137" s="77">
        <f>IF($B137=" ",0,IF([1]Données!P178="non couvert"," ",[1]Données!Q178))</f>
        <v>0</v>
      </c>
      <c r="P137" s="78">
        <f>IF($B137=" ",0,IF([1]Données!$P178="exo",0,IF($O137="FAM",VLOOKUP($F137,taux,10),IF($O137="MONO",VLOOKUP($F137,taux,11),IF($O137="COUPLE",VLOOKUP($F137,taux,12),0)))))</f>
        <v>0</v>
      </c>
      <c r="Q137" s="79">
        <f>IF($B137=" ",0,IF([1]Données!$R178="NON COUVERT",0,ROUNDUP(IF([1]Données!$S178="OUI",MIN($E137*VLOOKUP($F137,taux,15)/52,VLOOKUP($F137,taux,17)),MIN($E137*VLOOKUP($F137,taux,15)/52,VLOOKUP($F137,taux,16))),0)))</f>
        <v>0</v>
      </c>
      <c r="R137" s="80">
        <f>IF($B137=" ",0,IF([1]Données!$R178="EXO",0,$Q137*VLOOKUP($F137,taux,13)/10))</f>
        <v>0</v>
      </c>
      <c r="S137" s="81">
        <f t="shared" ca="1" si="9"/>
        <v>0</v>
      </c>
      <c r="T137" s="82">
        <f>IF(B137=" ",0,IF([1]Données!$T178="exo",0,$S137*VLOOKUP($F137,taux,18)/100))</f>
        <v>0</v>
      </c>
      <c r="U137" s="81">
        <f>IF($B137=" ",0,IF([1]Données!$V178="non couvert",0,IF(VLOOKUP($F137,taux,29)="fixe","s/o",IF([1]Données!$W178="oui",MIN(ROUNDUP(VLOOKUP($F137,taux,31)*$E137,-3),VLOOKUP($F137,taux,33)),MIN(ROUNDUP(VLOOKUP($F137,taux,31)*$E137,-3),VLOOKUP($F137,taux,32))))))</f>
        <v>0</v>
      </c>
      <c r="V137" s="82">
        <f>IF(B137=" ",0,IF([1]Données!$V178="exo",0,IF(VLOOKUP($F137,taux,29)="fixe",VLOOKUP($F137,taux,30),$U137/1000*VLOOKUP($F137,taux,30))))</f>
        <v>0</v>
      </c>
      <c r="W137" s="82">
        <f t="shared" si="10"/>
        <v>0</v>
      </c>
      <c r="X137" s="83">
        <f>IF(B137=" ",0,EDATE(([1]Données!E178),780))</f>
        <v>0</v>
      </c>
      <c r="Y137" s="83">
        <f t="shared" si="11"/>
        <v>0</v>
      </c>
      <c r="Z137" s="84">
        <f>IF($B137=" ",0,IF([1]Données!$T178="non couvert",0,IF([1]Données!$U178="oui",MIN(VLOOKUP($F137,taux,26),ROUNDUP(IF($E137/12&gt;VLOOKUP($F137,taux,21)+VLOOKUP($F137,taux,23),(VLOOKUP($F137,taux,20)*VLOOKUP($F137,taux,21))+(VLOOKUP($F137,taux,22)*VLOOKUP($F137,taux,23))+($E137/12-VLOOKUP($F137,taux,21)-VLOOKUP($F137,taux,23))*VLOOKUP($F137,taux,24),IF($E137/12&gt;VLOOKUP($F137,taux,21),(VLOOKUP($F137,taux,20)*VLOOKUP($F137,taux,21))+($E137/12-VLOOKUP($F137,taux,21))*VLOOKUP($F137,taux,22),$E137/12*VLOOKUP($F137,taux,20))),0)),MIN(VLOOKUP($F137,taux,25),ROUNDUP(IF($E137/12&gt;VLOOKUP($F137,taux,21)+VLOOKUP($F137,taux,23),(VLOOKUP($F137,taux,20)*VLOOKUP($F137,taux,21))+(VLOOKUP($F137,taux,22)*VLOOKUP($F137,taux,23))+($E137/12-VLOOKUP($F137,taux,21)-VLOOKUP($F137,taux,23))*VLOOKUP($F137,taux,24),IF($E137/12&gt;VLOOKUP($F137,taux,21),(VLOOKUP($F137,taux,20)*VLOOKUP($F137,taux,21))+($E137/12-VLOOKUP($F137,taux,21))*VLOOKUP($F137,taux,22),$E137/12*VLOOKUP($F137,taux,20))),0)))))</f>
        <v>0</v>
      </c>
      <c r="AA137" s="85">
        <f>IF($B137=" ",0,IF([1]Données!$X178="non couvert"," ",[1]Données!Y178))</f>
        <v>0</v>
      </c>
      <c r="AB137" s="82">
        <f>IF($B137=" ",0,IF([1]Données!$X178="exo",0,IF($AA137="ind",VLOOKUP($F137,taux,34),IF($AA137="fam",VLOOKUP($F137,taux,35),IF($AA137="mono",VLOOKUP($F137,taux,36),IF($AA137="couple",VLOOKUP($F137,taux,37),0))))))</f>
        <v>0</v>
      </c>
      <c r="AC137" s="85">
        <f>IF($B137=" ",0,IF([1]Données!$Z178="non couvert"," ",[1]Données!AA178))</f>
        <v>0</v>
      </c>
      <c r="AD137" s="82">
        <f>IF($B137=" ",0,IF([1]Données!$Z178="exo",0,IF($AC137="ind",VLOOKUP($F137,taux,38),IF($AC137="fam",VLOOKUP($F137,taux,39),IF($AC137="mono",VLOOKUP($F137,taux,40),IF($AC137="couple",VLOOKUP($F137,taux,41),0))))))</f>
        <v>0</v>
      </c>
      <c r="AE137" s="86">
        <f>IF($B137=" ",0,IF([1]Données!$AB178="non couvert"," ",[1]Données!AC178))</f>
        <v>0</v>
      </c>
      <c r="AF137" s="87">
        <f>IF($B137=" ",0,IF([1]Données!$AB178="exo",0,IF($AE137="ind",VLOOKUP($F137,taux,42),IF($AE137="fam",VLOOKUP($F137,taux,43),IF($AE137="mono",VLOOKUP($F137,taux,44),IF($AE137="couple",VLOOKUP($F137,taux,45),0))))))</f>
        <v>0</v>
      </c>
      <c r="AG137" s="88">
        <f t="shared" ca="1" si="12"/>
        <v>0</v>
      </c>
      <c r="AH137" s="88">
        <f>IF($B137=" ",0,IF([1]Données!J178="Manitoba",(Facture!H137+Facture!J137+Facture!L137+Facture!P137+Facture!R137+Facture!T137)*0.08,(AG137-W137)*IF([1]Données!$J178="qc",0.09,IF([1]Données!$J178="on",0.08,0))+W137*VLOOKUP($F137,taux,28)))</f>
        <v>0</v>
      </c>
      <c r="AI137" s="78">
        <f t="shared" ca="1" si="14"/>
        <v>0</v>
      </c>
    </row>
    <row r="138" spans="1:35" s="64" customFormat="1">
      <c r="A138" s="89">
        <f t="shared" si="15"/>
        <v>124</v>
      </c>
      <c r="B138" s="68" t="str">
        <f>CONCATENATE([1]Données!B179," ",[1]Données!C179)</f>
        <v xml:space="preserve"> </v>
      </c>
      <c r="C138" s="69">
        <f ca="1">IF(B138="",0,INT((TODAY()-[1]Données!E179)/365.25))</f>
        <v>119</v>
      </c>
      <c r="D138" s="70">
        <f>[1]Données!D179</f>
        <v>0</v>
      </c>
      <c r="E138" s="71">
        <f>[1]Données!I179</f>
        <v>0</v>
      </c>
      <c r="F138" s="72" t="str">
        <f>[1]Données!AD179</f>
        <v/>
      </c>
      <c r="G138" s="73">
        <f t="shared" ca="1" si="13"/>
        <v>0</v>
      </c>
      <c r="H138" s="74">
        <f>IF($B138=" ",0,IF([1]Données!$K179="exo",0,$G138/1000*VLOOKUP($F138,taux,2)))</f>
        <v>0</v>
      </c>
      <c r="I138" s="75">
        <f ca="1">IF(C138&gt;=65,0,[1]Données!M179*5000)</f>
        <v>0</v>
      </c>
      <c r="J138" s="74">
        <f ca="1">I138/1000*(IF(I138=0,0,1)*VLOOKUP((1+(C138&gt;=20)+(C138&gt;=25)+(C138&gt;=30)+(C138&gt;=35)+(C138&gt;=40)+(C138&gt;=45)+(C138&gt;=50)+(C138&gt;=55)+(C138&gt;=60)+(C138&gt;=65)),Test,2+(IF([1]Données!F179="H",1,3))+(IF([1]Données!G179="F",1,0))))</f>
        <v>0</v>
      </c>
      <c r="K138" s="73">
        <f t="shared" ca="1" si="8"/>
        <v>0</v>
      </c>
      <c r="L138" s="74">
        <f>IF($B138=" ",0,IF([1]Données!$N179="exo",0,$K138/1000*VLOOKUP($F138,taux,6)))</f>
        <v>0</v>
      </c>
      <c r="M138" s="76">
        <f>IF($B138=" ",0,IF([1]Données!$K179="NON COUVERT",0,IF(AND([1]Données!$L179="oui",[1]Données!$K179=0.5),MIN(VLOOKUP($F138,taux,5)/2,ROUNDUP(VLOOKUP($F138,taux,3)*$E138,-3)/2),IF([1]Données!$K179=0.5,MIN(VLOOKUP($F138,taux,4)/2,ROUNDUP(VLOOKUP($F138,taux,3)*$E138,-3)/2),ROUNDUP(IF([1]Données!$L179="OUI",MIN(VLOOKUP($F138,taux,3)*$E138,VLOOKUP($F138,taux,5)),MIN(VLOOKUP($F138,taux,3)*$E138,VLOOKUP($F138,taux,4))),-3)))))</f>
        <v>0</v>
      </c>
      <c r="N138" s="76">
        <f>IF($B138=" ",0,IF([1]Données!$N179="NON COUVERT",0,IF(AND([1]Données!$O179="oui",[1]Données!$N179=0.5),MIN(VLOOKUP($F138,taux,9)/2,ROUNDUP(VLOOKUP($F138,taux,7)*$E138,-3)/2),IF([1]Données!$N179=0.5,MIN(VLOOKUP($F138,taux,8)/2,ROUNDUP(VLOOKUP($F138,taux,7)*$E138,-3)/2),ROUNDUP(IF([1]Données!$O179="OUI",MIN(VLOOKUP($F138,taux,7)*$E138,VLOOKUP($F138,taux,9)),MIN(VLOOKUP($F138,taux,7)*$E138,VLOOKUP($F138,taux,8))),-3)))))</f>
        <v>0</v>
      </c>
      <c r="O138" s="77">
        <f>IF($B138=" ",0,IF([1]Données!P179="non couvert"," ",[1]Données!Q179))</f>
        <v>0</v>
      </c>
      <c r="P138" s="78">
        <f>IF($B138=" ",0,IF([1]Données!$P179="exo",0,IF($O138="FAM",VLOOKUP($F138,taux,10),IF($O138="MONO",VLOOKUP($F138,taux,11),IF($O138="COUPLE",VLOOKUP($F138,taux,12),0)))))</f>
        <v>0</v>
      </c>
      <c r="Q138" s="79">
        <f>IF($B138=" ",0,IF([1]Données!$R179="NON COUVERT",0,ROUNDUP(IF([1]Données!$S179="OUI",MIN($E138*VLOOKUP($F138,taux,15)/52,VLOOKUP($F138,taux,17)),MIN($E138*VLOOKUP($F138,taux,15)/52,VLOOKUP($F138,taux,16))),0)))</f>
        <v>0</v>
      </c>
      <c r="R138" s="80">
        <f>IF($B138=" ",0,IF([1]Données!$R179="EXO",0,$Q138*VLOOKUP($F138,taux,13)/10))</f>
        <v>0</v>
      </c>
      <c r="S138" s="81">
        <f t="shared" ca="1" si="9"/>
        <v>0</v>
      </c>
      <c r="T138" s="82">
        <f>IF(B138=" ",0,IF([1]Données!$T179="exo",0,$S138*VLOOKUP($F138,taux,18)/100))</f>
        <v>0</v>
      </c>
      <c r="U138" s="81">
        <f>IF($B138=" ",0,IF([1]Données!$V179="non couvert",0,IF(VLOOKUP($F138,taux,29)="fixe","s/o",IF([1]Données!$W179="oui",MIN(ROUNDUP(VLOOKUP($F138,taux,31)*$E138,-3),VLOOKUP($F138,taux,33)),MIN(ROUNDUP(VLOOKUP($F138,taux,31)*$E138,-3),VLOOKUP($F138,taux,32))))))</f>
        <v>0</v>
      </c>
      <c r="V138" s="82">
        <f>IF(B138=" ",0,IF([1]Données!$V179="exo",0,IF(VLOOKUP($F138,taux,29)="fixe",VLOOKUP($F138,taux,30),$U138/1000*VLOOKUP($F138,taux,30))))</f>
        <v>0</v>
      </c>
      <c r="W138" s="82">
        <f t="shared" si="10"/>
        <v>0</v>
      </c>
      <c r="X138" s="83">
        <f>IF(B138=" ",0,EDATE(([1]Données!E179),780))</f>
        <v>0</v>
      </c>
      <c r="Y138" s="83">
        <f t="shared" si="11"/>
        <v>0</v>
      </c>
      <c r="Z138" s="84">
        <f>IF($B138=" ",0,IF([1]Données!$T179="non couvert",0,IF([1]Données!$U179="oui",MIN(VLOOKUP($F138,taux,26),ROUNDUP(IF($E138/12&gt;VLOOKUP($F138,taux,21)+VLOOKUP($F138,taux,23),(VLOOKUP($F138,taux,20)*VLOOKUP($F138,taux,21))+(VLOOKUP($F138,taux,22)*VLOOKUP($F138,taux,23))+($E138/12-VLOOKUP($F138,taux,21)-VLOOKUP($F138,taux,23))*VLOOKUP($F138,taux,24),IF($E138/12&gt;VLOOKUP($F138,taux,21),(VLOOKUP($F138,taux,20)*VLOOKUP($F138,taux,21))+($E138/12-VLOOKUP($F138,taux,21))*VLOOKUP($F138,taux,22),$E138/12*VLOOKUP($F138,taux,20))),0)),MIN(VLOOKUP($F138,taux,25),ROUNDUP(IF($E138/12&gt;VLOOKUP($F138,taux,21)+VLOOKUP($F138,taux,23),(VLOOKUP($F138,taux,20)*VLOOKUP($F138,taux,21))+(VLOOKUP($F138,taux,22)*VLOOKUP($F138,taux,23))+($E138/12-VLOOKUP($F138,taux,21)-VLOOKUP($F138,taux,23))*VLOOKUP($F138,taux,24),IF($E138/12&gt;VLOOKUP($F138,taux,21),(VLOOKUP($F138,taux,20)*VLOOKUP($F138,taux,21))+($E138/12-VLOOKUP($F138,taux,21))*VLOOKUP($F138,taux,22),$E138/12*VLOOKUP($F138,taux,20))),0)))))</f>
        <v>0</v>
      </c>
      <c r="AA138" s="85">
        <f>IF($B138=" ",0,IF([1]Données!$X179="non couvert"," ",[1]Données!Y179))</f>
        <v>0</v>
      </c>
      <c r="AB138" s="82">
        <f>IF($B138=" ",0,IF([1]Données!$X179="exo",0,IF($AA138="ind",VLOOKUP($F138,taux,34),IF($AA138="fam",VLOOKUP($F138,taux,35),IF($AA138="mono",VLOOKUP($F138,taux,36),IF($AA138="couple",VLOOKUP($F138,taux,37),0))))))</f>
        <v>0</v>
      </c>
      <c r="AC138" s="85">
        <f>IF($B138=" ",0,IF([1]Données!$Z179="non couvert"," ",[1]Données!AA179))</f>
        <v>0</v>
      </c>
      <c r="AD138" s="82">
        <f>IF($B138=" ",0,IF([1]Données!$Z179="exo",0,IF($AC138="ind",VLOOKUP($F138,taux,38),IF($AC138="fam",VLOOKUP($F138,taux,39),IF($AC138="mono",VLOOKUP($F138,taux,40),IF($AC138="couple",VLOOKUP($F138,taux,41),0))))))</f>
        <v>0</v>
      </c>
      <c r="AE138" s="86">
        <f>IF($B138=" ",0,IF([1]Données!$AB179="non couvert"," ",[1]Données!AC179))</f>
        <v>0</v>
      </c>
      <c r="AF138" s="87">
        <f>IF($B138=" ",0,IF([1]Données!$AB179="exo",0,IF($AE138="ind",VLOOKUP($F138,taux,42),IF($AE138="fam",VLOOKUP($F138,taux,43),IF($AE138="mono",VLOOKUP($F138,taux,44),IF($AE138="couple",VLOOKUP($F138,taux,45),0))))))</f>
        <v>0</v>
      </c>
      <c r="AG138" s="88">
        <f t="shared" ca="1" si="12"/>
        <v>0</v>
      </c>
      <c r="AH138" s="88">
        <f>IF($B138=" ",0,IF([1]Données!J179="Manitoba",(Facture!H138+Facture!J138+Facture!L138+Facture!P138+Facture!R138+Facture!T138)*0.08,(AG138-W138)*IF([1]Données!$J179="qc",0.09,IF([1]Données!$J179="on",0.08,0))+W138*VLOOKUP($F138,taux,28)))</f>
        <v>0</v>
      </c>
      <c r="AI138" s="78">
        <f t="shared" ca="1" si="14"/>
        <v>0</v>
      </c>
    </row>
    <row r="139" spans="1:35" s="64" customFormat="1">
      <c r="A139" s="89">
        <f t="shared" si="15"/>
        <v>125</v>
      </c>
      <c r="B139" s="68" t="str">
        <f>CONCATENATE([1]Données!B180," ",[1]Données!C180)</f>
        <v xml:space="preserve"> </v>
      </c>
      <c r="C139" s="69">
        <f ca="1">IF(B139="",0,INT((TODAY()-[1]Données!E180)/365.25))</f>
        <v>119</v>
      </c>
      <c r="D139" s="70">
        <f>[1]Données!D180</f>
        <v>0</v>
      </c>
      <c r="E139" s="71">
        <f>[1]Données!I180</f>
        <v>0</v>
      </c>
      <c r="F139" s="72" t="str">
        <f>[1]Données!AD180</f>
        <v/>
      </c>
      <c r="G139" s="73">
        <f t="shared" ca="1" si="13"/>
        <v>0</v>
      </c>
      <c r="H139" s="74">
        <f>IF($B139=" ",0,IF([1]Données!$K180="exo",0,$G139/1000*VLOOKUP($F139,taux,2)))</f>
        <v>0</v>
      </c>
      <c r="I139" s="75">
        <f ca="1">IF(C139&gt;=65,0,[1]Données!M180*5000)</f>
        <v>0</v>
      </c>
      <c r="J139" s="74">
        <f ca="1">I139/1000*(IF(I139=0,0,1)*VLOOKUP((1+(C139&gt;=20)+(C139&gt;=25)+(C139&gt;=30)+(C139&gt;=35)+(C139&gt;=40)+(C139&gt;=45)+(C139&gt;=50)+(C139&gt;=55)+(C139&gt;=60)+(C139&gt;=65)),Test,2+(IF([1]Données!F180="H",1,3))+(IF([1]Données!G180="F",1,0))))</f>
        <v>0</v>
      </c>
      <c r="K139" s="73">
        <f t="shared" ca="1" si="8"/>
        <v>0</v>
      </c>
      <c r="L139" s="74">
        <f>IF($B139=" ",0,IF([1]Données!$N180="exo",0,$K139/1000*VLOOKUP($F139,taux,6)))</f>
        <v>0</v>
      </c>
      <c r="M139" s="76">
        <f>IF($B139=" ",0,IF([1]Données!$K180="NON COUVERT",0,IF(AND([1]Données!$L180="oui",[1]Données!$K180=0.5),MIN(VLOOKUP($F139,taux,5)/2,ROUNDUP(VLOOKUP($F139,taux,3)*$E139,-3)/2),IF([1]Données!$K180=0.5,MIN(VLOOKUP($F139,taux,4)/2,ROUNDUP(VLOOKUP($F139,taux,3)*$E139,-3)/2),ROUNDUP(IF([1]Données!$L180="OUI",MIN(VLOOKUP($F139,taux,3)*$E139,VLOOKUP($F139,taux,5)),MIN(VLOOKUP($F139,taux,3)*$E139,VLOOKUP($F139,taux,4))),-3)))))</f>
        <v>0</v>
      </c>
      <c r="N139" s="76">
        <f>IF($B139=" ",0,IF([1]Données!$N180="NON COUVERT",0,IF(AND([1]Données!$O180="oui",[1]Données!$N180=0.5),MIN(VLOOKUP($F139,taux,9)/2,ROUNDUP(VLOOKUP($F139,taux,7)*$E139,-3)/2),IF([1]Données!$N180=0.5,MIN(VLOOKUP($F139,taux,8)/2,ROUNDUP(VLOOKUP($F139,taux,7)*$E139,-3)/2),ROUNDUP(IF([1]Données!$O180="OUI",MIN(VLOOKUP($F139,taux,7)*$E139,VLOOKUP($F139,taux,9)),MIN(VLOOKUP($F139,taux,7)*$E139,VLOOKUP($F139,taux,8))),-3)))))</f>
        <v>0</v>
      </c>
      <c r="O139" s="77">
        <f>IF($B139=" ",0,IF([1]Données!P180="non couvert"," ",[1]Données!Q180))</f>
        <v>0</v>
      </c>
      <c r="P139" s="78">
        <f>IF($B139=" ",0,IF([1]Données!$P180="exo",0,IF($O139="FAM",VLOOKUP($F139,taux,10),IF($O139="MONO",VLOOKUP($F139,taux,11),IF($O139="COUPLE",VLOOKUP($F139,taux,12),0)))))</f>
        <v>0</v>
      </c>
      <c r="Q139" s="79">
        <f>IF($B139=" ",0,IF([1]Données!$R180="NON COUVERT",0,ROUNDUP(IF([1]Données!$S180="OUI",MIN($E139*VLOOKUP($F139,taux,15)/52,VLOOKUP($F139,taux,17)),MIN($E139*VLOOKUP($F139,taux,15)/52,VLOOKUP($F139,taux,16))),0)))</f>
        <v>0</v>
      </c>
      <c r="R139" s="80">
        <f>IF($B139=" ",0,IF([1]Données!$R180="EXO",0,$Q139*VLOOKUP($F139,taux,13)/10))</f>
        <v>0</v>
      </c>
      <c r="S139" s="81">
        <f t="shared" ca="1" si="9"/>
        <v>0</v>
      </c>
      <c r="T139" s="82">
        <f>IF(B139=" ",0,IF([1]Données!$T180="exo",0,$S139*VLOOKUP($F139,taux,18)/100))</f>
        <v>0</v>
      </c>
      <c r="U139" s="81">
        <f>IF($B139=" ",0,IF([1]Données!$V180="non couvert",0,IF(VLOOKUP($F139,taux,29)="fixe","s/o",IF([1]Données!$W180="oui",MIN(ROUNDUP(VLOOKUP($F139,taux,31)*$E139,-3),VLOOKUP($F139,taux,33)),MIN(ROUNDUP(VLOOKUP($F139,taux,31)*$E139,-3),VLOOKUP($F139,taux,32))))))</f>
        <v>0</v>
      </c>
      <c r="V139" s="82">
        <f>IF(B139=" ",0,IF([1]Données!$V180="exo",0,IF(VLOOKUP($F139,taux,29)="fixe",VLOOKUP($F139,taux,30),$U139/1000*VLOOKUP($F139,taux,30))))</f>
        <v>0</v>
      </c>
      <c r="W139" s="82">
        <f t="shared" si="10"/>
        <v>0</v>
      </c>
      <c r="X139" s="83">
        <f>IF(B139=" ",0,EDATE(([1]Données!E180),780))</f>
        <v>0</v>
      </c>
      <c r="Y139" s="83">
        <f t="shared" si="11"/>
        <v>0</v>
      </c>
      <c r="Z139" s="81">
        <f>IF($B139=" ",0,IF([1]Données!$T180="non couvert",0,IF([1]Données!$U180="oui",MIN(VLOOKUP($F139,taux,26),ROUNDUP(IF($E139/12&gt;VLOOKUP($F139,taux,21)+VLOOKUP($F139,taux,23),(VLOOKUP($F139,taux,20)*VLOOKUP($F139,taux,21))+(VLOOKUP($F139,taux,22)*VLOOKUP($F139,taux,23))+($E139/12-VLOOKUP($F139,taux,21)-VLOOKUP($F139,taux,23))*VLOOKUP($F139,taux,24),IF($E139/12&gt;VLOOKUP($F139,taux,21),(VLOOKUP($F139,taux,20)*VLOOKUP($F139,taux,21))+($E139/12-VLOOKUP($F139,taux,21))*VLOOKUP($F139,taux,22),$E139/12*VLOOKUP($F139,taux,20))),0)),MIN(VLOOKUP($F139,taux,25),ROUNDUP(IF($E139/12&gt;VLOOKUP($F139,taux,21)+VLOOKUP($F139,taux,23),(VLOOKUP($F139,taux,20)*VLOOKUP($F139,taux,21))+(VLOOKUP($F139,taux,22)*VLOOKUP($F139,taux,23))+($E139/12-VLOOKUP($F139,taux,21)-VLOOKUP($F139,taux,23))*VLOOKUP($F139,taux,24),IF($E139/12&gt;VLOOKUP($F139,taux,21),(VLOOKUP($F139,taux,20)*VLOOKUP($F139,taux,21))+($E139/12-VLOOKUP($F139,taux,21))*VLOOKUP($F139,taux,22),$E139/12*VLOOKUP($F139,taux,20))),0)))))</f>
        <v>0</v>
      </c>
      <c r="AA139" s="85">
        <f>IF($B139=" ",0,IF([1]Données!$X180="non couvert"," ",[1]Données!Y180))</f>
        <v>0</v>
      </c>
      <c r="AB139" s="82">
        <f>IF($B139=" ",0,IF([1]Données!$X180="exo",0,IF($AA139="ind",VLOOKUP($F139,taux,34),IF($AA139="fam",VLOOKUP($F139,taux,35),IF($AA139="mono",VLOOKUP($F139,taux,36),IF($AA139="couple",VLOOKUP($F139,taux,37),0))))))</f>
        <v>0</v>
      </c>
      <c r="AC139" s="85">
        <f>IF($B139=" ",0,IF([1]Données!$Z180="non couvert"," ",[1]Données!AA180))</f>
        <v>0</v>
      </c>
      <c r="AD139" s="82">
        <f>IF($B139=" ",0,IF([1]Données!$Z180="exo",0,IF($AC139="ind",VLOOKUP($F139,taux,38),IF($AC139="fam",VLOOKUP($F139,taux,39),IF($AC139="mono",VLOOKUP($F139,taux,40),IF($AC139="couple",VLOOKUP($F139,taux,41),0))))))</f>
        <v>0</v>
      </c>
      <c r="AE139" s="86">
        <f>IF($B139=" ",0,IF([1]Données!$AB180="non couvert"," ",[1]Données!AC180))</f>
        <v>0</v>
      </c>
      <c r="AF139" s="87">
        <f>IF($B139=" ",0,IF([1]Données!$AB180="exo",0,IF($AE139="ind",VLOOKUP($F139,taux,42),IF($AE139="fam",VLOOKUP($F139,taux,43),IF($AE139="mono",VLOOKUP($F139,taux,44),IF($AE139="couple",VLOOKUP($F139,taux,45),0))))))</f>
        <v>0</v>
      </c>
      <c r="AG139" s="88">
        <f t="shared" ca="1" si="12"/>
        <v>0</v>
      </c>
      <c r="AH139" s="88">
        <f>IF($B139=" ",0,IF([1]Données!J180="Manitoba",(Facture!H139+Facture!J139+Facture!L139+Facture!P139+Facture!R139+Facture!T139)*0.08,(AG139-W139)*IF([1]Données!$J180="qc",0.09,IF([1]Données!$J180="on",0.08,0))+W139*VLOOKUP($F139,taux,28)))</f>
        <v>0</v>
      </c>
      <c r="AI139" s="78">
        <f t="shared" ca="1" si="14"/>
        <v>0</v>
      </c>
    </row>
    <row r="140" spans="1:35" s="64" customFormat="1">
      <c r="A140" s="89">
        <f t="shared" si="15"/>
        <v>126</v>
      </c>
      <c r="B140" s="68" t="str">
        <f>CONCATENATE([1]Données!B181," ",[1]Données!C181)</f>
        <v xml:space="preserve"> </v>
      </c>
      <c r="C140" s="69">
        <f ca="1">IF(B140=" ",0,INT((TODAY()-[1]Données!E181)/365.25))</f>
        <v>0</v>
      </c>
      <c r="D140" s="70">
        <f>[1]Données!D181</f>
        <v>0</v>
      </c>
      <c r="E140" s="71">
        <f>[1]Données!I181</f>
        <v>0</v>
      </c>
      <c r="F140" s="72" t="str">
        <f>[1]Données!AD181</f>
        <v/>
      </c>
      <c r="G140" s="73">
        <f t="shared" ca="1" si="13"/>
        <v>0</v>
      </c>
      <c r="H140" s="74">
        <f>IF($B140=" ",0,IF([1]Données!$K181="exo",0,$G140/1000*VLOOKUP($F140,taux,2)))</f>
        <v>0</v>
      </c>
      <c r="I140" s="75">
        <f ca="1">IF(C140&gt;=65,0,[1]Données!M181*5000)</f>
        <v>0</v>
      </c>
      <c r="J140" s="74">
        <f ca="1">I140/1000*(IF(I140=0,0,1)*VLOOKUP((1+(C140&gt;=20)+(C140&gt;=25)+(C140&gt;=30)+(C140&gt;=35)+(C140&gt;=40)+(C140&gt;=45)+(C140&gt;=50)+(C140&gt;=55)+(C140&gt;=60)+(C140&gt;=65)),Test,2+(IF([1]Données!F181="H",1,3))+(IF([1]Données!G181="F",1,0))))</f>
        <v>0</v>
      </c>
      <c r="K140" s="73">
        <f t="shared" ca="1" si="8"/>
        <v>0</v>
      </c>
      <c r="L140" s="74">
        <f>IF($B140=" ",0,IF([1]Données!$N181="exo",0,$K140/1000*VLOOKUP($F140,taux,6)))</f>
        <v>0</v>
      </c>
      <c r="M140" s="76">
        <f>IF($B140=" ",0,IF([1]Données!$K181="NON COUVERT",0,IF(AND([1]Données!$L181="oui",[1]Données!$K181=0.5),MIN(VLOOKUP($F140,taux,5)/2,ROUNDUP(VLOOKUP($F140,taux,3)*$E140,-3)/2),IF([1]Données!$K181=0.5,MIN(VLOOKUP($F140,taux,4)/2,ROUNDUP(VLOOKUP($F140,taux,3)*$E140,-3)/2),ROUNDUP(IF([1]Données!$L181="OUI",MIN(VLOOKUP($F140,taux,3)*$E140,VLOOKUP($F140,taux,5)),MIN(VLOOKUP($F140,taux,3)*$E140,VLOOKUP($F140,taux,4))),-3)))))</f>
        <v>0</v>
      </c>
      <c r="N140" s="76">
        <f>IF($B140=" ",0,IF([1]Données!$N181="NON COUVERT",0,IF(AND([1]Données!$O181="oui",[1]Données!$N181=0.5),MIN(VLOOKUP($F140,taux,9)/2,ROUNDUP(VLOOKUP($F140,taux,7)*$E140,-3)/2),IF([1]Données!$N181=0.5,MIN(VLOOKUP($F140,taux,8)/2,ROUNDUP(VLOOKUP($F140,taux,7)*$E140,-3)/2),ROUNDUP(IF([1]Données!$O181="OUI",MIN(VLOOKUP($F140,taux,7)*$E140,VLOOKUP($F140,taux,9)),MIN(VLOOKUP($F140,taux,7)*$E140,VLOOKUP($F140,taux,8))),-3)))))</f>
        <v>0</v>
      </c>
      <c r="O140" s="77">
        <f>IF($B140=" ",0,IF([1]Données!P181="non couvert"," ",[1]Données!Q181))</f>
        <v>0</v>
      </c>
      <c r="P140" s="78">
        <f>IF($B140=" ",0,IF([1]Données!$P181="exo",0,IF($O140="FAM",VLOOKUP($F140,taux,10),IF($O140="MONO",VLOOKUP($F140,taux,11),IF($O140="COUPLE",VLOOKUP($F140,taux,12),0)))))</f>
        <v>0</v>
      </c>
      <c r="Q140" s="79">
        <f>IF($B140=" ",0,IF([1]Données!$R181="NON COUVERT",0,ROUNDUP(IF([1]Données!$S181="OUI",MIN($E140*VLOOKUP($F140,taux,15)/52,VLOOKUP($F140,taux,17)),MIN($E140*VLOOKUP($F140,taux,15)/52,VLOOKUP($F140,taux,16))),0)))</f>
        <v>0</v>
      </c>
      <c r="R140" s="80">
        <f>IF($B140=" ",0,IF([1]Données!$R181="EXO",0,$Q140*VLOOKUP($F140,taux,13)/10))</f>
        <v>0</v>
      </c>
      <c r="S140" s="81">
        <f t="shared" ca="1" si="9"/>
        <v>0</v>
      </c>
      <c r="T140" s="82">
        <f>IF(B140=" ",0,IF([1]Données!$T181="exo",0,$S140*VLOOKUP($F140,taux,18)/100))</f>
        <v>0</v>
      </c>
      <c r="U140" s="81">
        <f>IF($B140=" ",0,IF([1]Données!$V181="non couvert",0,IF(VLOOKUP($F140,taux,29)="fixe","s/o",IF([1]Données!$W181="oui",MIN(ROUNDUP(VLOOKUP($F140,taux,31)*$E140,-3),VLOOKUP($F140,taux,33)),MIN(ROUNDUP(VLOOKUP($F140,taux,31)*$E140,-3),VLOOKUP($F140,taux,32))))))</f>
        <v>0</v>
      </c>
      <c r="V140" s="82">
        <f>IF(B140=" ",0,IF([1]Données!$V181="exo",0,IF(VLOOKUP($F140,taux,29)="fixe",VLOOKUP($F140,taux,30),$U140/1000*VLOOKUP($F140,taux,30))))</f>
        <v>0</v>
      </c>
      <c r="W140" s="82">
        <f t="shared" si="10"/>
        <v>0</v>
      </c>
      <c r="X140" s="83">
        <f>IF(B140=" ",0,EDATE(([1]Données!E181),780))</f>
        <v>0</v>
      </c>
      <c r="Y140" s="83">
        <f t="shared" si="11"/>
        <v>0</v>
      </c>
      <c r="Z140" s="81">
        <f>IF($B140=" ",0,IF([1]Données!$T181="non couvert",0,IF([1]Données!$U181="oui",MIN(VLOOKUP($F140,taux,26),ROUNDUP(IF($E140/12&gt;VLOOKUP($F140,taux,21)+VLOOKUP($F140,taux,23),(VLOOKUP($F140,taux,20)*VLOOKUP($F140,taux,21))+(VLOOKUP($F140,taux,22)*VLOOKUP($F140,taux,23))+($E140/12-VLOOKUP($F140,taux,21)-VLOOKUP($F140,taux,23))*VLOOKUP($F140,taux,24),IF($E140/12&gt;VLOOKUP($F140,taux,21),(VLOOKUP($F140,taux,20)*VLOOKUP($F140,taux,21))+($E140/12-VLOOKUP($F140,taux,21))*VLOOKUP($F140,taux,22),$E140/12*VLOOKUP($F140,taux,20))),0)),MIN(VLOOKUP($F140,taux,25),ROUNDUP(IF($E140/12&gt;VLOOKUP($F140,taux,21)+VLOOKUP($F140,taux,23),(VLOOKUP($F140,taux,20)*VLOOKUP($F140,taux,21))+(VLOOKUP($F140,taux,22)*VLOOKUP($F140,taux,23))+($E140/12-VLOOKUP($F140,taux,21)-VLOOKUP($F140,taux,23))*VLOOKUP($F140,taux,24),IF($E140/12&gt;VLOOKUP($F140,taux,21),(VLOOKUP($F140,taux,20)*VLOOKUP($F140,taux,21))+($E140/12-VLOOKUP($F140,taux,21))*VLOOKUP($F140,taux,22),$E140/12*VLOOKUP($F140,taux,20))),0)))))</f>
        <v>0</v>
      </c>
      <c r="AA140" s="85">
        <f>IF($B140=" ",0,IF([1]Données!$X181="non couvert"," ",[1]Données!Y181))</f>
        <v>0</v>
      </c>
      <c r="AB140" s="82">
        <f>IF($B140=" ",0,IF([1]Données!$X181="exo",0,IF($AA140="ind",VLOOKUP($F140,taux,34),IF($AA140="fam",VLOOKUP($F140,taux,35),IF($AA140="mono",VLOOKUP($F140,taux,36),IF($AA140="couple",VLOOKUP($F140,taux,37),0))))))</f>
        <v>0</v>
      </c>
      <c r="AC140" s="85">
        <f>IF($B140=" ",0,IF([1]Données!$Z181="non couvert"," ",[1]Données!AA181))</f>
        <v>0</v>
      </c>
      <c r="AD140" s="82">
        <f>IF($B140=" ",0,IF([1]Données!$Z181="exo",0,IF($AC140="ind",VLOOKUP($F140,taux,38),IF($AC140="fam",VLOOKUP($F140,taux,39),IF($AC140="mono",VLOOKUP($F140,taux,40),IF($AC140="couple",VLOOKUP($F140,taux,41),0))))))</f>
        <v>0</v>
      </c>
      <c r="AE140" s="86">
        <f>IF($B140=" ",0,IF([1]Données!$AB181="non couvert"," ",[1]Données!AC181))</f>
        <v>0</v>
      </c>
      <c r="AF140" s="87">
        <f>IF($B140=" ",0,IF([1]Données!$AB181="exo",0,IF($AE140="ind",VLOOKUP($F140,taux,42),IF($AE140="fam",VLOOKUP($F140,taux,43),IF($AE140="mono",VLOOKUP($F140,taux,44),IF($AE140="couple",VLOOKUP($F140,taux,45),0))))))</f>
        <v>0</v>
      </c>
      <c r="AG140" s="88">
        <f t="shared" ca="1" si="12"/>
        <v>0</v>
      </c>
      <c r="AH140" s="88">
        <f>IF($B140=" ",0,IF([1]Données!J181="Manitoba",(Facture!H140+Facture!J140+Facture!L140+Facture!P140+Facture!R140+Facture!T140)*0.08,(AG140-W140)*IF([1]Données!$J181="qc",0.09,IF([1]Données!$J181="on",0.08,0))+W140*VLOOKUP($F140,taux,28)))</f>
        <v>0</v>
      </c>
      <c r="AI140" s="78">
        <f t="shared" ca="1" si="14"/>
        <v>0</v>
      </c>
    </row>
    <row r="141" spans="1:35" s="64" customFormat="1">
      <c r="A141" s="89">
        <f t="shared" si="15"/>
        <v>127</v>
      </c>
      <c r="B141" s="68" t="str">
        <f>CONCATENATE([1]Données!B182," ",[1]Données!C182)</f>
        <v xml:space="preserve"> </v>
      </c>
      <c r="C141" s="69">
        <f ca="1">IF(B141=" ",0,INT((TODAY()-[1]Données!E182)/365.25))</f>
        <v>0</v>
      </c>
      <c r="D141" s="70">
        <f>[1]Données!D182</f>
        <v>0</v>
      </c>
      <c r="E141" s="71">
        <f>[1]Données!I182</f>
        <v>0</v>
      </c>
      <c r="F141" s="72" t="str">
        <f>[1]Données!AD182</f>
        <v/>
      </c>
      <c r="G141" s="73">
        <f t="shared" ca="1" si="13"/>
        <v>0</v>
      </c>
      <c r="H141" s="74">
        <f>IF($B141=" ",0,IF([1]Données!$K182="exo",0,$G141/1000*VLOOKUP($F141,taux,2)))</f>
        <v>0</v>
      </c>
      <c r="I141" s="75">
        <f ca="1">IF(C141&gt;=65,0,[1]Données!M182*5000)</f>
        <v>0</v>
      </c>
      <c r="J141" s="74">
        <f ca="1">I141/1000*(IF(I141=0,0,1)*VLOOKUP((1+(C141&gt;=20)+(C141&gt;=25)+(C141&gt;=30)+(C141&gt;=35)+(C141&gt;=40)+(C141&gt;=45)+(C141&gt;=50)+(C141&gt;=55)+(C141&gt;=60)+(C141&gt;=65)),Test,2+(IF([1]Données!F182="H",1,3))+(IF([1]Données!G182="F",1,0))))</f>
        <v>0</v>
      </c>
      <c r="K141" s="73">
        <f t="shared" ca="1" si="8"/>
        <v>0</v>
      </c>
      <c r="L141" s="74">
        <f>IF($B141=" ",0,IF([1]Données!$N182="exo",0,$K141/1000*VLOOKUP($F141,taux,6)))</f>
        <v>0</v>
      </c>
      <c r="M141" s="76">
        <f>IF($B141=" ",0,IF([1]Données!$K182="NON COUVERT",0,IF(AND([1]Données!$L182="oui",[1]Données!$K182=0.5),MIN(VLOOKUP($F141,taux,5)/2,ROUNDUP(VLOOKUP($F141,taux,3)*$E141,-3)/2),IF([1]Données!$K182=0.5,MIN(VLOOKUP($F141,taux,4)/2,ROUNDUP(VLOOKUP($F141,taux,3)*$E141,-3)/2),ROUNDUP(IF([1]Données!$L182="OUI",MIN(VLOOKUP($F141,taux,3)*$E141,VLOOKUP($F141,taux,5)),MIN(VLOOKUP($F141,taux,3)*$E141,VLOOKUP($F141,taux,4))),-3)))))</f>
        <v>0</v>
      </c>
      <c r="N141" s="76">
        <f>IF($B141=" ",0,IF([1]Données!$N182="NON COUVERT",0,IF(AND([1]Données!$O182="oui",[1]Données!$N182=0.5),MIN(VLOOKUP($F141,taux,9)/2,ROUNDUP(VLOOKUP($F141,taux,7)*$E141,-3)/2),IF([1]Données!$N182=0.5,MIN(VLOOKUP($F141,taux,8)/2,ROUNDUP(VLOOKUP($F141,taux,7)*$E141,-3)/2),ROUNDUP(IF([1]Données!$O182="OUI",MIN(VLOOKUP($F141,taux,7)*$E141,VLOOKUP($F141,taux,9)),MIN(VLOOKUP($F141,taux,7)*$E141,VLOOKUP($F141,taux,8))),-3)))))</f>
        <v>0</v>
      </c>
      <c r="O141" s="77">
        <f>IF($B141=" ",0,IF([1]Données!P182="non couvert"," ",[1]Données!Q182))</f>
        <v>0</v>
      </c>
      <c r="P141" s="78">
        <f>IF($B141=" ",0,IF([1]Données!$P182="exo",0,IF($O141="FAM",VLOOKUP($F141,taux,10),IF($O141="MONO",VLOOKUP($F141,taux,11),IF($O141="COUPLE",VLOOKUP($F141,taux,12),0)))))</f>
        <v>0</v>
      </c>
      <c r="Q141" s="79">
        <f>IF($B141=" ",0,IF([1]Données!$R182="NON COUVERT",0,ROUNDUP(IF([1]Données!$S182="OUI",MIN($E141*VLOOKUP($F141,taux,15)/52,VLOOKUP($F141,taux,17)),MIN($E141*VLOOKUP($F141,taux,15)/52,VLOOKUP($F141,taux,16))),0)))</f>
        <v>0</v>
      </c>
      <c r="R141" s="80">
        <f>IF($B141=" ",0,IF([1]Données!$R182="EXO",0,$Q141*VLOOKUP($F141,taux,13)/10))</f>
        <v>0</v>
      </c>
      <c r="S141" s="81">
        <f t="shared" ca="1" si="9"/>
        <v>0</v>
      </c>
      <c r="T141" s="82">
        <f>IF(B141=" ",0,IF([1]Données!$T182="exo",0,$S141*VLOOKUP($F141,taux,18)/100))</f>
        <v>0</v>
      </c>
      <c r="U141" s="81">
        <f>IF($B141=" ",0,IF([1]Données!$V182="non couvert",0,IF(VLOOKUP($F141,taux,29)="fixe","s/o",IF([1]Données!$W182="oui",MIN(ROUNDUP(VLOOKUP($F141,taux,31)*$E141,-3),VLOOKUP($F141,taux,33)),MIN(ROUNDUP(VLOOKUP($F141,taux,31)*$E141,-3),VLOOKUP($F141,taux,32))))))</f>
        <v>0</v>
      </c>
      <c r="V141" s="82">
        <f>IF(B141=" ",0,IF([1]Données!$V182="exo",0,IF(VLOOKUP($F141,taux,29)="fixe",VLOOKUP($F141,taux,30),$U141/1000*VLOOKUP($F141,taux,30))))</f>
        <v>0</v>
      </c>
      <c r="W141" s="82">
        <f t="shared" si="10"/>
        <v>0</v>
      </c>
      <c r="X141" s="83">
        <f>IF(B141=" ",0,EDATE(([1]Données!E182),780))</f>
        <v>0</v>
      </c>
      <c r="Y141" s="83">
        <f t="shared" si="11"/>
        <v>0</v>
      </c>
      <c r="Z141" s="81">
        <f>IF($B141=" ",0,IF([1]Données!$T182="non couvert",0,IF([1]Données!$U182="oui",MIN(VLOOKUP($F141,taux,26),ROUNDUP(IF($E141/12&gt;VLOOKUP($F141,taux,21)+VLOOKUP($F141,taux,23),(VLOOKUP($F141,taux,20)*VLOOKUP($F141,taux,21))+(VLOOKUP($F141,taux,22)*VLOOKUP($F141,taux,23))+($E141/12-VLOOKUP($F141,taux,21)-VLOOKUP($F141,taux,23))*VLOOKUP($F141,taux,24),IF($E141/12&gt;VLOOKUP($F141,taux,21),(VLOOKUP($F141,taux,20)*VLOOKUP($F141,taux,21))+($E141/12-VLOOKUP($F141,taux,21))*VLOOKUP($F141,taux,22),$E141/12*VLOOKUP($F141,taux,20))),0)),MIN(VLOOKUP($F141,taux,25),ROUNDUP(IF($E141/12&gt;VLOOKUP($F141,taux,21)+VLOOKUP($F141,taux,23),(VLOOKUP($F141,taux,20)*VLOOKUP($F141,taux,21))+(VLOOKUP($F141,taux,22)*VLOOKUP($F141,taux,23))+($E141/12-VLOOKUP($F141,taux,21)-VLOOKUP($F141,taux,23))*VLOOKUP($F141,taux,24),IF($E141/12&gt;VLOOKUP($F141,taux,21),(VLOOKUP($F141,taux,20)*VLOOKUP($F141,taux,21))+($E141/12-VLOOKUP($F141,taux,21))*VLOOKUP($F141,taux,22),$E141/12*VLOOKUP($F141,taux,20))),0)))))</f>
        <v>0</v>
      </c>
      <c r="AA141" s="85">
        <f>IF($B141=" ",0,IF([1]Données!$X182="non couvert"," ",[1]Données!Y182))</f>
        <v>0</v>
      </c>
      <c r="AB141" s="82">
        <f>IF($B141=" ",0,IF([1]Données!$X182="exo",0,IF($AA141="ind",VLOOKUP($F141,taux,34),IF($AA141="fam",VLOOKUP($F141,taux,35),IF($AA141="mono",VLOOKUP($F141,taux,36),IF($AA141="couple",VLOOKUP($F141,taux,37),0))))))</f>
        <v>0</v>
      </c>
      <c r="AC141" s="85">
        <f>IF($B141=" ",0,IF([1]Données!$Z182="non couvert"," ",[1]Données!AA182))</f>
        <v>0</v>
      </c>
      <c r="AD141" s="82">
        <f>IF($B141=" ",0,IF([1]Données!$Z182="exo",0,IF($AC141="ind",VLOOKUP($F141,taux,38),IF($AC141="fam",VLOOKUP($F141,taux,39),IF($AC141="mono",VLOOKUP($F141,taux,40),IF($AC141="couple",VLOOKUP($F141,taux,41),0))))))</f>
        <v>0</v>
      </c>
      <c r="AE141" s="86">
        <f>IF($B141=" ",0,IF([1]Données!$AB182="non couvert"," ",[1]Données!AC182))</f>
        <v>0</v>
      </c>
      <c r="AF141" s="87">
        <f>IF($B141=" ",0,IF([1]Données!$AB182="exo",0,IF($AE141="ind",VLOOKUP($F141,taux,42),IF($AE141="fam",VLOOKUP($F141,taux,43),IF($AE141="mono",VLOOKUP($F141,taux,44),IF($AE141="couple",VLOOKUP($F141,taux,45),0))))))</f>
        <v>0</v>
      </c>
      <c r="AG141" s="88">
        <f t="shared" ca="1" si="12"/>
        <v>0</v>
      </c>
      <c r="AH141" s="88">
        <f>IF($B141=" ",0,IF([1]Données!J182="Manitoba",(Facture!H141+Facture!J141+Facture!L141+Facture!P141+Facture!R141+Facture!T141)*0.08,(AG141-W141)*IF([1]Données!$J182="qc",0.09,IF([1]Données!$J182="on",0.08,0))+W141*VLOOKUP($F141,taux,28)))</f>
        <v>0</v>
      </c>
      <c r="AI141" s="78">
        <f t="shared" ca="1" si="14"/>
        <v>0</v>
      </c>
    </row>
    <row r="142" spans="1:35" s="64" customFormat="1">
      <c r="A142" s="89">
        <f t="shared" si="15"/>
        <v>128</v>
      </c>
      <c r="B142" s="68" t="str">
        <f>CONCATENATE([1]Données!B183," ",[1]Données!C183)</f>
        <v xml:space="preserve"> </v>
      </c>
      <c r="C142" s="69">
        <f ca="1">IF(B142=" ",0,INT((TODAY()-[1]Données!E183)/365.25))</f>
        <v>0</v>
      </c>
      <c r="D142" s="70">
        <f>[1]Données!D183</f>
        <v>0</v>
      </c>
      <c r="E142" s="71">
        <f>[1]Données!I183</f>
        <v>0</v>
      </c>
      <c r="F142" s="72" t="str">
        <f>[1]Données!AD183</f>
        <v/>
      </c>
      <c r="G142" s="73">
        <f t="shared" ca="1" si="13"/>
        <v>0</v>
      </c>
      <c r="H142" s="74">
        <f>IF($B142=" ",0,IF([1]Données!$K183="exo",0,$G142/1000*VLOOKUP($F142,taux,2)))</f>
        <v>0</v>
      </c>
      <c r="I142" s="75">
        <f ca="1">IF(C142&gt;=65,0,[1]Données!M183*5000)</f>
        <v>0</v>
      </c>
      <c r="J142" s="74">
        <f ca="1">I142/1000*(IF(I142=0,0,1)*VLOOKUP((1+(C142&gt;=20)+(C142&gt;=25)+(C142&gt;=30)+(C142&gt;=35)+(C142&gt;=40)+(C142&gt;=45)+(C142&gt;=50)+(C142&gt;=55)+(C142&gt;=60)+(C142&gt;=65)),Test,2+(IF([1]Données!F183="H",1,3))+(IF([1]Données!G183="F",1,0))))</f>
        <v>0</v>
      </c>
      <c r="K142" s="73">
        <f t="shared" ca="1" si="8"/>
        <v>0</v>
      </c>
      <c r="L142" s="74">
        <f>IF($B142=" ",0,IF([1]Données!$N183="exo",0,$K142/1000*VLOOKUP($F142,taux,6)))</f>
        <v>0</v>
      </c>
      <c r="M142" s="76">
        <f>IF($B142=" ",0,IF([1]Données!$K183="NON COUVERT",0,IF(AND([1]Données!$L183="oui",[1]Données!$K183=0.5),MIN(VLOOKUP($F142,taux,5)/2,ROUNDUP(VLOOKUP($F142,taux,3)*$E142,-3)/2),IF([1]Données!$K183=0.5,MIN(VLOOKUP($F142,taux,4)/2,ROUNDUP(VLOOKUP($F142,taux,3)*$E142,-3)/2),ROUNDUP(IF([1]Données!$L183="OUI",MIN(VLOOKUP($F142,taux,3)*$E142,VLOOKUP($F142,taux,5)),MIN(VLOOKUP($F142,taux,3)*$E142,VLOOKUP($F142,taux,4))),-3)))))</f>
        <v>0</v>
      </c>
      <c r="N142" s="76">
        <f>IF($B142=" ",0,IF([1]Données!$N183="NON COUVERT",0,IF(AND([1]Données!$O183="oui",[1]Données!$N183=0.5),MIN(VLOOKUP($F142,taux,9)/2,ROUNDUP(VLOOKUP($F142,taux,7)*$E142,-3)/2),IF([1]Données!$N183=0.5,MIN(VLOOKUP($F142,taux,8)/2,ROUNDUP(VLOOKUP($F142,taux,7)*$E142,-3)/2),ROUNDUP(IF([1]Données!$O183="OUI",MIN(VLOOKUP($F142,taux,7)*$E142,VLOOKUP($F142,taux,9)),MIN(VLOOKUP($F142,taux,7)*$E142,VLOOKUP($F142,taux,8))),-3)))))</f>
        <v>0</v>
      </c>
      <c r="O142" s="77">
        <f>IF($B142=" ",0,IF([1]Données!P183="non couvert"," ",[1]Données!Q183))</f>
        <v>0</v>
      </c>
      <c r="P142" s="78">
        <f>IF($B142=" ",0,IF([1]Données!$P183="exo",0,IF($O142="FAM",VLOOKUP($F142,taux,10),IF($O142="MONO",VLOOKUP($F142,taux,11),IF($O142="COUPLE",VLOOKUP($F142,taux,12),0)))))</f>
        <v>0</v>
      </c>
      <c r="Q142" s="79">
        <f>IF($B142=" ",0,IF([1]Données!$R183="NON COUVERT",0,ROUNDUP(IF([1]Données!$S183="OUI",MIN($E142*VLOOKUP($F142,taux,15)/52,VLOOKUP($F142,taux,17)),MIN($E142*VLOOKUP($F142,taux,15)/52,VLOOKUP($F142,taux,16))),0)))</f>
        <v>0</v>
      </c>
      <c r="R142" s="80">
        <f>IF($B142=" ",0,IF([1]Données!$R183="EXO",0,$Q142*VLOOKUP($F142,taux,13)/10))</f>
        <v>0</v>
      </c>
      <c r="S142" s="81">
        <f t="shared" ca="1" si="9"/>
        <v>0</v>
      </c>
      <c r="T142" s="82">
        <f>IF(B142=" ",0,IF([1]Données!$T183="exo",0,$S142*VLOOKUP($F142,taux,18)/100))</f>
        <v>0</v>
      </c>
      <c r="U142" s="81">
        <f>IF($B142=" ",0,IF([1]Données!$V183="non couvert",0,IF(VLOOKUP($F142,taux,29)="fixe","s/o",IF([1]Données!$W183="oui",MIN(ROUNDUP(VLOOKUP($F142,taux,31)*$E142,-3),VLOOKUP($F142,taux,33)),MIN(ROUNDUP(VLOOKUP($F142,taux,31)*$E142,-3),VLOOKUP($F142,taux,32))))))</f>
        <v>0</v>
      </c>
      <c r="V142" s="82">
        <f>IF(B142=" ",0,IF([1]Données!$V183="exo",0,IF(VLOOKUP($F142,taux,29)="fixe",VLOOKUP($F142,taux,30),$U142/1000*VLOOKUP($F142,taux,30))))</f>
        <v>0</v>
      </c>
      <c r="W142" s="82">
        <f t="shared" si="10"/>
        <v>0</v>
      </c>
      <c r="X142" s="83">
        <f>IF(B142=" ",0,EDATE(([1]Données!E183),780))</f>
        <v>0</v>
      </c>
      <c r="Y142" s="83">
        <f t="shared" si="11"/>
        <v>0</v>
      </c>
      <c r="Z142" s="81">
        <f>IF($B142=" ",0,IF([1]Données!$T183="non couvert",0,IF([1]Données!$U183="oui",MIN(VLOOKUP($F142,taux,26),ROUNDUP(IF($E142/12&gt;VLOOKUP($F142,taux,21)+VLOOKUP($F142,taux,23),(VLOOKUP($F142,taux,20)*VLOOKUP($F142,taux,21))+(VLOOKUP($F142,taux,22)*VLOOKUP($F142,taux,23))+($E142/12-VLOOKUP($F142,taux,21)-VLOOKUP($F142,taux,23))*VLOOKUP($F142,taux,24),IF($E142/12&gt;VLOOKUP($F142,taux,21),(VLOOKUP($F142,taux,20)*VLOOKUP($F142,taux,21))+($E142/12-VLOOKUP($F142,taux,21))*VLOOKUP($F142,taux,22),$E142/12*VLOOKUP($F142,taux,20))),0)),MIN(VLOOKUP($F142,taux,25),ROUNDUP(IF($E142/12&gt;VLOOKUP($F142,taux,21)+VLOOKUP($F142,taux,23),(VLOOKUP($F142,taux,20)*VLOOKUP($F142,taux,21))+(VLOOKUP($F142,taux,22)*VLOOKUP($F142,taux,23))+($E142/12-VLOOKUP($F142,taux,21)-VLOOKUP($F142,taux,23))*VLOOKUP($F142,taux,24),IF($E142/12&gt;VLOOKUP($F142,taux,21),(VLOOKUP($F142,taux,20)*VLOOKUP($F142,taux,21))+($E142/12-VLOOKUP($F142,taux,21))*VLOOKUP($F142,taux,22),$E142/12*VLOOKUP($F142,taux,20))),0)))))</f>
        <v>0</v>
      </c>
      <c r="AA142" s="85">
        <f>IF($B142=" ",0,IF([1]Données!$X183="non couvert"," ",[1]Données!Y183))</f>
        <v>0</v>
      </c>
      <c r="AB142" s="82">
        <f>IF($B142=" ",0,IF([1]Données!$X183="exo",0,IF($AA142="ind",VLOOKUP($F142,taux,34),IF($AA142="fam",VLOOKUP($F142,taux,35),IF($AA142="mono",VLOOKUP($F142,taux,36),IF($AA142="couple",VLOOKUP($F142,taux,37),0))))))</f>
        <v>0</v>
      </c>
      <c r="AC142" s="85">
        <f>IF($B142=" ",0,IF([1]Données!$Z183="non couvert"," ",[1]Données!AA183))</f>
        <v>0</v>
      </c>
      <c r="AD142" s="82">
        <f>IF($B142=" ",0,IF([1]Données!$Z183="exo",0,IF($AC142="ind",VLOOKUP($F142,taux,38),IF($AC142="fam",VLOOKUP($F142,taux,39),IF($AC142="mono",VLOOKUP($F142,taux,40),IF($AC142="couple",VLOOKUP($F142,taux,41),0))))))</f>
        <v>0</v>
      </c>
      <c r="AE142" s="86">
        <f>IF($B142=" ",0,IF([1]Données!$AB183="non couvert"," ",[1]Données!AC183))</f>
        <v>0</v>
      </c>
      <c r="AF142" s="87">
        <f>IF($B142=" ",0,IF([1]Données!$AB183="exo",0,IF($AE142="ind",VLOOKUP($F142,taux,42),IF($AE142="fam",VLOOKUP($F142,taux,43),IF($AE142="mono",VLOOKUP($F142,taux,44),IF($AE142="couple",VLOOKUP($F142,taux,45),0))))))</f>
        <v>0</v>
      </c>
      <c r="AG142" s="88">
        <f t="shared" ca="1" si="12"/>
        <v>0</v>
      </c>
      <c r="AH142" s="88">
        <f>IF($B142=" ",0,IF([1]Données!J183="Manitoba",(Facture!H142+Facture!J142+Facture!L142+Facture!P142+Facture!R142+Facture!T142)*0.08,(AG142-W142)*IF([1]Données!$J183="qc",0.09,IF([1]Données!$J183="on",0.08,0))+W142*VLOOKUP($F142,taux,28)))</f>
        <v>0</v>
      </c>
      <c r="AI142" s="78">
        <f t="shared" ca="1" si="14"/>
        <v>0</v>
      </c>
    </row>
    <row r="143" spans="1:35" s="64" customFormat="1">
      <c r="A143" s="89">
        <f t="shared" si="15"/>
        <v>129</v>
      </c>
      <c r="B143" s="68" t="str">
        <f>CONCATENATE([1]Données!B184," ",[1]Données!C184)</f>
        <v xml:space="preserve"> </v>
      </c>
      <c r="C143" s="69">
        <f ca="1">IF(B143=" ",0,INT((TODAY()-[1]Données!E184)/365.25))</f>
        <v>0</v>
      </c>
      <c r="D143" s="70">
        <f>[1]Données!D184</f>
        <v>0</v>
      </c>
      <c r="E143" s="71">
        <f>[1]Données!I184</f>
        <v>0</v>
      </c>
      <c r="F143" s="72" t="str">
        <f>[1]Données!AD184</f>
        <v/>
      </c>
      <c r="G143" s="73">
        <f t="shared" ca="1" si="13"/>
        <v>0</v>
      </c>
      <c r="H143" s="74">
        <f>IF($B143=" ",0,IF([1]Données!$K184="exo",0,$G143/1000*VLOOKUP($F143,taux,2)))</f>
        <v>0</v>
      </c>
      <c r="I143" s="75">
        <f ca="1">IF(C143&gt;=65,0,[1]Données!M184*5000)</f>
        <v>0</v>
      </c>
      <c r="J143" s="74">
        <f ca="1">I143/1000*(IF(I143=0,0,1)*VLOOKUP((1+(C143&gt;=20)+(C143&gt;=25)+(C143&gt;=30)+(C143&gt;=35)+(C143&gt;=40)+(C143&gt;=45)+(C143&gt;=50)+(C143&gt;=55)+(C143&gt;=60)+(C143&gt;=65)),Test,2+(IF([1]Données!F184="H",1,3))+(IF([1]Données!G184="F",1,0))))</f>
        <v>0</v>
      </c>
      <c r="K143" s="73">
        <f t="shared" ref="K143:K200" ca="1" si="16">IF(C143&gt;64,N143/2,N143)</f>
        <v>0</v>
      </c>
      <c r="L143" s="74">
        <f>IF($B143=" ",0,IF([1]Données!$N184="exo",0,$K143/1000*VLOOKUP($F143,taux,6)))</f>
        <v>0</v>
      </c>
      <c r="M143" s="76">
        <f>IF($B143=" ",0,IF([1]Données!$K184="NON COUVERT",0,IF(AND([1]Données!$L184="oui",[1]Données!$K184=0.5),MIN(VLOOKUP($F143,taux,5)/2,ROUNDUP(VLOOKUP($F143,taux,3)*$E143,-3)/2),IF([1]Données!$K184=0.5,MIN(VLOOKUP($F143,taux,4)/2,ROUNDUP(VLOOKUP($F143,taux,3)*$E143,-3)/2),ROUNDUP(IF([1]Données!$L184="OUI",MIN(VLOOKUP($F143,taux,3)*$E143,VLOOKUP($F143,taux,5)),MIN(VLOOKUP($F143,taux,3)*$E143,VLOOKUP($F143,taux,4))),-3)))))</f>
        <v>0</v>
      </c>
      <c r="N143" s="76">
        <f>IF($B143=" ",0,IF([1]Données!$N184="NON COUVERT",0,IF(AND([1]Données!$O184="oui",[1]Données!$N184=0.5),MIN(VLOOKUP($F143,taux,9)/2,ROUNDUP(VLOOKUP($F143,taux,7)*$E143,-3)/2),IF([1]Données!$N184=0.5,MIN(VLOOKUP($F143,taux,8)/2,ROUNDUP(VLOOKUP($F143,taux,7)*$E143,-3)/2),ROUNDUP(IF([1]Données!$O184="OUI",MIN(VLOOKUP($F143,taux,7)*$E143,VLOOKUP($F143,taux,9)),MIN(VLOOKUP($F143,taux,7)*$E143,VLOOKUP($F143,taux,8))),-3)))))</f>
        <v>0</v>
      </c>
      <c r="O143" s="77">
        <f>IF($B143=" ",0,IF([1]Données!P184="non couvert"," ",[1]Données!Q184))</f>
        <v>0</v>
      </c>
      <c r="P143" s="78">
        <f>IF($B143=" ",0,IF([1]Données!$P184="exo",0,IF($O143="FAM",VLOOKUP($F143,taux,10),IF($O143="MONO",VLOOKUP($F143,taux,11),IF($O143="COUPLE",VLOOKUP($F143,taux,12),0)))))</f>
        <v>0</v>
      </c>
      <c r="Q143" s="79">
        <f>IF($B143=" ",0,IF([1]Données!$R184="NON COUVERT",0,ROUNDUP(IF([1]Données!$S184="OUI",MIN($E143*VLOOKUP($F143,taux,15)/52,VLOOKUP($F143,taux,17)),MIN($E143*VLOOKUP($F143,taux,15)/52,VLOOKUP($F143,taux,16))),0)))</f>
        <v>0</v>
      </c>
      <c r="R143" s="80">
        <f>IF($B143=" ",0,IF([1]Données!$R184="EXO",0,$Q143*VLOOKUP($F143,taux,13)/10))</f>
        <v>0</v>
      </c>
      <c r="S143" s="81">
        <f t="shared" ref="S143:S200" ca="1" si="17">IF(B143=" ",0,IF(TODAY()&gt;=Y143,0,Z143))</f>
        <v>0</v>
      </c>
      <c r="T143" s="82">
        <f>IF(B143=" ",0,IF([1]Données!$T184="exo",0,$S143*VLOOKUP($F143,taux,18)/100))</f>
        <v>0</v>
      </c>
      <c r="U143" s="81">
        <f>IF($B143=" ",0,IF([1]Données!$V184="non couvert",0,IF(VLOOKUP($F143,taux,29)="fixe","s/o",IF([1]Données!$W184="oui",MIN(ROUNDUP(VLOOKUP($F143,taux,31)*$E143,-3),VLOOKUP($F143,taux,33)),MIN(ROUNDUP(VLOOKUP($F143,taux,31)*$E143,-3),VLOOKUP($F143,taux,32))))))</f>
        <v>0</v>
      </c>
      <c r="V143" s="82">
        <f>IF(B143=" ",0,IF([1]Données!$V184="exo",0,IF(VLOOKUP($F143,taux,29)="fixe",VLOOKUP($F143,taux,30),$U143/1000*VLOOKUP($F143,taux,30))))</f>
        <v>0</v>
      </c>
      <c r="W143" s="82">
        <f t="shared" ref="W143:W200" si="18">IF($B143=" ",0,VLOOKUP($F143,taux,27))</f>
        <v>0</v>
      </c>
      <c r="X143" s="83">
        <f>IF(B143=" ",0,EDATE(([1]Données!E184),780))</f>
        <v>0</v>
      </c>
      <c r="Y143" s="83">
        <f t="shared" ref="Y143:Y200" si="19">IF(B143=" ",0,DATE(YEAR(X143)+0,MONTH(X143)+0,DAY(X143)-Y$7))</f>
        <v>0</v>
      </c>
      <c r="Z143" s="81">
        <f>IF($B143=" ",0,IF([1]Données!$T184="non couvert",0,IF([1]Données!$U184="oui",MIN(VLOOKUP($F143,taux,26),ROUNDUP(IF($E143/12&gt;VLOOKUP($F143,taux,21)+VLOOKUP($F143,taux,23),(VLOOKUP($F143,taux,20)*VLOOKUP($F143,taux,21))+(VLOOKUP($F143,taux,22)*VLOOKUP($F143,taux,23))+($E143/12-VLOOKUP($F143,taux,21)-VLOOKUP($F143,taux,23))*VLOOKUP($F143,taux,24),IF($E143/12&gt;VLOOKUP($F143,taux,21),(VLOOKUP($F143,taux,20)*VLOOKUP($F143,taux,21))+($E143/12-VLOOKUP($F143,taux,21))*VLOOKUP($F143,taux,22),$E143/12*VLOOKUP($F143,taux,20))),0)),MIN(VLOOKUP($F143,taux,25),ROUNDUP(IF($E143/12&gt;VLOOKUP($F143,taux,21)+VLOOKUP($F143,taux,23),(VLOOKUP($F143,taux,20)*VLOOKUP($F143,taux,21))+(VLOOKUP($F143,taux,22)*VLOOKUP($F143,taux,23))+($E143/12-VLOOKUP($F143,taux,21)-VLOOKUP($F143,taux,23))*VLOOKUP($F143,taux,24),IF($E143/12&gt;VLOOKUP($F143,taux,21),(VLOOKUP($F143,taux,20)*VLOOKUP($F143,taux,21))+($E143/12-VLOOKUP($F143,taux,21))*VLOOKUP($F143,taux,22),$E143/12*VLOOKUP($F143,taux,20))),0)))))</f>
        <v>0</v>
      </c>
      <c r="AA143" s="85">
        <f>IF($B143=" ",0,IF([1]Données!$X184="non couvert"," ",[1]Données!Y184))</f>
        <v>0</v>
      </c>
      <c r="AB143" s="82">
        <f>IF($B143=" ",0,IF([1]Données!$X184="exo",0,IF($AA143="ind",VLOOKUP($F143,taux,34),IF($AA143="fam",VLOOKUP($F143,taux,35),IF($AA143="mono",VLOOKUP($F143,taux,36),IF($AA143="couple",VLOOKUP($F143,taux,37),0))))))</f>
        <v>0</v>
      </c>
      <c r="AC143" s="85">
        <f>IF($B143=" ",0,IF([1]Données!$Z184="non couvert"," ",[1]Données!AA184))</f>
        <v>0</v>
      </c>
      <c r="AD143" s="82">
        <f>IF($B143=" ",0,IF([1]Données!$Z184="exo",0,IF($AC143="ind",VLOOKUP($F143,taux,38),IF($AC143="fam",VLOOKUP($F143,taux,39),IF($AC143="mono",VLOOKUP($F143,taux,40),IF($AC143="couple",VLOOKUP($F143,taux,41),0))))))</f>
        <v>0</v>
      </c>
      <c r="AE143" s="86">
        <f>IF($B143=" ",0,IF([1]Données!$AB184="non couvert"," ",[1]Données!AC184))</f>
        <v>0</v>
      </c>
      <c r="AF143" s="87">
        <f>IF($B143=" ",0,IF([1]Données!$AB184="exo",0,IF($AE143="ind",VLOOKUP($F143,taux,42),IF($AE143="fam",VLOOKUP($F143,taux,43),IF($AE143="mono",VLOOKUP($F143,taux,44),IF($AE143="couple",VLOOKUP($F143,taux,45),0))))))</f>
        <v>0</v>
      </c>
      <c r="AG143" s="88">
        <f t="shared" ref="AG143:AG200" ca="1" si="20">H143+J143+L143+P143+R143+T143+V143+W143+AB143+AD143+AF143</f>
        <v>0</v>
      </c>
      <c r="AH143" s="88">
        <f>IF($B143=" ",0,IF([1]Données!J184="Manitoba",(Facture!H143+Facture!J143+Facture!L143+Facture!P143+Facture!R143+Facture!T143)*0.08,(AG143-W143)*IF([1]Données!$J184="qc",0.09,IF([1]Données!$J184="on",0.08,0))+W143*VLOOKUP($F143,taux,28)))</f>
        <v>0</v>
      </c>
      <c r="AI143" s="78">
        <f t="shared" ca="1" si="14"/>
        <v>0</v>
      </c>
    </row>
    <row r="144" spans="1:35" s="64" customFormat="1">
      <c r="A144" s="89">
        <f t="shared" si="15"/>
        <v>130</v>
      </c>
      <c r="B144" s="68" t="str">
        <f>CONCATENATE([1]Données!B185," ",[1]Données!C185)</f>
        <v xml:space="preserve"> </v>
      </c>
      <c r="C144" s="69">
        <f ca="1">IF(B144=" ",0,INT((TODAY()-[1]Données!E185)/365.25))</f>
        <v>0</v>
      </c>
      <c r="D144" s="70">
        <f>[1]Données!D185</f>
        <v>0</v>
      </c>
      <c r="E144" s="71">
        <f>[1]Données!I185</f>
        <v>0</v>
      </c>
      <c r="F144" s="72" t="str">
        <f>[1]Données!AD185</f>
        <v/>
      </c>
      <c r="G144" s="73">
        <f t="shared" ref="G144:G200" ca="1" si="21">IF(C144&gt;64,M144/2,M144)</f>
        <v>0</v>
      </c>
      <c r="H144" s="74">
        <f>IF($B144=" ",0,IF([1]Données!$K185="exo",0,$G144/1000*VLOOKUP($F144,taux,2)))</f>
        <v>0</v>
      </c>
      <c r="I144" s="75">
        <f ca="1">IF(C144&gt;=65,0,[1]Données!M185*5000)</f>
        <v>0</v>
      </c>
      <c r="J144" s="74">
        <f ca="1">I144/1000*(IF(I144=0,0,1)*VLOOKUP((1+(C144&gt;=20)+(C144&gt;=25)+(C144&gt;=30)+(C144&gt;=35)+(C144&gt;=40)+(C144&gt;=45)+(C144&gt;=50)+(C144&gt;=55)+(C144&gt;=60)+(C144&gt;=65)),Test,2+(IF([1]Données!F185="H",1,3))+(IF([1]Données!G185="F",1,0))))</f>
        <v>0</v>
      </c>
      <c r="K144" s="73">
        <f t="shared" ca="1" si="16"/>
        <v>0</v>
      </c>
      <c r="L144" s="74">
        <f>IF($B144=" ",0,IF([1]Données!$N185="exo",0,$K144/1000*VLOOKUP($F144,taux,6)))</f>
        <v>0</v>
      </c>
      <c r="M144" s="76">
        <f>IF($B144=" ",0,IF([1]Données!$K185="NON COUVERT",0,IF(AND([1]Données!$L185="oui",[1]Données!$K185=0.5),MIN(VLOOKUP($F144,taux,5)/2,ROUNDUP(VLOOKUP($F144,taux,3)*$E144,-3)/2),IF([1]Données!$K185=0.5,MIN(VLOOKUP($F144,taux,4)/2,ROUNDUP(VLOOKUP($F144,taux,3)*$E144,-3)/2),ROUNDUP(IF([1]Données!$L185="OUI",MIN(VLOOKUP($F144,taux,3)*$E144,VLOOKUP($F144,taux,5)),MIN(VLOOKUP($F144,taux,3)*$E144,VLOOKUP($F144,taux,4))),-3)))))</f>
        <v>0</v>
      </c>
      <c r="N144" s="76">
        <f>IF($B144=" ",0,IF([1]Données!$N185="NON COUVERT",0,IF(AND([1]Données!$O185="oui",[1]Données!$N185=0.5),MIN(VLOOKUP($F144,taux,9)/2,ROUNDUP(VLOOKUP($F144,taux,7)*$E144,-3)/2),IF([1]Données!$N185=0.5,MIN(VLOOKUP($F144,taux,8)/2,ROUNDUP(VLOOKUP($F144,taux,7)*$E144,-3)/2),ROUNDUP(IF([1]Données!$O185="OUI",MIN(VLOOKUP($F144,taux,7)*$E144,VLOOKUP($F144,taux,9)),MIN(VLOOKUP($F144,taux,7)*$E144,VLOOKUP($F144,taux,8))),-3)))))</f>
        <v>0</v>
      </c>
      <c r="O144" s="77">
        <f>IF($B144=" ",0,IF([1]Données!P185="non couvert"," ",[1]Données!Q185))</f>
        <v>0</v>
      </c>
      <c r="P144" s="78">
        <f>IF($B144=" ",0,IF([1]Données!$P185="exo",0,IF($O144="FAM",VLOOKUP($F144,taux,10),IF($O144="MONO",VLOOKUP($F144,taux,11),IF($O144="COUPLE",VLOOKUP($F144,taux,12),0)))))</f>
        <v>0</v>
      </c>
      <c r="Q144" s="79">
        <f>IF($B144=" ",0,IF([1]Données!$R185="NON COUVERT",0,ROUNDUP(IF([1]Données!$S185="OUI",MIN($E144*VLOOKUP($F144,taux,15)/52,VLOOKUP($F144,taux,17)),MIN($E144*VLOOKUP($F144,taux,15)/52,VLOOKUP($F144,taux,16))),0)))</f>
        <v>0</v>
      </c>
      <c r="R144" s="80">
        <f>IF($B144=" ",0,IF([1]Données!$R185="EXO",0,$Q144*VLOOKUP($F144,taux,13)/10))</f>
        <v>0</v>
      </c>
      <c r="S144" s="81">
        <f t="shared" ca="1" si="17"/>
        <v>0</v>
      </c>
      <c r="T144" s="82">
        <f>IF(B144=" ",0,IF([1]Données!$T185="exo",0,$S144*VLOOKUP($F144,taux,18)/100))</f>
        <v>0</v>
      </c>
      <c r="U144" s="81">
        <f>IF($B144=" ",0,IF([1]Données!$V185="non couvert",0,IF(VLOOKUP($F144,taux,29)="fixe","s/o",IF([1]Données!$W185="oui",MIN(ROUNDUP(VLOOKUP($F144,taux,31)*$E144,-3),VLOOKUP($F144,taux,33)),MIN(ROUNDUP(VLOOKUP($F144,taux,31)*$E144,-3),VLOOKUP($F144,taux,32))))))</f>
        <v>0</v>
      </c>
      <c r="V144" s="82">
        <f>IF(B144=" ",0,IF([1]Données!$V185="exo",0,IF(VLOOKUP($F144,taux,29)="fixe",VLOOKUP($F144,taux,30),$U144/1000*VLOOKUP($F144,taux,30))))</f>
        <v>0</v>
      </c>
      <c r="W144" s="82">
        <f t="shared" si="18"/>
        <v>0</v>
      </c>
      <c r="X144" s="83">
        <f>IF(B144=" ",0,EDATE(([1]Données!E185),780))</f>
        <v>0</v>
      </c>
      <c r="Y144" s="83">
        <f t="shared" si="19"/>
        <v>0</v>
      </c>
      <c r="Z144" s="81">
        <f>IF($B144=" ",0,IF([1]Données!$T185="non couvert",0,IF([1]Données!$U185="oui",MIN(VLOOKUP($F144,taux,26),ROUNDUP(IF($E144/12&gt;VLOOKUP($F144,taux,21)+VLOOKUP($F144,taux,23),(VLOOKUP($F144,taux,20)*VLOOKUP($F144,taux,21))+(VLOOKUP($F144,taux,22)*VLOOKUP($F144,taux,23))+($E144/12-VLOOKUP($F144,taux,21)-VLOOKUP($F144,taux,23))*VLOOKUP($F144,taux,24),IF($E144/12&gt;VLOOKUP($F144,taux,21),(VLOOKUP($F144,taux,20)*VLOOKUP($F144,taux,21))+($E144/12-VLOOKUP($F144,taux,21))*VLOOKUP($F144,taux,22),$E144/12*VLOOKUP($F144,taux,20))),0)),MIN(VLOOKUP($F144,taux,25),ROUNDUP(IF($E144/12&gt;VLOOKUP($F144,taux,21)+VLOOKUP($F144,taux,23),(VLOOKUP($F144,taux,20)*VLOOKUP($F144,taux,21))+(VLOOKUP($F144,taux,22)*VLOOKUP($F144,taux,23))+($E144/12-VLOOKUP($F144,taux,21)-VLOOKUP($F144,taux,23))*VLOOKUP($F144,taux,24),IF($E144/12&gt;VLOOKUP($F144,taux,21),(VLOOKUP($F144,taux,20)*VLOOKUP($F144,taux,21))+($E144/12-VLOOKUP($F144,taux,21))*VLOOKUP($F144,taux,22),$E144/12*VLOOKUP($F144,taux,20))),0)))))</f>
        <v>0</v>
      </c>
      <c r="AA144" s="85">
        <f>IF($B144=" ",0,IF([1]Données!$X185="non couvert"," ",[1]Données!Y185))</f>
        <v>0</v>
      </c>
      <c r="AB144" s="82">
        <f>IF($B144=" ",0,IF([1]Données!$X185="exo",0,IF($AA144="ind",VLOOKUP($F144,taux,34),IF($AA144="fam",VLOOKUP($F144,taux,35),IF($AA144="mono",VLOOKUP($F144,taux,36),IF($AA144="couple",VLOOKUP($F144,taux,37),0))))))</f>
        <v>0</v>
      </c>
      <c r="AC144" s="85">
        <f>IF($B144=" ",0,IF([1]Données!$Z185="non couvert"," ",[1]Données!AA185))</f>
        <v>0</v>
      </c>
      <c r="AD144" s="82">
        <f>IF($B144=" ",0,IF([1]Données!$Z185="exo",0,IF($AC144="ind",VLOOKUP($F144,taux,38),IF($AC144="fam",VLOOKUP($F144,taux,39),IF($AC144="mono",VLOOKUP($F144,taux,40),IF($AC144="couple",VLOOKUP($F144,taux,41),0))))))</f>
        <v>0</v>
      </c>
      <c r="AE144" s="86">
        <f>IF($B144=" ",0,IF([1]Données!$AB185="non couvert"," ",[1]Données!AC185))</f>
        <v>0</v>
      </c>
      <c r="AF144" s="87">
        <f>IF($B144=" ",0,IF([1]Données!$AB185="exo",0,IF($AE144="ind",VLOOKUP($F144,taux,42),IF($AE144="fam",VLOOKUP($F144,taux,43),IF($AE144="mono",VLOOKUP($F144,taux,44),IF($AE144="couple",VLOOKUP($F144,taux,45),0))))))</f>
        <v>0</v>
      </c>
      <c r="AG144" s="88">
        <f t="shared" ca="1" si="20"/>
        <v>0</v>
      </c>
      <c r="AH144" s="88">
        <f>IF($B144=" ",0,IF([1]Données!J185="Manitoba",(Facture!H144+Facture!J144+Facture!L144+Facture!P144+Facture!R144+Facture!T144)*0.08,(AG144-W144)*IF([1]Données!$J185="qc",0.09,IF([1]Données!$J185="on",0.08,0))+W144*VLOOKUP($F144,taux,28)))</f>
        <v>0</v>
      </c>
      <c r="AI144" s="78">
        <f t="shared" ref="AI144:AI200" ca="1" si="22">AH144+AG144</f>
        <v>0</v>
      </c>
    </row>
    <row r="145" spans="1:35" s="64" customFormat="1">
      <c r="A145" s="89">
        <f t="shared" ref="A145:A200" si="23">A144+1</f>
        <v>131</v>
      </c>
      <c r="B145" s="68" t="str">
        <f>CONCATENATE([1]Données!B186," ",[1]Données!C186)</f>
        <v xml:space="preserve"> </v>
      </c>
      <c r="C145" s="69">
        <f ca="1">IF(B145=" ",0,INT((TODAY()-[1]Données!E186)/365.25))</f>
        <v>0</v>
      </c>
      <c r="D145" s="70">
        <f>[1]Données!D186</f>
        <v>0</v>
      </c>
      <c r="E145" s="71">
        <f>[1]Données!I186</f>
        <v>0</v>
      </c>
      <c r="F145" s="72" t="str">
        <f>[1]Données!AD186</f>
        <v/>
      </c>
      <c r="G145" s="73">
        <f t="shared" ca="1" si="21"/>
        <v>0</v>
      </c>
      <c r="H145" s="74">
        <f>IF($B145=" ",0,IF([1]Données!$K186="exo",0,$G145/1000*VLOOKUP($F145,taux,2)))</f>
        <v>0</v>
      </c>
      <c r="I145" s="75">
        <f ca="1">IF(C145&gt;=65,0,[1]Données!M186*5000)</f>
        <v>0</v>
      </c>
      <c r="J145" s="74">
        <f ca="1">I145/1000*(IF(I145=0,0,1)*VLOOKUP((1+(C145&gt;=20)+(C145&gt;=25)+(C145&gt;=30)+(C145&gt;=35)+(C145&gt;=40)+(C145&gt;=45)+(C145&gt;=50)+(C145&gt;=55)+(C145&gt;=60)+(C145&gt;=65)),Test,2+(IF([1]Données!F186="H",1,3))+(IF([1]Données!G186="F",1,0))))</f>
        <v>0</v>
      </c>
      <c r="K145" s="73">
        <f t="shared" ca="1" si="16"/>
        <v>0</v>
      </c>
      <c r="L145" s="74">
        <f>IF($B145=" ",0,IF([1]Données!$N186="exo",0,$K145/1000*VLOOKUP($F145,taux,6)))</f>
        <v>0</v>
      </c>
      <c r="M145" s="76">
        <f>IF($B145=" ",0,IF([1]Données!$K186="NON COUVERT",0,IF(AND([1]Données!$L186="oui",[1]Données!$K186=0.5),MIN(VLOOKUP($F145,taux,5)/2,ROUNDUP(VLOOKUP($F145,taux,3)*$E145,-3)/2),IF([1]Données!$K186=0.5,MIN(VLOOKUP($F145,taux,4)/2,ROUNDUP(VLOOKUP($F145,taux,3)*$E145,-3)/2),ROUNDUP(IF([1]Données!$L186="OUI",MIN(VLOOKUP($F145,taux,3)*$E145,VLOOKUP($F145,taux,5)),MIN(VLOOKUP($F145,taux,3)*$E145,VLOOKUP($F145,taux,4))),-3)))))</f>
        <v>0</v>
      </c>
      <c r="N145" s="76">
        <f>IF($B145=" ",0,IF([1]Données!$N186="NON COUVERT",0,IF(AND([1]Données!$O186="oui",[1]Données!$N186=0.5),MIN(VLOOKUP($F145,taux,9)/2,ROUNDUP(VLOOKUP($F145,taux,7)*$E145,-3)/2),IF([1]Données!$N186=0.5,MIN(VLOOKUP($F145,taux,8)/2,ROUNDUP(VLOOKUP($F145,taux,7)*$E145,-3)/2),ROUNDUP(IF([1]Données!$O186="OUI",MIN(VLOOKUP($F145,taux,7)*$E145,VLOOKUP($F145,taux,9)),MIN(VLOOKUP($F145,taux,7)*$E145,VLOOKUP($F145,taux,8))),-3)))))</f>
        <v>0</v>
      </c>
      <c r="O145" s="77">
        <f>IF($B145=" ",0,IF([1]Données!P186="non couvert"," ",[1]Données!Q186))</f>
        <v>0</v>
      </c>
      <c r="P145" s="78">
        <f>IF($B145=" ",0,IF([1]Données!$P186="exo",0,IF($O145="FAM",VLOOKUP($F145,taux,10),IF($O145="MONO",VLOOKUP($F145,taux,11),IF($O145="COUPLE",VLOOKUP($F145,taux,12),0)))))</f>
        <v>0</v>
      </c>
      <c r="Q145" s="79">
        <f>IF($B145=" ",0,IF([1]Données!$R186="NON COUVERT",0,ROUNDUP(IF([1]Données!$S186="OUI",MIN($E145*VLOOKUP($F145,taux,15)/52,VLOOKUP($F145,taux,17)),MIN($E145*VLOOKUP($F145,taux,15)/52,VLOOKUP($F145,taux,16))),0)))</f>
        <v>0</v>
      </c>
      <c r="R145" s="80">
        <f>IF($B145=" ",0,IF([1]Données!$R186="EXO",0,$Q145*VLOOKUP($F145,taux,13)/10))</f>
        <v>0</v>
      </c>
      <c r="S145" s="81">
        <f t="shared" ca="1" si="17"/>
        <v>0</v>
      </c>
      <c r="T145" s="82">
        <f>IF(B145=" ",0,IF([1]Données!$T186="exo",0,$S145*VLOOKUP($F145,taux,18)/100))</f>
        <v>0</v>
      </c>
      <c r="U145" s="81">
        <f>IF($B145=" ",0,IF([1]Données!$V186="non couvert",0,IF(VLOOKUP($F145,taux,29)="fixe","s/o",IF([1]Données!$W186="oui",MIN(ROUNDUP(VLOOKUP($F145,taux,31)*$E145,-3),VLOOKUP($F145,taux,33)),MIN(ROUNDUP(VLOOKUP($F145,taux,31)*$E145,-3),VLOOKUP($F145,taux,32))))))</f>
        <v>0</v>
      </c>
      <c r="V145" s="82">
        <f>IF(B145=" ",0,IF([1]Données!$V186="exo",0,IF(VLOOKUP($F145,taux,29)="fixe",VLOOKUP($F145,taux,30),$U145/1000*VLOOKUP($F145,taux,30))))</f>
        <v>0</v>
      </c>
      <c r="W145" s="82">
        <f t="shared" si="18"/>
        <v>0</v>
      </c>
      <c r="X145" s="83">
        <f>IF(B145=" ",0,EDATE(([1]Données!E186),780))</f>
        <v>0</v>
      </c>
      <c r="Y145" s="83">
        <f t="shared" si="19"/>
        <v>0</v>
      </c>
      <c r="Z145" s="81">
        <f>IF($B145=" ",0,IF([1]Données!$T186="non couvert",0,IF([1]Données!$U186="oui",MIN(VLOOKUP($F145,taux,26),ROUNDUP(IF($E145/12&gt;VLOOKUP($F145,taux,21)+VLOOKUP($F145,taux,23),(VLOOKUP($F145,taux,20)*VLOOKUP($F145,taux,21))+(VLOOKUP($F145,taux,22)*VLOOKUP($F145,taux,23))+($E145/12-VLOOKUP($F145,taux,21)-VLOOKUP($F145,taux,23))*VLOOKUP($F145,taux,24),IF($E145/12&gt;VLOOKUP($F145,taux,21),(VLOOKUP($F145,taux,20)*VLOOKUP($F145,taux,21))+($E145/12-VLOOKUP($F145,taux,21))*VLOOKUP($F145,taux,22),$E145/12*VLOOKUP($F145,taux,20))),0)),MIN(VLOOKUP($F145,taux,25),ROUNDUP(IF($E145/12&gt;VLOOKUP($F145,taux,21)+VLOOKUP($F145,taux,23),(VLOOKUP($F145,taux,20)*VLOOKUP($F145,taux,21))+(VLOOKUP($F145,taux,22)*VLOOKUP($F145,taux,23))+($E145/12-VLOOKUP($F145,taux,21)-VLOOKUP($F145,taux,23))*VLOOKUP($F145,taux,24),IF($E145/12&gt;VLOOKUP($F145,taux,21),(VLOOKUP($F145,taux,20)*VLOOKUP($F145,taux,21))+($E145/12-VLOOKUP($F145,taux,21))*VLOOKUP($F145,taux,22),$E145/12*VLOOKUP($F145,taux,20))),0)))))</f>
        <v>0</v>
      </c>
      <c r="AA145" s="85">
        <f>IF($B145=" ",0,IF([1]Données!$X186="non couvert"," ",[1]Données!Y186))</f>
        <v>0</v>
      </c>
      <c r="AB145" s="82">
        <f>IF($B145=" ",0,IF([1]Données!$X186="exo",0,IF($AA145="ind",VLOOKUP($F145,taux,34),IF($AA145="fam",VLOOKUP($F145,taux,35),IF($AA145="mono",VLOOKUP($F145,taux,36),IF($AA145="couple",VLOOKUP($F145,taux,37),0))))))</f>
        <v>0</v>
      </c>
      <c r="AC145" s="85">
        <f>IF($B145=" ",0,IF([1]Données!$Z186="non couvert"," ",[1]Données!AA186))</f>
        <v>0</v>
      </c>
      <c r="AD145" s="82">
        <f>IF($B145=" ",0,IF([1]Données!$Z186="exo",0,IF($AC145="ind",VLOOKUP($F145,taux,38),IF($AC145="fam",VLOOKUP($F145,taux,39),IF($AC145="mono",VLOOKUP($F145,taux,40),IF($AC145="couple",VLOOKUP($F145,taux,41),0))))))</f>
        <v>0</v>
      </c>
      <c r="AE145" s="86">
        <f>IF($B145=" ",0,IF([1]Données!$AB186="non couvert"," ",[1]Données!AC186))</f>
        <v>0</v>
      </c>
      <c r="AF145" s="87">
        <f>IF($B145=" ",0,IF([1]Données!$AB186="exo",0,IF($AE145="ind",VLOOKUP($F145,taux,42),IF($AE145="fam",VLOOKUP($F145,taux,43),IF($AE145="mono",VLOOKUP($F145,taux,44),IF($AE145="couple",VLOOKUP($F145,taux,45),0))))))</f>
        <v>0</v>
      </c>
      <c r="AG145" s="88">
        <f t="shared" ca="1" si="20"/>
        <v>0</v>
      </c>
      <c r="AH145" s="88">
        <f>IF($B145=" ",0,IF([1]Données!J186="Manitoba",(Facture!H145+Facture!J145+Facture!L145+Facture!P145+Facture!R145+Facture!T145)*0.08,(AG145-W145)*IF([1]Données!$J186="qc",0.09,IF([1]Données!$J186="on",0.08,0))+W145*VLOOKUP($F145,taux,28)))</f>
        <v>0</v>
      </c>
      <c r="AI145" s="78">
        <f t="shared" ca="1" si="22"/>
        <v>0</v>
      </c>
    </row>
    <row r="146" spans="1:35" s="64" customFormat="1">
      <c r="A146" s="89">
        <f t="shared" si="23"/>
        <v>132</v>
      </c>
      <c r="B146" s="68" t="str">
        <f>CONCATENATE([1]Données!B187," ",[1]Données!C187)</f>
        <v xml:space="preserve"> </v>
      </c>
      <c r="C146" s="69">
        <f ca="1">IF(B146=" ",0,INT((TODAY()-[1]Données!E187)/365.25))</f>
        <v>0</v>
      </c>
      <c r="D146" s="70">
        <f>[1]Données!D187</f>
        <v>0</v>
      </c>
      <c r="E146" s="71">
        <f>[1]Données!I187</f>
        <v>0</v>
      </c>
      <c r="F146" s="72" t="str">
        <f>[1]Données!AD187</f>
        <v/>
      </c>
      <c r="G146" s="73">
        <f t="shared" ca="1" si="21"/>
        <v>0</v>
      </c>
      <c r="H146" s="74">
        <f>IF($B146=" ",0,IF([1]Données!$K187="exo",0,$G146/1000*VLOOKUP($F146,taux,2)))</f>
        <v>0</v>
      </c>
      <c r="I146" s="75">
        <f ca="1">IF(C146&gt;=65,0,[1]Données!M187*5000)</f>
        <v>0</v>
      </c>
      <c r="J146" s="74">
        <f ca="1">I146/1000*(IF(I146=0,0,1)*VLOOKUP((1+(C146&gt;=20)+(C146&gt;=25)+(C146&gt;=30)+(C146&gt;=35)+(C146&gt;=40)+(C146&gt;=45)+(C146&gt;=50)+(C146&gt;=55)+(C146&gt;=60)+(C146&gt;=65)),Test,2+(IF([1]Données!F187="H",1,3))+(IF([1]Données!G187="F",1,0))))</f>
        <v>0</v>
      </c>
      <c r="K146" s="73">
        <f t="shared" ca="1" si="16"/>
        <v>0</v>
      </c>
      <c r="L146" s="74">
        <f>IF($B146=" ",0,IF([1]Données!$N187="exo",0,$K146/1000*VLOOKUP($F146,taux,6)))</f>
        <v>0</v>
      </c>
      <c r="M146" s="76">
        <f>IF($B146=" ",0,IF([1]Données!$K187="NON COUVERT",0,IF(AND([1]Données!$L187="oui",[1]Données!$K187=0.5),MIN(VLOOKUP($F146,taux,5)/2,ROUNDUP(VLOOKUP($F146,taux,3)*$E146,-3)/2),IF([1]Données!$K187=0.5,MIN(VLOOKUP($F146,taux,4)/2,ROUNDUP(VLOOKUP($F146,taux,3)*$E146,-3)/2),ROUNDUP(IF([1]Données!$L187="OUI",MIN(VLOOKUP($F146,taux,3)*$E146,VLOOKUP($F146,taux,5)),MIN(VLOOKUP($F146,taux,3)*$E146,VLOOKUP($F146,taux,4))),-3)))))</f>
        <v>0</v>
      </c>
      <c r="N146" s="76">
        <f>IF($B146=" ",0,IF([1]Données!$N187="NON COUVERT",0,IF(AND([1]Données!$O187="oui",[1]Données!$N187=0.5),MIN(VLOOKUP($F146,taux,9)/2,ROUNDUP(VLOOKUP($F146,taux,7)*$E146,-3)/2),IF([1]Données!$N187=0.5,MIN(VLOOKUP($F146,taux,8)/2,ROUNDUP(VLOOKUP($F146,taux,7)*$E146,-3)/2),ROUNDUP(IF([1]Données!$O187="OUI",MIN(VLOOKUP($F146,taux,7)*$E146,VLOOKUP($F146,taux,9)),MIN(VLOOKUP($F146,taux,7)*$E146,VLOOKUP($F146,taux,8))),-3)))))</f>
        <v>0</v>
      </c>
      <c r="O146" s="77">
        <f>IF($B146=" ",0,IF([1]Données!P187="non couvert"," ",[1]Données!Q187))</f>
        <v>0</v>
      </c>
      <c r="P146" s="78">
        <f>IF($B146=" ",0,IF([1]Données!$P187="exo",0,IF($O146="FAM",VLOOKUP($F146,taux,10),IF($O146="MONO",VLOOKUP($F146,taux,11),IF($O146="COUPLE",VLOOKUP($F146,taux,12),0)))))</f>
        <v>0</v>
      </c>
      <c r="Q146" s="79">
        <f>IF($B146=" ",0,IF([1]Données!$R187="NON COUVERT",0,ROUNDUP(IF([1]Données!$S187="OUI",MIN($E146*VLOOKUP($F146,taux,15)/52,VLOOKUP($F146,taux,17)),MIN($E146*VLOOKUP($F146,taux,15)/52,VLOOKUP($F146,taux,16))),0)))</f>
        <v>0</v>
      </c>
      <c r="R146" s="80">
        <f>IF($B146=" ",0,IF([1]Données!$R187="EXO",0,$Q146*VLOOKUP($F146,taux,13)/10))</f>
        <v>0</v>
      </c>
      <c r="S146" s="81">
        <f t="shared" ca="1" si="17"/>
        <v>0</v>
      </c>
      <c r="T146" s="82">
        <f>IF(B146=" ",0,IF([1]Données!$T187="exo",0,$S146*VLOOKUP($F146,taux,18)/100))</f>
        <v>0</v>
      </c>
      <c r="U146" s="81">
        <f>IF($B146=" ",0,IF([1]Données!$V187="non couvert",0,IF(VLOOKUP($F146,taux,29)="fixe","s/o",IF([1]Données!$W187="oui",MIN(ROUNDUP(VLOOKUP($F146,taux,31)*$E146,-3),VLOOKUP($F146,taux,33)),MIN(ROUNDUP(VLOOKUP($F146,taux,31)*$E146,-3),VLOOKUP($F146,taux,32))))))</f>
        <v>0</v>
      </c>
      <c r="V146" s="82">
        <f>IF(B146=" ",0,IF([1]Données!$V187="exo",0,IF(VLOOKUP($F146,taux,29)="fixe",VLOOKUP($F146,taux,30),$U146/1000*VLOOKUP($F146,taux,30))))</f>
        <v>0</v>
      </c>
      <c r="W146" s="82">
        <f t="shared" si="18"/>
        <v>0</v>
      </c>
      <c r="X146" s="83">
        <f>IF(B146=" ",0,EDATE(([1]Données!E187),780))</f>
        <v>0</v>
      </c>
      <c r="Y146" s="83">
        <f t="shared" si="19"/>
        <v>0</v>
      </c>
      <c r="Z146" s="81">
        <f>IF($B146=" ",0,IF([1]Données!$T187="non couvert",0,IF([1]Données!$U187="oui",MIN(VLOOKUP($F146,taux,26),ROUNDUP(IF($E146/12&gt;VLOOKUP($F146,taux,21)+VLOOKUP($F146,taux,23),(VLOOKUP($F146,taux,20)*VLOOKUP($F146,taux,21))+(VLOOKUP($F146,taux,22)*VLOOKUP($F146,taux,23))+($E146/12-VLOOKUP($F146,taux,21)-VLOOKUP($F146,taux,23))*VLOOKUP($F146,taux,24),IF($E146/12&gt;VLOOKUP($F146,taux,21),(VLOOKUP($F146,taux,20)*VLOOKUP($F146,taux,21))+($E146/12-VLOOKUP($F146,taux,21))*VLOOKUP($F146,taux,22),$E146/12*VLOOKUP($F146,taux,20))),0)),MIN(VLOOKUP($F146,taux,25),ROUNDUP(IF($E146/12&gt;VLOOKUP($F146,taux,21)+VLOOKUP($F146,taux,23),(VLOOKUP($F146,taux,20)*VLOOKUP($F146,taux,21))+(VLOOKUP($F146,taux,22)*VLOOKUP($F146,taux,23))+($E146/12-VLOOKUP($F146,taux,21)-VLOOKUP($F146,taux,23))*VLOOKUP($F146,taux,24),IF($E146/12&gt;VLOOKUP($F146,taux,21),(VLOOKUP($F146,taux,20)*VLOOKUP($F146,taux,21))+($E146/12-VLOOKUP($F146,taux,21))*VLOOKUP($F146,taux,22),$E146/12*VLOOKUP($F146,taux,20))),0)))))</f>
        <v>0</v>
      </c>
      <c r="AA146" s="85">
        <f>IF($B146=" ",0,IF([1]Données!$X187="non couvert"," ",[1]Données!Y187))</f>
        <v>0</v>
      </c>
      <c r="AB146" s="82">
        <f>IF($B146=" ",0,IF([1]Données!$X187="exo",0,IF($AA146="ind",VLOOKUP($F146,taux,34),IF($AA146="fam",VLOOKUP($F146,taux,35),IF($AA146="mono",VLOOKUP($F146,taux,36),IF($AA146="couple",VLOOKUP($F146,taux,37),0))))))</f>
        <v>0</v>
      </c>
      <c r="AC146" s="85">
        <f>IF($B146=" ",0,IF([1]Données!$Z187="non couvert"," ",[1]Données!AA187))</f>
        <v>0</v>
      </c>
      <c r="AD146" s="82">
        <f>IF($B146=" ",0,IF([1]Données!$Z187="exo",0,IF($AC146="ind",VLOOKUP($F146,taux,38),IF($AC146="fam",VLOOKUP($F146,taux,39),IF($AC146="mono",VLOOKUP($F146,taux,40),IF($AC146="couple",VLOOKUP($F146,taux,41),0))))))</f>
        <v>0</v>
      </c>
      <c r="AE146" s="86">
        <f>IF($B146=" ",0,IF([1]Données!$AB187="non couvert"," ",[1]Données!AC187))</f>
        <v>0</v>
      </c>
      <c r="AF146" s="87">
        <f>IF($B146=" ",0,IF([1]Données!$AB187="exo",0,IF($AE146="ind",VLOOKUP($F146,taux,42),IF($AE146="fam",VLOOKUP($F146,taux,43),IF($AE146="mono",VLOOKUP($F146,taux,44),IF($AE146="couple",VLOOKUP($F146,taux,45),0))))))</f>
        <v>0</v>
      </c>
      <c r="AG146" s="88">
        <f t="shared" ca="1" si="20"/>
        <v>0</v>
      </c>
      <c r="AH146" s="88">
        <f>IF($B146=" ",0,IF([1]Données!J187="Manitoba",(Facture!H146+Facture!J146+Facture!L146+Facture!P146+Facture!R146+Facture!T146)*0.08,(AG146-W146)*IF([1]Données!$J187="qc",0.09,IF([1]Données!$J187="on",0.08,0))+W146*VLOOKUP($F146,taux,28)))</f>
        <v>0</v>
      </c>
      <c r="AI146" s="78">
        <f t="shared" ca="1" si="22"/>
        <v>0</v>
      </c>
    </row>
    <row r="147" spans="1:35" s="64" customFormat="1">
      <c r="A147" s="89">
        <f t="shared" si="23"/>
        <v>133</v>
      </c>
      <c r="B147" s="68" t="str">
        <f>CONCATENATE([1]Données!B188," ",[1]Données!C188)</f>
        <v xml:space="preserve"> </v>
      </c>
      <c r="C147" s="69">
        <f ca="1">IF(B147=" ",0,INT((TODAY()-[1]Données!E188)/365.25))</f>
        <v>0</v>
      </c>
      <c r="D147" s="70">
        <f>[1]Données!D188</f>
        <v>0</v>
      </c>
      <c r="E147" s="71">
        <f>[1]Données!I188</f>
        <v>0</v>
      </c>
      <c r="F147" s="72" t="str">
        <f>[1]Données!AD188</f>
        <v/>
      </c>
      <c r="G147" s="73">
        <f t="shared" ca="1" si="21"/>
        <v>0</v>
      </c>
      <c r="H147" s="74">
        <f>IF($B147=" ",0,IF([1]Données!$K188="exo",0,$G147/1000*VLOOKUP($F147,taux,2)))</f>
        <v>0</v>
      </c>
      <c r="I147" s="75">
        <f ca="1">IF(C147&gt;=65,0,[1]Données!M188*5000)</f>
        <v>0</v>
      </c>
      <c r="J147" s="74">
        <f ca="1">I147/1000*(IF(I147=0,0,1)*VLOOKUP((1+(C147&gt;=20)+(C147&gt;=25)+(C147&gt;=30)+(C147&gt;=35)+(C147&gt;=40)+(C147&gt;=45)+(C147&gt;=50)+(C147&gt;=55)+(C147&gt;=60)+(C147&gt;=65)),Test,2+(IF([1]Données!F188="H",1,3))+(IF([1]Données!G188="F",1,0))))</f>
        <v>0</v>
      </c>
      <c r="K147" s="73">
        <f t="shared" ca="1" si="16"/>
        <v>0</v>
      </c>
      <c r="L147" s="74">
        <f>IF($B147=" ",0,IF([1]Données!$N188="exo",0,$K147/1000*VLOOKUP($F147,taux,6)))</f>
        <v>0</v>
      </c>
      <c r="M147" s="76">
        <f>IF($B147=" ",0,IF([1]Données!$K188="NON COUVERT",0,IF(AND([1]Données!$L188="oui",[1]Données!$K188=0.5),MIN(VLOOKUP($F147,taux,5)/2,ROUNDUP(VLOOKUP($F147,taux,3)*$E147,-3)/2),IF([1]Données!$K188=0.5,MIN(VLOOKUP($F147,taux,4)/2,ROUNDUP(VLOOKUP($F147,taux,3)*$E147,-3)/2),ROUNDUP(IF([1]Données!$L188="OUI",MIN(VLOOKUP($F147,taux,3)*$E147,VLOOKUP($F147,taux,5)),MIN(VLOOKUP($F147,taux,3)*$E147,VLOOKUP($F147,taux,4))),-3)))))</f>
        <v>0</v>
      </c>
      <c r="N147" s="76">
        <f>IF($B147=" ",0,IF([1]Données!$N188="NON COUVERT",0,IF(AND([1]Données!$O188="oui",[1]Données!$N188=0.5),MIN(VLOOKUP($F147,taux,9)/2,ROUNDUP(VLOOKUP($F147,taux,7)*$E147,-3)/2),IF([1]Données!$N188=0.5,MIN(VLOOKUP($F147,taux,8)/2,ROUNDUP(VLOOKUP($F147,taux,7)*$E147,-3)/2),ROUNDUP(IF([1]Données!$O188="OUI",MIN(VLOOKUP($F147,taux,7)*$E147,VLOOKUP($F147,taux,9)),MIN(VLOOKUP($F147,taux,7)*$E147,VLOOKUP($F147,taux,8))),-3)))))</f>
        <v>0</v>
      </c>
      <c r="O147" s="77">
        <f>IF($B147=" ",0,IF([1]Données!P188="non couvert"," ",[1]Données!Q188))</f>
        <v>0</v>
      </c>
      <c r="P147" s="78">
        <f>IF($B147=" ",0,IF([1]Données!$P188="exo",0,IF($O147="FAM",VLOOKUP($F147,taux,10),IF($O147="MONO",VLOOKUP($F147,taux,11),IF($O147="COUPLE",VLOOKUP($F147,taux,12),0)))))</f>
        <v>0</v>
      </c>
      <c r="Q147" s="79">
        <f>IF($B147=" ",0,IF([1]Données!$R188="NON COUVERT",0,ROUNDUP(IF([1]Données!$S188="OUI",MIN($E147*VLOOKUP($F147,taux,15)/52,VLOOKUP($F147,taux,17)),MIN($E147*VLOOKUP($F147,taux,15)/52,VLOOKUP($F147,taux,16))),0)))</f>
        <v>0</v>
      </c>
      <c r="R147" s="80">
        <f>IF($B147=" ",0,IF([1]Données!$R188="EXO",0,$Q147*VLOOKUP($F147,taux,13)/10))</f>
        <v>0</v>
      </c>
      <c r="S147" s="81">
        <f t="shared" ca="1" si="17"/>
        <v>0</v>
      </c>
      <c r="T147" s="82">
        <f>IF(B147=" ",0,IF([1]Données!$T188="exo",0,$S147*VLOOKUP($F147,taux,18)/100))</f>
        <v>0</v>
      </c>
      <c r="U147" s="81">
        <f>IF($B147=" ",0,IF([1]Données!$V188="non couvert",0,IF(VLOOKUP($F147,taux,29)="fixe","s/o",IF([1]Données!$W188="oui",MIN(ROUNDUP(VLOOKUP($F147,taux,31)*$E147,-3),VLOOKUP($F147,taux,33)),MIN(ROUNDUP(VLOOKUP($F147,taux,31)*$E147,-3),VLOOKUP($F147,taux,32))))))</f>
        <v>0</v>
      </c>
      <c r="V147" s="82">
        <f>IF(B147=" ",0,IF([1]Données!$V188="exo",0,IF(VLOOKUP($F147,taux,29)="fixe",VLOOKUP($F147,taux,30),$U147/1000*VLOOKUP($F147,taux,30))))</f>
        <v>0</v>
      </c>
      <c r="W147" s="82">
        <f t="shared" si="18"/>
        <v>0</v>
      </c>
      <c r="X147" s="83">
        <f>IF(B147=" ",0,EDATE(([1]Données!E188),780))</f>
        <v>0</v>
      </c>
      <c r="Y147" s="83">
        <f t="shared" si="19"/>
        <v>0</v>
      </c>
      <c r="Z147" s="81">
        <f>IF($B147=" ",0,IF([1]Données!$T188="non couvert",0,IF([1]Données!$U188="oui",MIN(VLOOKUP($F147,taux,26),ROUNDUP(IF($E147/12&gt;VLOOKUP($F147,taux,21)+VLOOKUP($F147,taux,23),(VLOOKUP($F147,taux,20)*VLOOKUP($F147,taux,21))+(VLOOKUP($F147,taux,22)*VLOOKUP($F147,taux,23))+($E147/12-VLOOKUP($F147,taux,21)-VLOOKUP($F147,taux,23))*VLOOKUP($F147,taux,24),IF($E147/12&gt;VLOOKUP($F147,taux,21),(VLOOKUP($F147,taux,20)*VLOOKUP($F147,taux,21))+($E147/12-VLOOKUP($F147,taux,21))*VLOOKUP($F147,taux,22),$E147/12*VLOOKUP($F147,taux,20))),0)),MIN(VLOOKUP($F147,taux,25),ROUNDUP(IF($E147/12&gt;VLOOKUP($F147,taux,21)+VLOOKUP($F147,taux,23),(VLOOKUP($F147,taux,20)*VLOOKUP($F147,taux,21))+(VLOOKUP($F147,taux,22)*VLOOKUP($F147,taux,23))+($E147/12-VLOOKUP($F147,taux,21)-VLOOKUP($F147,taux,23))*VLOOKUP($F147,taux,24),IF($E147/12&gt;VLOOKUP($F147,taux,21),(VLOOKUP($F147,taux,20)*VLOOKUP($F147,taux,21))+($E147/12-VLOOKUP($F147,taux,21))*VLOOKUP($F147,taux,22),$E147/12*VLOOKUP($F147,taux,20))),0)))))</f>
        <v>0</v>
      </c>
      <c r="AA147" s="85">
        <f>IF($B147=" ",0,IF([1]Données!$X188="non couvert"," ",[1]Données!Y188))</f>
        <v>0</v>
      </c>
      <c r="AB147" s="82">
        <f>IF($B147=" ",0,IF([1]Données!$X188="exo",0,IF($AA147="ind",VLOOKUP($F147,taux,34),IF($AA147="fam",VLOOKUP($F147,taux,35),IF($AA147="mono",VLOOKUP($F147,taux,36),IF($AA147="couple",VLOOKUP($F147,taux,37),0))))))</f>
        <v>0</v>
      </c>
      <c r="AC147" s="85">
        <f>IF($B147=" ",0,IF([1]Données!$Z188="non couvert"," ",[1]Données!AA188))</f>
        <v>0</v>
      </c>
      <c r="AD147" s="82">
        <f>IF($B147=" ",0,IF([1]Données!$Z188="exo",0,IF($AC147="ind",VLOOKUP($F147,taux,38),IF($AC147="fam",VLOOKUP($F147,taux,39),IF($AC147="mono",VLOOKUP($F147,taux,40),IF($AC147="couple",VLOOKUP($F147,taux,41),0))))))</f>
        <v>0</v>
      </c>
      <c r="AE147" s="86">
        <f>IF($B147=" ",0,IF([1]Données!$AB188="non couvert"," ",[1]Données!AC188))</f>
        <v>0</v>
      </c>
      <c r="AF147" s="87">
        <f>IF($B147=" ",0,IF([1]Données!$AB188="exo",0,IF($AE147="ind",VLOOKUP($F147,taux,42),IF($AE147="fam",VLOOKUP($F147,taux,43),IF($AE147="mono",VLOOKUP($F147,taux,44),IF($AE147="couple",VLOOKUP($F147,taux,45),0))))))</f>
        <v>0</v>
      </c>
      <c r="AG147" s="88">
        <f t="shared" ca="1" si="20"/>
        <v>0</v>
      </c>
      <c r="AH147" s="88">
        <f>IF($B147=" ",0,IF([1]Données!J188="Manitoba",(Facture!H147+Facture!J147+Facture!L147+Facture!P147+Facture!R147+Facture!T147)*0.08,(AG147-W147)*IF([1]Données!$J188="qc",0.09,IF([1]Données!$J188="on",0.08,0))+W147*VLOOKUP($F147,taux,28)))</f>
        <v>0</v>
      </c>
      <c r="AI147" s="78">
        <f t="shared" ca="1" si="22"/>
        <v>0</v>
      </c>
    </row>
    <row r="148" spans="1:35" s="64" customFormat="1">
      <c r="A148" s="89">
        <f t="shared" si="23"/>
        <v>134</v>
      </c>
      <c r="B148" s="68" t="str">
        <f>CONCATENATE([1]Données!B189," ",[1]Données!C189)</f>
        <v xml:space="preserve"> </v>
      </c>
      <c r="C148" s="69">
        <f ca="1">IF(B148=" ",0,INT((TODAY()-[1]Données!E189)/365.25))</f>
        <v>0</v>
      </c>
      <c r="D148" s="70">
        <f>[1]Données!D189</f>
        <v>0</v>
      </c>
      <c r="E148" s="71">
        <f>[1]Données!I189</f>
        <v>0</v>
      </c>
      <c r="F148" s="72" t="str">
        <f>[1]Données!AD189</f>
        <v/>
      </c>
      <c r="G148" s="73">
        <f t="shared" ca="1" si="21"/>
        <v>0</v>
      </c>
      <c r="H148" s="74">
        <f>IF($B148=" ",0,IF([1]Données!$K189="exo",0,$G148/1000*VLOOKUP($F148,taux,2)))</f>
        <v>0</v>
      </c>
      <c r="I148" s="75">
        <f ca="1">IF(C148&gt;=65,0,[1]Données!M189*5000)</f>
        <v>0</v>
      </c>
      <c r="J148" s="74">
        <f ca="1">I148/1000*(IF(I148=0,0,1)*VLOOKUP((1+(C148&gt;=20)+(C148&gt;=25)+(C148&gt;=30)+(C148&gt;=35)+(C148&gt;=40)+(C148&gt;=45)+(C148&gt;=50)+(C148&gt;=55)+(C148&gt;=60)+(C148&gt;=65)),Test,2+(IF([1]Données!F189="H",1,3))+(IF([1]Données!G189="F",1,0))))</f>
        <v>0</v>
      </c>
      <c r="K148" s="73">
        <f t="shared" ca="1" si="16"/>
        <v>0</v>
      </c>
      <c r="L148" s="74">
        <f>IF($B148=" ",0,IF([1]Données!$N189="exo",0,$K148/1000*VLOOKUP($F148,taux,6)))</f>
        <v>0</v>
      </c>
      <c r="M148" s="76">
        <f>IF($B148=" ",0,IF([1]Données!$K189="NON COUVERT",0,IF(AND([1]Données!$L189="oui",[1]Données!$K189=0.5),MIN(VLOOKUP($F148,taux,5)/2,ROUNDUP(VLOOKUP($F148,taux,3)*$E148,-3)/2),IF([1]Données!$K189=0.5,MIN(VLOOKUP($F148,taux,4)/2,ROUNDUP(VLOOKUP($F148,taux,3)*$E148,-3)/2),ROUNDUP(IF([1]Données!$L189="OUI",MIN(VLOOKUP($F148,taux,3)*$E148,VLOOKUP($F148,taux,5)),MIN(VLOOKUP($F148,taux,3)*$E148,VLOOKUP($F148,taux,4))),-3)))))</f>
        <v>0</v>
      </c>
      <c r="N148" s="76">
        <f>IF($B148=" ",0,IF([1]Données!$N189="NON COUVERT",0,IF(AND([1]Données!$O189="oui",[1]Données!$N189=0.5),MIN(VLOOKUP($F148,taux,9)/2,ROUNDUP(VLOOKUP($F148,taux,7)*$E148,-3)/2),IF([1]Données!$N189=0.5,MIN(VLOOKUP($F148,taux,8)/2,ROUNDUP(VLOOKUP($F148,taux,7)*$E148,-3)/2),ROUNDUP(IF([1]Données!$O189="OUI",MIN(VLOOKUP($F148,taux,7)*$E148,VLOOKUP($F148,taux,9)),MIN(VLOOKUP($F148,taux,7)*$E148,VLOOKUP($F148,taux,8))),-3)))))</f>
        <v>0</v>
      </c>
      <c r="O148" s="77">
        <f>IF($B148=" ",0,IF([1]Données!P189="non couvert"," ",[1]Données!Q189))</f>
        <v>0</v>
      </c>
      <c r="P148" s="78">
        <f>IF($B148=" ",0,IF([1]Données!$P189="exo",0,IF($O148="FAM",VLOOKUP($F148,taux,10),IF($O148="MONO",VLOOKUP($F148,taux,11),IF($O148="COUPLE",VLOOKUP($F148,taux,12),0)))))</f>
        <v>0</v>
      </c>
      <c r="Q148" s="79">
        <f>IF($B148=" ",0,IF([1]Données!$R189="NON COUVERT",0,ROUNDUP(IF([1]Données!$S189="OUI",MIN($E148*VLOOKUP($F148,taux,15)/52,VLOOKUP($F148,taux,17)),MIN($E148*VLOOKUP($F148,taux,15)/52,VLOOKUP($F148,taux,16))),0)))</f>
        <v>0</v>
      </c>
      <c r="R148" s="80">
        <f>IF($B148=" ",0,IF([1]Données!$R189="EXO",0,$Q148*VLOOKUP($F148,taux,13)/10))</f>
        <v>0</v>
      </c>
      <c r="S148" s="81">
        <f t="shared" ca="1" si="17"/>
        <v>0</v>
      </c>
      <c r="T148" s="82">
        <f>IF(B148=" ",0,IF([1]Données!$T189="exo",0,$S148*VLOOKUP($F148,taux,18)/100))</f>
        <v>0</v>
      </c>
      <c r="U148" s="81">
        <f>IF($B148=" ",0,IF([1]Données!$V189="non couvert",0,IF(VLOOKUP($F148,taux,29)="fixe","s/o",IF([1]Données!$W189="oui",MIN(ROUNDUP(VLOOKUP($F148,taux,31)*$E148,-3),VLOOKUP($F148,taux,33)),MIN(ROUNDUP(VLOOKUP($F148,taux,31)*$E148,-3),VLOOKUP($F148,taux,32))))))</f>
        <v>0</v>
      </c>
      <c r="V148" s="82">
        <f>IF(B148=" ",0,IF([1]Données!$V189="exo",0,IF(VLOOKUP($F148,taux,29)="fixe",VLOOKUP($F148,taux,30),$U148/1000*VLOOKUP($F148,taux,30))))</f>
        <v>0</v>
      </c>
      <c r="W148" s="82">
        <f t="shared" si="18"/>
        <v>0</v>
      </c>
      <c r="X148" s="83">
        <f>IF(B148=" ",0,EDATE(([1]Données!E189),780))</f>
        <v>0</v>
      </c>
      <c r="Y148" s="83">
        <f t="shared" si="19"/>
        <v>0</v>
      </c>
      <c r="Z148" s="81">
        <f>IF($B148=" ",0,IF([1]Données!$T189="non couvert",0,IF([1]Données!$U189="oui",MIN(VLOOKUP($F148,taux,26),ROUNDUP(IF($E148/12&gt;VLOOKUP($F148,taux,21)+VLOOKUP($F148,taux,23),(VLOOKUP($F148,taux,20)*VLOOKUP($F148,taux,21))+(VLOOKUP($F148,taux,22)*VLOOKUP($F148,taux,23))+($E148/12-VLOOKUP($F148,taux,21)-VLOOKUP($F148,taux,23))*VLOOKUP($F148,taux,24),IF($E148/12&gt;VLOOKUP($F148,taux,21),(VLOOKUP($F148,taux,20)*VLOOKUP($F148,taux,21))+($E148/12-VLOOKUP($F148,taux,21))*VLOOKUP($F148,taux,22),$E148/12*VLOOKUP($F148,taux,20))),0)),MIN(VLOOKUP($F148,taux,25),ROUNDUP(IF($E148/12&gt;VLOOKUP($F148,taux,21)+VLOOKUP($F148,taux,23),(VLOOKUP($F148,taux,20)*VLOOKUP($F148,taux,21))+(VLOOKUP($F148,taux,22)*VLOOKUP($F148,taux,23))+($E148/12-VLOOKUP($F148,taux,21)-VLOOKUP($F148,taux,23))*VLOOKUP($F148,taux,24),IF($E148/12&gt;VLOOKUP($F148,taux,21),(VLOOKUP($F148,taux,20)*VLOOKUP($F148,taux,21))+($E148/12-VLOOKUP($F148,taux,21))*VLOOKUP($F148,taux,22),$E148/12*VLOOKUP($F148,taux,20))),0)))))</f>
        <v>0</v>
      </c>
      <c r="AA148" s="85">
        <f>IF($B148=" ",0,IF([1]Données!$X189="non couvert"," ",[1]Données!Y189))</f>
        <v>0</v>
      </c>
      <c r="AB148" s="82">
        <f>IF($B148=" ",0,IF([1]Données!$X189="exo",0,IF($AA148="ind",VLOOKUP($F148,taux,34),IF($AA148="fam",VLOOKUP($F148,taux,35),IF($AA148="mono",VLOOKUP($F148,taux,36),IF($AA148="couple",VLOOKUP($F148,taux,37),0))))))</f>
        <v>0</v>
      </c>
      <c r="AC148" s="85">
        <f>IF($B148=" ",0,IF([1]Données!$Z189="non couvert"," ",[1]Données!AA189))</f>
        <v>0</v>
      </c>
      <c r="AD148" s="82">
        <f>IF($B148=" ",0,IF([1]Données!$Z189="exo",0,IF($AC148="ind",VLOOKUP($F148,taux,38),IF($AC148="fam",VLOOKUP($F148,taux,39),IF($AC148="mono",VLOOKUP($F148,taux,40),IF($AC148="couple",VLOOKUP($F148,taux,41),0))))))</f>
        <v>0</v>
      </c>
      <c r="AE148" s="86">
        <f>IF($B148=" ",0,IF([1]Données!$AB189="non couvert"," ",[1]Données!AC189))</f>
        <v>0</v>
      </c>
      <c r="AF148" s="87">
        <f>IF($B148=" ",0,IF([1]Données!$AB189="exo",0,IF($AE148="ind",VLOOKUP($F148,taux,42),IF($AE148="fam",VLOOKUP($F148,taux,43),IF($AE148="mono",VLOOKUP($F148,taux,44),IF($AE148="couple",VLOOKUP($F148,taux,45),0))))))</f>
        <v>0</v>
      </c>
      <c r="AG148" s="88">
        <f t="shared" ca="1" si="20"/>
        <v>0</v>
      </c>
      <c r="AH148" s="88">
        <f>IF($B148=" ",0,IF([1]Données!J189="Manitoba",(Facture!H148+Facture!J148+Facture!L148+Facture!P148+Facture!R148+Facture!T148)*0.08,(AG148-W148)*IF([1]Données!$J189="qc",0.09,IF([1]Données!$J189="on",0.08,0))+W148*VLOOKUP($F148,taux,28)))</f>
        <v>0</v>
      </c>
      <c r="AI148" s="78">
        <f t="shared" ca="1" si="22"/>
        <v>0</v>
      </c>
    </row>
    <row r="149" spans="1:35" s="64" customFormat="1">
      <c r="A149" s="89">
        <f t="shared" si="23"/>
        <v>135</v>
      </c>
      <c r="B149" s="68" t="str">
        <f>CONCATENATE([1]Données!B190," ",[1]Données!C190)</f>
        <v xml:space="preserve"> </v>
      </c>
      <c r="C149" s="69">
        <f ca="1">IF(B149=" ",0,INT((TODAY()-[1]Données!E190)/365.25))</f>
        <v>0</v>
      </c>
      <c r="D149" s="70">
        <f>[1]Données!D190</f>
        <v>0</v>
      </c>
      <c r="E149" s="71">
        <f>[1]Données!I190</f>
        <v>0</v>
      </c>
      <c r="F149" s="72" t="str">
        <f>[1]Données!AD190</f>
        <v/>
      </c>
      <c r="G149" s="73">
        <f t="shared" ca="1" si="21"/>
        <v>0</v>
      </c>
      <c r="H149" s="74">
        <f>IF($B149=" ",0,IF([1]Données!$K190="exo",0,$G149/1000*VLOOKUP($F149,taux,2)))</f>
        <v>0</v>
      </c>
      <c r="I149" s="75">
        <f ca="1">IF(C149&gt;=65,0,[1]Données!M190*5000)</f>
        <v>0</v>
      </c>
      <c r="J149" s="74">
        <f ca="1">I149/1000*(IF(I149=0,0,1)*VLOOKUP((1+(C149&gt;=20)+(C149&gt;=25)+(C149&gt;=30)+(C149&gt;=35)+(C149&gt;=40)+(C149&gt;=45)+(C149&gt;=50)+(C149&gt;=55)+(C149&gt;=60)+(C149&gt;=65)),Test,2+(IF([1]Données!F190="H",1,3))+(IF([1]Données!G190="F",1,0))))</f>
        <v>0</v>
      </c>
      <c r="K149" s="73">
        <f t="shared" ca="1" si="16"/>
        <v>0</v>
      </c>
      <c r="L149" s="74">
        <f>IF($B149=" ",0,IF([1]Données!$N190="exo",0,$K149/1000*VLOOKUP($F149,taux,6)))</f>
        <v>0</v>
      </c>
      <c r="M149" s="76">
        <f>IF($B149=" ",0,IF([1]Données!$K190="NON COUVERT",0,IF(AND([1]Données!$L190="oui",[1]Données!$K190=0.5),MIN(VLOOKUP($F149,taux,5)/2,ROUNDUP(VLOOKUP($F149,taux,3)*$E149,-3)/2),IF([1]Données!$K190=0.5,MIN(VLOOKUP($F149,taux,4)/2,ROUNDUP(VLOOKUP($F149,taux,3)*$E149,-3)/2),ROUNDUP(IF([1]Données!$L190="OUI",MIN(VLOOKUP($F149,taux,3)*$E149,VLOOKUP($F149,taux,5)),MIN(VLOOKUP($F149,taux,3)*$E149,VLOOKUP($F149,taux,4))),-3)))))</f>
        <v>0</v>
      </c>
      <c r="N149" s="76">
        <f>IF($B149=" ",0,IF([1]Données!$N190="NON COUVERT",0,IF(AND([1]Données!$O190="oui",[1]Données!$N190=0.5),MIN(VLOOKUP($F149,taux,9)/2,ROUNDUP(VLOOKUP($F149,taux,7)*$E149,-3)/2),IF([1]Données!$N190=0.5,MIN(VLOOKUP($F149,taux,8)/2,ROUNDUP(VLOOKUP($F149,taux,7)*$E149,-3)/2),ROUNDUP(IF([1]Données!$O190="OUI",MIN(VLOOKUP($F149,taux,7)*$E149,VLOOKUP($F149,taux,9)),MIN(VLOOKUP($F149,taux,7)*$E149,VLOOKUP($F149,taux,8))),-3)))))</f>
        <v>0</v>
      </c>
      <c r="O149" s="77">
        <f>IF($B149=" ",0,IF([1]Données!P190="non couvert"," ",[1]Données!Q190))</f>
        <v>0</v>
      </c>
      <c r="P149" s="78">
        <f>IF($B149=" ",0,IF([1]Données!$P190="exo",0,IF($O149="FAM",VLOOKUP($F149,taux,10),IF($O149="MONO",VLOOKUP($F149,taux,11),IF($O149="COUPLE",VLOOKUP($F149,taux,12),0)))))</f>
        <v>0</v>
      </c>
      <c r="Q149" s="79">
        <f>IF($B149=" ",0,IF([1]Données!$R190="NON COUVERT",0,ROUNDUP(IF([1]Données!$S190="OUI",MIN($E149*VLOOKUP($F149,taux,15)/52,VLOOKUP($F149,taux,17)),MIN($E149*VLOOKUP($F149,taux,15)/52,VLOOKUP($F149,taux,16))),0)))</f>
        <v>0</v>
      </c>
      <c r="R149" s="80">
        <f>IF($B149=" ",0,IF([1]Données!$R190="EXO",0,$Q149*VLOOKUP($F149,taux,13)/10))</f>
        <v>0</v>
      </c>
      <c r="S149" s="81">
        <f t="shared" ca="1" si="17"/>
        <v>0</v>
      </c>
      <c r="T149" s="82">
        <f>IF(B149=" ",0,IF([1]Données!$T190="exo",0,$S149*VLOOKUP($F149,taux,18)/100))</f>
        <v>0</v>
      </c>
      <c r="U149" s="81">
        <f>IF($B149=" ",0,IF([1]Données!$V190="non couvert",0,IF(VLOOKUP($F149,taux,29)="fixe","s/o",IF([1]Données!$W190="oui",MIN(ROUNDUP(VLOOKUP($F149,taux,31)*$E149,-3),VLOOKUP($F149,taux,33)),MIN(ROUNDUP(VLOOKUP($F149,taux,31)*$E149,-3),VLOOKUP($F149,taux,32))))))</f>
        <v>0</v>
      </c>
      <c r="V149" s="82">
        <f>IF(B149=" ",0,IF([1]Données!$V190="exo",0,IF(VLOOKUP($F149,taux,29)="fixe",VLOOKUP($F149,taux,30),$U149/1000*VLOOKUP($F149,taux,30))))</f>
        <v>0</v>
      </c>
      <c r="W149" s="82">
        <f t="shared" si="18"/>
        <v>0</v>
      </c>
      <c r="X149" s="83">
        <f>IF(B149=" ",0,EDATE(([1]Données!E190),780))</f>
        <v>0</v>
      </c>
      <c r="Y149" s="83">
        <f t="shared" si="19"/>
        <v>0</v>
      </c>
      <c r="Z149" s="81">
        <f>IF($B149=" ",0,IF([1]Données!$T190="non couvert",0,IF([1]Données!$U190="oui",MIN(VLOOKUP($F149,taux,26),ROUNDUP(IF($E149/12&gt;VLOOKUP($F149,taux,21)+VLOOKUP($F149,taux,23),(VLOOKUP($F149,taux,20)*VLOOKUP($F149,taux,21))+(VLOOKUP($F149,taux,22)*VLOOKUP($F149,taux,23))+($E149/12-VLOOKUP($F149,taux,21)-VLOOKUP($F149,taux,23))*VLOOKUP($F149,taux,24),IF($E149/12&gt;VLOOKUP($F149,taux,21),(VLOOKUP($F149,taux,20)*VLOOKUP($F149,taux,21))+($E149/12-VLOOKUP($F149,taux,21))*VLOOKUP($F149,taux,22),$E149/12*VLOOKUP($F149,taux,20))),0)),MIN(VLOOKUP($F149,taux,25),ROUNDUP(IF($E149/12&gt;VLOOKUP($F149,taux,21)+VLOOKUP($F149,taux,23),(VLOOKUP($F149,taux,20)*VLOOKUP($F149,taux,21))+(VLOOKUP($F149,taux,22)*VLOOKUP($F149,taux,23))+($E149/12-VLOOKUP($F149,taux,21)-VLOOKUP($F149,taux,23))*VLOOKUP($F149,taux,24),IF($E149/12&gt;VLOOKUP($F149,taux,21),(VLOOKUP($F149,taux,20)*VLOOKUP($F149,taux,21))+($E149/12-VLOOKUP($F149,taux,21))*VLOOKUP($F149,taux,22),$E149/12*VLOOKUP($F149,taux,20))),0)))))</f>
        <v>0</v>
      </c>
      <c r="AA149" s="85">
        <f>IF($B149=" ",0,IF([1]Données!$X190="non couvert"," ",[1]Données!Y190))</f>
        <v>0</v>
      </c>
      <c r="AB149" s="82">
        <f>IF($B149=" ",0,IF([1]Données!$X190="exo",0,IF($AA149="ind",VLOOKUP($F149,taux,34),IF($AA149="fam",VLOOKUP($F149,taux,35),IF($AA149="mono",VLOOKUP($F149,taux,36),IF($AA149="couple",VLOOKUP($F149,taux,37),0))))))</f>
        <v>0</v>
      </c>
      <c r="AC149" s="85">
        <f>IF($B149=" ",0,IF([1]Données!$Z190="non couvert"," ",[1]Données!AA190))</f>
        <v>0</v>
      </c>
      <c r="AD149" s="82">
        <f>IF($B149=" ",0,IF([1]Données!$Z190="exo",0,IF($AC149="ind",VLOOKUP($F149,taux,38),IF($AC149="fam",VLOOKUP($F149,taux,39),IF($AC149="mono",VLOOKUP($F149,taux,40),IF($AC149="couple",VLOOKUP($F149,taux,41),0))))))</f>
        <v>0</v>
      </c>
      <c r="AE149" s="86">
        <f>IF($B149=" ",0,IF([1]Données!$AB190="non couvert"," ",[1]Données!AC190))</f>
        <v>0</v>
      </c>
      <c r="AF149" s="87">
        <f>IF($B149=" ",0,IF([1]Données!$AB190="exo",0,IF($AE149="ind",VLOOKUP($F149,taux,42),IF($AE149="fam",VLOOKUP($F149,taux,43),IF($AE149="mono",VLOOKUP($F149,taux,44),IF($AE149="couple",VLOOKUP($F149,taux,45),0))))))</f>
        <v>0</v>
      </c>
      <c r="AG149" s="88">
        <f t="shared" ca="1" si="20"/>
        <v>0</v>
      </c>
      <c r="AH149" s="88">
        <f>IF($B149=" ",0,IF([1]Données!J190="Manitoba",(Facture!H149+Facture!J149+Facture!L149+Facture!P149+Facture!R149+Facture!T149)*0.08,(AG149-W149)*IF([1]Données!$J190="qc",0.09,IF([1]Données!$J190="on",0.08,0))+W149*VLOOKUP($F149,taux,28)))</f>
        <v>0</v>
      </c>
      <c r="AI149" s="78">
        <f t="shared" ca="1" si="22"/>
        <v>0</v>
      </c>
    </row>
    <row r="150" spans="1:35" s="64" customFormat="1">
      <c r="A150" s="89">
        <f t="shared" si="23"/>
        <v>136</v>
      </c>
      <c r="B150" s="68" t="str">
        <f>CONCATENATE([1]Données!B191," ",[1]Données!C191)</f>
        <v xml:space="preserve"> </v>
      </c>
      <c r="C150" s="69">
        <f ca="1">IF(B150=" ",0,INT((TODAY()-[1]Données!E191)/365.25))</f>
        <v>0</v>
      </c>
      <c r="D150" s="70">
        <f>[1]Données!D191</f>
        <v>0</v>
      </c>
      <c r="E150" s="71">
        <f>[1]Données!I191</f>
        <v>0</v>
      </c>
      <c r="F150" s="72" t="str">
        <f>[1]Données!AD191</f>
        <v/>
      </c>
      <c r="G150" s="73">
        <f t="shared" ca="1" si="21"/>
        <v>0</v>
      </c>
      <c r="H150" s="74">
        <f>IF($B150=" ",0,IF([1]Données!$K191="exo",0,$G150/1000*VLOOKUP($F150,taux,2)))</f>
        <v>0</v>
      </c>
      <c r="I150" s="75">
        <f ca="1">IF(C150&gt;=65,0,[1]Données!M191*5000)</f>
        <v>0</v>
      </c>
      <c r="J150" s="74">
        <f ca="1">I150/1000*(IF(I150=0,0,1)*VLOOKUP((1+(C150&gt;=20)+(C150&gt;=25)+(C150&gt;=30)+(C150&gt;=35)+(C150&gt;=40)+(C150&gt;=45)+(C150&gt;=50)+(C150&gt;=55)+(C150&gt;=60)+(C150&gt;=65)),Test,2+(IF([1]Données!F191="H",1,3))+(IF([1]Données!G191="F",1,0))))</f>
        <v>0</v>
      </c>
      <c r="K150" s="73">
        <f t="shared" ca="1" si="16"/>
        <v>0</v>
      </c>
      <c r="L150" s="74">
        <f>IF($B150=" ",0,IF([1]Données!$N191="exo",0,$K150/1000*VLOOKUP($F150,taux,6)))</f>
        <v>0</v>
      </c>
      <c r="M150" s="76">
        <f>IF($B150=" ",0,IF([1]Données!$K191="NON COUVERT",0,IF(AND([1]Données!$L191="oui",[1]Données!$K191=0.5),MIN(VLOOKUP($F150,taux,5)/2,ROUNDUP(VLOOKUP($F150,taux,3)*$E150,-3)/2),IF([1]Données!$K191=0.5,MIN(VLOOKUP($F150,taux,4)/2,ROUNDUP(VLOOKUP($F150,taux,3)*$E150,-3)/2),ROUNDUP(IF([1]Données!$L191="OUI",MIN(VLOOKUP($F150,taux,3)*$E150,VLOOKUP($F150,taux,5)),MIN(VLOOKUP($F150,taux,3)*$E150,VLOOKUP($F150,taux,4))),-3)))))</f>
        <v>0</v>
      </c>
      <c r="N150" s="76">
        <f>IF($B150=" ",0,IF([1]Données!$N191="NON COUVERT",0,IF(AND([1]Données!$O191="oui",[1]Données!$N191=0.5),MIN(VLOOKUP($F150,taux,9)/2,ROUNDUP(VLOOKUP($F150,taux,7)*$E150,-3)/2),IF([1]Données!$N191=0.5,MIN(VLOOKUP($F150,taux,8)/2,ROUNDUP(VLOOKUP($F150,taux,7)*$E150,-3)/2),ROUNDUP(IF([1]Données!$O191="OUI",MIN(VLOOKUP($F150,taux,7)*$E150,VLOOKUP($F150,taux,9)),MIN(VLOOKUP($F150,taux,7)*$E150,VLOOKUP($F150,taux,8))),-3)))))</f>
        <v>0</v>
      </c>
      <c r="O150" s="77">
        <f>IF($B150=" ",0,IF([1]Données!P191="non couvert"," ",[1]Données!Q191))</f>
        <v>0</v>
      </c>
      <c r="P150" s="78">
        <f>IF($B150=" ",0,IF([1]Données!$P191="exo",0,IF($O150="FAM",VLOOKUP($F150,taux,10),IF($O150="MONO",VLOOKUP($F150,taux,11),IF($O150="COUPLE",VLOOKUP($F150,taux,12),0)))))</f>
        <v>0</v>
      </c>
      <c r="Q150" s="79">
        <f>IF($B150=" ",0,IF([1]Données!$R191="NON COUVERT",0,ROUNDUP(IF([1]Données!$S191="OUI",MIN($E150*VLOOKUP($F150,taux,15)/52,VLOOKUP($F150,taux,17)),MIN($E150*VLOOKUP($F150,taux,15)/52,VLOOKUP($F150,taux,16))),0)))</f>
        <v>0</v>
      </c>
      <c r="R150" s="80">
        <f>IF($B150=" ",0,IF([1]Données!$R191="EXO",0,$Q150*VLOOKUP($F150,taux,13)/10))</f>
        <v>0</v>
      </c>
      <c r="S150" s="81">
        <f t="shared" ca="1" si="17"/>
        <v>0</v>
      </c>
      <c r="T150" s="82">
        <f>IF(B150=" ",0,IF([1]Données!$T191="exo",0,$S150*VLOOKUP($F150,taux,18)/100))</f>
        <v>0</v>
      </c>
      <c r="U150" s="81">
        <f>IF($B150=" ",0,IF([1]Données!$V191="non couvert",0,IF(VLOOKUP($F150,taux,29)="fixe","s/o",IF([1]Données!$W191="oui",MIN(ROUNDUP(VLOOKUP($F150,taux,31)*$E150,-3),VLOOKUP($F150,taux,33)),MIN(ROUNDUP(VLOOKUP($F150,taux,31)*$E150,-3),VLOOKUP($F150,taux,32))))))</f>
        <v>0</v>
      </c>
      <c r="V150" s="82">
        <f>IF(B150=" ",0,IF([1]Données!$V191="exo",0,IF(VLOOKUP($F150,taux,29)="fixe",VLOOKUP($F150,taux,30),$U150/1000*VLOOKUP($F150,taux,30))))</f>
        <v>0</v>
      </c>
      <c r="W150" s="82">
        <f t="shared" si="18"/>
        <v>0</v>
      </c>
      <c r="X150" s="83">
        <f>IF(B150=" ",0,EDATE(([1]Données!E191),780))</f>
        <v>0</v>
      </c>
      <c r="Y150" s="83">
        <f t="shared" si="19"/>
        <v>0</v>
      </c>
      <c r="Z150" s="81">
        <f>IF($B150=" ",0,IF([1]Données!$T191="non couvert",0,IF([1]Données!$U191="oui",MIN(VLOOKUP($F150,taux,26),ROUNDUP(IF($E150/12&gt;VLOOKUP($F150,taux,21)+VLOOKUP($F150,taux,23),(VLOOKUP($F150,taux,20)*VLOOKUP($F150,taux,21))+(VLOOKUP($F150,taux,22)*VLOOKUP($F150,taux,23))+($E150/12-VLOOKUP($F150,taux,21)-VLOOKUP($F150,taux,23))*VLOOKUP($F150,taux,24),IF($E150/12&gt;VLOOKUP($F150,taux,21),(VLOOKUP($F150,taux,20)*VLOOKUP($F150,taux,21))+($E150/12-VLOOKUP($F150,taux,21))*VLOOKUP($F150,taux,22),$E150/12*VLOOKUP($F150,taux,20))),0)),MIN(VLOOKUP($F150,taux,25),ROUNDUP(IF($E150/12&gt;VLOOKUP($F150,taux,21)+VLOOKUP($F150,taux,23),(VLOOKUP($F150,taux,20)*VLOOKUP($F150,taux,21))+(VLOOKUP($F150,taux,22)*VLOOKUP($F150,taux,23))+($E150/12-VLOOKUP($F150,taux,21)-VLOOKUP($F150,taux,23))*VLOOKUP($F150,taux,24),IF($E150/12&gt;VLOOKUP($F150,taux,21),(VLOOKUP($F150,taux,20)*VLOOKUP($F150,taux,21))+($E150/12-VLOOKUP($F150,taux,21))*VLOOKUP($F150,taux,22),$E150/12*VLOOKUP($F150,taux,20))),0)))))</f>
        <v>0</v>
      </c>
      <c r="AA150" s="85">
        <f>IF($B150=" ",0,IF([1]Données!$X191="non couvert"," ",[1]Données!Y191))</f>
        <v>0</v>
      </c>
      <c r="AB150" s="82">
        <f>IF($B150=" ",0,IF([1]Données!$X191="exo",0,IF($AA150="ind",VLOOKUP($F150,taux,34),IF($AA150="fam",VLOOKUP($F150,taux,35),IF($AA150="mono",VLOOKUP($F150,taux,36),IF($AA150="couple",VLOOKUP($F150,taux,37),0))))))</f>
        <v>0</v>
      </c>
      <c r="AC150" s="85">
        <f>IF($B150=" ",0,IF([1]Données!$Z191="non couvert"," ",[1]Données!AA191))</f>
        <v>0</v>
      </c>
      <c r="AD150" s="82">
        <f>IF($B150=" ",0,IF([1]Données!$Z191="exo",0,IF($AC150="ind",VLOOKUP($F150,taux,38),IF($AC150="fam",VLOOKUP($F150,taux,39),IF($AC150="mono",VLOOKUP($F150,taux,40),IF($AC150="couple",VLOOKUP($F150,taux,41),0))))))</f>
        <v>0</v>
      </c>
      <c r="AE150" s="86">
        <f>IF($B150=" ",0,IF([1]Données!$AB191="non couvert"," ",[1]Données!AC191))</f>
        <v>0</v>
      </c>
      <c r="AF150" s="87">
        <f>IF($B150=" ",0,IF([1]Données!$AB191="exo",0,IF($AE150="ind",VLOOKUP($F150,taux,42),IF($AE150="fam",VLOOKUP($F150,taux,43),IF($AE150="mono",VLOOKUP($F150,taux,44),IF($AE150="couple",VLOOKUP($F150,taux,45),0))))))</f>
        <v>0</v>
      </c>
      <c r="AG150" s="88">
        <f t="shared" ca="1" si="20"/>
        <v>0</v>
      </c>
      <c r="AH150" s="88">
        <f>IF($B150=" ",0,IF([1]Données!J191="Manitoba",(Facture!H150+Facture!J150+Facture!L150+Facture!P150+Facture!R150+Facture!T150)*0.08,(AG150-W150)*IF([1]Données!$J191="qc",0.09,IF([1]Données!$J191="on",0.08,0))+W150*VLOOKUP($F150,taux,28)))</f>
        <v>0</v>
      </c>
      <c r="AI150" s="78">
        <f t="shared" ca="1" si="22"/>
        <v>0</v>
      </c>
    </row>
    <row r="151" spans="1:35" s="64" customFormat="1">
      <c r="A151" s="89">
        <f t="shared" si="23"/>
        <v>137</v>
      </c>
      <c r="B151" s="68" t="str">
        <f>CONCATENATE([1]Données!B192," ",[1]Données!C192)</f>
        <v xml:space="preserve"> </v>
      </c>
      <c r="C151" s="69">
        <f ca="1">IF(B151=" ",0,INT((TODAY()-[1]Données!E192)/365.25))</f>
        <v>0</v>
      </c>
      <c r="D151" s="70">
        <f>[1]Données!D192</f>
        <v>0</v>
      </c>
      <c r="E151" s="71">
        <f>[1]Données!I192</f>
        <v>0</v>
      </c>
      <c r="F151" s="72" t="str">
        <f>[1]Données!AD192</f>
        <v/>
      </c>
      <c r="G151" s="73">
        <f t="shared" ca="1" si="21"/>
        <v>0</v>
      </c>
      <c r="H151" s="74">
        <f>IF($B151=" ",0,IF([1]Données!$K192="exo",0,$G151/1000*VLOOKUP($F151,taux,2)))</f>
        <v>0</v>
      </c>
      <c r="I151" s="75">
        <f ca="1">IF(C151&gt;=65,0,[1]Données!M192*5000)</f>
        <v>0</v>
      </c>
      <c r="J151" s="74">
        <f ca="1">I151/1000*(IF(I151=0,0,1)*VLOOKUP((1+(C151&gt;=20)+(C151&gt;=25)+(C151&gt;=30)+(C151&gt;=35)+(C151&gt;=40)+(C151&gt;=45)+(C151&gt;=50)+(C151&gt;=55)+(C151&gt;=60)+(C151&gt;=65)),Test,2+(IF([1]Données!F192="H",1,3))+(IF([1]Données!G192="F",1,0))))</f>
        <v>0</v>
      </c>
      <c r="K151" s="73">
        <f t="shared" ca="1" si="16"/>
        <v>0</v>
      </c>
      <c r="L151" s="74">
        <f>IF($B151=" ",0,IF([1]Données!$N192="exo",0,$K151/1000*VLOOKUP($F151,taux,6)))</f>
        <v>0</v>
      </c>
      <c r="M151" s="76">
        <f>IF($B151=" ",0,IF([1]Données!$K192="NON COUVERT",0,IF(AND([1]Données!$L192="oui",[1]Données!$K192=0.5),MIN(VLOOKUP($F151,taux,5)/2,ROUNDUP(VLOOKUP($F151,taux,3)*$E151,-3)/2),IF([1]Données!$K192=0.5,MIN(VLOOKUP($F151,taux,4)/2,ROUNDUP(VLOOKUP($F151,taux,3)*$E151,-3)/2),ROUNDUP(IF([1]Données!$L192="OUI",MIN(VLOOKUP($F151,taux,3)*$E151,VLOOKUP($F151,taux,5)),MIN(VLOOKUP($F151,taux,3)*$E151,VLOOKUP($F151,taux,4))),-3)))))</f>
        <v>0</v>
      </c>
      <c r="N151" s="76">
        <f>IF($B151=" ",0,IF([1]Données!$N192="NON COUVERT",0,IF(AND([1]Données!$O192="oui",[1]Données!$N192=0.5),MIN(VLOOKUP($F151,taux,9)/2,ROUNDUP(VLOOKUP($F151,taux,7)*$E151,-3)/2),IF([1]Données!$N192=0.5,MIN(VLOOKUP($F151,taux,8)/2,ROUNDUP(VLOOKUP($F151,taux,7)*$E151,-3)/2),ROUNDUP(IF([1]Données!$O192="OUI",MIN(VLOOKUP($F151,taux,7)*$E151,VLOOKUP($F151,taux,9)),MIN(VLOOKUP($F151,taux,7)*$E151,VLOOKUP($F151,taux,8))),-3)))))</f>
        <v>0</v>
      </c>
      <c r="O151" s="77">
        <f>IF($B151=" ",0,IF([1]Données!P192="non couvert"," ",[1]Données!Q192))</f>
        <v>0</v>
      </c>
      <c r="P151" s="78">
        <f>IF($B151=" ",0,IF([1]Données!$P192="exo",0,IF($O151="FAM",VLOOKUP($F151,taux,10),IF($O151="MONO",VLOOKUP($F151,taux,11),IF($O151="COUPLE",VLOOKUP($F151,taux,12),0)))))</f>
        <v>0</v>
      </c>
      <c r="Q151" s="79">
        <f>IF($B151=" ",0,IF([1]Données!$R192="NON COUVERT",0,ROUNDUP(IF([1]Données!$S192="OUI",MIN($E151*VLOOKUP($F151,taux,15)/52,VLOOKUP($F151,taux,17)),MIN($E151*VLOOKUP($F151,taux,15)/52,VLOOKUP($F151,taux,16))),0)))</f>
        <v>0</v>
      </c>
      <c r="R151" s="80">
        <f>IF($B151=" ",0,IF([1]Données!$R192="EXO",0,$Q151*VLOOKUP($F151,taux,13)/10))</f>
        <v>0</v>
      </c>
      <c r="S151" s="81">
        <f t="shared" ca="1" si="17"/>
        <v>0</v>
      </c>
      <c r="T151" s="82">
        <f>IF(B151=" ",0,IF([1]Données!$T192="exo",0,$S151*VLOOKUP($F151,taux,18)/100))</f>
        <v>0</v>
      </c>
      <c r="U151" s="81">
        <f>IF($B151=" ",0,IF([1]Données!$V192="non couvert",0,IF(VLOOKUP($F151,taux,29)="fixe","s/o",IF([1]Données!$W192="oui",MIN(ROUNDUP(VLOOKUP($F151,taux,31)*$E151,-3),VLOOKUP($F151,taux,33)),MIN(ROUNDUP(VLOOKUP($F151,taux,31)*$E151,-3),VLOOKUP($F151,taux,32))))))</f>
        <v>0</v>
      </c>
      <c r="V151" s="82">
        <f>IF(B151=" ",0,IF([1]Données!$V192="exo",0,IF(VLOOKUP($F151,taux,29)="fixe",VLOOKUP($F151,taux,30),$U151/1000*VLOOKUP($F151,taux,30))))</f>
        <v>0</v>
      </c>
      <c r="W151" s="82">
        <f t="shared" si="18"/>
        <v>0</v>
      </c>
      <c r="X151" s="83">
        <f>IF(B151=" ",0,EDATE(([1]Données!E192),780))</f>
        <v>0</v>
      </c>
      <c r="Y151" s="83">
        <f t="shared" si="19"/>
        <v>0</v>
      </c>
      <c r="Z151" s="81">
        <f>IF($B151=" ",0,IF([1]Données!$T192="non couvert",0,IF([1]Données!$U192="oui",MIN(VLOOKUP($F151,taux,26),ROUNDUP(IF($E151/12&gt;VLOOKUP($F151,taux,21)+VLOOKUP($F151,taux,23),(VLOOKUP($F151,taux,20)*VLOOKUP($F151,taux,21))+(VLOOKUP($F151,taux,22)*VLOOKUP($F151,taux,23))+($E151/12-VLOOKUP($F151,taux,21)-VLOOKUP($F151,taux,23))*VLOOKUP($F151,taux,24),IF($E151/12&gt;VLOOKUP($F151,taux,21),(VLOOKUP($F151,taux,20)*VLOOKUP($F151,taux,21))+($E151/12-VLOOKUP($F151,taux,21))*VLOOKUP($F151,taux,22),$E151/12*VLOOKUP($F151,taux,20))),0)),MIN(VLOOKUP($F151,taux,25),ROUNDUP(IF($E151/12&gt;VLOOKUP($F151,taux,21)+VLOOKUP($F151,taux,23),(VLOOKUP($F151,taux,20)*VLOOKUP($F151,taux,21))+(VLOOKUP($F151,taux,22)*VLOOKUP($F151,taux,23))+($E151/12-VLOOKUP($F151,taux,21)-VLOOKUP($F151,taux,23))*VLOOKUP($F151,taux,24),IF($E151/12&gt;VLOOKUP($F151,taux,21),(VLOOKUP($F151,taux,20)*VLOOKUP($F151,taux,21))+($E151/12-VLOOKUP($F151,taux,21))*VLOOKUP($F151,taux,22),$E151/12*VLOOKUP($F151,taux,20))),0)))))</f>
        <v>0</v>
      </c>
      <c r="AA151" s="85">
        <f>IF($B151=" ",0,IF([1]Données!$X192="non couvert"," ",[1]Données!Y192))</f>
        <v>0</v>
      </c>
      <c r="AB151" s="82">
        <f>IF($B151=" ",0,IF([1]Données!$X192="exo",0,IF($AA151="ind",VLOOKUP($F151,taux,34),IF($AA151="fam",VLOOKUP($F151,taux,35),IF($AA151="mono",VLOOKUP($F151,taux,36),IF($AA151="couple",VLOOKUP($F151,taux,37),0))))))</f>
        <v>0</v>
      </c>
      <c r="AC151" s="85">
        <f>IF($B151=" ",0,IF([1]Données!$Z192="non couvert"," ",[1]Données!AA192))</f>
        <v>0</v>
      </c>
      <c r="AD151" s="82">
        <f>IF($B151=" ",0,IF([1]Données!$Z192="exo",0,IF($AC151="ind",VLOOKUP($F151,taux,38),IF($AC151="fam",VLOOKUP($F151,taux,39),IF($AC151="mono",VLOOKUP($F151,taux,40),IF($AC151="couple",VLOOKUP($F151,taux,41),0))))))</f>
        <v>0</v>
      </c>
      <c r="AE151" s="86">
        <f>IF($B151=" ",0,IF([1]Données!$AB192="non couvert"," ",[1]Données!AC192))</f>
        <v>0</v>
      </c>
      <c r="AF151" s="87">
        <f>IF($B151=" ",0,IF([1]Données!$AB192="exo",0,IF($AE151="ind",VLOOKUP($F151,taux,42),IF($AE151="fam",VLOOKUP($F151,taux,43),IF($AE151="mono",VLOOKUP($F151,taux,44),IF($AE151="couple",VLOOKUP($F151,taux,45),0))))))</f>
        <v>0</v>
      </c>
      <c r="AG151" s="88">
        <f t="shared" ca="1" si="20"/>
        <v>0</v>
      </c>
      <c r="AH151" s="88">
        <f>IF($B151=" ",0,IF([1]Données!J192="Manitoba",(Facture!H151+Facture!J151+Facture!L151+Facture!P151+Facture!R151+Facture!T151)*0.08,(AG151-W151)*IF([1]Données!$J192="qc",0.09,IF([1]Données!$J192="on",0.08,0))+W151*VLOOKUP($F151,taux,28)))</f>
        <v>0</v>
      </c>
      <c r="AI151" s="78">
        <f t="shared" ca="1" si="22"/>
        <v>0</v>
      </c>
    </row>
    <row r="152" spans="1:35" s="64" customFormat="1">
      <c r="A152" s="89">
        <f t="shared" si="23"/>
        <v>138</v>
      </c>
      <c r="B152" s="68" t="str">
        <f>CONCATENATE([1]Données!B193," ",[1]Données!C193)</f>
        <v xml:space="preserve"> </v>
      </c>
      <c r="C152" s="69">
        <f ca="1">IF(B152=" ",0,INT((TODAY()-[1]Données!E193)/365.25))</f>
        <v>0</v>
      </c>
      <c r="D152" s="70">
        <f>[1]Données!D193</f>
        <v>0</v>
      </c>
      <c r="E152" s="71">
        <f>[1]Données!I193</f>
        <v>0</v>
      </c>
      <c r="F152" s="72" t="str">
        <f>[1]Données!AD193</f>
        <v/>
      </c>
      <c r="G152" s="73">
        <f t="shared" ca="1" si="21"/>
        <v>0</v>
      </c>
      <c r="H152" s="74">
        <f>IF($B152=" ",0,IF([1]Données!$K193="exo",0,$G152/1000*VLOOKUP($F152,taux,2)))</f>
        <v>0</v>
      </c>
      <c r="I152" s="75">
        <f ca="1">IF(C152&gt;=65,0,[1]Données!M193*5000)</f>
        <v>0</v>
      </c>
      <c r="J152" s="74">
        <f ca="1">I152/1000*(IF(I152=0,0,1)*VLOOKUP((1+(C152&gt;=20)+(C152&gt;=25)+(C152&gt;=30)+(C152&gt;=35)+(C152&gt;=40)+(C152&gt;=45)+(C152&gt;=50)+(C152&gt;=55)+(C152&gt;=60)+(C152&gt;=65)),Test,2+(IF([1]Données!F193="H",1,3))+(IF([1]Données!G193="F",1,0))))</f>
        <v>0</v>
      </c>
      <c r="K152" s="73">
        <f t="shared" ca="1" si="16"/>
        <v>0</v>
      </c>
      <c r="L152" s="74">
        <f>IF($B152=" ",0,IF([1]Données!$N193="exo",0,$K152/1000*VLOOKUP($F152,taux,6)))</f>
        <v>0</v>
      </c>
      <c r="M152" s="76">
        <f>IF($B152=" ",0,IF([1]Données!$K193="NON COUVERT",0,IF(AND([1]Données!$L193="oui",[1]Données!$K193=0.5),MIN(VLOOKUP($F152,taux,5)/2,ROUNDUP(VLOOKUP($F152,taux,3)*$E152,-3)/2),IF([1]Données!$K193=0.5,MIN(VLOOKUP($F152,taux,4)/2,ROUNDUP(VLOOKUP($F152,taux,3)*$E152,-3)/2),ROUNDUP(IF([1]Données!$L193="OUI",MIN(VLOOKUP($F152,taux,3)*$E152,VLOOKUP($F152,taux,5)),MIN(VLOOKUP($F152,taux,3)*$E152,VLOOKUP($F152,taux,4))),-3)))))</f>
        <v>0</v>
      </c>
      <c r="N152" s="76">
        <f>IF($B152=" ",0,IF([1]Données!$N193="NON COUVERT",0,IF(AND([1]Données!$O193="oui",[1]Données!$N193=0.5),MIN(VLOOKUP($F152,taux,9)/2,ROUNDUP(VLOOKUP($F152,taux,7)*$E152,-3)/2),IF([1]Données!$N193=0.5,MIN(VLOOKUP($F152,taux,8)/2,ROUNDUP(VLOOKUP($F152,taux,7)*$E152,-3)/2),ROUNDUP(IF([1]Données!$O193="OUI",MIN(VLOOKUP($F152,taux,7)*$E152,VLOOKUP($F152,taux,9)),MIN(VLOOKUP($F152,taux,7)*$E152,VLOOKUP($F152,taux,8))),-3)))))</f>
        <v>0</v>
      </c>
      <c r="O152" s="77">
        <f>IF($B152=" ",0,IF([1]Données!P193="non couvert"," ",[1]Données!Q193))</f>
        <v>0</v>
      </c>
      <c r="P152" s="78">
        <f>IF($B152=" ",0,IF([1]Données!$P193="exo",0,IF($O152="FAM",VLOOKUP($F152,taux,10),IF($O152="MONO",VLOOKUP($F152,taux,11),IF($O152="COUPLE",VLOOKUP($F152,taux,12),0)))))</f>
        <v>0</v>
      </c>
      <c r="Q152" s="79">
        <f>IF($B152=" ",0,IF([1]Données!$R193="NON COUVERT",0,ROUNDUP(IF([1]Données!$S193="OUI",MIN($E152*VLOOKUP($F152,taux,15)/52,VLOOKUP($F152,taux,17)),MIN($E152*VLOOKUP($F152,taux,15)/52,VLOOKUP($F152,taux,16))),0)))</f>
        <v>0</v>
      </c>
      <c r="R152" s="80">
        <f>IF($B152=" ",0,IF([1]Données!$R193="EXO",0,$Q152*VLOOKUP($F152,taux,13)/10))</f>
        <v>0</v>
      </c>
      <c r="S152" s="81">
        <f t="shared" ca="1" si="17"/>
        <v>0</v>
      </c>
      <c r="T152" s="82">
        <f>IF(B152=" ",0,IF([1]Données!$T193="exo",0,$S152*VLOOKUP($F152,taux,18)/100))</f>
        <v>0</v>
      </c>
      <c r="U152" s="81">
        <f>IF($B152=" ",0,IF([1]Données!$V193="non couvert",0,IF(VLOOKUP($F152,taux,29)="fixe","s/o",IF([1]Données!$W193="oui",MIN(ROUNDUP(VLOOKUP($F152,taux,31)*$E152,-3),VLOOKUP($F152,taux,33)),MIN(ROUNDUP(VLOOKUP($F152,taux,31)*$E152,-3),VLOOKUP($F152,taux,32))))))</f>
        <v>0</v>
      </c>
      <c r="V152" s="82">
        <f>IF(B152=" ",0,IF([1]Données!$V193="exo",0,IF(VLOOKUP($F152,taux,29)="fixe",VLOOKUP($F152,taux,30),$U152/1000*VLOOKUP($F152,taux,30))))</f>
        <v>0</v>
      </c>
      <c r="W152" s="82">
        <f t="shared" si="18"/>
        <v>0</v>
      </c>
      <c r="X152" s="83">
        <f>IF(B152=" ",0,EDATE(([1]Données!E193),780))</f>
        <v>0</v>
      </c>
      <c r="Y152" s="83">
        <f t="shared" si="19"/>
        <v>0</v>
      </c>
      <c r="Z152" s="81">
        <f>IF($B152=" ",0,IF([1]Données!$T193="non couvert",0,IF([1]Données!$U193="oui",MIN(VLOOKUP($F152,taux,26),ROUNDUP(IF($E152/12&gt;VLOOKUP($F152,taux,21)+VLOOKUP($F152,taux,23),(VLOOKUP($F152,taux,20)*VLOOKUP($F152,taux,21))+(VLOOKUP($F152,taux,22)*VLOOKUP($F152,taux,23))+($E152/12-VLOOKUP($F152,taux,21)-VLOOKUP($F152,taux,23))*VLOOKUP($F152,taux,24),IF($E152/12&gt;VLOOKUP($F152,taux,21),(VLOOKUP($F152,taux,20)*VLOOKUP($F152,taux,21))+($E152/12-VLOOKUP($F152,taux,21))*VLOOKUP($F152,taux,22),$E152/12*VLOOKUP($F152,taux,20))),0)),MIN(VLOOKUP($F152,taux,25),ROUNDUP(IF($E152/12&gt;VLOOKUP($F152,taux,21)+VLOOKUP($F152,taux,23),(VLOOKUP($F152,taux,20)*VLOOKUP($F152,taux,21))+(VLOOKUP($F152,taux,22)*VLOOKUP($F152,taux,23))+($E152/12-VLOOKUP($F152,taux,21)-VLOOKUP($F152,taux,23))*VLOOKUP($F152,taux,24),IF($E152/12&gt;VLOOKUP($F152,taux,21),(VLOOKUP($F152,taux,20)*VLOOKUP($F152,taux,21))+($E152/12-VLOOKUP($F152,taux,21))*VLOOKUP($F152,taux,22),$E152/12*VLOOKUP($F152,taux,20))),0)))))</f>
        <v>0</v>
      </c>
      <c r="AA152" s="85">
        <f>IF($B152=" ",0,IF([1]Données!$X193="non couvert"," ",[1]Données!Y193))</f>
        <v>0</v>
      </c>
      <c r="AB152" s="82">
        <f>IF($B152=" ",0,IF([1]Données!$X193="exo",0,IF($AA152="ind",VLOOKUP($F152,taux,34),IF($AA152="fam",VLOOKUP($F152,taux,35),IF($AA152="mono",VLOOKUP($F152,taux,36),IF($AA152="couple",VLOOKUP($F152,taux,37),0))))))</f>
        <v>0</v>
      </c>
      <c r="AC152" s="85">
        <f>IF($B152=" ",0,IF([1]Données!$Z193="non couvert"," ",[1]Données!AA193))</f>
        <v>0</v>
      </c>
      <c r="AD152" s="82">
        <f>IF($B152=" ",0,IF([1]Données!$Z193="exo",0,IF($AC152="ind",VLOOKUP($F152,taux,38),IF($AC152="fam",VLOOKUP($F152,taux,39),IF($AC152="mono",VLOOKUP($F152,taux,40),IF($AC152="couple",VLOOKUP($F152,taux,41),0))))))</f>
        <v>0</v>
      </c>
      <c r="AE152" s="86">
        <f>IF($B152=" ",0,IF([1]Données!$AB193="non couvert"," ",[1]Données!AC193))</f>
        <v>0</v>
      </c>
      <c r="AF152" s="87">
        <f>IF($B152=" ",0,IF([1]Données!$AB193="exo",0,IF($AE152="ind",VLOOKUP($F152,taux,42),IF($AE152="fam",VLOOKUP($F152,taux,43),IF($AE152="mono",VLOOKUP($F152,taux,44),IF($AE152="couple",VLOOKUP($F152,taux,45),0))))))</f>
        <v>0</v>
      </c>
      <c r="AG152" s="88">
        <f t="shared" ca="1" si="20"/>
        <v>0</v>
      </c>
      <c r="AH152" s="88">
        <f>IF($B152=" ",0,IF([1]Données!J193="Manitoba",(Facture!H152+Facture!J152+Facture!L152+Facture!P152+Facture!R152+Facture!T152)*0.08,(AG152-W152)*IF([1]Données!$J193="qc",0.09,IF([1]Données!$J193="on",0.08,0))+W152*VLOOKUP($F152,taux,28)))</f>
        <v>0</v>
      </c>
      <c r="AI152" s="78">
        <f t="shared" ca="1" si="22"/>
        <v>0</v>
      </c>
    </row>
    <row r="153" spans="1:35" s="64" customFormat="1">
      <c r="A153" s="89">
        <f t="shared" si="23"/>
        <v>139</v>
      </c>
      <c r="B153" s="68" t="str">
        <f>CONCATENATE([1]Données!B194," ",[1]Données!C194)</f>
        <v xml:space="preserve"> </v>
      </c>
      <c r="C153" s="69">
        <f ca="1">IF(B153=" ",0,INT((TODAY()-[1]Données!E194)/365.25))</f>
        <v>0</v>
      </c>
      <c r="D153" s="70">
        <f>[1]Données!D194</f>
        <v>0</v>
      </c>
      <c r="E153" s="71">
        <f>[1]Données!I194</f>
        <v>0</v>
      </c>
      <c r="F153" s="72" t="str">
        <f>[1]Données!AD194</f>
        <v/>
      </c>
      <c r="G153" s="73">
        <f t="shared" ca="1" si="21"/>
        <v>0</v>
      </c>
      <c r="H153" s="74">
        <f>IF($B153=" ",0,IF([1]Données!$K194="exo",0,$G153/1000*VLOOKUP($F153,taux,2)))</f>
        <v>0</v>
      </c>
      <c r="I153" s="75">
        <f ca="1">IF(C153&gt;=65,0,[1]Données!M194*5000)</f>
        <v>0</v>
      </c>
      <c r="J153" s="74">
        <f ca="1">I153/1000*(IF(I153=0,0,1)*VLOOKUP((1+(C153&gt;=20)+(C153&gt;=25)+(C153&gt;=30)+(C153&gt;=35)+(C153&gt;=40)+(C153&gt;=45)+(C153&gt;=50)+(C153&gt;=55)+(C153&gt;=60)+(C153&gt;=65)),Test,2+(IF([1]Données!F194="H",1,3))+(IF([1]Données!G194="F",1,0))))</f>
        <v>0</v>
      </c>
      <c r="K153" s="73">
        <f t="shared" ca="1" si="16"/>
        <v>0</v>
      </c>
      <c r="L153" s="74">
        <f>IF($B153=" ",0,IF([1]Données!$N194="exo",0,$K153/1000*VLOOKUP($F153,taux,6)))</f>
        <v>0</v>
      </c>
      <c r="M153" s="76">
        <f>IF($B153=" ",0,IF([1]Données!$K194="NON COUVERT",0,IF(AND([1]Données!$L194="oui",[1]Données!$K194=0.5),MIN(VLOOKUP($F153,taux,5)/2,ROUNDUP(VLOOKUP($F153,taux,3)*$E153,-3)/2),IF([1]Données!$K194=0.5,MIN(VLOOKUP($F153,taux,4)/2,ROUNDUP(VLOOKUP($F153,taux,3)*$E153,-3)/2),ROUNDUP(IF([1]Données!$L194="OUI",MIN(VLOOKUP($F153,taux,3)*$E153,VLOOKUP($F153,taux,5)),MIN(VLOOKUP($F153,taux,3)*$E153,VLOOKUP($F153,taux,4))),-3)))))</f>
        <v>0</v>
      </c>
      <c r="N153" s="76">
        <f>IF($B153=" ",0,IF([1]Données!$N194="NON COUVERT",0,IF(AND([1]Données!$O194="oui",[1]Données!$N194=0.5),MIN(VLOOKUP($F153,taux,9)/2,ROUNDUP(VLOOKUP($F153,taux,7)*$E153,-3)/2),IF([1]Données!$N194=0.5,MIN(VLOOKUP($F153,taux,8)/2,ROUNDUP(VLOOKUP($F153,taux,7)*$E153,-3)/2),ROUNDUP(IF([1]Données!$O194="OUI",MIN(VLOOKUP($F153,taux,7)*$E153,VLOOKUP($F153,taux,9)),MIN(VLOOKUP($F153,taux,7)*$E153,VLOOKUP($F153,taux,8))),-3)))))</f>
        <v>0</v>
      </c>
      <c r="O153" s="77">
        <f>IF($B153=" ",0,IF([1]Données!P194="non couvert"," ",[1]Données!Q194))</f>
        <v>0</v>
      </c>
      <c r="P153" s="78">
        <f>IF($B153=" ",0,IF([1]Données!$P194="exo",0,IF($O153="FAM",VLOOKUP($F153,taux,10),IF($O153="MONO",VLOOKUP($F153,taux,11),IF($O153="COUPLE",VLOOKUP($F153,taux,12),0)))))</f>
        <v>0</v>
      </c>
      <c r="Q153" s="79">
        <f>IF($B153=" ",0,IF([1]Données!$R194="NON COUVERT",0,ROUNDUP(IF([1]Données!$S194="OUI",MIN($E153*VLOOKUP($F153,taux,15)/52,VLOOKUP($F153,taux,17)),MIN($E153*VLOOKUP($F153,taux,15)/52,VLOOKUP($F153,taux,16))),0)))</f>
        <v>0</v>
      </c>
      <c r="R153" s="80">
        <f>IF($B153=" ",0,IF([1]Données!$R194="EXO",0,$Q153*VLOOKUP($F153,taux,13)/10))</f>
        <v>0</v>
      </c>
      <c r="S153" s="81">
        <f t="shared" ca="1" si="17"/>
        <v>0</v>
      </c>
      <c r="T153" s="82">
        <f>IF(B153=" ",0,IF([1]Données!$T194="exo",0,$S153*VLOOKUP($F153,taux,18)/100))</f>
        <v>0</v>
      </c>
      <c r="U153" s="81">
        <f>IF($B153=" ",0,IF([1]Données!$V194="non couvert",0,IF(VLOOKUP($F153,taux,29)="fixe","s/o",IF([1]Données!$W194="oui",MIN(ROUNDUP(VLOOKUP($F153,taux,31)*$E153,-3),VLOOKUP($F153,taux,33)),MIN(ROUNDUP(VLOOKUP($F153,taux,31)*$E153,-3),VLOOKUP($F153,taux,32))))))</f>
        <v>0</v>
      </c>
      <c r="V153" s="82">
        <f>IF(B153=" ",0,IF([1]Données!$V194="exo",0,IF(VLOOKUP($F153,taux,29)="fixe",VLOOKUP($F153,taux,30),$U153/1000*VLOOKUP($F153,taux,30))))</f>
        <v>0</v>
      </c>
      <c r="W153" s="82">
        <f t="shared" si="18"/>
        <v>0</v>
      </c>
      <c r="X153" s="83">
        <f>IF(B153=" ",0,EDATE(([1]Données!E194),780))</f>
        <v>0</v>
      </c>
      <c r="Y153" s="83">
        <f t="shared" si="19"/>
        <v>0</v>
      </c>
      <c r="Z153" s="81">
        <f>IF($B153=" ",0,IF([1]Données!$T194="non couvert",0,IF([1]Données!$U194="oui",MIN(VLOOKUP($F153,taux,26),ROUNDUP(IF($E153/12&gt;VLOOKUP($F153,taux,21)+VLOOKUP($F153,taux,23),(VLOOKUP($F153,taux,20)*VLOOKUP($F153,taux,21))+(VLOOKUP($F153,taux,22)*VLOOKUP($F153,taux,23))+($E153/12-VLOOKUP($F153,taux,21)-VLOOKUP($F153,taux,23))*VLOOKUP($F153,taux,24),IF($E153/12&gt;VLOOKUP($F153,taux,21),(VLOOKUP($F153,taux,20)*VLOOKUP($F153,taux,21))+($E153/12-VLOOKUP($F153,taux,21))*VLOOKUP($F153,taux,22),$E153/12*VLOOKUP($F153,taux,20))),0)),MIN(VLOOKUP($F153,taux,25),ROUNDUP(IF($E153/12&gt;VLOOKUP($F153,taux,21)+VLOOKUP($F153,taux,23),(VLOOKUP($F153,taux,20)*VLOOKUP($F153,taux,21))+(VLOOKUP($F153,taux,22)*VLOOKUP($F153,taux,23))+($E153/12-VLOOKUP($F153,taux,21)-VLOOKUP($F153,taux,23))*VLOOKUP($F153,taux,24),IF($E153/12&gt;VLOOKUP($F153,taux,21),(VLOOKUP($F153,taux,20)*VLOOKUP($F153,taux,21))+($E153/12-VLOOKUP($F153,taux,21))*VLOOKUP($F153,taux,22),$E153/12*VLOOKUP($F153,taux,20))),0)))))</f>
        <v>0</v>
      </c>
      <c r="AA153" s="85">
        <f>IF($B153=" ",0,IF([1]Données!$X194="non couvert"," ",[1]Données!Y194))</f>
        <v>0</v>
      </c>
      <c r="AB153" s="82">
        <f>IF($B153=" ",0,IF([1]Données!$X194="exo",0,IF($AA153="ind",VLOOKUP($F153,taux,34),IF($AA153="fam",VLOOKUP($F153,taux,35),IF($AA153="mono",VLOOKUP($F153,taux,36),IF($AA153="couple",VLOOKUP($F153,taux,37),0))))))</f>
        <v>0</v>
      </c>
      <c r="AC153" s="85">
        <f>IF($B153=" ",0,IF([1]Données!$Z194="non couvert"," ",[1]Données!AA194))</f>
        <v>0</v>
      </c>
      <c r="AD153" s="82">
        <f>IF($B153=" ",0,IF([1]Données!$Z194="exo",0,IF($AC153="ind",VLOOKUP($F153,taux,38),IF($AC153="fam",VLOOKUP($F153,taux,39),IF($AC153="mono",VLOOKUP($F153,taux,40),IF($AC153="couple",VLOOKUP($F153,taux,41),0))))))</f>
        <v>0</v>
      </c>
      <c r="AE153" s="86">
        <f>IF($B153=" ",0,IF([1]Données!$AB194="non couvert"," ",[1]Données!AC194))</f>
        <v>0</v>
      </c>
      <c r="AF153" s="87">
        <f>IF($B153=" ",0,IF([1]Données!$AB194="exo",0,IF($AE153="ind",VLOOKUP($F153,taux,42),IF($AE153="fam",VLOOKUP($F153,taux,43),IF($AE153="mono",VLOOKUP($F153,taux,44),IF($AE153="couple",VLOOKUP($F153,taux,45),0))))))</f>
        <v>0</v>
      </c>
      <c r="AG153" s="88">
        <f t="shared" ca="1" si="20"/>
        <v>0</v>
      </c>
      <c r="AH153" s="88">
        <f>IF($B153=" ",0,IF([1]Données!J194="Manitoba",(Facture!H153+Facture!J153+Facture!L153+Facture!P153+Facture!R153+Facture!T153)*0.08,(AG153-W153)*IF([1]Données!$J194="qc",0.09,IF([1]Données!$J194="on",0.08,0))+W153*VLOOKUP($F153,taux,28)))</f>
        <v>0</v>
      </c>
      <c r="AI153" s="78">
        <f t="shared" ca="1" si="22"/>
        <v>0</v>
      </c>
    </row>
    <row r="154" spans="1:35" s="64" customFormat="1">
      <c r="A154" s="89">
        <f t="shared" si="23"/>
        <v>140</v>
      </c>
      <c r="B154" s="68" t="str">
        <f>CONCATENATE([1]Données!B246," ",[1]Données!C246)</f>
        <v xml:space="preserve"> </v>
      </c>
      <c r="C154" s="69">
        <f ca="1">IF(B154=" ",0,INT((TODAY()-[1]Données!E195)/365.25))</f>
        <v>0</v>
      </c>
      <c r="D154" s="70">
        <f>[1]Données!D246</f>
        <v>0</v>
      </c>
      <c r="E154" s="71">
        <f>[1]Données!I246</f>
        <v>0</v>
      </c>
      <c r="F154" s="72" t="str">
        <f>[1]Données!AD246</f>
        <v/>
      </c>
      <c r="G154" s="73">
        <f t="shared" ca="1" si="21"/>
        <v>0</v>
      </c>
      <c r="H154" s="74">
        <f>IF($B154=" ",0,IF([1]Données!$K246="exo",0,$G154/1000*VLOOKUP($F154,taux,2)))</f>
        <v>0</v>
      </c>
      <c r="I154" s="75">
        <f ca="1">IF(C154&gt;=65,0,[1]Données!M195*5000)</f>
        <v>0</v>
      </c>
      <c r="J154" s="74">
        <f ca="1">I154/1000*(IF(I154=0,0,1)*VLOOKUP((1+(C154&gt;=20)+(C154&gt;=25)+(C154&gt;=30)+(C154&gt;=35)+(C154&gt;=40)+(C154&gt;=45)+(C154&gt;=50)+(C154&gt;=55)+(C154&gt;=60)+(C154&gt;=65)),Test,2+(IF([1]Données!F195="H",1,3))+(IF([1]Données!G195="F",1,0))))</f>
        <v>0</v>
      </c>
      <c r="K154" s="73">
        <f t="shared" ca="1" si="16"/>
        <v>0</v>
      </c>
      <c r="L154" s="74">
        <f>IF($B154=" ",0,IF([1]Données!$N246="exo",0,$K154/1000*VLOOKUP($F154,taux,6)))</f>
        <v>0</v>
      </c>
      <c r="M154" s="76">
        <f>IF($B154=" ",0,IF([1]Données!$K195="NON COUVERT",0,IF(AND([1]Données!$L195="oui",[1]Données!$K195=0.5),MIN(VLOOKUP($F154,taux,5)/2,ROUNDUP(VLOOKUP($F154,taux,3)*$E154,-3)/2),IF([1]Données!$K195=0.5,MIN(VLOOKUP($F154,taux,4)/2,ROUNDUP(VLOOKUP($F154,taux,3)*$E154,-3)/2),ROUNDUP(IF([1]Données!$L195="OUI",MIN(VLOOKUP($F154,taux,3)*$E154,VLOOKUP($F154,taux,5)),MIN(VLOOKUP($F154,taux,3)*$E154,VLOOKUP($F154,taux,4))),-3)))))</f>
        <v>0</v>
      </c>
      <c r="N154" s="76">
        <f>IF($B154=" ",0,IF([1]Données!$N195="NON COUVERT",0,IF(AND([1]Données!$O195="oui",[1]Données!$N195=0.5),MIN(VLOOKUP($F154,taux,9)/2,ROUNDUP(VLOOKUP($F154,taux,7)*$E154,-3)/2),IF([1]Données!$N195=0.5,MIN(VLOOKUP($F154,taux,8)/2,ROUNDUP(VLOOKUP($F154,taux,7)*$E154,-3)/2),ROUNDUP(IF([1]Données!$O195="OUI",MIN(VLOOKUP($F154,taux,7)*$E154,VLOOKUP($F154,taux,9)),MIN(VLOOKUP($F154,taux,7)*$E154,VLOOKUP($F154,taux,8))),-3)))))</f>
        <v>0</v>
      </c>
      <c r="O154" s="77">
        <f>IF($B154=" ",0,IF([1]Données!P246="non couvert"," ",[1]Données!Q246))</f>
        <v>0</v>
      </c>
      <c r="P154" s="78">
        <f>IF($B154=" ",0,IF([1]Données!$P246="exo",0,IF($O154="FAM",VLOOKUP($F154,taux,10),IF($O154="MONO",VLOOKUP($F154,taux,11),IF($O154="COUPLE",VLOOKUP($F154,taux,12),0)))))</f>
        <v>0</v>
      </c>
      <c r="Q154" s="79">
        <f>IF($B154=" ",0,IF([1]Données!$R246="NON COUVERT",0,ROUNDUP(IF([1]Données!$S246="OUI",MIN($E154*VLOOKUP($F154,taux,15)/52,VLOOKUP($F154,taux,17)),MIN($E154*VLOOKUP($F154,taux,15)/52,VLOOKUP($F154,taux,16))),0)))</f>
        <v>0</v>
      </c>
      <c r="R154" s="80">
        <f>IF($B154=" ",0,IF([1]Données!$R246="EXO",0,$Q154*VLOOKUP($F154,taux,13)/10))</f>
        <v>0</v>
      </c>
      <c r="S154" s="81">
        <f t="shared" ca="1" si="17"/>
        <v>0</v>
      </c>
      <c r="T154" s="82">
        <f>IF(B154=" ",0,IF([1]Données!$T246="exo",0,$S154*VLOOKUP($F154,taux,18)/100))</f>
        <v>0</v>
      </c>
      <c r="U154" s="81">
        <f>IF($B154=" ",0,IF([1]Données!$V246="non couvert",0,IF(VLOOKUP($F154,taux,29)="fixe","s/o",IF([1]Données!$W246="oui",MIN(ROUNDUP(VLOOKUP($F154,taux,31)*$E154,-3),VLOOKUP($F154,taux,33)),MIN(ROUNDUP(VLOOKUP($F154,taux,31)*$E154,-3),VLOOKUP($F154,taux,32))))))</f>
        <v>0</v>
      </c>
      <c r="V154" s="82">
        <f>IF(B154=" ",0,IF([1]Données!$V246="exo",0,IF(VLOOKUP($F154,taux,29)="fixe",VLOOKUP($F154,taux,30),$U154/1000*VLOOKUP($F154,taux,30))))</f>
        <v>0</v>
      </c>
      <c r="W154" s="82">
        <f t="shared" si="18"/>
        <v>0</v>
      </c>
      <c r="X154" s="83">
        <f>IF(B154=" ",0,EDATE(([1]Données!E195),780))</f>
        <v>0</v>
      </c>
      <c r="Y154" s="83">
        <f t="shared" si="19"/>
        <v>0</v>
      </c>
      <c r="Z154" s="81">
        <f>IF($B154=" ",0,IF([1]Données!$T195="non couvert",0,IF([1]Données!$U195="oui",MIN(VLOOKUP($F154,taux,26),ROUNDUP(IF($E154/12&gt;VLOOKUP($F154,taux,21)+VLOOKUP($F154,taux,23),(VLOOKUP($F154,taux,20)*VLOOKUP($F154,taux,21))+(VLOOKUP($F154,taux,22)*VLOOKUP($F154,taux,23))+($E154/12-VLOOKUP($F154,taux,21)-VLOOKUP($F154,taux,23))*VLOOKUP($F154,taux,24),IF($E154/12&gt;VLOOKUP($F154,taux,21),(VLOOKUP($F154,taux,20)*VLOOKUP($F154,taux,21))+($E154/12-VLOOKUP($F154,taux,21))*VLOOKUP($F154,taux,22),$E154/12*VLOOKUP($F154,taux,20))),0)),MIN(VLOOKUP($F154,taux,25),ROUNDUP(IF($E154/12&gt;VLOOKUP($F154,taux,21)+VLOOKUP($F154,taux,23),(VLOOKUP($F154,taux,20)*VLOOKUP($F154,taux,21))+(VLOOKUP($F154,taux,22)*VLOOKUP($F154,taux,23))+($E154/12-VLOOKUP($F154,taux,21)-VLOOKUP($F154,taux,23))*VLOOKUP($F154,taux,24),IF($E154/12&gt;VLOOKUP($F154,taux,21),(VLOOKUP($F154,taux,20)*VLOOKUP($F154,taux,21))+($E154/12-VLOOKUP($F154,taux,21))*VLOOKUP($F154,taux,22),$E154/12*VLOOKUP($F154,taux,20))),0)))))</f>
        <v>0</v>
      </c>
      <c r="AA154" s="85">
        <f>IF($B154=" ",0,IF([1]Données!$X246="non couvert"," ",[1]Données!Y246))</f>
        <v>0</v>
      </c>
      <c r="AB154" s="82">
        <f>IF($B154=" ",0,IF([1]Données!$X246="exo",0,IF($AA154="ind",VLOOKUP($F154,taux,34),IF($AA154="fam",VLOOKUP($F154,taux,35),IF($AA154="mono",VLOOKUP($F154,taux,36),IF($AA154="couple",VLOOKUP($F154,taux,37),0))))))</f>
        <v>0</v>
      </c>
      <c r="AC154" s="85">
        <f>IF($B154=" ",0,IF([1]Données!$Z246="non couvert"," ",[1]Données!AA246))</f>
        <v>0</v>
      </c>
      <c r="AD154" s="82">
        <f>IF($B154=" ",0,IF([1]Données!$Z246="exo",0,IF($AC154="ind",VLOOKUP($F154,taux,38),IF($AC154="fam",VLOOKUP($F154,taux,39),IF($AC154="mono",VLOOKUP($F154,taux,40),IF($AC154="couple",VLOOKUP($F154,taux,41),0))))))</f>
        <v>0</v>
      </c>
      <c r="AE154" s="86">
        <f>IF($B154=" ",0,IF([1]Données!$AB246="non couvert"," ",[1]Données!AC246))</f>
        <v>0</v>
      </c>
      <c r="AF154" s="87">
        <f>IF($B154=" ",0,IF([1]Données!$AB246="exo",0,IF($AE154="ind",VLOOKUP($F154,taux,42),IF($AE154="fam",VLOOKUP($F154,taux,43),IF($AE154="mono",VLOOKUP($F154,taux,44),IF($AE154="couple",VLOOKUP($F154,taux,45),0))))))</f>
        <v>0</v>
      </c>
      <c r="AG154" s="88">
        <f t="shared" ca="1" si="20"/>
        <v>0</v>
      </c>
      <c r="AH154" s="88">
        <f>IF($B154=" ",0,IF([1]Données!J195="Manitoba",(Facture!H154+Facture!J154+Facture!L154+Facture!P154+Facture!R154+Facture!T154)*0.08,(AG154-W154)*IF([1]Données!$J195="qc",0.09,IF([1]Données!$J195="on",0.08,0))+W154*VLOOKUP($F154,taux,28)))</f>
        <v>0</v>
      </c>
      <c r="AI154" s="78">
        <f t="shared" ca="1" si="22"/>
        <v>0</v>
      </c>
    </row>
    <row r="155" spans="1:35" s="64" customFormat="1">
      <c r="A155" s="89">
        <f t="shared" si="23"/>
        <v>141</v>
      </c>
      <c r="B155" s="68" t="str">
        <f>CONCATENATE([1]Données!B247," ",[1]Données!C247)</f>
        <v xml:space="preserve"> </v>
      </c>
      <c r="C155" s="69">
        <f ca="1">IF(B155=" ",0,INT((TODAY()-[1]Données!E196)/365.25))</f>
        <v>0</v>
      </c>
      <c r="D155" s="70">
        <f>[1]Données!D247</f>
        <v>0</v>
      </c>
      <c r="E155" s="71">
        <f>[1]Données!I247</f>
        <v>0</v>
      </c>
      <c r="F155" s="72">
        <f>[1]Données!AD247</f>
        <v>0</v>
      </c>
      <c r="G155" s="73">
        <f t="shared" ca="1" si="21"/>
        <v>0</v>
      </c>
      <c r="H155" s="74">
        <f>IF($B155=" ",0,IF([1]Données!$K247="exo",0,$G155/1000*VLOOKUP($F155,taux,2)))</f>
        <v>0</v>
      </c>
      <c r="I155" s="75">
        <f ca="1">IF(C155&gt;=65,0,[1]Données!M196*5000)</f>
        <v>0</v>
      </c>
      <c r="J155" s="74">
        <f ca="1">I155/1000*(IF(I155=0,0,1)*VLOOKUP((1+(C155&gt;=20)+(C155&gt;=25)+(C155&gt;=30)+(C155&gt;=35)+(C155&gt;=40)+(C155&gt;=45)+(C155&gt;=50)+(C155&gt;=55)+(C155&gt;=60)+(C155&gt;=65)),Test,2+(IF([1]Données!F196="H",1,3))+(IF([1]Données!G196="F",1,0))))</f>
        <v>0</v>
      </c>
      <c r="K155" s="73">
        <f t="shared" ca="1" si="16"/>
        <v>0</v>
      </c>
      <c r="L155" s="74">
        <f>IF($B155=" ",0,IF([1]Données!$N247="exo",0,$K155/1000*VLOOKUP($F155,taux,6)))</f>
        <v>0</v>
      </c>
      <c r="M155" s="76">
        <f>IF($B155=" ",0,IF([1]Données!$K196="NON COUVERT",0,IF(AND([1]Données!$L196="oui",[1]Données!$K196=0.5),MIN(VLOOKUP($F155,taux,5)/2,ROUNDUP(VLOOKUP($F155,taux,3)*$E155,-3)/2),IF([1]Données!$K196=0.5,MIN(VLOOKUP($F155,taux,4)/2,ROUNDUP(VLOOKUP($F155,taux,3)*$E155,-3)/2),ROUNDUP(IF([1]Données!$L196="OUI",MIN(VLOOKUP($F155,taux,3)*$E155,VLOOKUP($F155,taux,5)),MIN(VLOOKUP($F155,taux,3)*$E155,VLOOKUP($F155,taux,4))),-3)))))</f>
        <v>0</v>
      </c>
      <c r="N155" s="76">
        <f>IF($B155=" ",0,IF([1]Données!$N196="NON COUVERT",0,IF(AND([1]Données!$O196="oui",[1]Données!$N196=0.5),MIN(VLOOKUP($F155,taux,9)/2,ROUNDUP(VLOOKUP($F155,taux,7)*$E155,-3)/2),IF([1]Données!$N196=0.5,MIN(VLOOKUP($F155,taux,8)/2,ROUNDUP(VLOOKUP($F155,taux,7)*$E155,-3)/2),ROUNDUP(IF([1]Données!$O196="OUI",MIN(VLOOKUP($F155,taux,7)*$E155,VLOOKUP($F155,taux,9)),MIN(VLOOKUP($F155,taux,7)*$E155,VLOOKUP($F155,taux,8))),-3)))))</f>
        <v>0</v>
      </c>
      <c r="O155" s="77">
        <f>IF($B155=" ",0,IF([1]Données!P247="non couvert"," ",[1]Données!Q247))</f>
        <v>0</v>
      </c>
      <c r="P155" s="78">
        <f>IF($B155=" ",0,IF([1]Données!$P247="exo",0,IF($O155="FAM",VLOOKUP($F155,taux,10),IF($O155="MONO",VLOOKUP($F155,taux,11),IF($O155="COUPLE",VLOOKUP($F155,taux,12),0)))))</f>
        <v>0</v>
      </c>
      <c r="Q155" s="79">
        <f>IF($B155=" ",0,IF([1]Données!$R247="NON COUVERT",0,ROUNDUP(IF([1]Données!$S247="OUI",MIN($E155*VLOOKUP($F155,taux,15)/52,VLOOKUP($F155,taux,17)),MIN($E155*VLOOKUP($F155,taux,15)/52,VLOOKUP($F155,taux,16))),0)))</f>
        <v>0</v>
      </c>
      <c r="R155" s="80">
        <f>IF($B155=" ",0,IF([1]Données!$R247="EXO",0,$Q155*VLOOKUP($F155,taux,13)/10))</f>
        <v>0</v>
      </c>
      <c r="S155" s="81">
        <f t="shared" ca="1" si="17"/>
        <v>0</v>
      </c>
      <c r="T155" s="82">
        <f>IF(B155=" ",0,IF([1]Données!$T247="exo",0,$S155*VLOOKUP($F155,taux,18)/100))</f>
        <v>0</v>
      </c>
      <c r="U155" s="81">
        <f>IF($B155=" ",0,IF([1]Données!$V247="non couvert",0,IF(VLOOKUP($F155,taux,29)="fixe","s/o",IF([1]Données!$W247="oui",MIN(ROUNDUP(VLOOKUP($F155,taux,31)*$E155,-3),VLOOKUP($F155,taux,33)),MIN(ROUNDUP(VLOOKUP($F155,taux,31)*$E155,-3),VLOOKUP($F155,taux,32))))))</f>
        <v>0</v>
      </c>
      <c r="V155" s="82">
        <f>IF(B155=" ",0,IF([1]Données!$V247="exo",0,IF(VLOOKUP($F155,taux,29)="fixe",VLOOKUP($F155,taux,30),$U155/1000*VLOOKUP($F155,taux,30))))</f>
        <v>0</v>
      </c>
      <c r="W155" s="82">
        <f t="shared" si="18"/>
        <v>0</v>
      </c>
      <c r="X155" s="83">
        <f>IF(B155=" ",0,EDATE(([1]Données!E196),780))</f>
        <v>0</v>
      </c>
      <c r="Y155" s="83">
        <f t="shared" si="19"/>
        <v>0</v>
      </c>
      <c r="Z155" s="81">
        <f>IF($B155=" ",0,IF([1]Données!$T196="non couvert",0,IF([1]Données!$U196="oui",MIN(VLOOKUP($F155,taux,26),ROUNDUP(IF($E155/12&gt;VLOOKUP($F155,taux,21)+VLOOKUP($F155,taux,23),(VLOOKUP($F155,taux,20)*VLOOKUP($F155,taux,21))+(VLOOKUP($F155,taux,22)*VLOOKUP($F155,taux,23))+($E155/12-VLOOKUP($F155,taux,21)-VLOOKUP($F155,taux,23))*VLOOKUP($F155,taux,24),IF($E155/12&gt;VLOOKUP($F155,taux,21),(VLOOKUP($F155,taux,20)*VLOOKUP($F155,taux,21))+($E155/12-VLOOKUP($F155,taux,21))*VLOOKUP($F155,taux,22),$E155/12*VLOOKUP($F155,taux,20))),0)),MIN(VLOOKUP($F155,taux,25),ROUNDUP(IF($E155/12&gt;VLOOKUP($F155,taux,21)+VLOOKUP($F155,taux,23),(VLOOKUP($F155,taux,20)*VLOOKUP($F155,taux,21))+(VLOOKUP($F155,taux,22)*VLOOKUP($F155,taux,23))+($E155/12-VLOOKUP($F155,taux,21)-VLOOKUP($F155,taux,23))*VLOOKUP($F155,taux,24),IF($E155/12&gt;VLOOKUP($F155,taux,21),(VLOOKUP($F155,taux,20)*VLOOKUP($F155,taux,21))+($E155/12-VLOOKUP($F155,taux,21))*VLOOKUP($F155,taux,22),$E155/12*VLOOKUP($F155,taux,20))),0)))))</f>
        <v>0</v>
      </c>
      <c r="AA155" s="85">
        <f>IF($B155=" ",0,IF([1]Données!$X247="non couvert"," ",[1]Données!Y247))</f>
        <v>0</v>
      </c>
      <c r="AB155" s="82">
        <f>IF($B155=" ",0,IF([1]Données!$X247="exo",0,IF($AA155="ind",VLOOKUP($F155,taux,34),IF($AA155="fam",VLOOKUP($F155,taux,35),IF($AA155="mono",VLOOKUP($F155,taux,36),IF($AA155="couple",VLOOKUP($F155,taux,37),0))))))</f>
        <v>0</v>
      </c>
      <c r="AC155" s="85">
        <f>IF($B155=" ",0,IF([1]Données!$Z247="non couvert"," ",[1]Données!AA247))</f>
        <v>0</v>
      </c>
      <c r="AD155" s="82">
        <f>IF($B155=" ",0,IF([1]Données!$Z247="exo",0,IF($AC155="ind",VLOOKUP($F155,taux,38),IF($AC155="fam",VLOOKUP($F155,taux,39),IF($AC155="mono",VLOOKUP($F155,taux,40),IF($AC155="couple",VLOOKUP($F155,taux,41),0))))))</f>
        <v>0</v>
      </c>
      <c r="AE155" s="86">
        <f>IF($B155=" ",0,IF([1]Données!$AB247="non couvert"," ",[1]Données!AC247))</f>
        <v>0</v>
      </c>
      <c r="AF155" s="87">
        <f>IF($B155=" ",0,IF([1]Données!$AB247="exo",0,IF($AE155="ind",VLOOKUP($F155,taux,42),IF($AE155="fam",VLOOKUP($F155,taux,43),IF($AE155="mono",VLOOKUP($F155,taux,44),IF($AE155="couple",VLOOKUP($F155,taux,45),0))))))</f>
        <v>0</v>
      </c>
      <c r="AG155" s="88">
        <f t="shared" ca="1" si="20"/>
        <v>0</v>
      </c>
      <c r="AH155" s="88">
        <f>IF($B155=" ",0,IF([1]Données!J196="Manitoba",(Facture!H155+Facture!J155+Facture!L155+Facture!P155+Facture!R155+Facture!T155)*0.08,(AG155-W155)*IF([1]Données!$J196="qc",0.09,IF([1]Données!$J196="on",0.08,0))+W155*VLOOKUP($F155,taux,28)))</f>
        <v>0</v>
      </c>
      <c r="AI155" s="78">
        <f t="shared" ca="1" si="22"/>
        <v>0</v>
      </c>
    </row>
    <row r="156" spans="1:35" s="64" customFormat="1">
      <c r="A156" s="89">
        <f t="shared" si="23"/>
        <v>142</v>
      </c>
      <c r="B156" s="68" t="str">
        <f>CONCATENATE([1]Données!B248," ",[1]Données!C248)</f>
        <v xml:space="preserve"> </v>
      </c>
      <c r="C156" s="69">
        <f ca="1">IF(B156=" ",0,INT((TODAY()-[1]Données!E197)/365.25))</f>
        <v>0</v>
      </c>
      <c r="D156" s="70">
        <f>[1]Données!D248</f>
        <v>0</v>
      </c>
      <c r="E156" s="71">
        <f>[1]Données!I248</f>
        <v>0</v>
      </c>
      <c r="F156" s="72">
        <f>[1]Données!AD248</f>
        <v>0</v>
      </c>
      <c r="G156" s="73">
        <f t="shared" ca="1" si="21"/>
        <v>0</v>
      </c>
      <c r="H156" s="74">
        <f>IF($B156=" ",0,IF([1]Données!$K248="exo",0,$G156/1000*VLOOKUP($F156,taux,2)))</f>
        <v>0</v>
      </c>
      <c r="I156" s="75">
        <f ca="1">IF(C156&gt;=65,0,[1]Données!M197*5000)</f>
        <v>0</v>
      </c>
      <c r="J156" s="74">
        <f ca="1">I156/1000*(IF(I156=0,0,1)*VLOOKUP((1+(C156&gt;=20)+(C156&gt;=25)+(C156&gt;=30)+(C156&gt;=35)+(C156&gt;=40)+(C156&gt;=45)+(C156&gt;=50)+(C156&gt;=55)+(C156&gt;=60)+(C156&gt;=65)),Test,2+(IF([1]Données!F197="H",1,3))+(IF([1]Données!G197="F",1,0))))</f>
        <v>0</v>
      </c>
      <c r="K156" s="73">
        <f t="shared" ca="1" si="16"/>
        <v>0</v>
      </c>
      <c r="L156" s="74">
        <f>IF($B156=" ",0,IF([1]Données!$N248="exo",0,$K156/1000*VLOOKUP($F156,taux,6)))</f>
        <v>0</v>
      </c>
      <c r="M156" s="76">
        <f>IF($B156=" ",0,IF([1]Données!$K197="NON COUVERT",0,IF(AND([1]Données!$L197="oui",[1]Données!$K197=0.5),MIN(VLOOKUP($F156,taux,5)/2,ROUNDUP(VLOOKUP($F156,taux,3)*$E156,-3)/2),IF([1]Données!$K197=0.5,MIN(VLOOKUP($F156,taux,4)/2,ROUNDUP(VLOOKUP($F156,taux,3)*$E156,-3)/2),ROUNDUP(IF([1]Données!$L197="OUI",MIN(VLOOKUP($F156,taux,3)*$E156,VLOOKUP($F156,taux,5)),MIN(VLOOKUP($F156,taux,3)*$E156,VLOOKUP($F156,taux,4))),-3)))))</f>
        <v>0</v>
      </c>
      <c r="N156" s="76">
        <f>IF($B156=" ",0,IF([1]Données!$N197="NON COUVERT",0,IF(AND([1]Données!$O197="oui",[1]Données!$N197=0.5),MIN(VLOOKUP($F156,taux,9)/2,ROUNDUP(VLOOKUP($F156,taux,7)*$E156,-3)/2),IF([1]Données!$N197=0.5,MIN(VLOOKUP($F156,taux,8)/2,ROUNDUP(VLOOKUP($F156,taux,7)*$E156,-3)/2),ROUNDUP(IF([1]Données!$O197="OUI",MIN(VLOOKUP($F156,taux,7)*$E156,VLOOKUP($F156,taux,9)),MIN(VLOOKUP($F156,taux,7)*$E156,VLOOKUP($F156,taux,8))),-3)))))</f>
        <v>0</v>
      </c>
      <c r="O156" s="77">
        <f>IF($B156=" ",0,IF([1]Données!P248="non couvert"," ",[1]Données!Q248))</f>
        <v>0</v>
      </c>
      <c r="P156" s="78">
        <f>IF($B156=" ",0,IF([1]Données!$P248="exo",0,IF($O156="FAM",VLOOKUP($F156,taux,10),IF($O156="MONO",VLOOKUP($F156,taux,11),IF($O156="COUPLE",VLOOKUP($F156,taux,12),0)))))</f>
        <v>0</v>
      </c>
      <c r="Q156" s="79">
        <f>IF($B156=" ",0,IF([1]Données!$R248="NON COUVERT",0,ROUNDUP(IF([1]Données!$S248="OUI",MIN($E156*VLOOKUP($F156,taux,15)/52,VLOOKUP($F156,taux,17)),MIN($E156*VLOOKUP($F156,taux,15)/52,VLOOKUP($F156,taux,16))),0)))</f>
        <v>0</v>
      </c>
      <c r="R156" s="80">
        <f>IF($B156=" ",0,IF([1]Données!$R248="EXO",0,$Q156*VLOOKUP($F156,taux,13)/10))</f>
        <v>0</v>
      </c>
      <c r="S156" s="81">
        <f t="shared" ca="1" si="17"/>
        <v>0</v>
      </c>
      <c r="T156" s="82">
        <f>IF(B156=" ",0,IF([1]Données!$T248="exo",0,$S156*VLOOKUP($F156,taux,18)/100))</f>
        <v>0</v>
      </c>
      <c r="U156" s="81">
        <f>IF($B156=" ",0,IF([1]Données!$V248="non couvert",0,IF(VLOOKUP($F156,taux,29)="fixe","s/o",IF([1]Données!$W248="oui",MIN(ROUNDUP(VLOOKUP($F156,taux,31)*$E156,-3),VLOOKUP($F156,taux,33)),MIN(ROUNDUP(VLOOKUP($F156,taux,31)*$E156,-3),VLOOKUP($F156,taux,32))))))</f>
        <v>0</v>
      </c>
      <c r="V156" s="82">
        <f>IF(B156=" ",0,IF([1]Données!$V248="exo",0,IF(VLOOKUP($F156,taux,29)="fixe",VLOOKUP($F156,taux,30),$U156/1000*VLOOKUP($F156,taux,30))))</f>
        <v>0</v>
      </c>
      <c r="W156" s="82">
        <f t="shared" si="18"/>
        <v>0</v>
      </c>
      <c r="X156" s="83">
        <f>IF(B156=" ",0,EDATE(([1]Données!E197),780))</f>
        <v>0</v>
      </c>
      <c r="Y156" s="83">
        <f t="shared" si="19"/>
        <v>0</v>
      </c>
      <c r="Z156" s="81">
        <f>IF($B156=" ",0,IF([1]Données!$T197="non couvert",0,IF([1]Données!$U197="oui",MIN(VLOOKUP($F156,taux,26),ROUNDUP(IF($E156/12&gt;VLOOKUP($F156,taux,21)+VLOOKUP($F156,taux,23),(VLOOKUP($F156,taux,20)*VLOOKUP($F156,taux,21))+(VLOOKUP($F156,taux,22)*VLOOKUP($F156,taux,23))+($E156/12-VLOOKUP($F156,taux,21)-VLOOKUP($F156,taux,23))*VLOOKUP($F156,taux,24),IF($E156/12&gt;VLOOKUP($F156,taux,21),(VLOOKUP($F156,taux,20)*VLOOKUP($F156,taux,21))+($E156/12-VLOOKUP($F156,taux,21))*VLOOKUP($F156,taux,22),$E156/12*VLOOKUP($F156,taux,20))),0)),MIN(VLOOKUP($F156,taux,25),ROUNDUP(IF($E156/12&gt;VLOOKUP($F156,taux,21)+VLOOKUP($F156,taux,23),(VLOOKUP($F156,taux,20)*VLOOKUP($F156,taux,21))+(VLOOKUP($F156,taux,22)*VLOOKUP($F156,taux,23))+($E156/12-VLOOKUP($F156,taux,21)-VLOOKUP($F156,taux,23))*VLOOKUP($F156,taux,24),IF($E156/12&gt;VLOOKUP($F156,taux,21),(VLOOKUP($F156,taux,20)*VLOOKUP($F156,taux,21))+($E156/12-VLOOKUP($F156,taux,21))*VLOOKUP($F156,taux,22),$E156/12*VLOOKUP($F156,taux,20))),0)))))</f>
        <v>0</v>
      </c>
      <c r="AA156" s="85">
        <f>IF($B156=" ",0,IF([1]Données!$X248="non couvert"," ",[1]Données!Y248))</f>
        <v>0</v>
      </c>
      <c r="AB156" s="82">
        <f>IF($B156=" ",0,IF([1]Données!$X248="exo",0,IF($AA156="ind",VLOOKUP($F156,taux,34),IF($AA156="fam",VLOOKUP($F156,taux,35),IF($AA156="mono",VLOOKUP($F156,taux,36),IF($AA156="couple",VLOOKUP($F156,taux,37),0))))))</f>
        <v>0</v>
      </c>
      <c r="AC156" s="85">
        <f>IF($B156=" ",0,IF([1]Données!$Z248="non couvert"," ",[1]Données!AA248))</f>
        <v>0</v>
      </c>
      <c r="AD156" s="82">
        <f>IF($B156=" ",0,IF([1]Données!$Z248="exo",0,IF($AC156="ind",VLOOKUP($F156,taux,38),IF($AC156="fam",VLOOKUP($F156,taux,39),IF($AC156="mono",VLOOKUP($F156,taux,40),IF($AC156="couple",VLOOKUP($F156,taux,41),0))))))</f>
        <v>0</v>
      </c>
      <c r="AE156" s="86">
        <f>IF($B156=" ",0,IF([1]Données!$AB248="non couvert"," ",[1]Données!AC248))</f>
        <v>0</v>
      </c>
      <c r="AF156" s="87">
        <f>IF($B156=" ",0,IF([1]Données!$AB248="exo",0,IF($AE156="ind",VLOOKUP($F156,taux,42),IF($AE156="fam",VLOOKUP($F156,taux,43),IF($AE156="mono",VLOOKUP($F156,taux,44),IF($AE156="couple",VLOOKUP($F156,taux,45),0))))))</f>
        <v>0</v>
      </c>
      <c r="AG156" s="88">
        <f t="shared" ca="1" si="20"/>
        <v>0</v>
      </c>
      <c r="AH156" s="88">
        <f>IF($B156=" ",0,IF([1]Données!J197="Manitoba",(Facture!H156+Facture!J156+Facture!L156+Facture!P156+Facture!R156+Facture!T156)*0.08,(AG156-W156)*IF([1]Données!$J197="qc",0.09,IF([1]Données!$J197="on",0.08,0))+W156*VLOOKUP($F156,taux,28)))</f>
        <v>0</v>
      </c>
      <c r="AI156" s="78">
        <f t="shared" ca="1" si="22"/>
        <v>0</v>
      </c>
    </row>
    <row r="157" spans="1:35" s="64" customFormat="1">
      <c r="A157" s="89">
        <f t="shared" si="23"/>
        <v>143</v>
      </c>
      <c r="B157" s="68" t="str">
        <f>CONCATENATE([1]Données!B249," ",[1]Données!C249)</f>
        <v xml:space="preserve"> </v>
      </c>
      <c r="C157" s="69">
        <f ca="1">IF(B157=" ",0,INT((TODAY()-[1]Données!E198)/365.25))</f>
        <v>0</v>
      </c>
      <c r="D157" s="70">
        <f>[1]Données!D249</f>
        <v>0</v>
      </c>
      <c r="E157" s="71">
        <f>[1]Données!I249</f>
        <v>0</v>
      </c>
      <c r="F157" s="72">
        <f>[1]Données!AD249</f>
        <v>0</v>
      </c>
      <c r="G157" s="73">
        <f t="shared" ca="1" si="21"/>
        <v>0</v>
      </c>
      <c r="H157" s="74">
        <f>IF($B157=" ",0,IF([1]Données!$K249="exo",0,$G157/1000*VLOOKUP($F157,taux,2)))</f>
        <v>0</v>
      </c>
      <c r="I157" s="75">
        <f ca="1">IF(C157&gt;=65,0,[1]Données!M198*5000)</f>
        <v>0</v>
      </c>
      <c r="J157" s="74">
        <f ca="1">I157/1000*(IF(I157=0,0,1)*VLOOKUP((1+(C157&gt;=20)+(C157&gt;=25)+(C157&gt;=30)+(C157&gt;=35)+(C157&gt;=40)+(C157&gt;=45)+(C157&gt;=50)+(C157&gt;=55)+(C157&gt;=60)+(C157&gt;=65)),Test,2+(IF([1]Données!F198="H",1,3))+(IF([1]Données!G198="F",1,0))))</f>
        <v>0</v>
      </c>
      <c r="K157" s="73">
        <f t="shared" ca="1" si="16"/>
        <v>0</v>
      </c>
      <c r="L157" s="74">
        <f>IF($B157=" ",0,IF([1]Données!$N249="exo",0,$K157/1000*VLOOKUP($F157,taux,6)))</f>
        <v>0</v>
      </c>
      <c r="M157" s="76">
        <f>IF($B157=" ",0,IF([1]Données!$K198="NON COUVERT",0,IF(AND([1]Données!$L198="oui",[1]Données!$K198=0.5),MIN(VLOOKUP($F157,taux,5)/2,ROUNDUP(VLOOKUP($F157,taux,3)*$E157,-3)/2),IF([1]Données!$K198=0.5,MIN(VLOOKUP($F157,taux,4)/2,ROUNDUP(VLOOKUP($F157,taux,3)*$E157,-3)/2),ROUNDUP(IF([1]Données!$L198="OUI",MIN(VLOOKUP($F157,taux,3)*$E157,VLOOKUP($F157,taux,5)),MIN(VLOOKUP($F157,taux,3)*$E157,VLOOKUP($F157,taux,4))),-3)))))</f>
        <v>0</v>
      </c>
      <c r="N157" s="76">
        <f>IF($B157=" ",0,IF([1]Données!$N198="NON COUVERT",0,IF(AND([1]Données!$O198="oui",[1]Données!$N198=0.5),MIN(VLOOKUP($F157,taux,9)/2,ROUNDUP(VLOOKUP($F157,taux,7)*$E157,-3)/2),IF([1]Données!$N198=0.5,MIN(VLOOKUP($F157,taux,8)/2,ROUNDUP(VLOOKUP($F157,taux,7)*$E157,-3)/2),ROUNDUP(IF([1]Données!$O198="OUI",MIN(VLOOKUP($F157,taux,7)*$E157,VLOOKUP($F157,taux,9)),MIN(VLOOKUP($F157,taux,7)*$E157,VLOOKUP($F157,taux,8))),-3)))))</f>
        <v>0</v>
      </c>
      <c r="O157" s="77">
        <f>IF($B157=" ",0,IF([1]Données!P249="non couvert"," ",[1]Données!Q249))</f>
        <v>0</v>
      </c>
      <c r="P157" s="78">
        <f>IF($B157=" ",0,IF([1]Données!$P249="exo",0,IF($O157="FAM",VLOOKUP($F157,taux,10),IF($O157="MONO",VLOOKUP($F157,taux,11),IF($O157="COUPLE",VLOOKUP($F157,taux,12),0)))))</f>
        <v>0</v>
      </c>
      <c r="Q157" s="79">
        <f>IF($B157=" ",0,IF([1]Données!$R249="NON COUVERT",0,ROUNDUP(IF([1]Données!$S249="OUI",MIN($E157*VLOOKUP($F157,taux,15)/52,VLOOKUP($F157,taux,17)),MIN($E157*VLOOKUP($F157,taux,15)/52,VLOOKUP($F157,taux,16))),0)))</f>
        <v>0</v>
      </c>
      <c r="R157" s="80">
        <f>IF($B157=" ",0,IF([1]Données!$R249="EXO",0,$Q157*VLOOKUP($F157,taux,13)/10))</f>
        <v>0</v>
      </c>
      <c r="S157" s="81">
        <f t="shared" ca="1" si="17"/>
        <v>0</v>
      </c>
      <c r="T157" s="82">
        <f>IF(B157=" ",0,IF([1]Données!$T249="exo",0,$S157*VLOOKUP($F157,taux,18)/100))</f>
        <v>0</v>
      </c>
      <c r="U157" s="81">
        <f>IF($B157=" ",0,IF([1]Données!$V249="non couvert",0,IF(VLOOKUP($F157,taux,29)="fixe","s/o",IF([1]Données!$W249="oui",MIN(ROUNDUP(VLOOKUP($F157,taux,31)*$E157,-3),VLOOKUP($F157,taux,33)),MIN(ROUNDUP(VLOOKUP($F157,taux,31)*$E157,-3),VLOOKUP($F157,taux,32))))))</f>
        <v>0</v>
      </c>
      <c r="V157" s="82">
        <f>IF(B157=" ",0,IF([1]Données!$V249="exo",0,IF(VLOOKUP($F157,taux,29)="fixe",VLOOKUP($F157,taux,30),$U157/1000*VLOOKUP($F157,taux,30))))</f>
        <v>0</v>
      </c>
      <c r="W157" s="82">
        <f t="shared" si="18"/>
        <v>0</v>
      </c>
      <c r="X157" s="83">
        <f>IF(B157=" ",0,EDATE(([1]Données!E198),780))</f>
        <v>0</v>
      </c>
      <c r="Y157" s="83">
        <f t="shared" si="19"/>
        <v>0</v>
      </c>
      <c r="Z157" s="81">
        <f>IF($B157=" ",0,IF([1]Données!$T198="non couvert",0,IF([1]Données!$U198="oui",MIN(VLOOKUP($F157,taux,26),ROUNDUP(IF($E157/12&gt;VLOOKUP($F157,taux,21)+VLOOKUP($F157,taux,23),(VLOOKUP($F157,taux,20)*VLOOKUP($F157,taux,21))+(VLOOKUP($F157,taux,22)*VLOOKUP($F157,taux,23))+($E157/12-VLOOKUP($F157,taux,21)-VLOOKUP($F157,taux,23))*VLOOKUP($F157,taux,24),IF($E157/12&gt;VLOOKUP($F157,taux,21),(VLOOKUP($F157,taux,20)*VLOOKUP($F157,taux,21))+($E157/12-VLOOKUP($F157,taux,21))*VLOOKUP($F157,taux,22),$E157/12*VLOOKUP($F157,taux,20))),0)),MIN(VLOOKUP($F157,taux,25),ROUNDUP(IF($E157/12&gt;VLOOKUP($F157,taux,21)+VLOOKUP($F157,taux,23),(VLOOKUP($F157,taux,20)*VLOOKUP($F157,taux,21))+(VLOOKUP($F157,taux,22)*VLOOKUP($F157,taux,23))+($E157/12-VLOOKUP($F157,taux,21)-VLOOKUP($F157,taux,23))*VLOOKUP($F157,taux,24),IF($E157/12&gt;VLOOKUP($F157,taux,21),(VLOOKUP($F157,taux,20)*VLOOKUP($F157,taux,21))+($E157/12-VLOOKUP($F157,taux,21))*VLOOKUP($F157,taux,22),$E157/12*VLOOKUP($F157,taux,20))),0)))))</f>
        <v>0</v>
      </c>
      <c r="AA157" s="85">
        <f>IF($B157=" ",0,IF([1]Données!$X249="non couvert"," ",[1]Données!Y249))</f>
        <v>0</v>
      </c>
      <c r="AB157" s="82">
        <f>IF($B157=" ",0,IF([1]Données!$X249="exo",0,IF($AA157="ind",VLOOKUP($F157,taux,34),IF($AA157="fam",VLOOKUP($F157,taux,35),IF($AA157="mono",VLOOKUP($F157,taux,36),IF($AA157="couple",VLOOKUP($F157,taux,37),0))))))</f>
        <v>0</v>
      </c>
      <c r="AC157" s="85">
        <f>IF($B157=" ",0,IF([1]Données!$Z249="non couvert"," ",[1]Données!AA249))</f>
        <v>0</v>
      </c>
      <c r="AD157" s="82">
        <f>IF($B157=" ",0,IF([1]Données!$Z249="exo",0,IF($AC157="ind",VLOOKUP($F157,taux,38),IF($AC157="fam",VLOOKUP($F157,taux,39),IF($AC157="mono",VLOOKUP($F157,taux,40),IF($AC157="couple",VLOOKUP($F157,taux,41),0))))))</f>
        <v>0</v>
      </c>
      <c r="AE157" s="86">
        <f>IF($B157=" ",0,IF([1]Données!$AB249="non couvert"," ",[1]Données!AC249))</f>
        <v>0</v>
      </c>
      <c r="AF157" s="87">
        <f>IF($B157=" ",0,IF([1]Données!$AB249="exo",0,IF($AE157="ind",VLOOKUP($F157,taux,42),IF($AE157="fam",VLOOKUP($F157,taux,43),IF($AE157="mono",VLOOKUP($F157,taux,44),IF($AE157="couple",VLOOKUP($F157,taux,45),0))))))</f>
        <v>0</v>
      </c>
      <c r="AG157" s="88">
        <f t="shared" ca="1" si="20"/>
        <v>0</v>
      </c>
      <c r="AH157" s="88">
        <f>IF($B157=" ",0,IF([1]Données!J198="Manitoba",(Facture!H157+Facture!J157+Facture!L157+Facture!P157+Facture!R157+Facture!T157)*0.08,(AG157-W157)*IF([1]Données!$J198="qc",0.09,IF([1]Données!$J198="on",0.08,0))+W157*VLOOKUP($F157,taux,28)))</f>
        <v>0</v>
      </c>
      <c r="AI157" s="78">
        <f t="shared" ca="1" si="22"/>
        <v>0</v>
      </c>
    </row>
    <row r="158" spans="1:35" s="64" customFormat="1">
      <c r="A158" s="89">
        <f t="shared" si="23"/>
        <v>144</v>
      </c>
      <c r="B158" s="68" t="str">
        <f>CONCATENATE([1]Données!B250," ",[1]Données!C250)</f>
        <v xml:space="preserve"> </v>
      </c>
      <c r="C158" s="69">
        <f ca="1">IF(B158=" ",0,INT((TODAY()-[1]Données!E199)/365.25))</f>
        <v>0</v>
      </c>
      <c r="D158" s="70">
        <f>[1]Données!D250</f>
        <v>0</v>
      </c>
      <c r="E158" s="71">
        <f>[1]Données!I250</f>
        <v>0</v>
      </c>
      <c r="F158" s="72">
        <f>[1]Données!AD250</f>
        <v>0</v>
      </c>
      <c r="G158" s="73">
        <f t="shared" ca="1" si="21"/>
        <v>0</v>
      </c>
      <c r="H158" s="74">
        <f>IF($B158=" ",0,IF([1]Données!$K250="exo",0,$G158/1000*VLOOKUP($F158,taux,2)))</f>
        <v>0</v>
      </c>
      <c r="I158" s="75">
        <f ca="1">IF(C158&gt;=65,0,[1]Données!M199*5000)</f>
        <v>0</v>
      </c>
      <c r="J158" s="74">
        <f ca="1">I158/1000*(IF(I158=0,0,1)*VLOOKUP((1+(C158&gt;=20)+(C158&gt;=25)+(C158&gt;=30)+(C158&gt;=35)+(C158&gt;=40)+(C158&gt;=45)+(C158&gt;=50)+(C158&gt;=55)+(C158&gt;=60)+(C158&gt;=65)),Test,2+(IF([1]Données!F199="H",1,3))+(IF([1]Données!G199="F",1,0))))</f>
        <v>0</v>
      </c>
      <c r="K158" s="73">
        <f t="shared" ca="1" si="16"/>
        <v>0</v>
      </c>
      <c r="L158" s="74">
        <f>IF($B158=" ",0,IF([1]Données!$N250="exo",0,$K158/1000*VLOOKUP($F158,taux,6)))</f>
        <v>0</v>
      </c>
      <c r="M158" s="76">
        <f>IF($B158=" ",0,IF([1]Données!$K199="NON COUVERT",0,IF(AND([1]Données!$L199="oui",[1]Données!$K199=0.5),MIN(VLOOKUP($F158,taux,5)/2,ROUNDUP(VLOOKUP($F158,taux,3)*$E158,-3)/2),IF([1]Données!$K199=0.5,MIN(VLOOKUP($F158,taux,4)/2,ROUNDUP(VLOOKUP($F158,taux,3)*$E158,-3)/2),ROUNDUP(IF([1]Données!$L199="OUI",MIN(VLOOKUP($F158,taux,3)*$E158,VLOOKUP($F158,taux,5)),MIN(VLOOKUP($F158,taux,3)*$E158,VLOOKUP($F158,taux,4))),-3)))))</f>
        <v>0</v>
      </c>
      <c r="N158" s="76">
        <f>IF($B158=" ",0,IF([1]Données!$N199="NON COUVERT",0,IF(AND([1]Données!$O199="oui",[1]Données!$N199=0.5),MIN(VLOOKUP($F158,taux,9)/2,ROUNDUP(VLOOKUP($F158,taux,7)*$E158,-3)/2),IF([1]Données!$N199=0.5,MIN(VLOOKUP($F158,taux,8)/2,ROUNDUP(VLOOKUP($F158,taux,7)*$E158,-3)/2),ROUNDUP(IF([1]Données!$O199="OUI",MIN(VLOOKUP($F158,taux,7)*$E158,VLOOKUP($F158,taux,9)),MIN(VLOOKUP($F158,taux,7)*$E158,VLOOKUP($F158,taux,8))),-3)))))</f>
        <v>0</v>
      </c>
      <c r="O158" s="77">
        <f>IF($B158=" ",0,IF([1]Données!P250="non couvert"," ",[1]Données!Q250))</f>
        <v>0</v>
      </c>
      <c r="P158" s="78">
        <f>IF($B158=" ",0,IF([1]Données!$P250="exo",0,IF($O158="FAM",VLOOKUP($F158,taux,10),IF($O158="MONO",VLOOKUP($F158,taux,11),IF($O158="COUPLE",VLOOKUP($F158,taux,12),0)))))</f>
        <v>0</v>
      </c>
      <c r="Q158" s="79">
        <f>IF($B158=" ",0,IF([1]Données!$R250="NON COUVERT",0,ROUNDUP(IF([1]Données!$S250="OUI",MIN($E158*VLOOKUP($F158,taux,15)/52,VLOOKUP($F158,taux,17)),MIN($E158*VLOOKUP($F158,taux,15)/52,VLOOKUP($F158,taux,16))),0)))</f>
        <v>0</v>
      </c>
      <c r="R158" s="80">
        <f>IF($B158=" ",0,IF([1]Données!$R250="EXO",0,$Q158*VLOOKUP($F158,taux,13)/10))</f>
        <v>0</v>
      </c>
      <c r="S158" s="81">
        <f t="shared" ca="1" si="17"/>
        <v>0</v>
      </c>
      <c r="T158" s="82">
        <f>IF(B158=" ",0,IF([1]Données!$T250="exo",0,$S158*VLOOKUP($F158,taux,18)/100))</f>
        <v>0</v>
      </c>
      <c r="U158" s="81">
        <f>IF($B158=" ",0,IF([1]Données!$V250="non couvert",0,IF(VLOOKUP($F158,taux,29)="fixe","s/o",IF([1]Données!$W250="oui",MIN(ROUNDUP(VLOOKUP($F158,taux,31)*$E158,-3),VLOOKUP($F158,taux,33)),MIN(ROUNDUP(VLOOKUP($F158,taux,31)*$E158,-3),VLOOKUP($F158,taux,32))))))</f>
        <v>0</v>
      </c>
      <c r="V158" s="82">
        <f>IF(B158=" ",0,IF([1]Données!$V250="exo",0,IF(VLOOKUP($F158,taux,29)="fixe",VLOOKUP($F158,taux,30),$U158/1000*VLOOKUP($F158,taux,30))))</f>
        <v>0</v>
      </c>
      <c r="W158" s="82">
        <f t="shared" si="18"/>
        <v>0</v>
      </c>
      <c r="X158" s="83">
        <f>IF(B158=" ",0,EDATE(([1]Données!E199),780))</f>
        <v>0</v>
      </c>
      <c r="Y158" s="83">
        <f t="shared" si="19"/>
        <v>0</v>
      </c>
      <c r="Z158" s="81">
        <f>IF($B158=" ",0,IF([1]Données!$T199="non couvert",0,IF([1]Données!$U199="oui",MIN(VLOOKUP($F158,taux,26),ROUNDUP(IF($E158/12&gt;VLOOKUP($F158,taux,21)+VLOOKUP($F158,taux,23),(VLOOKUP($F158,taux,20)*VLOOKUP($F158,taux,21))+(VLOOKUP($F158,taux,22)*VLOOKUP($F158,taux,23))+($E158/12-VLOOKUP($F158,taux,21)-VLOOKUP($F158,taux,23))*VLOOKUP($F158,taux,24),IF($E158/12&gt;VLOOKUP($F158,taux,21),(VLOOKUP($F158,taux,20)*VLOOKUP($F158,taux,21))+($E158/12-VLOOKUP($F158,taux,21))*VLOOKUP($F158,taux,22),$E158/12*VLOOKUP($F158,taux,20))),0)),MIN(VLOOKUP($F158,taux,25),ROUNDUP(IF($E158/12&gt;VLOOKUP($F158,taux,21)+VLOOKUP($F158,taux,23),(VLOOKUP($F158,taux,20)*VLOOKUP($F158,taux,21))+(VLOOKUP($F158,taux,22)*VLOOKUP($F158,taux,23))+($E158/12-VLOOKUP($F158,taux,21)-VLOOKUP($F158,taux,23))*VLOOKUP($F158,taux,24),IF($E158/12&gt;VLOOKUP($F158,taux,21),(VLOOKUP($F158,taux,20)*VLOOKUP($F158,taux,21))+($E158/12-VLOOKUP($F158,taux,21))*VLOOKUP($F158,taux,22),$E158/12*VLOOKUP($F158,taux,20))),0)))))</f>
        <v>0</v>
      </c>
      <c r="AA158" s="85">
        <f>IF($B158=" ",0,IF([1]Données!$X250="non couvert"," ",[1]Données!Y250))</f>
        <v>0</v>
      </c>
      <c r="AB158" s="82">
        <f>IF($B158=" ",0,IF([1]Données!$X250="exo",0,IF($AA158="ind",VLOOKUP($F158,taux,34),IF($AA158="fam",VLOOKUP($F158,taux,35),IF($AA158="mono",VLOOKUP($F158,taux,36),IF($AA158="couple",VLOOKUP($F158,taux,37),0))))))</f>
        <v>0</v>
      </c>
      <c r="AC158" s="85">
        <f>IF($B158=" ",0,IF([1]Données!$Z250="non couvert"," ",[1]Données!AA250))</f>
        <v>0</v>
      </c>
      <c r="AD158" s="82">
        <f>IF($B158=" ",0,IF([1]Données!$Z250="exo",0,IF($AC158="ind",VLOOKUP($F158,taux,38),IF($AC158="fam",VLOOKUP($F158,taux,39),IF($AC158="mono",VLOOKUP($F158,taux,40),IF($AC158="couple",VLOOKUP($F158,taux,41),0))))))</f>
        <v>0</v>
      </c>
      <c r="AE158" s="86">
        <f>IF($B158=" ",0,IF([1]Données!$AB250="non couvert"," ",[1]Données!AC250))</f>
        <v>0</v>
      </c>
      <c r="AF158" s="87">
        <f>IF($B158=" ",0,IF([1]Données!$AB250="exo",0,IF($AE158="ind",VLOOKUP($F158,taux,42),IF($AE158="fam",VLOOKUP($F158,taux,43),IF($AE158="mono",VLOOKUP($F158,taux,44),IF($AE158="couple",VLOOKUP($F158,taux,45),0))))))</f>
        <v>0</v>
      </c>
      <c r="AG158" s="88">
        <f t="shared" ca="1" si="20"/>
        <v>0</v>
      </c>
      <c r="AH158" s="88">
        <f>IF($B158=" ",0,IF([1]Données!J199="Manitoba",(Facture!H158+Facture!J158+Facture!L158+Facture!P158+Facture!R158+Facture!T158)*0.08,(AG158-W158)*IF([1]Données!$J199="qc",0.09,IF([1]Données!$J199="on",0.08,0))+W158*VLOOKUP($F158,taux,28)))</f>
        <v>0</v>
      </c>
      <c r="AI158" s="78">
        <f t="shared" ca="1" si="22"/>
        <v>0</v>
      </c>
    </row>
    <row r="159" spans="1:35" s="64" customFormat="1">
      <c r="A159" s="89">
        <f t="shared" si="23"/>
        <v>145</v>
      </c>
      <c r="B159" s="68" t="str">
        <f>CONCATENATE([1]Données!B251," ",[1]Données!C251)</f>
        <v xml:space="preserve"> </v>
      </c>
      <c r="C159" s="69">
        <f ca="1">IF(B159=" ",0,INT((TODAY()-[1]Données!E200)/365.25))</f>
        <v>0</v>
      </c>
      <c r="D159" s="70">
        <f>[1]Données!D251</f>
        <v>0</v>
      </c>
      <c r="E159" s="71">
        <f>[1]Données!I251</f>
        <v>0</v>
      </c>
      <c r="F159" s="72">
        <f>[1]Données!AD251</f>
        <v>0</v>
      </c>
      <c r="G159" s="73">
        <f t="shared" ca="1" si="21"/>
        <v>0</v>
      </c>
      <c r="H159" s="74">
        <f>IF($B159=" ",0,IF([1]Données!$K251="exo",0,$G159/1000*VLOOKUP($F159,taux,2)))</f>
        <v>0</v>
      </c>
      <c r="I159" s="75">
        <f ca="1">IF(C159&gt;=65,0,[1]Données!M200*5000)</f>
        <v>0</v>
      </c>
      <c r="J159" s="74">
        <f ca="1">I159/1000*(IF(I159=0,0,1)*VLOOKUP((1+(C159&gt;=20)+(C159&gt;=25)+(C159&gt;=30)+(C159&gt;=35)+(C159&gt;=40)+(C159&gt;=45)+(C159&gt;=50)+(C159&gt;=55)+(C159&gt;=60)+(C159&gt;=65)),Test,2+(IF([1]Données!F200="H",1,3))+(IF([1]Données!G200="F",1,0))))</f>
        <v>0</v>
      </c>
      <c r="K159" s="73">
        <f t="shared" ca="1" si="16"/>
        <v>0</v>
      </c>
      <c r="L159" s="74">
        <f>IF($B159=" ",0,IF([1]Données!$N251="exo",0,$K159/1000*VLOOKUP($F159,taux,6)))</f>
        <v>0</v>
      </c>
      <c r="M159" s="76">
        <f>IF($B159=" ",0,IF([1]Données!$K200="NON COUVERT",0,IF(AND([1]Données!$L200="oui",[1]Données!$K200=0.5),MIN(VLOOKUP($F159,taux,5)/2,ROUNDUP(VLOOKUP($F159,taux,3)*$E159,-3)/2),IF([1]Données!$K200=0.5,MIN(VLOOKUP($F159,taux,4)/2,ROUNDUP(VLOOKUP($F159,taux,3)*$E159,-3)/2),ROUNDUP(IF([1]Données!$L200="OUI",MIN(VLOOKUP($F159,taux,3)*$E159,VLOOKUP($F159,taux,5)),MIN(VLOOKUP($F159,taux,3)*$E159,VLOOKUP($F159,taux,4))),-3)))))</f>
        <v>0</v>
      </c>
      <c r="N159" s="76">
        <f>IF($B159=" ",0,IF([1]Données!$N200="NON COUVERT",0,IF(AND([1]Données!$O200="oui",[1]Données!$N200=0.5),MIN(VLOOKUP($F159,taux,9)/2,ROUNDUP(VLOOKUP($F159,taux,7)*$E159,-3)/2),IF([1]Données!$N200=0.5,MIN(VLOOKUP($F159,taux,8)/2,ROUNDUP(VLOOKUP($F159,taux,7)*$E159,-3)/2),ROUNDUP(IF([1]Données!$O200="OUI",MIN(VLOOKUP($F159,taux,7)*$E159,VLOOKUP($F159,taux,9)),MIN(VLOOKUP($F159,taux,7)*$E159,VLOOKUP($F159,taux,8))),-3)))))</f>
        <v>0</v>
      </c>
      <c r="O159" s="77">
        <f>IF($B159=" ",0,IF([1]Données!P251="non couvert"," ",[1]Données!Q251))</f>
        <v>0</v>
      </c>
      <c r="P159" s="78">
        <f>IF($B159=" ",0,IF([1]Données!$P251="exo",0,IF($O159="FAM",VLOOKUP($F159,taux,10),IF($O159="MONO",VLOOKUP($F159,taux,11),IF($O159="COUPLE",VLOOKUP($F159,taux,12),0)))))</f>
        <v>0</v>
      </c>
      <c r="Q159" s="79">
        <f>IF($B159=" ",0,IF([1]Données!$R251="NON COUVERT",0,ROUNDUP(IF([1]Données!$S251="OUI",MIN($E159*VLOOKUP($F159,taux,15)/52,VLOOKUP($F159,taux,17)),MIN($E159*VLOOKUP($F159,taux,15)/52,VLOOKUP($F159,taux,16))),0)))</f>
        <v>0</v>
      </c>
      <c r="R159" s="80">
        <f>IF($B159=" ",0,IF([1]Données!$R251="EXO",0,$Q159*VLOOKUP($F159,taux,13)/10))</f>
        <v>0</v>
      </c>
      <c r="S159" s="81">
        <f t="shared" ca="1" si="17"/>
        <v>0</v>
      </c>
      <c r="T159" s="82">
        <f>IF(B159=" ",0,IF([1]Données!$T251="exo",0,$S159*VLOOKUP($F159,taux,18)/100))</f>
        <v>0</v>
      </c>
      <c r="U159" s="81">
        <f>IF($B159=" ",0,IF([1]Données!$V251="non couvert",0,IF(VLOOKUP($F159,taux,29)="fixe","s/o",IF([1]Données!$W251="oui",MIN(ROUNDUP(VLOOKUP($F159,taux,31)*$E159,-3),VLOOKUP($F159,taux,33)),MIN(ROUNDUP(VLOOKUP($F159,taux,31)*$E159,-3),VLOOKUP($F159,taux,32))))))</f>
        <v>0</v>
      </c>
      <c r="V159" s="82">
        <f>IF(B159=" ",0,IF([1]Données!$V251="exo",0,IF(VLOOKUP($F159,taux,29)="fixe",VLOOKUP($F159,taux,30),$U159/1000*VLOOKUP($F159,taux,30))))</f>
        <v>0</v>
      </c>
      <c r="W159" s="82">
        <f t="shared" si="18"/>
        <v>0</v>
      </c>
      <c r="X159" s="83">
        <f>IF(B159=" ",0,EDATE(([1]Données!E200),780))</f>
        <v>0</v>
      </c>
      <c r="Y159" s="83">
        <f t="shared" si="19"/>
        <v>0</v>
      </c>
      <c r="Z159" s="81">
        <f>IF($B159=" ",0,IF([1]Données!$T200="non couvert",0,IF([1]Données!$U200="oui",MIN(VLOOKUP($F159,taux,26),ROUNDUP(IF($E159/12&gt;VLOOKUP($F159,taux,21)+VLOOKUP($F159,taux,23),(VLOOKUP($F159,taux,20)*VLOOKUP($F159,taux,21))+(VLOOKUP($F159,taux,22)*VLOOKUP($F159,taux,23))+($E159/12-VLOOKUP($F159,taux,21)-VLOOKUP($F159,taux,23))*VLOOKUP($F159,taux,24),IF($E159/12&gt;VLOOKUP($F159,taux,21),(VLOOKUP($F159,taux,20)*VLOOKUP($F159,taux,21))+($E159/12-VLOOKUP($F159,taux,21))*VLOOKUP($F159,taux,22),$E159/12*VLOOKUP($F159,taux,20))),0)),MIN(VLOOKUP($F159,taux,25),ROUNDUP(IF($E159/12&gt;VLOOKUP($F159,taux,21)+VLOOKUP($F159,taux,23),(VLOOKUP($F159,taux,20)*VLOOKUP($F159,taux,21))+(VLOOKUP($F159,taux,22)*VLOOKUP($F159,taux,23))+($E159/12-VLOOKUP($F159,taux,21)-VLOOKUP($F159,taux,23))*VLOOKUP($F159,taux,24),IF($E159/12&gt;VLOOKUP($F159,taux,21),(VLOOKUP($F159,taux,20)*VLOOKUP($F159,taux,21))+($E159/12-VLOOKUP($F159,taux,21))*VLOOKUP($F159,taux,22),$E159/12*VLOOKUP($F159,taux,20))),0)))))</f>
        <v>0</v>
      </c>
      <c r="AA159" s="85">
        <f>IF($B159=" ",0,IF([1]Données!$X251="non couvert"," ",[1]Données!Y251))</f>
        <v>0</v>
      </c>
      <c r="AB159" s="82">
        <f>IF($B159=" ",0,IF([1]Données!$X251="exo",0,IF($AA159="ind",VLOOKUP($F159,taux,34),IF($AA159="fam",VLOOKUP($F159,taux,35),IF($AA159="mono",VLOOKUP($F159,taux,36),IF($AA159="couple",VLOOKUP($F159,taux,37),0))))))</f>
        <v>0</v>
      </c>
      <c r="AC159" s="85">
        <f>IF($B159=" ",0,IF([1]Données!$Z251="non couvert"," ",[1]Données!AA251))</f>
        <v>0</v>
      </c>
      <c r="AD159" s="82">
        <f>IF($B159=" ",0,IF([1]Données!$Z251="exo",0,IF($AC159="ind",VLOOKUP($F159,taux,38),IF($AC159="fam",VLOOKUP($F159,taux,39),IF($AC159="mono",VLOOKUP($F159,taux,40),IF($AC159="couple",VLOOKUP($F159,taux,41),0))))))</f>
        <v>0</v>
      </c>
      <c r="AE159" s="86">
        <f>IF($B159=" ",0,IF([1]Données!$AB251="non couvert"," ",[1]Données!AC251))</f>
        <v>0</v>
      </c>
      <c r="AF159" s="87">
        <f>IF($B159=" ",0,IF([1]Données!$AB251="exo",0,IF($AE159="ind",VLOOKUP($F159,taux,42),IF($AE159="fam",VLOOKUP($F159,taux,43),IF($AE159="mono",VLOOKUP($F159,taux,44),IF($AE159="couple",VLOOKUP($F159,taux,45),0))))))</f>
        <v>0</v>
      </c>
      <c r="AG159" s="88">
        <f t="shared" ca="1" si="20"/>
        <v>0</v>
      </c>
      <c r="AH159" s="88">
        <f>IF($B159=" ",0,IF([1]Données!J200="Manitoba",(Facture!H159+Facture!J159+Facture!L159+Facture!P159+Facture!R159+Facture!T159)*0.08,(AG159-W159)*IF([1]Données!$J200="qc",0.09,IF([1]Données!$J200="on",0.08,0))+W159*VLOOKUP($F159,taux,28)))</f>
        <v>0</v>
      </c>
      <c r="AI159" s="78">
        <f t="shared" ca="1" si="22"/>
        <v>0</v>
      </c>
    </row>
    <row r="160" spans="1:35" s="64" customFormat="1">
      <c r="A160" s="89">
        <f t="shared" si="23"/>
        <v>146</v>
      </c>
      <c r="B160" s="68" t="str">
        <f>CONCATENATE([1]Données!B252," ",[1]Données!C252)</f>
        <v xml:space="preserve"> </v>
      </c>
      <c r="C160" s="69">
        <f ca="1">IF(B160=" ",0,INT((TODAY()-[1]Données!E201)/365.25))</f>
        <v>0</v>
      </c>
      <c r="D160" s="70">
        <f>[1]Données!D252</f>
        <v>0</v>
      </c>
      <c r="E160" s="71">
        <f>[1]Données!I252</f>
        <v>0</v>
      </c>
      <c r="F160" s="72">
        <f>[1]Données!AD252</f>
        <v>0</v>
      </c>
      <c r="G160" s="73">
        <f t="shared" ca="1" si="21"/>
        <v>0</v>
      </c>
      <c r="H160" s="74">
        <f>IF($B160=" ",0,IF([1]Données!$K252="exo",0,$G160/1000*VLOOKUP($F160,taux,2)))</f>
        <v>0</v>
      </c>
      <c r="I160" s="75">
        <f ca="1">IF(C160&gt;=65,0,[1]Données!M201*5000)</f>
        <v>0</v>
      </c>
      <c r="J160" s="74">
        <f ca="1">I160/1000*(IF(I160=0,0,1)*VLOOKUP((1+(C160&gt;=20)+(C160&gt;=25)+(C160&gt;=30)+(C160&gt;=35)+(C160&gt;=40)+(C160&gt;=45)+(C160&gt;=50)+(C160&gt;=55)+(C160&gt;=60)+(C160&gt;=65)),Test,2+(IF([1]Données!F201="H",1,3))+(IF([1]Données!G201="F",1,0))))</f>
        <v>0</v>
      </c>
      <c r="K160" s="73">
        <f t="shared" ca="1" si="16"/>
        <v>0</v>
      </c>
      <c r="L160" s="74">
        <f>IF($B160=" ",0,IF([1]Données!$N252="exo",0,$K160/1000*VLOOKUP($F160,taux,6)))</f>
        <v>0</v>
      </c>
      <c r="M160" s="76">
        <f>IF($B160=" ",0,IF([1]Données!$K201="NON COUVERT",0,IF(AND([1]Données!$L201="oui",[1]Données!$K201=0.5),MIN(VLOOKUP($F160,taux,5)/2,ROUNDUP(VLOOKUP($F160,taux,3)*$E160,-3)/2),IF([1]Données!$K201=0.5,MIN(VLOOKUP($F160,taux,4)/2,ROUNDUP(VLOOKUP($F160,taux,3)*$E160,-3)/2),ROUNDUP(IF([1]Données!$L201="OUI",MIN(VLOOKUP($F160,taux,3)*$E160,VLOOKUP($F160,taux,5)),MIN(VLOOKUP($F160,taux,3)*$E160,VLOOKUP($F160,taux,4))),-3)))))</f>
        <v>0</v>
      </c>
      <c r="N160" s="76">
        <f>IF($B160=" ",0,IF([1]Données!$N201="NON COUVERT",0,IF(AND([1]Données!$O201="oui",[1]Données!$N201=0.5),MIN(VLOOKUP($F160,taux,9)/2,ROUNDUP(VLOOKUP($F160,taux,7)*$E160,-3)/2),IF([1]Données!$N201=0.5,MIN(VLOOKUP($F160,taux,8)/2,ROUNDUP(VLOOKUP($F160,taux,7)*$E160,-3)/2),ROUNDUP(IF([1]Données!$O201="OUI",MIN(VLOOKUP($F160,taux,7)*$E160,VLOOKUP($F160,taux,9)),MIN(VLOOKUP($F160,taux,7)*$E160,VLOOKUP($F160,taux,8))),-3)))))</f>
        <v>0</v>
      </c>
      <c r="O160" s="77">
        <f>IF($B160=" ",0,IF([1]Données!P252="non couvert"," ",[1]Données!Q252))</f>
        <v>0</v>
      </c>
      <c r="P160" s="78">
        <f>IF($B160=" ",0,IF([1]Données!$P252="exo",0,IF($O160="FAM",VLOOKUP($F160,taux,10),IF($O160="MONO",VLOOKUP($F160,taux,11),IF($O160="COUPLE",VLOOKUP($F160,taux,12),0)))))</f>
        <v>0</v>
      </c>
      <c r="Q160" s="79">
        <f>IF($B160=" ",0,IF([1]Données!$R252="NON COUVERT",0,ROUNDUP(IF([1]Données!$S252="OUI",MIN($E160*VLOOKUP($F160,taux,15)/52,VLOOKUP($F160,taux,17)),MIN($E160*VLOOKUP($F160,taux,15)/52,VLOOKUP($F160,taux,16))),0)))</f>
        <v>0</v>
      </c>
      <c r="R160" s="80">
        <f>IF($B160=" ",0,IF([1]Données!$R252="EXO",0,$Q160*VLOOKUP($F160,taux,13)/10))</f>
        <v>0</v>
      </c>
      <c r="S160" s="81">
        <f t="shared" ca="1" si="17"/>
        <v>0</v>
      </c>
      <c r="T160" s="82">
        <f>IF(B160=" ",0,IF([1]Données!$T252="exo",0,$S160*VLOOKUP($F160,taux,18)/100))</f>
        <v>0</v>
      </c>
      <c r="U160" s="81">
        <f>IF($B160=" ",0,IF([1]Données!$V252="non couvert",0,IF(VLOOKUP($F160,taux,29)="fixe","s/o",IF([1]Données!$W252="oui",MIN(ROUNDUP(VLOOKUP($F160,taux,31)*$E160,-3),VLOOKUP($F160,taux,33)),MIN(ROUNDUP(VLOOKUP($F160,taux,31)*$E160,-3),VLOOKUP($F160,taux,32))))))</f>
        <v>0</v>
      </c>
      <c r="V160" s="82">
        <f>IF(B160=" ",0,IF([1]Données!$V252="exo",0,IF(VLOOKUP($F160,taux,29)="fixe",VLOOKUP($F160,taux,30),$U160/1000*VLOOKUP($F160,taux,30))))</f>
        <v>0</v>
      </c>
      <c r="W160" s="82">
        <f t="shared" si="18"/>
        <v>0</v>
      </c>
      <c r="X160" s="83">
        <f>IF(B160=" ",0,EDATE(([1]Données!E201),780))</f>
        <v>0</v>
      </c>
      <c r="Y160" s="83">
        <f t="shared" si="19"/>
        <v>0</v>
      </c>
      <c r="Z160" s="81">
        <f>IF($B160=" ",0,IF([1]Données!$T201="non couvert",0,IF([1]Données!$U201="oui",MIN(VLOOKUP($F160,taux,26),ROUNDUP(IF($E160/12&gt;VLOOKUP($F160,taux,21)+VLOOKUP($F160,taux,23),(VLOOKUP($F160,taux,20)*VLOOKUP($F160,taux,21))+(VLOOKUP($F160,taux,22)*VLOOKUP($F160,taux,23))+($E160/12-VLOOKUP($F160,taux,21)-VLOOKUP($F160,taux,23))*VLOOKUP($F160,taux,24),IF($E160/12&gt;VLOOKUP($F160,taux,21),(VLOOKUP($F160,taux,20)*VLOOKUP($F160,taux,21))+($E160/12-VLOOKUP($F160,taux,21))*VLOOKUP($F160,taux,22),$E160/12*VLOOKUP($F160,taux,20))),0)),MIN(VLOOKUP($F160,taux,25),ROUNDUP(IF($E160/12&gt;VLOOKUP($F160,taux,21)+VLOOKUP($F160,taux,23),(VLOOKUP($F160,taux,20)*VLOOKUP($F160,taux,21))+(VLOOKUP($F160,taux,22)*VLOOKUP($F160,taux,23))+($E160/12-VLOOKUP($F160,taux,21)-VLOOKUP($F160,taux,23))*VLOOKUP($F160,taux,24),IF($E160/12&gt;VLOOKUP($F160,taux,21),(VLOOKUP($F160,taux,20)*VLOOKUP($F160,taux,21))+($E160/12-VLOOKUP($F160,taux,21))*VLOOKUP($F160,taux,22),$E160/12*VLOOKUP($F160,taux,20))),0)))))</f>
        <v>0</v>
      </c>
      <c r="AA160" s="85">
        <f>IF($B160=" ",0,IF([1]Données!$X252="non couvert"," ",[1]Données!Y252))</f>
        <v>0</v>
      </c>
      <c r="AB160" s="82">
        <f>IF($B160=" ",0,IF([1]Données!$X252="exo",0,IF($AA160="ind",VLOOKUP($F160,taux,34),IF($AA160="fam",VLOOKUP($F160,taux,35),IF($AA160="mono",VLOOKUP($F160,taux,36),IF($AA160="couple",VLOOKUP($F160,taux,37),0))))))</f>
        <v>0</v>
      </c>
      <c r="AC160" s="85">
        <f>IF($B160=" ",0,IF([1]Données!$Z252="non couvert"," ",[1]Données!AA252))</f>
        <v>0</v>
      </c>
      <c r="AD160" s="82">
        <f>IF($B160=" ",0,IF([1]Données!$Z252="exo",0,IF($AC160="ind",VLOOKUP($F160,taux,38),IF($AC160="fam",VLOOKUP($F160,taux,39),IF($AC160="mono",VLOOKUP($F160,taux,40),IF($AC160="couple",VLOOKUP($F160,taux,41),0))))))</f>
        <v>0</v>
      </c>
      <c r="AE160" s="86">
        <f>IF($B160=" ",0,IF([1]Données!$AB252="non couvert"," ",[1]Données!AC252))</f>
        <v>0</v>
      </c>
      <c r="AF160" s="87">
        <f>IF($B160=" ",0,IF([1]Données!$AB252="exo",0,IF($AE160="ind",VLOOKUP($F160,taux,42),IF($AE160="fam",VLOOKUP($F160,taux,43),IF($AE160="mono",VLOOKUP($F160,taux,44),IF($AE160="couple",VLOOKUP($F160,taux,45),0))))))</f>
        <v>0</v>
      </c>
      <c r="AG160" s="88">
        <f t="shared" ca="1" si="20"/>
        <v>0</v>
      </c>
      <c r="AH160" s="88">
        <f>IF($B160=" ",0,IF([1]Données!J201="Manitoba",(Facture!H160+Facture!J160+Facture!L160+Facture!P160+Facture!R160+Facture!T160)*0.08,(AG160-W160)*IF([1]Données!$J201="qc",0.09,IF([1]Données!$J201="on",0.08,0))+W160*VLOOKUP($F160,taux,28)))</f>
        <v>0</v>
      </c>
      <c r="AI160" s="78">
        <f t="shared" ca="1" si="22"/>
        <v>0</v>
      </c>
    </row>
    <row r="161" spans="1:35" s="64" customFormat="1">
      <c r="A161" s="89">
        <f t="shared" si="23"/>
        <v>147</v>
      </c>
      <c r="B161" s="68" t="str">
        <f>CONCATENATE([1]Données!B253," ",[1]Données!C253)</f>
        <v xml:space="preserve"> </v>
      </c>
      <c r="C161" s="69">
        <f ca="1">IF(B161=" ",0,INT((TODAY()-[1]Données!E202)/365.25))</f>
        <v>0</v>
      </c>
      <c r="D161" s="70">
        <f>[1]Données!D253</f>
        <v>0</v>
      </c>
      <c r="E161" s="71">
        <f>[1]Données!I253</f>
        <v>0</v>
      </c>
      <c r="F161" s="72">
        <f>[1]Données!AD253</f>
        <v>0</v>
      </c>
      <c r="G161" s="73">
        <f t="shared" ca="1" si="21"/>
        <v>0</v>
      </c>
      <c r="H161" s="74">
        <f>IF($B161=" ",0,IF([1]Données!$K253="exo",0,$G161/1000*VLOOKUP($F161,taux,2)))</f>
        <v>0</v>
      </c>
      <c r="I161" s="75">
        <f ca="1">IF(C161&gt;=65,0,[1]Données!M202*5000)</f>
        <v>0</v>
      </c>
      <c r="J161" s="74">
        <f ca="1">I161/1000*(IF(I161=0,0,1)*VLOOKUP((1+(C161&gt;=20)+(C161&gt;=25)+(C161&gt;=30)+(C161&gt;=35)+(C161&gt;=40)+(C161&gt;=45)+(C161&gt;=50)+(C161&gt;=55)+(C161&gt;=60)+(C161&gt;=65)),Test,2+(IF([1]Données!F202="H",1,3))+(IF([1]Données!G202="F",1,0))))</f>
        <v>0</v>
      </c>
      <c r="K161" s="73">
        <f t="shared" ca="1" si="16"/>
        <v>0</v>
      </c>
      <c r="L161" s="74">
        <f>IF($B161=" ",0,IF([1]Données!$N253="exo",0,$K161/1000*VLOOKUP($F161,taux,6)))</f>
        <v>0</v>
      </c>
      <c r="M161" s="76">
        <f>IF($B161=" ",0,IF([1]Données!$K202="NON COUVERT",0,IF(AND([1]Données!$L202="oui",[1]Données!$K202=0.5),MIN(VLOOKUP($F161,taux,5)/2,ROUNDUP(VLOOKUP($F161,taux,3)*$E161,-3)/2),IF([1]Données!$K202=0.5,MIN(VLOOKUP($F161,taux,4)/2,ROUNDUP(VLOOKUP($F161,taux,3)*$E161,-3)/2),ROUNDUP(IF([1]Données!$L202="OUI",MIN(VLOOKUP($F161,taux,3)*$E161,VLOOKUP($F161,taux,5)),MIN(VLOOKUP($F161,taux,3)*$E161,VLOOKUP($F161,taux,4))),-3)))))</f>
        <v>0</v>
      </c>
      <c r="N161" s="76">
        <f>IF($B161=" ",0,IF([1]Données!$N202="NON COUVERT",0,IF(AND([1]Données!$O202="oui",[1]Données!$N202=0.5),MIN(VLOOKUP($F161,taux,9)/2,ROUNDUP(VLOOKUP($F161,taux,7)*$E161,-3)/2),IF([1]Données!$N202=0.5,MIN(VLOOKUP($F161,taux,8)/2,ROUNDUP(VLOOKUP($F161,taux,7)*$E161,-3)/2),ROUNDUP(IF([1]Données!$O202="OUI",MIN(VLOOKUP($F161,taux,7)*$E161,VLOOKUP($F161,taux,9)),MIN(VLOOKUP($F161,taux,7)*$E161,VLOOKUP($F161,taux,8))),-3)))))</f>
        <v>0</v>
      </c>
      <c r="O161" s="77">
        <f>IF($B161=" ",0,IF([1]Données!P253="non couvert"," ",[1]Données!Q253))</f>
        <v>0</v>
      </c>
      <c r="P161" s="78">
        <f>IF($B161=" ",0,IF([1]Données!$P253="exo",0,IF($O161="FAM",VLOOKUP($F161,taux,10),IF($O161="MONO",VLOOKUP($F161,taux,11),IF($O161="COUPLE",VLOOKUP($F161,taux,12),0)))))</f>
        <v>0</v>
      </c>
      <c r="Q161" s="79">
        <f>IF($B161=" ",0,IF([1]Données!$R253="NON COUVERT",0,ROUNDUP(IF([1]Données!$S253="OUI",MIN($E161*VLOOKUP($F161,taux,15)/52,VLOOKUP($F161,taux,17)),MIN($E161*VLOOKUP($F161,taux,15)/52,VLOOKUP($F161,taux,16))),0)))</f>
        <v>0</v>
      </c>
      <c r="R161" s="80">
        <f>IF($B161=" ",0,IF([1]Données!$R253="EXO",0,$Q161*VLOOKUP($F161,taux,13)/10))</f>
        <v>0</v>
      </c>
      <c r="S161" s="81">
        <f t="shared" ca="1" si="17"/>
        <v>0</v>
      </c>
      <c r="T161" s="82">
        <f>IF(B161=" ",0,IF([1]Données!$T253="exo",0,$S161*VLOOKUP($F161,taux,18)/100))</f>
        <v>0</v>
      </c>
      <c r="U161" s="81">
        <f>IF($B161=" ",0,IF([1]Données!$V253="non couvert",0,IF(VLOOKUP($F161,taux,29)="fixe","s/o",IF([1]Données!$W253="oui",MIN(ROUNDUP(VLOOKUP($F161,taux,31)*$E161,-3),VLOOKUP($F161,taux,33)),MIN(ROUNDUP(VLOOKUP($F161,taux,31)*$E161,-3),VLOOKUP($F161,taux,32))))))</f>
        <v>0</v>
      </c>
      <c r="V161" s="82">
        <f>IF(B161=" ",0,IF([1]Données!$V253="exo",0,IF(VLOOKUP($F161,taux,29)="fixe",VLOOKUP($F161,taux,30),$U161/1000*VLOOKUP($F161,taux,30))))</f>
        <v>0</v>
      </c>
      <c r="W161" s="82">
        <f t="shared" si="18"/>
        <v>0</v>
      </c>
      <c r="X161" s="83">
        <f>IF(B161=" ",0,EDATE(([1]Données!E202),780))</f>
        <v>0</v>
      </c>
      <c r="Y161" s="83">
        <f t="shared" si="19"/>
        <v>0</v>
      </c>
      <c r="Z161" s="81">
        <f>IF($B161=" ",0,IF([1]Données!$T202="non couvert",0,IF([1]Données!$U202="oui",MIN(VLOOKUP($F161,taux,26),ROUNDUP(IF($E161/12&gt;VLOOKUP($F161,taux,21)+VLOOKUP($F161,taux,23),(VLOOKUP($F161,taux,20)*VLOOKUP($F161,taux,21))+(VLOOKUP($F161,taux,22)*VLOOKUP($F161,taux,23))+($E161/12-VLOOKUP($F161,taux,21)-VLOOKUP($F161,taux,23))*VLOOKUP($F161,taux,24),IF($E161/12&gt;VLOOKUP($F161,taux,21),(VLOOKUP($F161,taux,20)*VLOOKUP($F161,taux,21))+($E161/12-VLOOKUP($F161,taux,21))*VLOOKUP($F161,taux,22),$E161/12*VLOOKUP($F161,taux,20))),0)),MIN(VLOOKUP($F161,taux,25),ROUNDUP(IF($E161/12&gt;VLOOKUP($F161,taux,21)+VLOOKUP($F161,taux,23),(VLOOKUP($F161,taux,20)*VLOOKUP($F161,taux,21))+(VLOOKUP($F161,taux,22)*VLOOKUP($F161,taux,23))+($E161/12-VLOOKUP($F161,taux,21)-VLOOKUP($F161,taux,23))*VLOOKUP($F161,taux,24),IF($E161/12&gt;VLOOKUP($F161,taux,21),(VLOOKUP($F161,taux,20)*VLOOKUP($F161,taux,21))+($E161/12-VLOOKUP($F161,taux,21))*VLOOKUP($F161,taux,22),$E161/12*VLOOKUP($F161,taux,20))),0)))))</f>
        <v>0</v>
      </c>
      <c r="AA161" s="85">
        <f>IF($B161=" ",0,IF([1]Données!$X253="non couvert"," ",[1]Données!Y253))</f>
        <v>0</v>
      </c>
      <c r="AB161" s="82">
        <f>IF($B161=" ",0,IF([1]Données!$X253="exo",0,IF($AA161="ind",VLOOKUP($F161,taux,34),IF($AA161="fam",VLOOKUP($F161,taux,35),IF($AA161="mono",VLOOKUP($F161,taux,36),IF($AA161="couple",VLOOKUP($F161,taux,37),0))))))</f>
        <v>0</v>
      </c>
      <c r="AC161" s="85">
        <f>IF($B161=" ",0,IF([1]Données!$Z253="non couvert"," ",[1]Données!AA253))</f>
        <v>0</v>
      </c>
      <c r="AD161" s="82">
        <f>IF($B161=" ",0,IF([1]Données!$Z253="exo",0,IF($AC161="ind",VLOOKUP($F161,taux,38),IF($AC161="fam",VLOOKUP($F161,taux,39),IF($AC161="mono",VLOOKUP($F161,taux,40),IF($AC161="couple",VLOOKUP($F161,taux,41),0))))))</f>
        <v>0</v>
      </c>
      <c r="AE161" s="86">
        <f>IF($B161=" ",0,IF([1]Données!$AB253="non couvert"," ",[1]Données!AC253))</f>
        <v>0</v>
      </c>
      <c r="AF161" s="87">
        <f>IF($B161=" ",0,IF([1]Données!$AB253="exo",0,IF($AE161="ind",VLOOKUP($F161,taux,42),IF($AE161="fam",VLOOKUP($F161,taux,43),IF($AE161="mono",VLOOKUP($F161,taux,44),IF($AE161="couple",VLOOKUP($F161,taux,45),0))))))</f>
        <v>0</v>
      </c>
      <c r="AG161" s="88">
        <f t="shared" ca="1" si="20"/>
        <v>0</v>
      </c>
      <c r="AH161" s="88">
        <f>IF($B161=" ",0,IF([1]Données!J202="Manitoba",(Facture!H161+Facture!J161+Facture!L161+Facture!P161+Facture!R161+Facture!T161)*0.08,(AG161-W161)*IF([1]Données!$J202="qc",0.09,IF([1]Données!$J202="on",0.08,0))+W161*VLOOKUP($F161,taux,28)))</f>
        <v>0</v>
      </c>
      <c r="AI161" s="78">
        <f t="shared" ca="1" si="22"/>
        <v>0</v>
      </c>
    </row>
    <row r="162" spans="1:35" s="64" customFormat="1">
      <c r="A162" s="89">
        <f t="shared" si="23"/>
        <v>148</v>
      </c>
      <c r="B162" s="68" t="str">
        <f>CONCATENATE([1]Données!B254," ",[1]Données!C254)</f>
        <v xml:space="preserve"> </v>
      </c>
      <c r="C162" s="69">
        <f ca="1">IF(B162=" ",0,INT((TODAY()-[1]Données!E203)/365.25))</f>
        <v>0</v>
      </c>
      <c r="D162" s="70">
        <f>[1]Données!D254</f>
        <v>0</v>
      </c>
      <c r="E162" s="71">
        <f>[1]Données!I254</f>
        <v>0</v>
      </c>
      <c r="F162" s="72">
        <f>[1]Données!AD254</f>
        <v>0</v>
      </c>
      <c r="G162" s="73">
        <f t="shared" ca="1" si="21"/>
        <v>0</v>
      </c>
      <c r="H162" s="74">
        <f>IF($B162=" ",0,IF([1]Données!$K254="exo",0,$G162/1000*VLOOKUP($F162,taux,2)))</f>
        <v>0</v>
      </c>
      <c r="I162" s="75">
        <f ca="1">IF(C162&gt;=65,0,[1]Données!M203*5000)</f>
        <v>0</v>
      </c>
      <c r="J162" s="74">
        <f ca="1">I162/1000*(IF(I162=0,0,1)*VLOOKUP((1+(C162&gt;=20)+(C162&gt;=25)+(C162&gt;=30)+(C162&gt;=35)+(C162&gt;=40)+(C162&gt;=45)+(C162&gt;=50)+(C162&gt;=55)+(C162&gt;=60)+(C162&gt;=65)),Test,2+(IF([1]Données!F203="H",1,3))+(IF([1]Données!G203="F",1,0))))</f>
        <v>0</v>
      </c>
      <c r="K162" s="73">
        <f t="shared" ca="1" si="16"/>
        <v>0</v>
      </c>
      <c r="L162" s="74">
        <f>IF($B162=" ",0,IF([1]Données!$N254="exo",0,$K162/1000*VLOOKUP($F162,taux,6)))</f>
        <v>0</v>
      </c>
      <c r="M162" s="76">
        <f>IF($B162=" ",0,IF([1]Données!$K203="NON COUVERT",0,IF(AND([1]Données!$L203="oui",[1]Données!$K203=0.5),MIN(VLOOKUP($F162,taux,5)/2,ROUNDUP(VLOOKUP($F162,taux,3)*$E162,-3)/2),IF([1]Données!$K203=0.5,MIN(VLOOKUP($F162,taux,4)/2,ROUNDUP(VLOOKUP($F162,taux,3)*$E162,-3)/2),ROUNDUP(IF([1]Données!$L203="OUI",MIN(VLOOKUP($F162,taux,3)*$E162,VLOOKUP($F162,taux,5)),MIN(VLOOKUP($F162,taux,3)*$E162,VLOOKUP($F162,taux,4))),-3)))))</f>
        <v>0</v>
      </c>
      <c r="N162" s="76">
        <f>IF($B162=" ",0,IF([1]Données!$N203="NON COUVERT",0,IF(AND([1]Données!$O203="oui",[1]Données!$N203=0.5),MIN(VLOOKUP($F162,taux,9)/2,ROUNDUP(VLOOKUP($F162,taux,7)*$E162,-3)/2),IF([1]Données!$N203=0.5,MIN(VLOOKUP($F162,taux,8)/2,ROUNDUP(VLOOKUP($F162,taux,7)*$E162,-3)/2),ROUNDUP(IF([1]Données!$O203="OUI",MIN(VLOOKUP($F162,taux,7)*$E162,VLOOKUP($F162,taux,9)),MIN(VLOOKUP($F162,taux,7)*$E162,VLOOKUP($F162,taux,8))),-3)))))</f>
        <v>0</v>
      </c>
      <c r="O162" s="77">
        <f>IF($B162=" ",0,IF([1]Données!P254="non couvert"," ",[1]Données!Q254))</f>
        <v>0</v>
      </c>
      <c r="P162" s="78">
        <f>IF($B162=" ",0,IF([1]Données!$P254="exo",0,IF($O162="FAM",VLOOKUP($F162,taux,10),IF($O162="MONO",VLOOKUP($F162,taux,11),IF($O162="COUPLE",VLOOKUP($F162,taux,12),0)))))</f>
        <v>0</v>
      </c>
      <c r="Q162" s="79">
        <f>IF($B162=" ",0,IF([1]Données!$R254="NON COUVERT",0,ROUNDUP(IF([1]Données!$S254="OUI",MIN($E162*VLOOKUP($F162,taux,15)/52,VLOOKUP($F162,taux,17)),MIN($E162*VLOOKUP($F162,taux,15)/52,VLOOKUP($F162,taux,16))),0)))</f>
        <v>0</v>
      </c>
      <c r="R162" s="80">
        <f>IF($B162=" ",0,IF([1]Données!$R254="EXO",0,$Q162*VLOOKUP($F162,taux,13)/10))</f>
        <v>0</v>
      </c>
      <c r="S162" s="81">
        <f t="shared" ca="1" si="17"/>
        <v>0</v>
      </c>
      <c r="T162" s="82">
        <f>IF(B162=" ",0,IF([1]Données!$T254="exo",0,$S162*VLOOKUP($F162,taux,18)/100))</f>
        <v>0</v>
      </c>
      <c r="U162" s="81">
        <f>IF($B162=" ",0,IF([1]Données!$V254="non couvert",0,IF(VLOOKUP($F162,taux,29)="fixe","s/o",IF([1]Données!$W254="oui",MIN(ROUNDUP(VLOOKUP($F162,taux,31)*$E162,-3),VLOOKUP($F162,taux,33)),MIN(ROUNDUP(VLOOKUP($F162,taux,31)*$E162,-3),VLOOKUP($F162,taux,32))))))</f>
        <v>0</v>
      </c>
      <c r="V162" s="82">
        <f>IF(B162=" ",0,IF([1]Données!$V254="exo",0,IF(VLOOKUP($F162,taux,29)="fixe",VLOOKUP($F162,taux,30),$U162/1000*VLOOKUP($F162,taux,30))))</f>
        <v>0</v>
      </c>
      <c r="W162" s="82">
        <f t="shared" si="18"/>
        <v>0</v>
      </c>
      <c r="X162" s="83">
        <f>IF(B162=" ",0,EDATE(([1]Données!E203),780))</f>
        <v>0</v>
      </c>
      <c r="Y162" s="83">
        <f t="shared" si="19"/>
        <v>0</v>
      </c>
      <c r="Z162" s="81">
        <f>IF($B162=" ",0,IF([1]Données!$T203="non couvert",0,IF([1]Données!$U203="oui",MIN(VLOOKUP($F162,taux,26),ROUNDUP(IF($E162/12&gt;VLOOKUP($F162,taux,21)+VLOOKUP($F162,taux,23),(VLOOKUP($F162,taux,20)*VLOOKUP($F162,taux,21))+(VLOOKUP($F162,taux,22)*VLOOKUP($F162,taux,23))+($E162/12-VLOOKUP($F162,taux,21)-VLOOKUP($F162,taux,23))*VLOOKUP($F162,taux,24),IF($E162/12&gt;VLOOKUP($F162,taux,21),(VLOOKUP($F162,taux,20)*VLOOKUP($F162,taux,21))+($E162/12-VLOOKUP($F162,taux,21))*VLOOKUP($F162,taux,22),$E162/12*VLOOKUP($F162,taux,20))),0)),MIN(VLOOKUP($F162,taux,25),ROUNDUP(IF($E162/12&gt;VLOOKUP($F162,taux,21)+VLOOKUP($F162,taux,23),(VLOOKUP($F162,taux,20)*VLOOKUP($F162,taux,21))+(VLOOKUP($F162,taux,22)*VLOOKUP($F162,taux,23))+($E162/12-VLOOKUP($F162,taux,21)-VLOOKUP($F162,taux,23))*VLOOKUP($F162,taux,24),IF($E162/12&gt;VLOOKUP($F162,taux,21),(VLOOKUP($F162,taux,20)*VLOOKUP($F162,taux,21))+($E162/12-VLOOKUP($F162,taux,21))*VLOOKUP($F162,taux,22),$E162/12*VLOOKUP($F162,taux,20))),0)))))</f>
        <v>0</v>
      </c>
      <c r="AA162" s="85">
        <f>IF($B162=" ",0,IF([1]Données!$X254="non couvert"," ",[1]Données!Y254))</f>
        <v>0</v>
      </c>
      <c r="AB162" s="82">
        <f>IF($B162=" ",0,IF([1]Données!$X254="exo",0,IF($AA162="ind",VLOOKUP($F162,taux,34),IF($AA162="fam",VLOOKUP($F162,taux,35),IF($AA162="mono",VLOOKUP($F162,taux,36),IF($AA162="couple",VLOOKUP($F162,taux,37),0))))))</f>
        <v>0</v>
      </c>
      <c r="AC162" s="85">
        <f>IF($B162=" ",0,IF([1]Données!$Z254="non couvert"," ",[1]Données!AA254))</f>
        <v>0</v>
      </c>
      <c r="AD162" s="82">
        <f>IF($B162=" ",0,IF([1]Données!$Z254="exo",0,IF($AC162="ind",VLOOKUP($F162,taux,38),IF($AC162="fam",VLOOKUP($F162,taux,39),IF($AC162="mono",VLOOKUP($F162,taux,40),IF($AC162="couple",VLOOKUP($F162,taux,41),0))))))</f>
        <v>0</v>
      </c>
      <c r="AE162" s="86">
        <f>IF($B162=" ",0,IF([1]Données!$AB254="non couvert"," ",[1]Données!AC254))</f>
        <v>0</v>
      </c>
      <c r="AF162" s="87">
        <f>IF($B162=" ",0,IF([1]Données!$AB254="exo",0,IF($AE162="ind",VLOOKUP($F162,taux,42),IF($AE162="fam",VLOOKUP($F162,taux,43),IF($AE162="mono",VLOOKUP($F162,taux,44),IF($AE162="couple",VLOOKUP($F162,taux,45),0))))))</f>
        <v>0</v>
      </c>
      <c r="AG162" s="88">
        <f t="shared" ca="1" si="20"/>
        <v>0</v>
      </c>
      <c r="AH162" s="88">
        <f>IF($B162=" ",0,IF([1]Données!J203="Manitoba",(Facture!H162+Facture!J162+Facture!L162+Facture!P162+Facture!R162+Facture!T162)*0.08,(AG162-W162)*IF([1]Données!$J203="qc",0.09,IF([1]Données!$J203="on",0.08,0))+W162*VLOOKUP($F162,taux,28)))</f>
        <v>0</v>
      </c>
      <c r="AI162" s="78">
        <f t="shared" ca="1" si="22"/>
        <v>0</v>
      </c>
    </row>
    <row r="163" spans="1:35" s="64" customFormat="1">
      <c r="A163" s="89">
        <f t="shared" si="23"/>
        <v>149</v>
      </c>
      <c r="B163" s="68" t="str">
        <f>CONCATENATE([1]Données!B255," ",[1]Données!C255)</f>
        <v xml:space="preserve"> </v>
      </c>
      <c r="C163" s="69">
        <f ca="1">IF(B163=" ",0,INT((TODAY()-[1]Données!E204)/365.25))</f>
        <v>0</v>
      </c>
      <c r="D163" s="70">
        <f>[1]Données!D255</f>
        <v>0</v>
      </c>
      <c r="E163" s="71">
        <f>[1]Données!I255</f>
        <v>0</v>
      </c>
      <c r="F163" s="72">
        <f>[1]Données!AD255</f>
        <v>0</v>
      </c>
      <c r="G163" s="73">
        <f t="shared" ca="1" si="21"/>
        <v>0</v>
      </c>
      <c r="H163" s="74">
        <f>IF($B163=" ",0,IF([1]Données!$K255="exo",0,$G163/1000*VLOOKUP($F163,taux,2)))</f>
        <v>0</v>
      </c>
      <c r="I163" s="75">
        <f ca="1">IF(C163&gt;=65,0,[1]Données!M204*5000)</f>
        <v>0</v>
      </c>
      <c r="J163" s="74">
        <f ca="1">I163/1000*(IF(I163=0,0,1)*VLOOKUP((1+(C163&gt;=20)+(C163&gt;=25)+(C163&gt;=30)+(C163&gt;=35)+(C163&gt;=40)+(C163&gt;=45)+(C163&gt;=50)+(C163&gt;=55)+(C163&gt;=60)+(C163&gt;=65)),Test,2+(IF([1]Données!F204="H",1,3))+(IF([1]Données!G204="F",1,0))))</f>
        <v>0</v>
      </c>
      <c r="K163" s="73">
        <f t="shared" ca="1" si="16"/>
        <v>0</v>
      </c>
      <c r="L163" s="74">
        <f>IF($B163=" ",0,IF([1]Données!$N255="exo",0,$K163/1000*VLOOKUP($F163,taux,6)))</f>
        <v>0</v>
      </c>
      <c r="M163" s="76">
        <f>IF($B163=" ",0,IF([1]Données!$K204="NON COUVERT",0,IF(AND([1]Données!$L204="oui",[1]Données!$K204=0.5),MIN(VLOOKUP($F163,taux,5)/2,ROUNDUP(VLOOKUP($F163,taux,3)*$E163,-3)/2),IF([1]Données!$K204=0.5,MIN(VLOOKUP($F163,taux,4)/2,ROUNDUP(VLOOKUP($F163,taux,3)*$E163,-3)/2),ROUNDUP(IF([1]Données!$L204="OUI",MIN(VLOOKUP($F163,taux,3)*$E163,VLOOKUP($F163,taux,5)),MIN(VLOOKUP($F163,taux,3)*$E163,VLOOKUP($F163,taux,4))),-3)))))</f>
        <v>0</v>
      </c>
      <c r="N163" s="76">
        <f>IF($B163=" ",0,IF([1]Données!$N204="NON COUVERT",0,IF(AND([1]Données!$O204="oui",[1]Données!$N204=0.5),MIN(VLOOKUP($F163,taux,9)/2,ROUNDUP(VLOOKUP($F163,taux,7)*$E163,-3)/2),IF([1]Données!$N204=0.5,MIN(VLOOKUP($F163,taux,8)/2,ROUNDUP(VLOOKUP($F163,taux,7)*$E163,-3)/2),ROUNDUP(IF([1]Données!$O204="OUI",MIN(VLOOKUP($F163,taux,7)*$E163,VLOOKUP($F163,taux,9)),MIN(VLOOKUP($F163,taux,7)*$E163,VLOOKUP($F163,taux,8))),-3)))))</f>
        <v>0</v>
      </c>
      <c r="O163" s="77">
        <f>IF($B163=" ",0,IF([1]Données!P255="non couvert"," ",[1]Données!Q255))</f>
        <v>0</v>
      </c>
      <c r="P163" s="78">
        <f>IF($B163=" ",0,IF([1]Données!$P255="exo",0,IF($O163="FAM",VLOOKUP($F163,taux,10),IF($O163="MONO",VLOOKUP($F163,taux,11),IF($O163="COUPLE",VLOOKUP($F163,taux,12),0)))))</f>
        <v>0</v>
      </c>
      <c r="Q163" s="79">
        <f>IF($B163=" ",0,IF([1]Données!$R255="NON COUVERT",0,ROUNDUP(IF([1]Données!$S255="OUI",MIN($E163*VLOOKUP($F163,taux,15)/52,VLOOKUP($F163,taux,17)),MIN($E163*VLOOKUP($F163,taux,15)/52,VLOOKUP($F163,taux,16))),0)))</f>
        <v>0</v>
      </c>
      <c r="R163" s="80">
        <f>IF($B163=" ",0,IF([1]Données!$R255="EXO",0,$Q163*VLOOKUP($F163,taux,13)/10))</f>
        <v>0</v>
      </c>
      <c r="S163" s="81">
        <f t="shared" ca="1" si="17"/>
        <v>0</v>
      </c>
      <c r="T163" s="82">
        <f>IF(B163=" ",0,IF([1]Données!$T255="exo",0,$S163*VLOOKUP($F163,taux,18)/100))</f>
        <v>0</v>
      </c>
      <c r="U163" s="81">
        <f>IF($B163=" ",0,IF([1]Données!$V255="non couvert",0,IF(VLOOKUP($F163,taux,29)="fixe","s/o",IF([1]Données!$W255="oui",MIN(ROUNDUP(VLOOKUP($F163,taux,31)*$E163,-3),VLOOKUP($F163,taux,33)),MIN(ROUNDUP(VLOOKUP($F163,taux,31)*$E163,-3),VLOOKUP($F163,taux,32))))))</f>
        <v>0</v>
      </c>
      <c r="V163" s="82">
        <f>IF(B163=" ",0,IF([1]Données!$V255="exo",0,IF(VLOOKUP($F163,taux,29)="fixe",VLOOKUP($F163,taux,30),$U163/1000*VLOOKUP($F163,taux,30))))</f>
        <v>0</v>
      </c>
      <c r="W163" s="82">
        <f t="shared" si="18"/>
        <v>0</v>
      </c>
      <c r="X163" s="83">
        <f>IF(B163=" ",0,EDATE(([1]Données!E204),780))</f>
        <v>0</v>
      </c>
      <c r="Y163" s="83">
        <f t="shared" si="19"/>
        <v>0</v>
      </c>
      <c r="Z163" s="81">
        <f>IF($B163=" ",0,IF([1]Données!$T204="non couvert",0,IF([1]Données!$U204="oui",MIN(VLOOKUP($F163,taux,26),ROUNDUP(IF($E163/12&gt;VLOOKUP($F163,taux,21)+VLOOKUP($F163,taux,23),(VLOOKUP($F163,taux,20)*VLOOKUP($F163,taux,21))+(VLOOKUP($F163,taux,22)*VLOOKUP($F163,taux,23))+($E163/12-VLOOKUP($F163,taux,21)-VLOOKUP($F163,taux,23))*VLOOKUP($F163,taux,24),IF($E163/12&gt;VLOOKUP($F163,taux,21),(VLOOKUP($F163,taux,20)*VLOOKUP($F163,taux,21))+($E163/12-VLOOKUP($F163,taux,21))*VLOOKUP($F163,taux,22),$E163/12*VLOOKUP($F163,taux,20))),0)),MIN(VLOOKUP($F163,taux,25),ROUNDUP(IF($E163/12&gt;VLOOKUP($F163,taux,21)+VLOOKUP($F163,taux,23),(VLOOKUP($F163,taux,20)*VLOOKUP($F163,taux,21))+(VLOOKUP($F163,taux,22)*VLOOKUP($F163,taux,23))+($E163/12-VLOOKUP($F163,taux,21)-VLOOKUP($F163,taux,23))*VLOOKUP($F163,taux,24),IF($E163/12&gt;VLOOKUP($F163,taux,21),(VLOOKUP($F163,taux,20)*VLOOKUP($F163,taux,21))+($E163/12-VLOOKUP($F163,taux,21))*VLOOKUP($F163,taux,22),$E163/12*VLOOKUP($F163,taux,20))),0)))))</f>
        <v>0</v>
      </c>
      <c r="AA163" s="85">
        <f>IF($B163=" ",0,IF([1]Données!$X255="non couvert"," ",[1]Données!Y255))</f>
        <v>0</v>
      </c>
      <c r="AB163" s="82">
        <f>IF($B163=" ",0,IF([1]Données!$X255="exo",0,IF($AA163="ind",VLOOKUP($F163,taux,34),IF($AA163="fam",VLOOKUP($F163,taux,35),IF($AA163="mono",VLOOKUP($F163,taux,36),IF($AA163="couple",VLOOKUP($F163,taux,37),0))))))</f>
        <v>0</v>
      </c>
      <c r="AC163" s="85">
        <f>IF($B163=" ",0,IF([1]Données!$Z255="non couvert"," ",[1]Données!AA255))</f>
        <v>0</v>
      </c>
      <c r="AD163" s="82">
        <f>IF($B163=" ",0,IF([1]Données!$Z255="exo",0,IF($AC163="ind",VLOOKUP($F163,taux,38),IF($AC163="fam",VLOOKUP($F163,taux,39),IF($AC163="mono",VLOOKUP($F163,taux,40),IF($AC163="couple",VLOOKUP($F163,taux,41),0))))))</f>
        <v>0</v>
      </c>
      <c r="AE163" s="86">
        <f>IF($B163=" ",0,IF([1]Données!$AB255="non couvert"," ",[1]Données!AC255))</f>
        <v>0</v>
      </c>
      <c r="AF163" s="87">
        <f>IF($B163=" ",0,IF([1]Données!$AB255="exo",0,IF($AE163="ind",VLOOKUP($F163,taux,42),IF($AE163="fam",VLOOKUP($F163,taux,43),IF($AE163="mono",VLOOKUP($F163,taux,44),IF($AE163="couple",VLOOKUP($F163,taux,45),0))))))</f>
        <v>0</v>
      </c>
      <c r="AG163" s="88">
        <f t="shared" ca="1" si="20"/>
        <v>0</v>
      </c>
      <c r="AH163" s="88">
        <f>IF($B163=" ",0,IF([1]Données!J204="Manitoba",(Facture!H163+Facture!J163+Facture!L163+Facture!P163+Facture!R163+Facture!T163)*0.08,(AG163-W163)*IF([1]Données!$J204="qc",0.09,IF([1]Données!$J204="on",0.08,0))+W163*VLOOKUP($F163,taux,28)))</f>
        <v>0</v>
      </c>
      <c r="AI163" s="78">
        <f t="shared" ca="1" si="22"/>
        <v>0</v>
      </c>
    </row>
    <row r="164" spans="1:35" s="64" customFormat="1">
      <c r="A164" s="89">
        <f t="shared" si="23"/>
        <v>150</v>
      </c>
      <c r="B164" s="68" t="str">
        <f>CONCATENATE([1]Données!B256," ",[1]Données!C256)</f>
        <v xml:space="preserve"> </v>
      </c>
      <c r="C164" s="69">
        <f ca="1">IF(B164=" ",0,INT((TODAY()-[1]Données!E205)/365.25))</f>
        <v>0</v>
      </c>
      <c r="D164" s="70">
        <f>[1]Données!D256</f>
        <v>0</v>
      </c>
      <c r="E164" s="71">
        <f>[1]Données!I256</f>
        <v>0</v>
      </c>
      <c r="F164" s="72">
        <f>[1]Données!AD256</f>
        <v>0</v>
      </c>
      <c r="G164" s="73">
        <f t="shared" ca="1" si="21"/>
        <v>0</v>
      </c>
      <c r="H164" s="74">
        <f>IF($B164=" ",0,IF([1]Données!$K256="exo",0,$G164/1000*VLOOKUP($F164,taux,2)))</f>
        <v>0</v>
      </c>
      <c r="I164" s="75">
        <f ca="1">IF(C164&gt;=65,0,[1]Données!M205*5000)</f>
        <v>0</v>
      </c>
      <c r="J164" s="74">
        <f ca="1">I164/1000*(IF(I164=0,0,1)*VLOOKUP((1+(C164&gt;=20)+(C164&gt;=25)+(C164&gt;=30)+(C164&gt;=35)+(C164&gt;=40)+(C164&gt;=45)+(C164&gt;=50)+(C164&gt;=55)+(C164&gt;=60)+(C164&gt;=65)),Test,2+(IF([1]Données!F205="H",1,3))+(IF([1]Données!G205="F",1,0))))</f>
        <v>0</v>
      </c>
      <c r="K164" s="73">
        <f t="shared" ca="1" si="16"/>
        <v>0</v>
      </c>
      <c r="L164" s="74">
        <f>IF($B164=" ",0,IF([1]Données!$N256="exo",0,$K164/1000*VLOOKUP($F164,taux,6)))</f>
        <v>0</v>
      </c>
      <c r="M164" s="76">
        <f>IF($B164=" ",0,IF([1]Données!$K205="NON COUVERT",0,IF(AND([1]Données!$L205="oui",[1]Données!$K205=0.5),MIN(VLOOKUP($F164,taux,5)/2,ROUNDUP(VLOOKUP($F164,taux,3)*$E164,-3)/2),IF([1]Données!$K205=0.5,MIN(VLOOKUP($F164,taux,4)/2,ROUNDUP(VLOOKUP($F164,taux,3)*$E164,-3)/2),ROUNDUP(IF([1]Données!$L205="OUI",MIN(VLOOKUP($F164,taux,3)*$E164,VLOOKUP($F164,taux,5)),MIN(VLOOKUP($F164,taux,3)*$E164,VLOOKUP($F164,taux,4))),-3)))))</f>
        <v>0</v>
      </c>
      <c r="N164" s="76">
        <f>IF($B164=" ",0,IF([1]Données!$N205="NON COUVERT",0,IF(AND([1]Données!$O205="oui",[1]Données!$N205=0.5),MIN(VLOOKUP($F164,taux,9)/2,ROUNDUP(VLOOKUP($F164,taux,7)*$E164,-3)/2),IF([1]Données!$N205=0.5,MIN(VLOOKUP($F164,taux,8)/2,ROUNDUP(VLOOKUP($F164,taux,7)*$E164,-3)/2),ROUNDUP(IF([1]Données!$O205="OUI",MIN(VLOOKUP($F164,taux,7)*$E164,VLOOKUP($F164,taux,9)),MIN(VLOOKUP($F164,taux,7)*$E164,VLOOKUP($F164,taux,8))),-3)))))</f>
        <v>0</v>
      </c>
      <c r="O164" s="77">
        <f>IF($B164=" ",0,IF([1]Données!P256="non couvert"," ",[1]Données!Q256))</f>
        <v>0</v>
      </c>
      <c r="P164" s="78">
        <f>IF($B164=" ",0,IF([1]Données!$P256="exo",0,IF($O164="FAM",VLOOKUP($F164,taux,10),IF($O164="MONO",VLOOKUP($F164,taux,11),IF($O164="COUPLE",VLOOKUP($F164,taux,12),0)))))</f>
        <v>0</v>
      </c>
      <c r="Q164" s="79">
        <f>IF($B164=" ",0,IF([1]Données!$R256="NON COUVERT",0,ROUNDUP(IF([1]Données!$S256="OUI",MIN($E164*VLOOKUP($F164,taux,15)/52,VLOOKUP($F164,taux,17)),MIN($E164*VLOOKUP($F164,taux,15)/52,VLOOKUP($F164,taux,16))),0)))</f>
        <v>0</v>
      </c>
      <c r="R164" s="80">
        <f>IF($B164=" ",0,IF([1]Données!$R256="EXO",0,$Q164*VLOOKUP($F164,taux,13)/10))</f>
        <v>0</v>
      </c>
      <c r="S164" s="81">
        <f t="shared" ca="1" si="17"/>
        <v>0</v>
      </c>
      <c r="T164" s="82">
        <f>IF(B164=" ",0,IF([1]Données!$T256="exo",0,$S164*VLOOKUP($F164,taux,18)/100))</f>
        <v>0</v>
      </c>
      <c r="U164" s="81">
        <f>IF($B164=" ",0,IF([1]Données!$V256="non couvert",0,IF(VLOOKUP($F164,taux,29)="fixe","s/o",IF([1]Données!$W256="oui",MIN(ROUNDUP(VLOOKUP($F164,taux,31)*$E164,-3),VLOOKUP($F164,taux,33)),MIN(ROUNDUP(VLOOKUP($F164,taux,31)*$E164,-3),VLOOKUP($F164,taux,32))))))</f>
        <v>0</v>
      </c>
      <c r="V164" s="82">
        <f>IF(B164=" ",0,IF([1]Données!$V256="exo",0,IF(VLOOKUP($F164,taux,29)="fixe",VLOOKUP($F164,taux,30),$U164/1000*VLOOKUP($F164,taux,30))))</f>
        <v>0</v>
      </c>
      <c r="W164" s="82">
        <f t="shared" si="18"/>
        <v>0</v>
      </c>
      <c r="X164" s="83">
        <f>IF(B164=" ",0,EDATE(([1]Données!E205),780))</f>
        <v>0</v>
      </c>
      <c r="Y164" s="83">
        <f t="shared" si="19"/>
        <v>0</v>
      </c>
      <c r="Z164" s="81">
        <f>IF($B164=" ",0,IF([1]Données!$T205="non couvert",0,IF([1]Données!$U205="oui",MIN(VLOOKUP($F164,taux,26),ROUNDUP(IF($E164/12&gt;VLOOKUP($F164,taux,21)+VLOOKUP($F164,taux,23),(VLOOKUP($F164,taux,20)*VLOOKUP($F164,taux,21))+(VLOOKUP($F164,taux,22)*VLOOKUP($F164,taux,23))+($E164/12-VLOOKUP($F164,taux,21)-VLOOKUP($F164,taux,23))*VLOOKUP($F164,taux,24),IF($E164/12&gt;VLOOKUP($F164,taux,21),(VLOOKUP($F164,taux,20)*VLOOKUP($F164,taux,21))+($E164/12-VLOOKUP($F164,taux,21))*VLOOKUP($F164,taux,22),$E164/12*VLOOKUP($F164,taux,20))),0)),MIN(VLOOKUP($F164,taux,25),ROUNDUP(IF($E164/12&gt;VLOOKUP($F164,taux,21)+VLOOKUP($F164,taux,23),(VLOOKUP($F164,taux,20)*VLOOKUP($F164,taux,21))+(VLOOKUP($F164,taux,22)*VLOOKUP($F164,taux,23))+($E164/12-VLOOKUP($F164,taux,21)-VLOOKUP($F164,taux,23))*VLOOKUP($F164,taux,24),IF($E164/12&gt;VLOOKUP($F164,taux,21),(VLOOKUP($F164,taux,20)*VLOOKUP($F164,taux,21))+($E164/12-VLOOKUP($F164,taux,21))*VLOOKUP($F164,taux,22),$E164/12*VLOOKUP($F164,taux,20))),0)))))</f>
        <v>0</v>
      </c>
      <c r="AA164" s="85">
        <f>IF($B164=" ",0,IF([1]Données!$X256="non couvert"," ",[1]Données!Y256))</f>
        <v>0</v>
      </c>
      <c r="AB164" s="82">
        <f>IF($B164=" ",0,IF([1]Données!$X256="exo",0,IF($AA164="ind",VLOOKUP($F164,taux,34),IF($AA164="fam",VLOOKUP($F164,taux,35),IF($AA164="mono",VLOOKUP($F164,taux,36),IF($AA164="couple",VLOOKUP($F164,taux,37),0))))))</f>
        <v>0</v>
      </c>
      <c r="AC164" s="85">
        <f>IF($B164=" ",0,IF([1]Données!$Z256="non couvert"," ",[1]Données!AA256))</f>
        <v>0</v>
      </c>
      <c r="AD164" s="82">
        <f>IF($B164=" ",0,IF([1]Données!$Z256="exo",0,IF($AC164="ind",VLOOKUP($F164,taux,38),IF($AC164="fam",VLOOKUP($F164,taux,39),IF($AC164="mono",VLOOKUP($F164,taux,40),IF($AC164="couple",VLOOKUP($F164,taux,41),0))))))</f>
        <v>0</v>
      </c>
      <c r="AE164" s="86">
        <f>IF($B164=" ",0,IF([1]Données!$AB256="non couvert"," ",[1]Données!AC256))</f>
        <v>0</v>
      </c>
      <c r="AF164" s="87">
        <f>IF($B164=" ",0,IF([1]Données!$AB256="exo",0,IF($AE164="ind",VLOOKUP($F164,taux,42),IF($AE164="fam",VLOOKUP($F164,taux,43),IF($AE164="mono",VLOOKUP($F164,taux,44),IF($AE164="couple",VLOOKUP($F164,taux,45),0))))))</f>
        <v>0</v>
      </c>
      <c r="AG164" s="88">
        <f t="shared" ca="1" si="20"/>
        <v>0</v>
      </c>
      <c r="AH164" s="88">
        <f>IF($B164=" ",0,IF([1]Données!J205="Manitoba",(Facture!H164+Facture!J164+Facture!L164+Facture!P164+Facture!R164+Facture!T164)*0.08,(AG164-W164)*IF([1]Données!$J205="qc",0.09,IF([1]Données!$J205="on",0.08,0))+W164*VLOOKUP($F164,taux,28)))</f>
        <v>0</v>
      </c>
      <c r="AI164" s="78">
        <f t="shared" ca="1" si="22"/>
        <v>0</v>
      </c>
    </row>
    <row r="165" spans="1:35" s="64" customFormat="1">
      <c r="A165" s="89">
        <f t="shared" si="23"/>
        <v>151</v>
      </c>
      <c r="B165" s="68" t="str">
        <f>CONCATENATE([1]Données!B257," ",[1]Données!C257)</f>
        <v xml:space="preserve"> </v>
      </c>
      <c r="C165" s="69">
        <f ca="1">IF(B165=" ",0,INT((TODAY()-[1]Données!E206)/365.25))</f>
        <v>0</v>
      </c>
      <c r="D165" s="70">
        <f>[1]Données!D257</f>
        <v>0</v>
      </c>
      <c r="E165" s="71">
        <f>[1]Données!I257</f>
        <v>0</v>
      </c>
      <c r="F165" s="72">
        <f>[1]Données!AD257</f>
        <v>0</v>
      </c>
      <c r="G165" s="73">
        <f t="shared" ca="1" si="21"/>
        <v>0</v>
      </c>
      <c r="H165" s="74">
        <f>IF($B165=" ",0,IF([1]Données!$K257="exo",0,$G165/1000*VLOOKUP($F165,taux,2)))</f>
        <v>0</v>
      </c>
      <c r="I165" s="75">
        <f ca="1">IF(C165&gt;=65,0,[1]Données!M206*5000)</f>
        <v>0</v>
      </c>
      <c r="J165" s="74">
        <f ca="1">I165/1000*(IF(I165=0,0,1)*VLOOKUP((1+(C165&gt;=20)+(C165&gt;=25)+(C165&gt;=30)+(C165&gt;=35)+(C165&gt;=40)+(C165&gt;=45)+(C165&gt;=50)+(C165&gt;=55)+(C165&gt;=60)+(C165&gt;=65)),Test,2+(IF([1]Données!F206="H",1,3))+(IF([1]Données!G206="F",1,0))))</f>
        <v>0</v>
      </c>
      <c r="K165" s="73">
        <f t="shared" ca="1" si="16"/>
        <v>0</v>
      </c>
      <c r="L165" s="74">
        <f>IF($B165=" ",0,IF([1]Données!$N257="exo",0,$K165/1000*VLOOKUP($F165,taux,6)))</f>
        <v>0</v>
      </c>
      <c r="M165" s="76">
        <f>IF($B165=" ",0,IF([1]Données!$K206="NON COUVERT",0,IF(AND([1]Données!$L206="oui",[1]Données!$K206=0.5),MIN(VLOOKUP($F165,taux,5)/2,ROUNDUP(VLOOKUP($F165,taux,3)*$E165,-3)/2),IF([1]Données!$K206=0.5,MIN(VLOOKUP($F165,taux,4)/2,ROUNDUP(VLOOKUP($F165,taux,3)*$E165,-3)/2),ROUNDUP(IF([1]Données!$L206="OUI",MIN(VLOOKUP($F165,taux,3)*$E165,VLOOKUP($F165,taux,5)),MIN(VLOOKUP($F165,taux,3)*$E165,VLOOKUP($F165,taux,4))),-3)))))</f>
        <v>0</v>
      </c>
      <c r="N165" s="76">
        <f>IF($B165=" ",0,IF([1]Données!$N206="NON COUVERT",0,IF(AND([1]Données!$O206="oui",[1]Données!$N206=0.5),MIN(VLOOKUP($F165,taux,9)/2,ROUNDUP(VLOOKUP($F165,taux,7)*$E165,-3)/2),IF([1]Données!$N206=0.5,MIN(VLOOKUP($F165,taux,8)/2,ROUNDUP(VLOOKUP($F165,taux,7)*$E165,-3)/2),ROUNDUP(IF([1]Données!$O206="OUI",MIN(VLOOKUP($F165,taux,7)*$E165,VLOOKUP($F165,taux,9)),MIN(VLOOKUP($F165,taux,7)*$E165,VLOOKUP($F165,taux,8))),-3)))))</f>
        <v>0</v>
      </c>
      <c r="O165" s="77">
        <f>IF($B165=" ",0,IF([1]Données!P257="non couvert"," ",[1]Données!Q257))</f>
        <v>0</v>
      </c>
      <c r="P165" s="78">
        <f>IF($B165=" ",0,IF([1]Données!$P257="exo",0,IF($O165="FAM",VLOOKUP($F165,taux,10),IF($O165="MONO",VLOOKUP($F165,taux,11),IF($O165="COUPLE",VLOOKUP($F165,taux,12),0)))))</f>
        <v>0</v>
      </c>
      <c r="Q165" s="79">
        <f>IF($B165=" ",0,IF([1]Données!$R257="NON COUVERT",0,ROUNDUP(IF([1]Données!$S257="OUI",MIN($E165*VLOOKUP($F165,taux,15)/52,VLOOKUP($F165,taux,17)),MIN($E165*VLOOKUP($F165,taux,15)/52,VLOOKUP($F165,taux,16))),0)))</f>
        <v>0</v>
      </c>
      <c r="R165" s="80">
        <f>IF($B165=" ",0,IF([1]Données!$R257="EXO",0,$Q165*VLOOKUP($F165,taux,13)/10))</f>
        <v>0</v>
      </c>
      <c r="S165" s="81">
        <f t="shared" ca="1" si="17"/>
        <v>0</v>
      </c>
      <c r="T165" s="82">
        <f>IF(B165=" ",0,IF([1]Données!$T257="exo",0,$S165*VLOOKUP($F165,taux,18)/100))</f>
        <v>0</v>
      </c>
      <c r="U165" s="81">
        <f>IF($B165=" ",0,IF([1]Données!$V257="non couvert",0,IF(VLOOKUP($F165,taux,29)="fixe","s/o",IF([1]Données!$W257="oui",MIN(ROUNDUP(VLOOKUP($F165,taux,31)*$E165,-3),VLOOKUP($F165,taux,33)),MIN(ROUNDUP(VLOOKUP($F165,taux,31)*$E165,-3),VLOOKUP($F165,taux,32))))))</f>
        <v>0</v>
      </c>
      <c r="V165" s="82">
        <f>IF(B165=" ",0,IF([1]Données!$V257="exo",0,IF(VLOOKUP($F165,taux,29)="fixe",VLOOKUP($F165,taux,30),$U165/1000*VLOOKUP($F165,taux,30))))</f>
        <v>0</v>
      </c>
      <c r="W165" s="82">
        <f t="shared" si="18"/>
        <v>0</v>
      </c>
      <c r="X165" s="83">
        <f>IF(B165=" ",0,EDATE(([1]Données!E206),780))</f>
        <v>0</v>
      </c>
      <c r="Y165" s="83">
        <f t="shared" si="19"/>
        <v>0</v>
      </c>
      <c r="Z165" s="81">
        <f>IF($B165=" ",0,IF([1]Données!$T206="non couvert",0,IF([1]Données!$U206="oui",MIN(VLOOKUP($F165,taux,26),ROUNDUP(IF($E165/12&gt;VLOOKUP($F165,taux,21)+VLOOKUP($F165,taux,23),(VLOOKUP($F165,taux,20)*VLOOKUP($F165,taux,21))+(VLOOKUP($F165,taux,22)*VLOOKUP($F165,taux,23))+($E165/12-VLOOKUP($F165,taux,21)-VLOOKUP($F165,taux,23))*VLOOKUP($F165,taux,24),IF($E165/12&gt;VLOOKUP($F165,taux,21),(VLOOKUP($F165,taux,20)*VLOOKUP($F165,taux,21))+($E165/12-VLOOKUP($F165,taux,21))*VLOOKUP($F165,taux,22),$E165/12*VLOOKUP($F165,taux,20))),0)),MIN(VLOOKUP($F165,taux,25),ROUNDUP(IF($E165/12&gt;VLOOKUP($F165,taux,21)+VLOOKUP($F165,taux,23),(VLOOKUP($F165,taux,20)*VLOOKUP($F165,taux,21))+(VLOOKUP($F165,taux,22)*VLOOKUP($F165,taux,23))+($E165/12-VLOOKUP($F165,taux,21)-VLOOKUP($F165,taux,23))*VLOOKUP($F165,taux,24),IF($E165/12&gt;VLOOKUP($F165,taux,21),(VLOOKUP($F165,taux,20)*VLOOKUP($F165,taux,21))+($E165/12-VLOOKUP($F165,taux,21))*VLOOKUP($F165,taux,22),$E165/12*VLOOKUP($F165,taux,20))),0)))))</f>
        <v>0</v>
      </c>
      <c r="AA165" s="85">
        <f>IF($B165=" ",0,IF([1]Données!$X257="non couvert"," ",[1]Données!Y257))</f>
        <v>0</v>
      </c>
      <c r="AB165" s="82">
        <f>IF($B165=" ",0,IF([1]Données!$X257="exo",0,IF($AA165="ind",VLOOKUP($F165,taux,34),IF($AA165="fam",VLOOKUP($F165,taux,35),IF($AA165="mono",VLOOKUP($F165,taux,36),IF($AA165="couple",VLOOKUP($F165,taux,37),0))))))</f>
        <v>0</v>
      </c>
      <c r="AC165" s="85">
        <f>IF($B165=" ",0,IF([1]Données!$Z257="non couvert"," ",[1]Données!AA257))</f>
        <v>0</v>
      </c>
      <c r="AD165" s="82">
        <f>IF($B165=" ",0,IF([1]Données!$Z257="exo",0,IF($AC165="ind",VLOOKUP($F165,taux,38),IF($AC165="fam",VLOOKUP($F165,taux,39),IF($AC165="mono",VLOOKUP($F165,taux,40),IF($AC165="couple",VLOOKUP($F165,taux,41),0))))))</f>
        <v>0</v>
      </c>
      <c r="AE165" s="86">
        <f>IF($B165=" ",0,IF([1]Données!$AB257="non couvert"," ",[1]Données!AC257))</f>
        <v>0</v>
      </c>
      <c r="AF165" s="87">
        <f>IF($B165=" ",0,IF([1]Données!$AB257="exo",0,IF($AE165="ind",VLOOKUP($F165,taux,42),IF($AE165="fam",VLOOKUP($F165,taux,43),IF($AE165="mono",VLOOKUP($F165,taux,44),IF($AE165="couple",VLOOKUP($F165,taux,45),0))))))</f>
        <v>0</v>
      </c>
      <c r="AG165" s="88">
        <f t="shared" ca="1" si="20"/>
        <v>0</v>
      </c>
      <c r="AH165" s="88">
        <f>IF($B165=" ",0,IF([1]Données!J206="Manitoba",(Facture!H165+Facture!J165+Facture!L165+Facture!P165+Facture!R165+Facture!T165)*0.08,(AG165-W165)*IF([1]Données!$J206="qc",0.09,IF([1]Données!$J206="on",0.08,0))+W165*VLOOKUP($F165,taux,28)))</f>
        <v>0</v>
      </c>
      <c r="AI165" s="78">
        <f t="shared" ca="1" si="22"/>
        <v>0</v>
      </c>
    </row>
    <row r="166" spans="1:35" s="64" customFormat="1">
      <c r="A166" s="89">
        <f t="shared" si="23"/>
        <v>152</v>
      </c>
      <c r="B166" s="68" t="str">
        <f>CONCATENATE([1]Données!B258," ",[1]Données!C258)</f>
        <v xml:space="preserve"> </v>
      </c>
      <c r="C166" s="69">
        <f ca="1">IF(B166=" ",0,INT((TODAY()-[1]Données!E207)/365.25))</f>
        <v>0</v>
      </c>
      <c r="D166" s="70">
        <f>[1]Données!D258</f>
        <v>0</v>
      </c>
      <c r="E166" s="71">
        <f>[1]Données!I258</f>
        <v>0</v>
      </c>
      <c r="F166" s="72">
        <f>[1]Données!AD258</f>
        <v>0</v>
      </c>
      <c r="G166" s="73">
        <f t="shared" ca="1" si="21"/>
        <v>0</v>
      </c>
      <c r="H166" s="74">
        <f>IF($B166=" ",0,IF([1]Données!$K258="exo",0,$G166/1000*VLOOKUP($F166,taux,2)))</f>
        <v>0</v>
      </c>
      <c r="I166" s="75">
        <f ca="1">IF(C166&gt;=65,0,[1]Données!M207*5000)</f>
        <v>0</v>
      </c>
      <c r="J166" s="74">
        <f ca="1">I166/1000*(IF(I166=0,0,1)*VLOOKUP((1+(C166&gt;=20)+(C166&gt;=25)+(C166&gt;=30)+(C166&gt;=35)+(C166&gt;=40)+(C166&gt;=45)+(C166&gt;=50)+(C166&gt;=55)+(C166&gt;=60)+(C166&gt;=65)),Test,2+(IF([1]Données!F207="H",1,3))+(IF([1]Données!G207="F",1,0))))</f>
        <v>0</v>
      </c>
      <c r="K166" s="73">
        <f t="shared" ca="1" si="16"/>
        <v>0</v>
      </c>
      <c r="L166" s="74">
        <f>IF($B166=" ",0,IF([1]Données!$N258="exo",0,$K166/1000*VLOOKUP($F166,taux,6)))</f>
        <v>0</v>
      </c>
      <c r="M166" s="76">
        <f>IF($B166=" ",0,IF([1]Données!$K207="NON COUVERT",0,IF(AND([1]Données!$L207="oui",[1]Données!$K207=0.5),MIN(VLOOKUP($F166,taux,5)/2,ROUNDUP(VLOOKUP($F166,taux,3)*$E166,-3)/2),IF([1]Données!$K207=0.5,MIN(VLOOKUP($F166,taux,4)/2,ROUNDUP(VLOOKUP($F166,taux,3)*$E166,-3)/2),ROUNDUP(IF([1]Données!$L207="OUI",MIN(VLOOKUP($F166,taux,3)*$E166,VLOOKUP($F166,taux,5)),MIN(VLOOKUP($F166,taux,3)*$E166,VLOOKUP($F166,taux,4))),-3)))))</f>
        <v>0</v>
      </c>
      <c r="N166" s="76">
        <f>IF($B166=" ",0,IF([1]Données!$N207="NON COUVERT",0,IF(AND([1]Données!$O207="oui",[1]Données!$N207=0.5),MIN(VLOOKUP($F166,taux,9)/2,ROUNDUP(VLOOKUP($F166,taux,7)*$E166,-3)/2),IF([1]Données!$N207=0.5,MIN(VLOOKUP($F166,taux,8)/2,ROUNDUP(VLOOKUP($F166,taux,7)*$E166,-3)/2),ROUNDUP(IF([1]Données!$O207="OUI",MIN(VLOOKUP($F166,taux,7)*$E166,VLOOKUP($F166,taux,9)),MIN(VLOOKUP($F166,taux,7)*$E166,VLOOKUP($F166,taux,8))),-3)))))</f>
        <v>0</v>
      </c>
      <c r="O166" s="77">
        <f>IF($B166=" ",0,IF([1]Données!P258="non couvert"," ",[1]Données!Q258))</f>
        <v>0</v>
      </c>
      <c r="P166" s="78">
        <f>IF($B166=" ",0,IF([1]Données!$P258="exo",0,IF($O166="FAM",VLOOKUP($F166,taux,10),IF($O166="MONO",VLOOKUP($F166,taux,11),IF($O166="COUPLE",VLOOKUP($F166,taux,12),0)))))</f>
        <v>0</v>
      </c>
      <c r="Q166" s="79">
        <f>IF($B166=" ",0,IF([1]Données!$R258="NON COUVERT",0,ROUNDUP(IF([1]Données!$S258="OUI",MIN($E166*VLOOKUP($F166,taux,15)/52,VLOOKUP($F166,taux,17)),MIN($E166*VLOOKUP($F166,taux,15)/52,VLOOKUP($F166,taux,16))),0)))</f>
        <v>0</v>
      </c>
      <c r="R166" s="80">
        <f>IF($B166=" ",0,IF([1]Données!$R258="EXO",0,$Q166*VLOOKUP($F166,taux,13)/10))</f>
        <v>0</v>
      </c>
      <c r="S166" s="81">
        <f t="shared" ca="1" si="17"/>
        <v>0</v>
      </c>
      <c r="T166" s="82">
        <f>IF(B166=" ",0,IF([1]Données!$T258="exo",0,$S166*VLOOKUP($F166,taux,18)/100))</f>
        <v>0</v>
      </c>
      <c r="U166" s="81">
        <f>IF($B166=" ",0,IF([1]Données!$V258="non couvert",0,IF(VLOOKUP($F166,taux,29)="fixe","s/o",IF([1]Données!$W258="oui",MIN(ROUNDUP(VLOOKUP($F166,taux,31)*$E166,-3),VLOOKUP($F166,taux,33)),MIN(ROUNDUP(VLOOKUP($F166,taux,31)*$E166,-3),VLOOKUP($F166,taux,32))))))</f>
        <v>0</v>
      </c>
      <c r="V166" s="82">
        <f>IF(B166=" ",0,IF([1]Données!$V258="exo",0,IF(VLOOKUP($F166,taux,29)="fixe",VLOOKUP($F166,taux,30),$U166/1000*VLOOKUP($F166,taux,30))))</f>
        <v>0</v>
      </c>
      <c r="W166" s="82">
        <f t="shared" si="18"/>
        <v>0</v>
      </c>
      <c r="X166" s="83">
        <f>IF(B166=" ",0,EDATE(([1]Données!E207),780))</f>
        <v>0</v>
      </c>
      <c r="Y166" s="83">
        <f t="shared" si="19"/>
        <v>0</v>
      </c>
      <c r="Z166" s="81">
        <f>IF($B166=" ",0,IF([1]Données!$T207="non couvert",0,IF([1]Données!$U207="oui",MIN(VLOOKUP($F166,taux,26),ROUNDUP(IF($E166/12&gt;VLOOKUP($F166,taux,21)+VLOOKUP($F166,taux,23),(VLOOKUP($F166,taux,20)*VLOOKUP($F166,taux,21))+(VLOOKUP($F166,taux,22)*VLOOKUP($F166,taux,23))+($E166/12-VLOOKUP($F166,taux,21)-VLOOKUP($F166,taux,23))*VLOOKUP($F166,taux,24),IF($E166/12&gt;VLOOKUP($F166,taux,21),(VLOOKUP($F166,taux,20)*VLOOKUP($F166,taux,21))+($E166/12-VLOOKUP($F166,taux,21))*VLOOKUP($F166,taux,22),$E166/12*VLOOKUP($F166,taux,20))),0)),MIN(VLOOKUP($F166,taux,25),ROUNDUP(IF($E166/12&gt;VLOOKUP($F166,taux,21)+VLOOKUP($F166,taux,23),(VLOOKUP($F166,taux,20)*VLOOKUP($F166,taux,21))+(VLOOKUP($F166,taux,22)*VLOOKUP($F166,taux,23))+($E166/12-VLOOKUP($F166,taux,21)-VLOOKUP($F166,taux,23))*VLOOKUP($F166,taux,24),IF($E166/12&gt;VLOOKUP($F166,taux,21),(VLOOKUP($F166,taux,20)*VLOOKUP($F166,taux,21))+($E166/12-VLOOKUP($F166,taux,21))*VLOOKUP($F166,taux,22),$E166/12*VLOOKUP($F166,taux,20))),0)))))</f>
        <v>0</v>
      </c>
      <c r="AA166" s="85">
        <f>IF($B166=" ",0,IF([1]Données!$X258="non couvert"," ",[1]Données!Y258))</f>
        <v>0</v>
      </c>
      <c r="AB166" s="82">
        <f>IF($B166=" ",0,IF([1]Données!$X258="exo",0,IF($AA166="ind",VLOOKUP($F166,taux,34),IF($AA166="fam",VLOOKUP($F166,taux,35),IF($AA166="mono",VLOOKUP($F166,taux,36),IF($AA166="couple",VLOOKUP($F166,taux,37),0))))))</f>
        <v>0</v>
      </c>
      <c r="AC166" s="85">
        <f>IF($B166=" ",0,IF([1]Données!$Z258="non couvert"," ",[1]Données!AA258))</f>
        <v>0</v>
      </c>
      <c r="AD166" s="82">
        <f>IF($B166=" ",0,IF([1]Données!$Z258="exo",0,IF($AC166="ind",VLOOKUP($F166,taux,38),IF($AC166="fam",VLOOKUP($F166,taux,39),IF($AC166="mono",VLOOKUP($F166,taux,40),IF($AC166="couple",VLOOKUP($F166,taux,41),0))))))</f>
        <v>0</v>
      </c>
      <c r="AE166" s="86">
        <f>IF($B166=" ",0,IF([1]Données!$AB258="non couvert"," ",[1]Données!AC258))</f>
        <v>0</v>
      </c>
      <c r="AF166" s="87">
        <f>IF($B166=" ",0,IF([1]Données!$AB258="exo",0,IF($AE166="ind",VLOOKUP($F166,taux,42),IF($AE166="fam",VLOOKUP($F166,taux,43),IF($AE166="mono",VLOOKUP($F166,taux,44),IF($AE166="couple",VLOOKUP($F166,taux,45),0))))))</f>
        <v>0</v>
      </c>
      <c r="AG166" s="88">
        <f t="shared" ca="1" si="20"/>
        <v>0</v>
      </c>
      <c r="AH166" s="88">
        <f>IF($B166=" ",0,IF([1]Données!J207="Manitoba",(Facture!H166+Facture!J166+Facture!L166+Facture!P166+Facture!R166+Facture!T166)*0.08,(AG166-W166)*IF([1]Données!$J207="qc",0.09,IF([1]Données!$J207="on",0.08,0))+W166*VLOOKUP($F166,taux,28)))</f>
        <v>0</v>
      </c>
      <c r="AI166" s="78">
        <f t="shared" ca="1" si="22"/>
        <v>0</v>
      </c>
    </row>
    <row r="167" spans="1:35" s="64" customFormat="1">
      <c r="A167" s="89">
        <f t="shared" si="23"/>
        <v>153</v>
      </c>
      <c r="B167" s="68" t="str">
        <f>CONCATENATE([1]Données!B259," ",[1]Données!C259)</f>
        <v xml:space="preserve"> </v>
      </c>
      <c r="C167" s="69">
        <f ca="1">IF(B167=" ",0,INT((TODAY()-[1]Données!E208)/365.25))</f>
        <v>0</v>
      </c>
      <c r="D167" s="70">
        <f>[1]Données!D259</f>
        <v>0</v>
      </c>
      <c r="E167" s="71">
        <f>[1]Données!I259</f>
        <v>0</v>
      </c>
      <c r="F167" s="72">
        <f>[1]Données!AD259</f>
        <v>0</v>
      </c>
      <c r="G167" s="73">
        <f t="shared" ca="1" si="21"/>
        <v>0</v>
      </c>
      <c r="H167" s="74">
        <f>IF($B167=" ",0,IF([1]Données!$K259="exo",0,$G167/1000*VLOOKUP($F167,taux,2)))</f>
        <v>0</v>
      </c>
      <c r="I167" s="75">
        <f ca="1">IF(C167&gt;=65,0,[1]Données!M208*5000)</f>
        <v>0</v>
      </c>
      <c r="J167" s="74">
        <f ca="1">I167/1000*(IF(I167=0,0,1)*VLOOKUP((1+(C167&gt;=20)+(C167&gt;=25)+(C167&gt;=30)+(C167&gt;=35)+(C167&gt;=40)+(C167&gt;=45)+(C167&gt;=50)+(C167&gt;=55)+(C167&gt;=60)+(C167&gt;=65)),Test,2+(IF([1]Données!F208="H",1,3))+(IF([1]Données!G208="F",1,0))))</f>
        <v>0</v>
      </c>
      <c r="K167" s="73">
        <f t="shared" ca="1" si="16"/>
        <v>0</v>
      </c>
      <c r="L167" s="74">
        <f>IF($B167=" ",0,IF([1]Données!$N259="exo",0,$K167/1000*VLOOKUP($F167,taux,6)))</f>
        <v>0</v>
      </c>
      <c r="M167" s="76">
        <f>IF($B167=" ",0,IF([1]Données!$K208="NON COUVERT",0,IF(AND([1]Données!$L208="oui",[1]Données!$K208=0.5),MIN(VLOOKUP($F167,taux,5)/2,ROUNDUP(VLOOKUP($F167,taux,3)*$E167,-3)/2),IF([1]Données!$K208=0.5,MIN(VLOOKUP($F167,taux,4)/2,ROUNDUP(VLOOKUP($F167,taux,3)*$E167,-3)/2),ROUNDUP(IF([1]Données!$L208="OUI",MIN(VLOOKUP($F167,taux,3)*$E167,VLOOKUP($F167,taux,5)),MIN(VLOOKUP($F167,taux,3)*$E167,VLOOKUP($F167,taux,4))),-3)))))</f>
        <v>0</v>
      </c>
      <c r="N167" s="76">
        <f>IF($B167=" ",0,IF([1]Données!$N208="NON COUVERT",0,IF(AND([1]Données!$O208="oui",[1]Données!$N208=0.5),MIN(VLOOKUP($F167,taux,9)/2,ROUNDUP(VLOOKUP($F167,taux,7)*$E167,-3)/2),IF([1]Données!$N208=0.5,MIN(VLOOKUP($F167,taux,8)/2,ROUNDUP(VLOOKUP($F167,taux,7)*$E167,-3)/2),ROUNDUP(IF([1]Données!$O208="OUI",MIN(VLOOKUP($F167,taux,7)*$E167,VLOOKUP($F167,taux,9)),MIN(VLOOKUP($F167,taux,7)*$E167,VLOOKUP($F167,taux,8))),-3)))))</f>
        <v>0</v>
      </c>
      <c r="O167" s="77">
        <f>IF($B167=" ",0,IF([1]Données!P259="non couvert"," ",[1]Données!Q259))</f>
        <v>0</v>
      </c>
      <c r="P167" s="78">
        <f>IF($B167=" ",0,IF([1]Données!$P259="exo",0,IF($O167="FAM",VLOOKUP($F167,taux,10),IF($O167="MONO",VLOOKUP($F167,taux,11),IF($O167="COUPLE",VLOOKUP($F167,taux,12),0)))))</f>
        <v>0</v>
      </c>
      <c r="Q167" s="79">
        <f>IF($B167=" ",0,IF([1]Données!$R259="NON COUVERT",0,ROUNDUP(IF([1]Données!$S259="OUI",MIN($E167*VLOOKUP($F167,taux,15)/52,VLOOKUP($F167,taux,17)),MIN($E167*VLOOKUP($F167,taux,15)/52,VLOOKUP($F167,taux,16))),0)))</f>
        <v>0</v>
      </c>
      <c r="R167" s="80">
        <f>IF($B167=" ",0,IF([1]Données!$R259="EXO",0,$Q167*VLOOKUP($F167,taux,13)/10))</f>
        <v>0</v>
      </c>
      <c r="S167" s="81">
        <f t="shared" ca="1" si="17"/>
        <v>0</v>
      </c>
      <c r="T167" s="82">
        <f>IF(B167=" ",0,IF([1]Données!$T259="exo",0,$S167*VLOOKUP($F167,taux,18)/100))</f>
        <v>0</v>
      </c>
      <c r="U167" s="81">
        <f>IF($B167=" ",0,IF([1]Données!$V259="non couvert",0,IF(VLOOKUP($F167,taux,29)="fixe","s/o",IF([1]Données!$W259="oui",MIN(ROUNDUP(VLOOKUP($F167,taux,31)*$E167,-3),VLOOKUP($F167,taux,33)),MIN(ROUNDUP(VLOOKUP($F167,taux,31)*$E167,-3),VLOOKUP($F167,taux,32))))))</f>
        <v>0</v>
      </c>
      <c r="V167" s="82">
        <f>IF(B167=" ",0,IF([1]Données!$V259="exo",0,IF(VLOOKUP($F167,taux,29)="fixe",VLOOKUP($F167,taux,30),$U167/1000*VLOOKUP($F167,taux,30))))</f>
        <v>0</v>
      </c>
      <c r="W167" s="82">
        <f t="shared" si="18"/>
        <v>0</v>
      </c>
      <c r="X167" s="83">
        <f>IF(B167=" ",0,EDATE(([1]Données!E208),780))</f>
        <v>0</v>
      </c>
      <c r="Y167" s="83">
        <f t="shared" si="19"/>
        <v>0</v>
      </c>
      <c r="Z167" s="81">
        <f>IF($B167=" ",0,IF([1]Données!$T208="non couvert",0,IF([1]Données!$U208="oui",MIN(VLOOKUP($F167,taux,26),ROUNDUP(IF($E167/12&gt;VLOOKUP($F167,taux,21)+VLOOKUP($F167,taux,23),(VLOOKUP($F167,taux,20)*VLOOKUP($F167,taux,21))+(VLOOKUP($F167,taux,22)*VLOOKUP($F167,taux,23))+($E167/12-VLOOKUP($F167,taux,21)-VLOOKUP($F167,taux,23))*VLOOKUP($F167,taux,24),IF($E167/12&gt;VLOOKUP($F167,taux,21),(VLOOKUP($F167,taux,20)*VLOOKUP($F167,taux,21))+($E167/12-VLOOKUP($F167,taux,21))*VLOOKUP($F167,taux,22),$E167/12*VLOOKUP($F167,taux,20))),0)),MIN(VLOOKUP($F167,taux,25),ROUNDUP(IF($E167/12&gt;VLOOKUP($F167,taux,21)+VLOOKUP($F167,taux,23),(VLOOKUP($F167,taux,20)*VLOOKUP($F167,taux,21))+(VLOOKUP($F167,taux,22)*VLOOKUP($F167,taux,23))+($E167/12-VLOOKUP($F167,taux,21)-VLOOKUP($F167,taux,23))*VLOOKUP($F167,taux,24),IF($E167/12&gt;VLOOKUP($F167,taux,21),(VLOOKUP($F167,taux,20)*VLOOKUP($F167,taux,21))+($E167/12-VLOOKUP($F167,taux,21))*VLOOKUP($F167,taux,22),$E167/12*VLOOKUP($F167,taux,20))),0)))))</f>
        <v>0</v>
      </c>
      <c r="AA167" s="85">
        <f>IF($B167=" ",0,IF([1]Données!$X259="non couvert"," ",[1]Données!Y259))</f>
        <v>0</v>
      </c>
      <c r="AB167" s="82">
        <f>IF($B167=" ",0,IF([1]Données!$X259="exo",0,IF($AA167="ind",VLOOKUP($F167,taux,34),IF($AA167="fam",VLOOKUP($F167,taux,35),IF($AA167="mono",VLOOKUP($F167,taux,36),IF($AA167="couple",VLOOKUP($F167,taux,37),0))))))</f>
        <v>0</v>
      </c>
      <c r="AC167" s="85">
        <f>IF($B167=" ",0,IF([1]Données!$Z259="non couvert"," ",[1]Données!AA259))</f>
        <v>0</v>
      </c>
      <c r="AD167" s="82">
        <f>IF($B167=" ",0,IF([1]Données!$Z259="exo",0,IF($AC167="ind",VLOOKUP($F167,taux,38),IF($AC167="fam",VLOOKUP($F167,taux,39),IF($AC167="mono",VLOOKUP($F167,taux,40),IF($AC167="couple",VLOOKUP($F167,taux,41),0))))))</f>
        <v>0</v>
      </c>
      <c r="AE167" s="86">
        <f>IF($B167=" ",0,IF([1]Données!$AB259="non couvert"," ",[1]Données!AC259))</f>
        <v>0</v>
      </c>
      <c r="AF167" s="87">
        <f>IF($B167=" ",0,IF([1]Données!$AB259="exo",0,IF($AE167="ind",VLOOKUP($F167,taux,42),IF($AE167="fam",VLOOKUP($F167,taux,43),IF($AE167="mono",VLOOKUP($F167,taux,44),IF($AE167="couple",VLOOKUP($F167,taux,45),0))))))</f>
        <v>0</v>
      </c>
      <c r="AG167" s="88">
        <f t="shared" ca="1" si="20"/>
        <v>0</v>
      </c>
      <c r="AH167" s="88">
        <f>IF($B167=" ",0,IF([1]Données!J208="Manitoba",(Facture!H167+Facture!J167+Facture!L167+Facture!P167+Facture!R167+Facture!T167)*0.08,(AG167-W167)*IF([1]Données!$J208="qc",0.09,IF([1]Données!$J208="on",0.08,0))+W167*VLOOKUP($F167,taux,28)))</f>
        <v>0</v>
      </c>
      <c r="AI167" s="78">
        <f t="shared" ca="1" si="22"/>
        <v>0</v>
      </c>
    </row>
    <row r="168" spans="1:35" s="64" customFormat="1">
      <c r="A168" s="89">
        <f t="shared" si="23"/>
        <v>154</v>
      </c>
      <c r="B168" s="68" t="str">
        <f>CONCATENATE([1]Données!B260," ",[1]Données!C260)</f>
        <v xml:space="preserve"> </v>
      </c>
      <c r="C168" s="69">
        <f ca="1">IF(B168=" ",0,INT((TODAY()-[1]Données!E209)/365.25))</f>
        <v>0</v>
      </c>
      <c r="D168" s="70">
        <f>[1]Données!D260</f>
        <v>0</v>
      </c>
      <c r="E168" s="71">
        <f>[1]Données!I260</f>
        <v>0</v>
      </c>
      <c r="F168" s="72">
        <f>[1]Données!AD260</f>
        <v>0</v>
      </c>
      <c r="G168" s="73">
        <f t="shared" ca="1" si="21"/>
        <v>0</v>
      </c>
      <c r="H168" s="74">
        <f>IF($B168=" ",0,IF([1]Données!$K260="exo",0,$G168/1000*VLOOKUP($F168,taux,2)))</f>
        <v>0</v>
      </c>
      <c r="I168" s="75">
        <f ca="1">IF(C168&gt;=65,0,[1]Données!M209*5000)</f>
        <v>0</v>
      </c>
      <c r="J168" s="74">
        <f ca="1">I168/1000*(IF(I168=0,0,1)*VLOOKUP((1+(C168&gt;=20)+(C168&gt;=25)+(C168&gt;=30)+(C168&gt;=35)+(C168&gt;=40)+(C168&gt;=45)+(C168&gt;=50)+(C168&gt;=55)+(C168&gt;=60)+(C168&gt;=65)),Test,2+(IF([1]Données!F209="H",1,3))+(IF([1]Données!G209="F",1,0))))</f>
        <v>0</v>
      </c>
      <c r="K168" s="73">
        <f t="shared" ca="1" si="16"/>
        <v>0</v>
      </c>
      <c r="L168" s="74">
        <f>IF($B168=" ",0,IF([1]Données!$N260="exo",0,$K168/1000*VLOOKUP($F168,taux,6)))</f>
        <v>0</v>
      </c>
      <c r="M168" s="76">
        <f>IF($B168=" ",0,IF([1]Données!$K209="NON COUVERT",0,IF(AND([1]Données!$L209="oui",[1]Données!$K209=0.5),MIN(VLOOKUP($F168,taux,5)/2,ROUNDUP(VLOOKUP($F168,taux,3)*$E168,-3)/2),IF([1]Données!$K209=0.5,MIN(VLOOKUP($F168,taux,4)/2,ROUNDUP(VLOOKUP($F168,taux,3)*$E168,-3)/2),ROUNDUP(IF([1]Données!$L209="OUI",MIN(VLOOKUP($F168,taux,3)*$E168,VLOOKUP($F168,taux,5)),MIN(VLOOKUP($F168,taux,3)*$E168,VLOOKUP($F168,taux,4))),-3)))))</f>
        <v>0</v>
      </c>
      <c r="N168" s="76">
        <f>IF($B168=" ",0,IF([1]Données!$N209="NON COUVERT",0,IF(AND([1]Données!$O209="oui",[1]Données!$N209=0.5),MIN(VLOOKUP($F168,taux,9)/2,ROUNDUP(VLOOKUP($F168,taux,7)*$E168,-3)/2),IF([1]Données!$N209=0.5,MIN(VLOOKUP($F168,taux,8)/2,ROUNDUP(VLOOKUP($F168,taux,7)*$E168,-3)/2),ROUNDUP(IF([1]Données!$O209="OUI",MIN(VLOOKUP($F168,taux,7)*$E168,VLOOKUP($F168,taux,9)),MIN(VLOOKUP($F168,taux,7)*$E168,VLOOKUP($F168,taux,8))),-3)))))</f>
        <v>0</v>
      </c>
      <c r="O168" s="77">
        <f>IF($B168=" ",0,IF([1]Données!P260="non couvert"," ",[1]Données!Q260))</f>
        <v>0</v>
      </c>
      <c r="P168" s="78">
        <f>IF($B168=" ",0,IF([1]Données!$P260="exo",0,IF($O168="FAM",VLOOKUP($F168,taux,10),IF($O168="MONO",VLOOKUP($F168,taux,11),IF($O168="COUPLE",VLOOKUP($F168,taux,12),0)))))</f>
        <v>0</v>
      </c>
      <c r="Q168" s="79">
        <f>IF($B168=" ",0,IF([1]Données!$R260="NON COUVERT",0,ROUNDUP(IF([1]Données!$S260="OUI",MIN($E168*VLOOKUP($F168,taux,15)/52,VLOOKUP($F168,taux,17)),MIN($E168*VLOOKUP($F168,taux,15)/52,VLOOKUP($F168,taux,16))),0)))</f>
        <v>0</v>
      </c>
      <c r="R168" s="80">
        <f>IF($B168=" ",0,IF([1]Données!$R260="EXO",0,$Q168*VLOOKUP($F168,taux,13)/10))</f>
        <v>0</v>
      </c>
      <c r="S168" s="81">
        <f t="shared" ca="1" si="17"/>
        <v>0</v>
      </c>
      <c r="T168" s="82">
        <f>IF(B168=" ",0,IF([1]Données!$T260="exo",0,$S168*VLOOKUP($F168,taux,18)/100))</f>
        <v>0</v>
      </c>
      <c r="U168" s="81">
        <f>IF($B168=" ",0,IF([1]Données!$V260="non couvert",0,IF(VLOOKUP($F168,taux,29)="fixe","s/o",IF([1]Données!$W260="oui",MIN(ROUNDUP(VLOOKUP($F168,taux,31)*$E168,-3),VLOOKUP($F168,taux,33)),MIN(ROUNDUP(VLOOKUP($F168,taux,31)*$E168,-3),VLOOKUP($F168,taux,32))))))</f>
        <v>0</v>
      </c>
      <c r="V168" s="82">
        <f>IF(B168=" ",0,IF([1]Données!$V260="exo",0,IF(VLOOKUP($F168,taux,29)="fixe",VLOOKUP($F168,taux,30),$U168/1000*VLOOKUP($F168,taux,30))))</f>
        <v>0</v>
      </c>
      <c r="W168" s="82">
        <f t="shared" si="18"/>
        <v>0</v>
      </c>
      <c r="X168" s="83">
        <f>IF(B168=" ",0,EDATE(([1]Données!E209),780))</f>
        <v>0</v>
      </c>
      <c r="Y168" s="83">
        <f t="shared" si="19"/>
        <v>0</v>
      </c>
      <c r="Z168" s="81">
        <f>IF($B168=" ",0,IF([1]Données!$T209="non couvert",0,IF([1]Données!$U209="oui",MIN(VLOOKUP($F168,taux,26),ROUNDUP(IF($E168/12&gt;VLOOKUP($F168,taux,21)+VLOOKUP($F168,taux,23),(VLOOKUP($F168,taux,20)*VLOOKUP($F168,taux,21))+(VLOOKUP($F168,taux,22)*VLOOKUP($F168,taux,23))+($E168/12-VLOOKUP($F168,taux,21)-VLOOKUP($F168,taux,23))*VLOOKUP($F168,taux,24),IF($E168/12&gt;VLOOKUP($F168,taux,21),(VLOOKUP($F168,taux,20)*VLOOKUP($F168,taux,21))+($E168/12-VLOOKUP($F168,taux,21))*VLOOKUP($F168,taux,22),$E168/12*VLOOKUP($F168,taux,20))),0)),MIN(VLOOKUP($F168,taux,25),ROUNDUP(IF($E168/12&gt;VLOOKUP($F168,taux,21)+VLOOKUP($F168,taux,23),(VLOOKUP($F168,taux,20)*VLOOKUP($F168,taux,21))+(VLOOKUP($F168,taux,22)*VLOOKUP($F168,taux,23))+($E168/12-VLOOKUP($F168,taux,21)-VLOOKUP($F168,taux,23))*VLOOKUP($F168,taux,24),IF($E168/12&gt;VLOOKUP($F168,taux,21),(VLOOKUP($F168,taux,20)*VLOOKUP($F168,taux,21))+($E168/12-VLOOKUP($F168,taux,21))*VLOOKUP($F168,taux,22),$E168/12*VLOOKUP($F168,taux,20))),0)))))</f>
        <v>0</v>
      </c>
      <c r="AA168" s="85">
        <f>IF($B168=" ",0,IF([1]Données!$X260="non couvert"," ",[1]Données!Y260))</f>
        <v>0</v>
      </c>
      <c r="AB168" s="82">
        <f>IF($B168=" ",0,IF([1]Données!$X260="exo",0,IF($AA168="ind",VLOOKUP($F168,taux,34),IF($AA168="fam",VLOOKUP($F168,taux,35),IF($AA168="mono",VLOOKUP($F168,taux,36),IF($AA168="couple",VLOOKUP($F168,taux,37),0))))))</f>
        <v>0</v>
      </c>
      <c r="AC168" s="85">
        <f>IF($B168=" ",0,IF([1]Données!$Z260="non couvert"," ",[1]Données!AA260))</f>
        <v>0</v>
      </c>
      <c r="AD168" s="82">
        <f>IF($B168=" ",0,IF([1]Données!$Z260="exo",0,IF($AC168="ind",VLOOKUP($F168,taux,38),IF($AC168="fam",VLOOKUP($F168,taux,39),IF($AC168="mono",VLOOKUP($F168,taux,40),IF($AC168="couple",VLOOKUP($F168,taux,41),0))))))</f>
        <v>0</v>
      </c>
      <c r="AE168" s="86">
        <f>IF($B168=" ",0,IF([1]Données!$AB260="non couvert"," ",[1]Données!AC260))</f>
        <v>0</v>
      </c>
      <c r="AF168" s="87">
        <f>IF($B168=" ",0,IF([1]Données!$AB260="exo",0,IF($AE168="ind",VLOOKUP($F168,taux,42),IF($AE168="fam",VLOOKUP($F168,taux,43),IF($AE168="mono",VLOOKUP($F168,taux,44),IF($AE168="couple",VLOOKUP($F168,taux,45),0))))))</f>
        <v>0</v>
      </c>
      <c r="AG168" s="88">
        <f t="shared" ca="1" si="20"/>
        <v>0</v>
      </c>
      <c r="AH168" s="88">
        <f>IF($B168=" ",0,IF([1]Données!J209="Manitoba",(Facture!H168+Facture!J168+Facture!L168+Facture!P168+Facture!R168+Facture!T168)*0.08,(AG168-W168)*IF([1]Données!$J209="qc",0.09,IF([1]Données!$J209="on",0.08,0))+W168*VLOOKUP($F168,taux,28)))</f>
        <v>0</v>
      </c>
      <c r="AI168" s="78">
        <f t="shared" ca="1" si="22"/>
        <v>0</v>
      </c>
    </row>
    <row r="169" spans="1:35" s="64" customFormat="1">
      <c r="A169" s="89">
        <f t="shared" si="23"/>
        <v>155</v>
      </c>
      <c r="B169" s="68" t="str">
        <f>CONCATENATE([1]Données!B261," ",[1]Données!C261)</f>
        <v xml:space="preserve"> </v>
      </c>
      <c r="C169" s="69">
        <f ca="1">IF(B169=" ",0,INT((TODAY()-[1]Données!E210)/365.25))</f>
        <v>0</v>
      </c>
      <c r="D169" s="70">
        <f>[1]Données!D261</f>
        <v>0</v>
      </c>
      <c r="E169" s="71">
        <f>[1]Données!I261</f>
        <v>0</v>
      </c>
      <c r="F169" s="72">
        <f>[1]Données!AD261</f>
        <v>0</v>
      </c>
      <c r="G169" s="73">
        <f t="shared" ca="1" si="21"/>
        <v>0</v>
      </c>
      <c r="H169" s="74">
        <f>IF($B169=" ",0,IF([1]Données!$K261="exo",0,$G169/1000*VLOOKUP($F169,taux,2)))</f>
        <v>0</v>
      </c>
      <c r="I169" s="75">
        <f ca="1">IF(C169&gt;=65,0,[1]Données!M210*5000)</f>
        <v>0</v>
      </c>
      <c r="J169" s="74">
        <f ca="1">I169/1000*(IF(I169=0,0,1)*VLOOKUP((1+(C169&gt;=20)+(C169&gt;=25)+(C169&gt;=30)+(C169&gt;=35)+(C169&gt;=40)+(C169&gt;=45)+(C169&gt;=50)+(C169&gt;=55)+(C169&gt;=60)+(C169&gt;=65)),Test,2+(IF([1]Données!F210="H",1,3))+(IF([1]Données!G210="F",1,0))))</f>
        <v>0</v>
      </c>
      <c r="K169" s="73">
        <f t="shared" ca="1" si="16"/>
        <v>0</v>
      </c>
      <c r="L169" s="74">
        <f>IF($B169=" ",0,IF([1]Données!$N261="exo",0,$K169/1000*VLOOKUP($F169,taux,6)))</f>
        <v>0</v>
      </c>
      <c r="M169" s="76">
        <f>IF($B169=" ",0,IF([1]Données!$K210="NON COUVERT",0,IF(AND([1]Données!$L210="oui",[1]Données!$K210=0.5),MIN(VLOOKUP($F169,taux,5)/2,ROUNDUP(VLOOKUP($F169,taux,3)*$E169,-3)/2),IF([1]Données!$K210=0.5,MIN(VLOOKUP($F169,taux,4)/2,ROUNDUP(VLOOKUP($F169,taux,3)*$E169,-3)/2),ROUNDUP(IF([1]Données!$L210="OUI",MIN(VLOOKUP($F169,taux,3)*$E169,VLOOKUP($F169,taux,5)),MIN(VLOOKUP($F169,taux,3)*$E169,VLOOKUP($F169,taux,4))),-3)))))</f>
        <v>0</v>
      </c>
      <c r="N169" s="76">
        <f>IF($B169=" ",0,IF([1]Données!$N210="NON COUVERT",0,IF(AND([1]Données!$O210="oui",[1]Données!$N210=0.5),MIN(VLOOKUP($F169,taux,9)/2,ROUNDUP(VLOOKUP($F169,taux,7)*$E169,-3)/2),IF([1]Données!$N210=0.5,MIN(VLOOKUP($F169,taux,8)/2,ROUNDUP(VLOOKUP($F169,taux,7)*$E169,-3)/2),ROUNDUP(IF([1]Données!$O210="OUI",MIN(VLOOKUP($F169,taux,7)*$E169,VLOOKUP($F169,taux,9)),MIN(VLOOKUP($F169,taux,7)*$E169,VLOOKUP($F169,taux,8))),-3)))))</f>
        <v>0</v>
      </c>
      <c r="O169" s="77">
        <f>IF($B169=" ",0,IF([1]Données!P261="non couvert"," ",[1]Données!Q261))</f>
        <v>0</v>
      </c>
      <c r="P169" s="78">
        <f>IF($B169=" ",0,IF([1]Données!$P261="exo",0,IF($O169="FAM",VLOOKUP($F169,taux,10),IF($O169="MONO",VLOOKUP($F169,taux,11),IF($O169="COUPLE",VLOOKUP($F169,taux,12),0)))))</f>
        <v>0</v>
      </c>
      <c r="Q169" s="79">
        <f>IF($B169=" ",0,IF([1]Données!$R261="NON COUVERT",0,ROUNDUP(IF([1]Données!$S261="OUI",MIN($E169*VLOOKUP($F169,taux,15)/52,VLOOKUP($F169,taux,17)),MIN($E169*VLOOKUP($F169,taux,15)/52,VLOOKUP($F169,taux,16))),0)))</f>
        <v>0</v>
      </c>
      <c r="R169" s="80">
        <f>IF($B169=" ",0,IF([1]Données!$R261="EXO",0,$Q169*VLOOKUP($F169,taux,13)/10))</f>
        <v>0</v>
      </c>
      <c r="S169" s="81">
        <f t="shared" ca="1" si="17"/>
        <v>0</v>
      </c>
      <c r="T169" s="82">
        <f>IF(B169=" ",0,IF([1]Données!$T261="exo",0,$S169*VLOOKUP($F169,taux,18)/100))</f>
        <v>0</v>
      </c>
      <c r="U169" s="81">
        <f>IF($B169=" ",0,IF([1]Données!$V261="non couvert",0,IF(VLOOKUP($F169,taux,29)="fixe","s/o",IF([1]Données!$W261="oui",MIN(ROUNDUP(VLOOKUP($F169,taux,31)*$E169,-3),VLOOKUP($F169,taux,33)),MIN(ROUNDUP(VLOOKUP($F169,taux,31)*$E169,-3),VLOOKUP($F169,taux,32))))))</f>
        <v>0</v>
      </c>
      <c r="V169" s="82">
        <f>IF(B169=" ",0,IF([1]Données!$V261="exo",0,IF(VLOOKUP($F169,taux,29)="fixe",VLOOKUP($F169,taux,30),$U169/1000*VLOOKUP($F169,taux,30))))</f>
        <v>0</v>
      </c>
      <c r="W169" s="82">
        <f t="shared" si="18"/>
        <v>0</v>
      </c>
      <c r="X169" s="83">
        <f>IF(B169=" ",0,EDATE(([1]Données!E210),780))</f>
        <v>0</v>
      </c>
      <c r="Y169" s="83">
        <f t="shared" si="19"/>
        <v>0</v>
      </c>
      <c r="Z169" s="81">
        <f>IF($B169=" ",0,IF([1]Données!$T210="non couvert",0,IF([1]Données!$U210="oui",MIN(VLOOKUP($F169,taux,26),ROUNDUP(IF($E169/12&gt;VLOOKUP($F169,taux,21)+VLOOKUP($F169,taux,23),(VLOOKUP($F169,taux,20)*VLOOKUP($F169,taux,21))+(VLOOKUP($F169,taux,22)*VLOOKUP($F169,taux,23))+($E169/12-VLOOKUP($F169,taux,21)-VLOOKUP($F169,taux,23))*VLOOKUP($F169,taux,24),IF($E169/12&gt;VLOOKUP($F169,taux,21),(VLOOKUP($F169,taux,20)*VLOOKUP($F169,taux,21))+($E169/12-VLOOKUP($F169,taux,21))*VLOOKUP($F169,taux,22),$E169/12*VLOOKUP($F169,taux,20))),0)),MIN(VLOOKUP($F169,taux,25),ROUNDUP(IF($E169/12&gt;VLOOKUP($F169,taux,21)+VLOOKUP($F169,taux,23),(VLOOKUP($F169,taux,20)*VLOOKUP($F169,taux,21))+(VLOOKUP($F169,taux,22)*VLOOKUP($F169,taux,23))+($E169/12-VLOOKUP($F169,taux,21)-VLOOKUP($F169,taux,23))*VLOOKUP($F169,taux,24),IF($E169/12&gt;VLOOKUP($F169,taux,21),(VLOOKUP($F169,taux,20)*VLOOKUP($F169,taux,21))+($E169/12-VLOOKUP($F169,taux,21))*VLOOKUP($F169,taux,22),$E169/12*VLOOKUP($F169,taux,20))),0)))))</f>
        <v>0</v>
      </c>
      <c r="AA169" s="85">
        <f>IF($B169=" ",0,IF([1]Données!$X261="non couvert"," ",[1]Données!Y261))</f>
        <v>0</v>
      </c>
      <c r="AB169" s="82">
        <f>IF($B169=" ",0,IF([1]Données!$X261="exo",0,IF($AA169="ind",VLOOKUP($F169,taux,34),IF($AA169="fam",VLOOKUP($F169,taux,35),IF($AA169="mono",VLOOKUP($F169,taux,36),IF($AA169="couple",VLOOKUP($F169,taux,37),0))))))</f>
        <v>0</v>
      </c>
      <c r="AC169" s="85">
        <f>IF($B169=" ",0,IF([1]Données!$Z261="non couvert"," ",[1]Données!AA261))</f>
        <v>0</v>
      </c>
      <c r="AD169" s="82">
        <f>IF($B169=" ",0,IF([1]Données!$Z261="exo",0,IF($AC169="ind",VLOOKUP($F169,taux,38),IF($AC169="fam",VLOOKUP($F169,taux,39),IF($AC169="mono",VLOOKUP($F169,taux,40),IF($AC169="couple",VLOOKUP($F169,taux,41),0))))))</f>
        <v>0</v>
      </c>
      <c r="AE169" s="86">
        <f>IF($B169=" ",0,IF([1]Données!$AB261="non couvert"," ",[1]Données!AC261))</f>
        <v>0</v>
      </c>
      <c r="AF169" s="87">
        <f>IF($B169=" ",0,IF([1]Données!$AB261="exo",0,IF($AE169="ind",VLOOKUP($F169,taux,42),IF($AE169="fam",VLOOKUP($F169,taux,43),IF($AE169="mono",VLOOKUP($F169,taux,44),IF($AE169="couple",VLOOKUP($F169,taux,45),0))))))</f>
        <v>0</v>
      </c>
      <c r="AG169" s="88">
        <f t="shared" ca="1" si="20"/>
        <v>0</v>
      </c>
      <c r="AH169" s="88">
        <f>IF($B169=" ",0,IF([1]Données!J210="Manitoba",(Facture!H169+Facture!J169+Facture!L169+Facture!P169+Facture!R169+Facture!T169)*0.08,(AG169-W169)*IF([1]Données!$J210="qc",0.09,IF([1]Données!$J210="on",0.08,0))+W169*VLOOKUP($F169,taux,28)))</f>
        <v>0</v>
      </c>
      <c r="AI169" s="78">
        <f t="shared" ca="1" si="22"/>
        <v>0</v>
      </c>
    </row>
    <row r="170" spans="1:35" s="64" customFormat="1">
      <c r="A170" s="89">
        <f t="shared" si="23"/>
        <v>156</v>
      </c>
      <c r="B170" s="68" t="str">
        <f>CONCATENATE([1]Données!B262," ",[1]Données!C262)</f>
        <v xml:space="preserve"> </v>
      </c>
      <c r="C170" s="69">
        <f ca="1">IF(B170=" ",0,INT((TODAY()-[1]Données!E211)/365.25))</f>
        <v>0</v>
      </c>
      <c r="D170" s="70">
        <f>[1]Données!D262</f>
        <v>0</v>
      </c>
      <c r="E170" s="71">
        <f>[1]Données!I262</f>
        <v>0</v>
      </c>
      <c r="F170" s="72">
        <f>[1]Données!AD262</f>
        <v>0</v>
      </c>
      <c r="G170" s="73">
        <f t="shared" ca="1" si="21"/>
        <v>0</v>
      </c>
      <c r="H170" s="74">
        <f>IF($B170=" ",0,IF([1]Données!$K262="exo",0,$G170/1000*VLOOKUP($F170,taux,2)))</f>
        <v>0</v>
      </c>
      <c r="I170" s="75">
        <f ca="1">IF(C170&gt;=65,0,[1]Données!M211*5000)</f>
        <v>0</v>
      </c>
      <c r="J170" s="74">
        <f ca="1">I170/1000*(IF(I170=0,0,1)*VLOOKUP((1+(C170&gt;=20)+(C170&gt;=25)+(C170&gt;=30)+(C170&gt;=35)+(C170&gt;=40)+(C170&gt;=45)+(C170&gt;=50)+(C170&gt;=55)+(C170&gt;=60)+(C170&gt;=65)),Test,2+(IF([1]Données!F211="H",1,3))+(IF([1]Données!G211="F",1,0))))</f>
        <v>0</v>
      </c>
      <c r="K170" s="73">
        <f t="shared" ca="1" si="16"/>
        <v>0</v>
      </c>
      <c r="L170" s="74">
        <f>IF($B170=" ",0,IF([1]Données!$N262="exo",0,$K170/1000*VLOOKUP($F170,taux,6)))</f>
        <v>0</v>
      </c>
      <c r="M170" s="76">
        <f>IF($B170=" ",0,IF([1]Données!$K211="NON COUVERT",0,IF(AND([1]Données!$L211="oui",[1]Données!$K211=0.5),MIN(VLOOKUP($F170,taux,5)/2,ROUNDUP(VLOOKUP($F170,taux,3)*$E170,-3)/2),IF([1]Données!$K211=0.5,MIN(VLOOKUP($F170,taux,4)/2,ROUNDUP(VLOOKUP($F170,taux,3)*$E170,-3)/2),ROUNDUP(IF([1]Données!$L211="OUI",MIN(VLOOKUP($F170,taux,3)*$E170,VLOOKUP($F170,taux,5)),MIN(VLOOKUP($F170,taux,3)*$E170,VLOOKUP($F170,taux,4))),-3)))))</f>
        <v>0</v>
      </c>
      <c r="N170" s="76">
        <f>IF($B170=" ",0,IF([1]Données!$N211="NON COUVERT",0,IF(AND([1]Données!$O211="oui",[1]Données!$N211=0.5),MIN(VLOOKUP($F170,taux,9)/2,ROUNDUP(VLOOKUP($F170,taux,7)*$E170,-3)/2),IF([1]Données!$N211=0.5,MIN(VLOOKUP($F170,taux,8)/2,ROUNDUP(VLOOKUP($F170,taux,7)*$E170,-3)/2),ROUNDUP(IF([1]Données!$O211="OUI",MIN(VLOOKUP($F170,taux,7)*$E170,VLOOKUP($F170,taux,9)),MIN(VLOOKUP($F170,taux,7)*$E170,VLOOKUP($F170,taux,8))),-3)))))</f>
        <v>0</v>
      </c>
      <c r="O170" s="77">
        <f>IF($B170=" ",0,IF([1]Données!P262="non couvert"," ",[1]Données!Q262))</f>
        <v>0</v>
      </c>
      <c r="P170" s="78">
        <f>IF($B170=" ",0,IF([1]Données!$P262="exo",0,IF($O170="FAM",VLOOKUP($F170,taux,10),IF($O170="MONO",VLOOKUP($F170,taux,11),IF($O170="COUPLE",VLOOKUP($F170,taux,12),0)))))</f>
        <v>0</v>
      </c>
      <c r="Q170" s="79">
        <f>IF($B170=" ",0,IF([1]Données!$R262="NON COUVERT",0,ROUNDUP(IF([1]Données!$S262="OUI",MIN($E170*VLOOKUP($F170,taux,15)/52,VLOOKUP($F170,taux,17)),MIN($E170*VLOOKUP($F170,taux,15)/52,VLOOKUP($F170,taux,16))),0)))</f>
        <v>0</v>
      </c>
      <c r="R170" s="80">
        <f>IF($B170=" ",0,IF([1]Données!$R262="EXO",0,$Q170*VLOOKUP($F170,taux,13)/10))</f>
        <v>0</v>
      </c>
      <c r="S170" s="81">
        <f t="shared" ca="1" si="17"/>
        <v>0</v>
      </c>
      <c r="T170" s="82">
        <f>IF(B170=" ",0,IF([1]Données!$T262="exo",0,$S170*VLOOKUP($F170,taux,18)/100))</f>
        <v>0</v>
      </c>
      <c r="U170" s="81">
        <f>IF($B170=" ",0,IF([1]Données!$V262="non couvert",0,IF(VLOOKUP($F170,taux,29)="fixe","s/o",IF([1]Données!$W262="oui",MIN(ROUNDUP(VLOOKUP($F170,taux,31)*$E170,-3),VLOOKUP($F170,taux,33)),MIN(ROUNDUP(VLOOKUP($F170,taux,31)*$E170,-3),VLOOKUP($F170,taux,32))))))</f>
        <v>0</v>
      </c>
      <c r="V170" s="82">
        <f>IF(B170=" ",0,IF([1]Données!$V262="exo",0,IF(VLOOKUP($F170,taux,29)="fixe",VLOOKUP($F170,taux,30),$U170/1000*VLOOKUP($F170,taux,30))))</f>
        <v>0</v>
      </c>
      <c r="W170" s="82">
        <f t="shared" si="18"/>
        <v>0</v>
      </c>
      <c r="X170" s="83">
        <f>IF(B170=" ",0,EDATE(([1]Données!E211),780))</f>
        <v>0</v>
      </c>
      <c r="Y170" s="83">
        <f t="shared" si="19"/>
        <v>0</v>
      </c>
      <c r="Z170" s="81">
        <f>IF($B170=" ",0,IF([1]Données!$T211="non couvert",0,IF([1]Données!$U211="oui",MIN(VLOOKUP($F170,taux,26),ROUNDUP(IF($E170/12&gt;VLOOKUP($F170,taux,21)+VLOOKUP($F170,taux,23),(VLOOKUP($F170,taux,20)*VLOOKUP($F170,taux,21))+(VLOOKUP($F170,taux,22)*VLOOKUP($F170,taux,23))+($E170/12-VLOOKUP($F170,taux,21)-VLOOKUP($F170,taux,23))*VLOOKUP($F170,taux,24),IF($E170/12&gt;VLOOKUP($F170,taux,21),(VLOOKUP($F170,taux,20)*VLOOKUP($F170,taux,21))+($E170/12-VLOOKUP($F170,taux,21))*VLOOKUP($F170,taux,22),$E170/12*VLOOKUP($F170,taux,20))),0)),MIN(VLOOKUP($F170,taux,25),ROUNDUP(IF($E170/12&gt;VLOOKUP($F170,taux,21)+VLOOKUP($F170,taux,23),(VLOOKUP($F170,taux,20)*VLOOKUP($F170,taux,21))+(VLOOKUP($F170,taux,22)*VLOOKUP($F170,taux,23))+($E170/12-VLOOKUP($F170,taux,21)-VLOOKUP($F170,taux,23))*VLOOKUP($F170,taux,24),IF($E170/12&gt;VLOOKUP($F170,taux,21),(VLOOKUP($F170,taux,20)*VLOOKUP($F170,taux,21))+($E170/12-VLOOKUP($F170,taux,21))*VLOOKUP($F170,taux,22),$E170/12*VLOOKUP($F170,taux,20))),0)))))</f>
        <v>0</v>
      </c>
      <c r="AA170" s="85">
        <f>IF($B170=" ",0,IF([1]Données!$X262="non couvert"," ",[1]Données!Y262))</f>
        <v>0</v>
      </c>
      <c r="AB170" s="82">
        <f>IF($B170=" ",0,IF([1]Données!$X262="exo",0,IF($AA170="ind",VLOOKUP($F170,taux,34),IF($AA170="fam",VLOOKUP($F170,taux,35),IF($AA170="mono",VLOOKUP($F170,taux,36),IF($AA170="couple",VLOOKUP($F170,taux,37),0))))))</f>
        <v>0</v>
      </c>
      <c r="AC170" s="85">
        <f>IF($B170=" ",0,IF([1]Données!$Z262="non couvert"," ",[1]Données!AA262))</f>
        <v>0</v>
      </c>
      <c r="AD170" s="82">
        <f>IF($B170=" ",0,IF([1]Données!$Z262="exo",0,IF($AC170="ind",VLOOKUP($F170,taux,38),IF($AC170="fam",VLOOKUP($F170,taux,39),IF($AC170="mono",VLOOKUP($F170,taux,40),IF($AC170="couple",VLOOKUP($F170,taux,41),0))))))</f>
        <v>0</v>
      </c>
      <c r="AE170" s="86">
        <f>IF($B170=" ",0,IF([1]Données!$AB262="non couvert"," ",[1]Données!AC262))</f>
        <v>0</v>
      </c>
      <c r="AF170" s="87">
        <f>IF($B170=" ",0,IF([1]Données!$AB262="exo",0,IF($AE170="ind",VLOOKUP($F170,taux,42),IF($AE170="fam",VLOOKUP($F170,taux,43),IF($AE170="mono",VLOOKUP($F170,taux,44),IF($AE170="couple",VLOOKUP($F170,taux,45),0))))))</f>
        <v>0</v>
      </c>
      <c r="AG170" s="88">
        <f t="shared" ca="1" si="20"/>
        <v>0</v>
      </c>
      <c r="AH170" s="88">
        <f>IF($B170=" ",0,IF([1]Données!J211="Manitoba",(Facture!H170+Facture!J170+Facture!L170+Facture!P170+Facture!R170+Facture!T170)*0.08,(AG170-W170)*IF([1]Données!$J211="qc",0.09,IF([1]Données!$J211="on",0.08,0))+W170*VLOOKUP($F170,taux,28)))</f>
        <v>0</v>
      </c>
      <c r="AI170" s="78">
        <f t="shared" ca="1" si="22"/>
        <v>0</v>
      </c>
    </row>
    <row r="171" spans="1:35" s="64" customFormat="1">
      <c r="A171" s="89">
        <f t="shared" si="23"/>
        <v>157</v>
      </c>
      <c r="B171" s="68" t="str">
        <f>CONCATENATE([1]Données!B263," ",[1]Données!C263)</f>
        <v xml:space="preserve"> </v>
      </c>
      <c r="C171" s="69">
        <f ca="1">IF(B171=" ",0,INT((TODAY()-[1]Données!E212)/365.25))</f>
        <v>0</v>
      </c>
      <c r="D171" s="70">
        <f>[1]Données!D263</f>
        <v>0</v>
      </c>
      <c r="E171" s="71">
        <f>[1]Données!I263</f>
        <v>0</v>
      </c>
      <c r="F171" s="72">
        <f>[1]Données!AD263</f>
        <v>0</v>
      </c>
      <c r="G171" s="73">
        <f t="shared" ca="1" si="21"/>
        <v>0</v>
      </c>
      <c r="H171" s="74">
        <f>IF($B171=" ",0,IF([1]Données!$K263="exo",0,$G171/1000*VLOOKUP($F171,taux,2)))</f>
        <v>0</v>
      </c>
      <c r="I171" s="75">
        <f ca="1">IF(C171&gt;=65,0,[1]Données!M212*5000)</f>
        <v>0</v>
      </c>
      <c r="J171" s="74">
        <f ca="1">I171/1000*(IF(I171=0,0,1)*VLOOKUP((1+(C171&gt;=20)+(C171&gt;=25)+(C171&gt;=30)+(C171&gt;=35)+(C171&gt;=40)+(C171&gt;=45)+(C171&gt;=50)+(C171&gt;=55)+(C171&gt;=60)+(C171&gt;=65)),Test,2+(IF([1]Données!F212="H",1,3))+(IF([1]Données!G212="F",1,0))))</f>
        <v>0</v>
      </c>
      <c r="K171" s="73">
        <f t="shared" ca="1" si="16"/>
        <v>0</v>
      </c>
      <c r="L171" s="74">
        <f>IF($B171=" ",0,IF([1]Données!$N263="exo",0,$K171/1000*VLOOKUP($F171,taux,6)))</f>
        <v>0</v>
      </c>
      <c r="M171" s="76">
        <f>IF($B171=" ",0,IF([1]Données!$K212="NON COUVERT",0,IF(AND([1]Données!$L212="oui",[1]Données!$K212=0.5),MIN(VLOOKUP($F171,taux,5)/2,ROUNDUP(VLOOKUP($F171,taux,3)*$E171,-3)/2),IF([1]Données!$K212=0.5,MIN(VLOOKUP($F171,taux,4)/2,ROUNDUP(VLOOKUP($F171,taux,3)*$E171,-3)/2),ROUNDUP(IF([1]Données!$L212="OUI",MIN(VLOOKUP($F171,taux,3)*$E171,VLOOKUP($F171,taux,5)),MIN(VLOOKUP($F171,taux,3)*$E171,VLOOKUP($F171,taux,4))),-3)))))</f>
        <v>0</v>
      </c>
      <c r="N171" s="76">
        <f>IF($B171=" ",0,IF([1]Données!$N212="NON COUVERT",0,IF(AND([1]Données!$O212="oui",[1]Données!$N212=0.5),MIN(VLOOKUP($F171,taux,9)/2,ROUNDUP(VLOOKUP($F171,taux,7)*$E171,-3)/2),IF([1]Données!$N212=0.5,MIN(VLOOKUP($F171,taux,8)/2,ROUNDUP(VLOOKUP($F171,taux,7)*$E171,-3)/2),ROUNDUP(IF([1]Données!$O212="OUI",MIN(VLOOKUP($F171,taux,7)*$E171,VLOOKUP($F171,taux,9)),MIN(VLOOKUP($F171,taux,7)*$E171,VLOOKUP($F171,taux,8))),-3)))))</f>
        <v>0</v>
      </c>
      <c r="O171" s="77">
        <f>IF($B171=" ",0,IF([1]Données!P263="non couvert"," ",[1]Données!Q263))</f>
        <v>0</v>
      </c>
      <c r="P171" s="78">
        <f>IF($B171=" ",0,IF([1]Données!$P263="exo",0,IF($O171="FAM",VLOOKUP($F171,taux,10),IF($O171="MONO",VLOOKUP($F171,taux,11),IF($O171="COUPLE",VLOOKUP($F171,taux,12),0)))))</f>
        <v>0</v>
      </c>
      <c r="Q171" s="79">
        <f>IF($B171=" ",0,IF([1]Données!$R263="NON COUVERT",0,ROUNDUP(IF([1]Données!$S263="OUI",MIN($E171*VLOOKUP($F171,taux,15)/52,VLOOKUP($F171,taux,17)),MIN($E171*VLOOKUP($F171,taux,15)/52,VLOOKUP($F171,taux,16))),0)))</f>
        <v>0</v>
      </c>
      <c r="R171" s="80">
        <f>IF($B171=" ",0,IF([1]Données!$R263="EXO",0,$Q171*VLOOKUP($F171,taux,13)/10))</f>
        <v>0</v>
      </c>
      <c r="S171" s="81">
        <f t="shared" ca="1" si="17"/>
        <v>0</v>
      </c>
      <c r="T171" s="82">
        <f>IF(B171=" ",0,IF([1]Données!$T263="exo",0,$S171*VLOOKUP($F171,taux,18)/100))</f>
        <v>0</v>
      </c>
      <c r="U171" s="81">
        <f>IF($B171=" ",0,IF([1]Données!$V263="non couvert",0,IF(VLOOKUP($F171,taux,29)="fixe","s/o",IF([1]Données!$W263="oui",MIN(ROUNDUP(VLOOKUP($F171,taux,31)*$E171,-3),VLOOKUP($F171,taux,33)),MIN(ROUNDUP(VLOOKUP($F171,taux,31)*$E171,-3),VLOOKUP($F171,taux,32))))))</f>
        <v>0</v>
      </c>
      <c r="V171" s="82">
        <f>IF(B171=" ",0,IF([1]Données!$V263="exo",0,IF(VLOOKUP($F171,taux,29)="fixe",VLOOKUP($F171,taux,30),$U171/1000*VLOOKUP($F171,taux,30))))</f>
        <v>0</v>
      </c>
      <c r="W171" s="82">
        <f t="shared" si="18"/>
        <v>0</v>
      </c>
      <c r="X171" s="83">
        <f>IF(B171=" ",0,EDATE(([1]Données!E212),780))</f>
        <v>0</v>
      </c>
      <c r="Y171" s="83">
        <f t="shared" si="19"/>
        <v>0</v>
      </c>
      <c r="Z171" s="81">
        <f>IF($B171=" ",0,IF([1]Données!$T212="non couvert",0,IF([1]Données!$U212="oui",MIN(VLOOKUP($F171,taux,26),ROUNDUP(IF($E171/12&gt;VLOOKUP($F171,taux,21)+VLOOKUP($F171,taux,23),(VLOOKUP($F171,taux,20)*VLOOKUP($F171,taux,21))+(VLOOKUP($F171,taux,22)*VLOOKUP($F171,taux,23))+($E171/12-VLOOKUP($F171,taux,21)-VLOOKUP($F171,taux,23))*VLOOKUP($F171,taux,24),IF($E171/12&gt;VLOOKUP($F171,taux,21),(VLOOKUP($F171,taux,20)*VLOOKUP($F171,taux,21))+($E171/12-VLOOKUP($F171,taux,21))*VLOOKUP($F171,taux,22),$E171/12*VLOOKUP($F171,taux,20))),0)),MIN(VLOOKUP($F171,taux,25),ROUNDUP(IF($E171/12&gt;VLOOKUP($F171,taux,21)+VLOOKUP($F171,taux,23),(VLOOKUP($F171,taux,20)*VLOOKUP($F171,taux,21))+(VLOOKUP($F171,taux,22)*VLOOKUP($F171,taux,23))+($E171/12-VLOOKUP($F171,taux,21)-VLOOKUP($F171,taux,23))*VLOOKUP($F171,taux,24),IF($E171/12&gt;VLOOKUP($F171,taux,21),(VLOOKUP($F171,taux,20)*VLOOKUP($F171,taux,21))+($E171/12-VLOOKUP($F171,taux,21))*VLOOKUP($F171,taux,22),$E171/12*VLOOKUP($F171,taux,20))),0)))))</f>
        <v>0</v>
      </c>
      <c r="AA171" s="85">
        <f>IF($B171=" ",0,IF([1]Données!$X263="non couvert"," ",[1]Données!Y263))</f>
        <v>0</v>
      </c>
      <c r="AB171" s="82">
        <f>IF($B171=" ",0,IF([1]Données!$X263="exo",0,IF($AA171="ind",VLOOKUP($F171,taux,34),IF($AA171="fam",VLOOKUP($F171,taux,35),IF($AA171="mono",VLOOKUP($F171,taux,36),IF($AA171="couple",VLOOKUP($F171,taux,37),0))))))</f>
        <v>0</v>
      </c>
      <c r="AC171" s="85">
        <f>IF($B171=" ",0,IF([1]Données!$Z263="non couvert"," ",[1]Données!AA263))</f>
        <v>0</v>
      </c>
      <c r="AD171" s="82">
        <f>IF($B171=" ",0,IF([1]Données!$Z263="exo",0,IF($AC171="ind",VLOOKUP($F171,taux,38),IF($AC171="fam",VLOOKUP($F171,taux,39),IF($AC171="mono",VLOOKUP($F171,taux,40),IF($AC171="couple",VLOOKUP($F171,taux,41),0))))))</f>
        <v>0</v>
      </c>
      <c r="AE171" s="86">
        <f>IF($B171=" ",0,IF([1]Données!$AB263="non couvert"," ",[1]Données!AC263))</f>
        <v>0</v>
      </c>
      <c r="AF171" s="87">
        <f>IF($B171=" ",0,IF([1]Données!$AB263="exo",0,IF($AE171="ind",VLOOKUP($F171,taux,42),IF($AE171="fam",VLOOKUP($F171,taux,43),IF($AE171="mono",VLOOKUP($F171,taux,44),IF($AE171="couple",VLOOKUP($F171,taux,45),0))))))</f>
        <v>0</v>
      </c>
      <c r="AG171" s="88">
        <f t="shared" ca="1" si="20"/>
        <v>0</v>
      </c>
      <c r="AH171" s="88">
        <f>IF($B171=" ",0,IF([1]Données!J212="Manitoba",(Facture!H171+Facture!J171+Facture!L171+Facture!P171+Facture!R171+Facture!T171)*0.08,(AG171-W171)*IF([1]Données!$J212="qc",0.09,IF([1]Données!$J212="on",0.08,0))+W171*VLOOKUP($F171,taux,28)))</f>
        <v>0</v>
      </c>
      <c r="AI171" s="78">
        <f t="shared" ca="1" si="22"/>
        <v>0</v>
      </c>
    </row>
    <row r="172" spans="1:35" s="64" customFormat="1">
      <c r="A172" s="89">
        <f t="shared" si="23"/>
        <v>158</v>
      </c>
      <c r="B172" s="68" t="str">
        <f>CONCATENATE([1]Données!B264," ",[1]Données!C264)</f>
        <v xml:space="preserve"> </v>
      </c>
      <c r="C172" s="69">
        <f ca="1">IF(B172=" ",0,INT((TODAY()-[1]Données!E213)/365.25))</f>
        <v>0</v>
      </c>
      <c r="D172" s="70">
        <f>[1]Données!D264</f>
        <v>0</v>
      </c>
      <c r="E172" s="71">
        <f>[1]Données!I264</f>
        <v>0</v>
      </c>
      <c r="F172" s="72">
        <f>[1]Données!AD264</f>
        <v>0</v>
      </c>
      <c r="G172" s="73">
        <f t="shared" ca="1" si="21"/>
        <v>0</v>
      </c>
      <c r="H172" s="74">
        <f>IF($B172=" ",0,IF([1]Données!$K264="exo",0,$G172/1000*VLOOKUP($F172,taux,2)))</f>
        <v>0</v>
      </c>
      <c r="I172" s="75">
        <f ca="1">IF(C172&gt;=65,0,[1]Données!M213*5000)</f>
        <v>0</v>
      </c>
      <c r="J172" s="74">
        <f ca="1">I172/1000*(IF(I172=0,0,1)*VLOOKUP((1+(C172&gt;=20)+(C172&gt;=25)+(C172&gt;=30)+(C172&gt;=35)+(C172&gt;=40)+(C172&gt;=45)+(C172&gt;=50)+(C172&gt;=55)+(C172&gt;=60)+(C172&gt;=65)),Test,2+(IF([1]Données!F213="H",1,3))+(IF([1]Données!G213="F",1,0))))</f>
        <v>0</v>
      </c>
      <c r="K172" s="73">
        <f t="shared" ca="1" si="16"/>
        <v>0</v>
      </c>
      <c r="L172" s="74">
        <f>IF($B172=" ",0,IF([1]Données!$N264="exo",0,$K172/1000*VLOOKUP($F172,taux,6)))</f>
        <v>0</v>
      </c>
      <c r="M172" s="76">
        <f>IF($B172=" ",0,IF([1]Données!$K213="NON COUVERT",0,IF(AND([1]Données!$L213="oui",[1]Données!$K213=0.5),MIN(VLOOKUP($F172,taux,5)/2,ROUNDUP(VLOOKUP($F172,taux,3)*$E172,-3)/2),IF([1]Données!$K213=0.5,MIN(VLOOKUP($F172,taux,4)/2,ROUNDUP(VLOOKUP($F172,taux,3)*$E172,-3)/2),ROUNDUP(IF([1]Données!$L213="OUI",MIN(VLOOKUP($F172,taux,3)*$E172,VLOOKUP($F172,taux,5)),MIN(VLOOKUP($F172,taux,3)*$E172,VLOOKUP($F172,taux,4))),-3)))))</f>
        <v>0</v>
      </c>
      <c r="N172" s="76">
        <f>IF($B172=" ",0,IF([1]Données!$N213="NON COUVERT",0,IF(AND([1]Données!$O213="oui",[1]Données!$N213=0.5),MIN(VLOOKUP($F172,taux,9)/2,ROUNDUP(VLOOKUP($F172,taux,7)*$E172,-3)/2),IF([1]Données!$N213=0.5,MIN(VLOOKUP($F172,taux,8)/2,ROUNDUP(VLOOKUP($F172,taux,7)*$E172,-3)/2),ROUNDUP(IF([1]Données!$O213="OUI",MIN(VLOOKUP($F172,taux,7)*$E172,VLOOKUP($F172,taux,9)),MIN(VLOOKUP($F172,taux,7)*$E172,VLOOKUP($F172,taux,8))),-3)))))</f>
        <v>0</v>
      </c>
      <c r="O172" s="77">
        <f>IF($B172=" ",0,IF([1]Données!P264="non couvert"," ",[1]Données!Q264))</f>
        <v>0</v>
      </c>
      <c r="P172" s="78">
        <f>IF($B172=" ",0,IF([1]Données!$P264="exo",0,IF($O172="FAM",VLOOKUP($F172,taux,10),IF($O172="MONO",VLOOKUP($F172,taux,11),IF($O172="COUPLE",VLOOKUP($F172,taux,12),0)))))</f>
        <v>0</v>
      </c>
      <c r="Q172" s="79">
        <f>IF($B172=" ",0,IF([1]Données!$R264="NON COUVERT",0,ROUNDUP(IF([1]Données!$S264="OUI",MIN($E172*VLOOKUP($F172,taux,15)/52,VLOOKUP($F172,taux,17)),MIN($E172*VLOOKUP($F172,taux,15)/52,VLOOKUP($F172,taux,16))),0)))</f>
        <v>0</v>
      </c>
      <c r="R172" s="80">
        <f>IF($B172=" ",0,IF([1]Données!$R264="EXO",0,$Q172*VLOOKUP($F172,taux,13)/10))</f>
        <v>0</v>
      </c>
      <c r="S172" s="81">
        <f t="shared" ca="1" si="17"/>
        <v>0</v>
      </c>
      <c r="T172" s="82">
        <f>IF(B172=" ",0,IF([1]Données!$T264="exo",0,$S172*VLOOKUP($F172,taux,18)/100))</f>
        <v>0</v>
      </c>
      <c r="U172" s="81">
        <f>IF($B172=" ",0,IF([1]Données!$V264="non couvert",0,IF(VLOOKUP($F172,taux,29)="fixe","s/o",IF([1]Données!$W264="oui",MIN(ROUNDUP(VLOOKUP($F172,taux,31)*$E172,-3),VLOOKUP($F172,taux,33)),MIN(ROUNDUP(VLOOKUP($F172,taux,31)*$E172,-3),VLOOKUP($F172,taux,32))))))</f>
        <v>0</v>
      </c>
      <c r="V172" s="82">
        <f>IF(B172=" ",0,IF([1]Données!$V264="exo",0,IF(VLOOKUP($F172,taux,29)="fixe",VLOOKUP($F172,taux,30),$U172/1000*VLOOKUP($F172,taux,30))))</f>
        <v>0</v>
      </c>
      <c r="W172" s="82">
        <f t="shared" si="18"/>
        <v>0</v>
      </c>
      <c r="X172" s="83">
        <f>IF(B172=" ",0,EDATE(([1]Données!E213),780))</f>
        <v>0</v>
      </c>
      <c r="Y172" s="83">
        <f t="shared" si="19"/>
        <v>0</v>
      </c>
      <c r="Z172" s="81">
        <f>IF($B172=" ",0,IF([1]Données!$T213="non couvert",0,IF([1]Données!$U213="oui",MIN(VLOOKUP($F172,taux,26),ROUNDUP(IF($E172/12&gt;VLOOKUP($F172,taux,21)+VLOOKUP($F172,taux,23),(VLOOKUP($F172,taux,20)*VLOOKUP($F172,taux,21))+(VLOOKUP($F172,taux,22)*VLOOKUP($F172,taux,23))+($E172/12-VLOOKUP($F172,taux,21)-VLOOKUP($F172,taux,23))*VLOOKUP($F172,taux,24),IF($E172/12&gt;VLOOKUP($F172,taux,21),(VLOOKUP($F172,taux,20)*VLOOKUP($F172,taux,21))+($E172/12-VLOOKUP($F172,taux,21))*VLOOKUP($F172,taux,22),$E172/12*VLOOKUP($F172,taux,20))),0)),MIN(VLOOKUP($F172,taux,25),ROUNDUP(IF($E172/12&gt;VLOOKUP($F172,taux,21)+VLOOKUP($F172,taux,23),(VLOOKUP($F172,taux,20)*VLOOKUP($F172,taux,21))+(VLOOKUP($F172,taux,22)*VLOOKUP($F172,taux,23))+($E172/12-VLOOKUP($F172,taux,21)-VLOOKUP($F172,taux,23))*VLOOKUP($F172,taux,24),IF($E172/12&gt;VLOOKUP($F172,taux,21),(VLOOKUP($F172,taux,20)*VLOOKUP($F172,taux,21))+($E172/12-VLOOKUP($F172,taux,21))*VLOOKUP($F172,taux,22),$E172/12*VLOOKUP($F172,taux,20))),0)))))</f>
        <v>0</v>
      </c>
      <c r="AA172" s="85">
        <f>IF($B172=" ",0,IF([1]Données!$X264="non couvert"," ",[1]Données!Y264))</f>
        <v>0</v>
      </c>
      <c r="AB172" s="82">
        <f>IF($B172=" ",0,IF([1]Données!$X264="exo",0,IF($AA172="ind",VLOOKUP($F172,taux,34),IF($AA172="fam",VLOOKUP($F172,taux,35),IF($AA172="mono",VLOOKUP($F172,taux,36),IF($AA172="couple",VLOOKUP($F172,taux,37),0))))))</f>
        <v>0</v>
      </c>
      <c r="AC172" s="85">
        <f>IF($B172=" ",0,IF([1]Données!$Z264="non couvert"," ",[1]Données!AA264))</f>
        <v>0</v>
      </c>
      <c r="AD172" s="82">
        <f>IF($B172=" ",0,IF([1]Données!$Z264="exo",0,IF($AC172="ind",VLOOKUP($F172,taux,38),IF($AC172="fam",VLOOKUP($F172,taux,39),IF($AC172="mono",VLOOKUP($F172,taux,40),IF($AC172="couple",VLOOKUP($F172,taux,41),0))))))</f>
        <v>0</v>
      </c>
      <c r="AE172" s="86">
        <f>IF($B172=" ",0,IF([1]Données!$AB264="non couvert"," ",[1]Données!AC264))</f>
        <v>0</v>
      </c>
      <c r="AF172" s="87">
        <f>IF($B172=" ",0,IF([1]Données!$AB264="exo",0,IF($AE172="ind",VLOOKUP($F172,taux,42),IF($AE172="fam",VLOOKUP($F172,taux,43),IF($AE172="mono",VLOOKUP($F172,taux,44),IF($AE172="couple",VLOOKUP($F172,taux,45),0))))))</f>
        <v>0</v>
      </c>
      <c r="AG172" s="88">
        <f t="shared" ca="1" si="20"/>
        <v>0</v>
      </c>
      <c r="AH172" s="88">
        <f>IF($B172=" ",0,IF([1]Données!J213="Manitoba",(Facture!H172+Facture!J172+Facture!L172+Facture!P172+Facture!R172+Facture!T172)*0.08,(AG172-W172)*IF([1]Données!$J213="qc",0.09,IF([1]Données!$J213="on",0.08,0))+W172*VLOOKUP($F172,taux,28)))</f>
        <v>0</v>
      </c>
      <c r="AI172" s="78">
        <f t="shared" ca="1" si="22"/>
        <v>0</v>
      </c>
    </row>
    <row r="173" spans="1:35" s="64" customFormat="1">
      <c r="A173" s="89">
        <f t="shared" si="23"/>
        <v>159</v>
      </c>
      <c r="B173" s="68" t="str">
        <f>CONCATENATE([1]Données!B265," ",[1]Données!C265)</f>
        <v xml:space="preserve"> </v>
      </c>
      <c r="C173" s="69">
        <f ca="1">IF(B173=" ",0,INT((TODAY()-[1]Données!E214)/365.25))</f>
        <v>0</v>
      </c>
      <c r="D173" s="70">
        <f>[1]Données!D265</f>
        <v>0</v>
      </c>
      <c r="E173" s="71">
        <f>[1]Données!I265</f>
        <v>0</v>
      </c>
      <c r="F173" s="72">
        <f>[1]Données!AD265</f>
        <v>0</v>
      </c>
      <c r="G173" s="73">
        <f t="shared" ca="1" si="21"/>
        <v>0</v>
      </c>
      <c r="H173" s="74">
        <f>IF($B173=" ",0,IF([1]Données!$K265="exo",0,$G173/1000*VLOOKUP($F173,taux,2)))</f>
        <v>0</v>
      </c>
      <c r="I173" s="75">
        <f ca="1">IF(C173&gt;=65,0,[1]Données!M214*5000)</f>
        <v>0</v>
      </c>
      <c r="J173" s="74">
        <f ca="1">I173/1000*(IF(I173=0,0,1)*VLOOKUP((1+(C173&gt;=20)+(C173&gt;=25)+(C173&gt;=30)+(C173&gt;=35)+(C173&gt;=40)+(C173&gt;=45)+(C173&gt;=50)+(C173&gt;=55)+(C173&gt;=60)+(C173&gt;=65)),Test,2+(IF([1]Données!F214="H",1,3))+(IF([1]Données!G214="F",1,0))))</f>
        <v>0</v>
      </c>
      <c r="K173" s="73">
        <f t="shared" ca="1" si="16"/>
        <v>0</v>
      </c>
      <c r="L173" s="74">
        <f>IF($B173=" ",0,IF([1]Données!$N265="exo",0,$K173/1000*VLOOKUP($F173,taux,6)))</f>
        <v>0</v>
      </c>
      <c r="M173" s="76">
        <f>IF($B173=" ",0,IF([1]Données!$K214="NON COUVERT",0,IF(AND([1]Données!$L214="oui",[1]Données!$K214=0.5),MIN(VLOOKUP($F173,taux,5)/2,ROUNDUP(VLOOKUP($F173,taux,3)*$E173,-3)/2),IF([1]Données!$K214=0.5,MIN(VLOOKUP($F173,taux,4)/2,ROUNDUP(VLOOKUP($F173,taux,3)*$E173,-3)/2),ROUNDUP(IF([1]Données!$L214="OUI",MIN(VLOOKUP($F173,taux,3)*$E173,VLOOKUP($F173,taux,5)),MIN(VLOOKUP($F173,taux,3)*$E173,VLOOKUP($F173,taux,4))),-3)))))</f>
        <v>0</v>
      </c>
      <c r="N173" s="76">
        <f>IF($B173=" ",0,IF([1]Données!$N214="NON COUVERT",0,IF(AND([1]Données!$O214="oui",[1]Données!$N214=0.5),MIN(VLOOKUP($F173,taux,9)/2,ROUNDUP(VLOOKUP($F173,taux,7)*$E173,-3)/2),IF([1]Données!$N214=0.5,MIN(VLOOKUP($F173,taux,8)/2,ROUNDUP(VLOOKUP($F173,taux,7)*$E173,-3)/2),ROUNDUP(IF([1]Données!$O214="OUI",MIN(VLOOKUP($F173,taux,7)*$E173,VLOOKUP($F173,taux,9)),MIN(VLOOKUP($F173,taux,7)*$E173,VLOOKUP($F173,taux,8))),-3)))))</f>
        <v>0</v>
      </c>
      <c r="O173" s="77">
        <f>IF($B173=" ",0,IF([1]Données!P265="non couvert"," ",[1]Données!Q265))</f>
        <v>0</v>
      </c>
      <c r="P173" s="78">
        <f>IF($B173=" ",0,IF([1]Données!$P265="exo",0,IF($O173="FAM",VLOOKUP($F173,taux,10),IF($O173="MONO",VLOOKUP($F173,taux,11),IF($O173="COUPLE",VLOOKUP($F173,taux,12),0)))))</f>
        <v>0</v>
      </c>
      <c r="Q173" s="79">
        <f>IF($B173=" ",0,IF([1]Données!$R265="NON COUVERT",0,ROUNDUP(IF([1]Données!$S265="OUI",MIN($E173*VLOOKUP($F173,taux,15)/52,VLOOKUP($F173,taux,17)),MIN($E173*VLOOKUP($F173,taux,15)/52,VLOOKUP($F173,taux,16))),0)))</f>
        <v>0</v>
      </c>
      <c r="R173" s="80">
        <f>IF($B173=" ",0,IF([1]Données!$R265="EXO",0,$Q173*VLOOKUP($F173,taux,13)/10))</f>
        <v>0</v>
      </c>
      <c r="S173" s="81">
        <f t="shared" ca="1" si="17"/>
        <v>0</v>
      </c>
      <c r="T173" s="82">
        <f>IF(B173=" ",0,IF([1]Données!$T265="exo",0,$S173*VLOOKUP($F173,taux,18)/100))</f>
        <v>0</v>
      </c>
      <c r="U173" s="81">
        <f>IF($B173=" ",0,IF([1]Données!$V265="non couvert",0,IF(VLOOKUP($F173,taux,29)="fixe","s/o",IF([1]Données!$W265="oui",MIN(ROUNDUP(VLOOKUP($F173,taux,31)*$E173,-3),VLOOKUP($F173,taux,33)),MIN(ROUNDUP(VLOOKUP($F173,taux,31)*$E173,-3),VLOOKUP($F173,taux,32))))))</f>
        <v>0</v>
      </c>
      <c r="V173" s="82">
        <f>IF(B173=" ",0,IF([1]Données!$V265="exo",0,IF(VLOOKUP($F173,taux,29)="fixe",VLOOKUP($F173,taux,30),$U173/1000*VLOOKUP($F173,taux,30))))</f>
        <v>0</v>
      </c>
      <c r="W173" s="82">
        <f t="shared" si="18"/>
        <v>0</v>
      </c>
      <c r="X173" s="83">
        <f>IF(B173=" ",0,EDATE(([1]Données!E214),780))</f>
        <v>0</v>
      </c>
      <c r="Y173" s="83">
        <f t="shared" si="19"/>
        <v>0</v>
      </c>
      <c r="Z173" s="81">
        <f>IF($B173=" ",0,IF([1]Données!$T214="non couvert",0,IF([1]Données!$U214="oui",MIN(VLOOKUP($F173,taux,26),ROUNDUP(IF($E173/12&gt;VLOOKUP($F173,taux,21)+VLOOKUP($F173,taux,23),(VLOOKUP($F173,taux,20)*VLOOKUP($F173,taux,21))+(VLOOKUP($F173,taux,22)*VLOOKUP($F173,taux,23))+($E173/12-VLOOKUP($F173,taux,21)-VLOOKUP($F173,taux,23))*VLOOKUP($F173,taux,24),IF($E173/12&gt;VLOOKUP($F173,taux,21),(VLOOKUP($F173,taux,20)*VLOOKUP($F173,taux,21))+($E173/12-VLOOKUP($F173,taux,21))*VLOOKUP($F173,taux,22),$E173/12*VLOOKUP($F173,taux,20))),0)),MIN(VLOOKUP($F173,taux,25),ROUNDUP(IF($E173/12&gt;VLOOKUP($F173,taux,21)+VLOOKUP($F173,taux,23),(VLOOKUP($F173,taux,20)*VLOOKUP($F173,taux,21))+(VLOOKUP($F173,taux,22)*VLOOKUP($F173,taux,23))+($E173/12-VLOOKUP($F173,taux,21)-VLOOKUP($F173,taux,23))*VLOOKUP($F173,taux,24),IF($E173/12&gt;VLOOKUP($F173,taux,21),(VLOOKUP($F173,taux,20)*VLOOKUP($F173,taux,21))+($E173/12-VLOOKUP($F173,taux,21))*VLOOKUP($F173,taux,22),$E173/12*VLOOKUP($F173,taux,20))),0)))))</f>
        <v>0</v>
      </c>
      <c r="AA173" s="85">
        <f>IF($B173=" ",0,IF([1]Données!$X265="non couvert"," ",[1]Données!Y265))</f>
        <v>0</v>
      </c>
      <c r="AB173" s="82">
        <f>IF($B173=" ",0,IF([1]Données!$X265="exo",0,IF($AA173="ind",VLOOKUP($F173,taux,34),IF($AA173="fam",VLOOKUP($F173,taux,35),IF($AA173="mono",VLOOKUP($F173,taux,36),IF($AA173="couple",VLOOKUP($F173,taux,37),0))))))</f>
        <v>0</v>
      </c>
      <c r="AC173" s="85">
        <f>IF($B173=" ",0,IF([1]Données!$Z265="non couvert"," ",[1]Données!AA265))</f>
        <v>0</v>
      </c>
      <c r="AD173" s="82">
        <f>IF($B173=" ",0,IF([1]Données!$Z265="exo",0,IF($AC173="ind",VLOOKUP($F173,taux,38),IF($AC173="fam",VLOOKUP($F173,taux,39),IF($AC173="mono",VLOOKUP($F173,taux,40),IF($AC173="couple",VLOOKUP($F173,taux,41),0))))))</f>
        <v>0</v>
      </c>
      <c r="AE173" s="86">
        <f>IF($B173=" ",0,IF([1]Données!$AB265="non couvert"," ",[1]Données!AC265))</f>
        <v>0</v>
      </c>
      <c r="AF173" s="87">
        <f>IF($B173=" ",0,IF([1]Données!$AB265="exo",0,IF($AE173="ind",VLOOKUP($F173,taux,42),IF($AE173="fam",VLOOKUP($F173,taux,43),IF($AE173="mono",VLOOKUP($F173,taux,44),IF($AE173="couple",VLOOKUP($F173,taux,45),0))))))</f>
        <v>0</v>
      </c>
      <c r="AG173" s="88">
        <f t="shared" ca="1" si="20"/>
        <v>0</v>
      </c>
      <c r="AH173" s="88">
        <f>IF($B173=" ",0,IF([1]Données!J214="Manitoba",(Facture!H173+Facture!J173+Facture!L173+Facture!P173+Facture!R173+Facture!T173)*0.08,(AG173-W173)*IF([1]Données!$J214="qc",0.09,IF([1]Données!$J214="on",0.08,0))+W173*VLOOKUP($F173,taux,28)))</f>
        <v>0</v>
      </c>
      <c r="AI173" s="78">
        <f t="shared" ca="1" si="22"/>
        <v>0</v>
      </c>
    </row>
    <row r="174" spans="1:35" s="64" customFormat="1">
      <c r="A174" s="89">
        <f t="shared" si="23"/>
        <v>160</v>
      </c>
      <c r="B174" s="68" t="str">
        <f>CONCATENATE([1]Données!B266," ",[1]Données!C266)</f>
        <v xml:space="preserve"> </v>
      </c>
      <c r="C174" s="69">
        <f ca="1">IF(B174=" ",0,INT((TODAY()-[1]Données!E215)/365.25))</f>
        <v>0</v>
      </c>
      <c r="D174" s="70">
        <f>[1]Données!D266</f>
        <v>0</v>
      </c>
      <c r="E174" s="71">
        <f>[1]Données!I266</f>
        <v>0</v>
      </c>
      <c r="F174" s="72">
        <f>[1]Données!AD266</f>
        <v>0</v>
      </c>
      <c r="G174" s="73">
        <f t="shared" ca="1" si="21"/>
        <v>0</v>
      </c>
      <c r="H174" s="74">
        <f>IF($B174=" ",0,IF([1]Données!$K266="exo",0,$G174/1000*VLOOKUP($F174,taux,2)))</f>
        <v>0</v>
      </c>
      <c r="I174" s="75">
        <f ca="1">IF(C174&gt;=65,0,[1]Données!M215*5000)</f>
        <v>0</v>
      </c>
      <c r="J174" s="74">
        <f ca="1">I174/1000*(IF(I174=0,0,1)*VLOOKUP((1+(C174&gt;=20)+(C174&gt;=25)+(C174&gt;=30)+(C174&gt;=35)+(C174&gt;=40)+(C174&gt;=45)+(C174&gt;=50)+(C174&gt;=55)+(C174&gt;=60)+(C174&gt;=65)),Test,2+(IF([1]Données!F215="H",1,3))+(IF([1]Données!G215="F",1,0))))</f>
        <v>0</v>
      </c>
      <c r="K174" s="73">
        <f t="shared" ca="1" si="16"/>
        <v>0</v>
      </c>
      <c r="L174" s="74">
        <f>IF($B174=" ",0,IF([1]Données!$N266="exo",0,$K174/1000*VLOOKUP($F174,taux,6)))</f>
        <v>0</v>
      </c>
      <c r="M174" s="76">
        <f>IF($B174=" ",0,IF([1]Données!$K215="NON COUVERT",0,IF(AND([1]Données!$L215="oui",[1]Données!$K215=0.5),MIN(VLOOKUP($F174,taux,5)/2,ROUNDUP(VLOOKUP($F174,taux,3)*$E174,-3)/2),IF([1]Données!$K215=0.5,MIN(VLOOKUP($F174,taux,4)/2,ROUNDUP(VLOOKUP($F174,taux,3)*$E174,-3)/2),ROUNDUP(IF([1]Données!$L215="OUI",MIN(VLOOKUP($F174,taux,3)*$E174,VLOOKUP($F174,taux,5)),MIN(VLOOKUP($F174,taux,3)*$E174,VLOOKUP($F174,taux,4))),-3)))))</f>
        <v>0</v>
      </c>
      <c r="N174" s="76">
        <f>IF($B174=" ",0,IF([1]Données!$N215="NON COUVERT",0,IF(AND([1]Données!$O215="oui",[1]Données!$N215=0.5),MIN(VLOOKUP($F174,taux,9)/2,ROUNDUP(VLOOKUP($F174,taux,7)*$E174,-3)/2),IF([1]Données!$N215=0.5,MIN(VLOOKUP($F174,taux,8)/2,ROUNDUP(VLOOKUP($F174,taux,7)*$E174,-3)/2),ROUNDUP(IF([1]Données!$O215="OUI",MIN(VLOOKUP($F174,taux,7)*$E174,VLOOKUP($F174,taux,9)),MIN(VLOOKUP($F174,taux,7)*$E174,VLOOKUP($F174,taux,8))),-3)))))</f>
        <v>0</v>
      </c>
      <c r="O174" s="77">
        <f>IF($B174=" ",0,IF([1]Données!P266="non couvert"," ",[1]Données!Q266))</f>
        <v>0</v>
      </c>
      <c r="P174" s="78">
        <f>IF($B174=" ",0,IF([1]Données!$P266="exo",0,IF($O174="FAM",VLOOKUP($F174,taux,10),IF($O174="MONO",VLOOKUP($F174,taux,11),IF($O174="COUPLE",VLOOKUP($F174,taux,12),0)))))</f>
        <v>0</v>
      </c>
      <c r="Q174" s="79">
        <f>IF($B174=" ",0,IF([1]Données!$R266="NON COUVERT",0,ROUNDUP(IF([1]Données!$S266="OUI",MIN($E174*VLOOKUP($F174,taux,15)/52,VLOOKUP($F174,taux,17)),MIN($E174*VLOOKUP($F174,taux,15)/52,VLOOKUP($F174,taux,16))),0)))</f>
        <v>0</v>
      </c>
      <c r="R174" s="80">
        <f>IF($B174=" ",0,IF([1]Données!$R266="EXO",0,$Q174*VLOOKUP($F174,taux,13)/10))</f>
        <v>0</v>
      </c>
      <c r="S174" s="81">
        <f t="shared" ca="1" si="17"/>
        <v>0</v>
      </c>
      <c r="T174" s="82">
        <f>IF(B174=" ",0,IF([1]Données!$T266="exo",0,$S174*VLOOKUP($F174,taux,18)/100))</f>
        <v>0</v>
      </c>
      <c r="U174" s="81">
        <f>IF($B174=" ",0,IF([1]Données!$V266="non couvert",0,IF(VLOOKUP($F174,taux,29)="fixe","s/o",IF([1]Données!$W266="oui",MIN(ROUNDUP(VLOOKUP($F174,taux,31)*$E174,-3),VLOOKUP($F174,taux,33)),MIN(ROUNDUP(VLOOKUP($F174,taux,31)*$E174,-3),VLOOKUP($F174,taux,32))))))</f>
        <v>0</v>
      </c>
      <c r="V174" s="82">
        <f>IF(B174=" ",0,IF([1]Données!$V266="exo",0,IF(VLOOKUP($F174,taux,29)="fixe",VLOOKUP($F174,taux,30),$U174/1000*VLOOKUP($F174,taux,30))))</f>
        <v>0</v>
      </c>
      <c r="W174" s="82">
        <f t="shared" si="18"/>
        <v>0</v>
      </c>
      <c r="X174" s="83">
        <f>IF(B174=" ",0,EDATE(([1]Données!E215),780))</f>
        <v>0</v>
      </c>
      <c r="Y174" s="83">
        <f t="shared" si="19"/>
        <v>0</v>
      </c>
      <c r="Z174" s="81">
        <f>IF($B174=" ",0,IF([1]Données!$T215="non couvert",0,IF([1]Données!$U215="oui",MIN(VLOOKUP($F174,taux,26),ROUNDUP(IF($E174/12&gt;VLOOKUP($F174,taux,21)+VLOOKUP($F174,taux,23),(VLOOKUP($F174,taux,20)*VLOOKUP($F174,taux,21))+(VLOOKUP($F174,taux,22)*VLOOKUP($F174,taux,23))+($E174/12-VLOOKUP($F174,taux,21)-VLOOKUP($F174,taux,23))*VLOOKUP($F174,taux,24),IF($E174/12&gt;VLOOKUP($F174,taux,21),(VLOOKUP($F174,taux,20)*VLOOKUP($F174,taux,21))+($E174/12-VLOOKUP($F174,taux,21))*VLOOKUP($F174,taux,22),$E174/12*VLOOKUP($F174,taux,20))),0)),MIN(VLOOKUP($F174,taux,25),ROUNDUP(IF($E174/12&gt;VLOOKUP($F174,taux,21)+VLOOKUP($F174,taux,23),(VLOOKUP($F174,taux,20)*VLOOKUP($F174,taux,21))+(VLOOKUP($F174,taux,22)*VLOOKUP($F174,taux,23))+($E174/12-VLOOKUP($F174,taux,21)-VLOOKUP($F174,taux,23))*VLOOKUP($F174,taux,24),IF($E174/12&gt;VLOOKUP($F174,taux,21),(VLOOKUP($F174,taux,20)*VLOOKUP($F174,taux,21))+($E174/12-VLOOKUP($F174,taux,21))*VLOOKUP($F174,taux,22),$E174/12*VLOOKUP($F174,taux,20))),0)))))</f>
        <v>0</v>
      </c>
      <c r="AA174" s="85">
        <f>IF($B174=" ",0,IF([1]Données!$X266="non couvert"," ",[1]Données!Y266))</f>
        <v>0</v>
      </c>
      <c r="AB174" s="82">
        <f>IF($B174=" ",0,IF([1]Données!$X266="exo",0,IF($AA174="ind",VLOOKUP($F174,taux,34),IF($AA174="fam",VLOOKUP($F174,taux,35),IF($AA174="mono",VLOOKUP($F174,taux,36),IF($AA174="couple",VLOOKUP($F174,taux,37),0))))))</f>
        <v>0</v>
      </c>
      <c r="AC174" s="85">
        <f>IF($B174=" ",0,IF([1]Données!$Z266="non couvert"," ",[1]Données!AA266))</f>
        <v>0</v>
      </c>
      <c r="AD174" s="82">
        <f>IF($B174=" ",0,IF([1]Données!$Z266="exo",0,IF($AC174="ind",VLOOKUP($F174,taux,38),IF($AC174="fam",VLOOKUP($F174,taux,39),IF($AC174="mono",VLOOKUP($F174,taux,40),IF($AC174="couple",VLOOKUP($F174,taux,41),0))))))</f>
        <v>0</v>
      </c>
      <c r="AE174" s="86">
        <f>IF($B174=" ",0,IF([1]Données!$AB266="non couvert"," ",[1]Données!AC266))</f>
        <v>0</v>
      </c>
      <c r="AF174" s="87">
        <f>IF($B174=" ",0,IF([1]Données!$AB266="exo",0,IF($AE174="ind",VLOOKUP($F174,taux,42),IF($AE174="fam",VLOOKUP($F174,taux,43),IF($AE174="mono",VLOOKUP($F174,taux,44),IF($AE174="couple",VLOOKUP($F174,taux,45),0))))))</f>
        <v>0</v>
      </c>
      <c r="AG174" s="88">
        <f t="shared" ca="1" si="20"/>
        <v>0</v>
      </c>
      <c r="AH174" s="88">
        <f>IF($B174=" ",0,IF([1]Données!J215="Manitoba",(Facture!H174+Facture!J174+Facture!L174+Facture!P174+Facture!R174+Facture!T174)*0.08,(AG174-W174)*IF([1]Données!$J215="qc",0.09,IF([1]Données!$J215="on",0.08,0))+W174*VLOOKUP($F174,taux,28)))</f>
        <v>0</v>
      </c>
      <c r="AI174" s="78">
        <f t="shared" ca="1" si="22"/>
        <v>0</v>
      </c>
    </row>
    <row r="175" spans="1:35" s="64" customFormat="1">
      <c r="A175" s="89">
        <f t="shared" si="23"/>
        <v>161</v>
      </c>
      <c r="B175" s="68" t="str">
        <f>CONCATENATE([1]Données!B267," ",[1]Données!C267)</f>
        <v xml:space="preserve"> </v>
      </c>
      <c r="C175" s="69">
        <f ca="1">IF(B175=" ",0,INT((TODAY()-[1]Données!E216)/365.25))</f>
        <v>0</v>
      </c>
      <c r="D175" s="70">
        <f>[1]Données!D267</f>
        <v>0</v>
      </c>
      <c r="E175" s="71">
        <f>[1]Données!I267</f>
        <v>0</v>
      </c>
      <c r="F175" s="72">
        <f>[1]Données!AD267</f>
        <v>0</v>
      </c>
      <c r="G175" s="73">
        <f t="shared" ca="1" si="21"/>
        <v>0</v>
      </c>
      <c r="H175" s="74">
        <f>IF($B175=" ",0,IF([1]Données!$K267="exo",0,$G175/1000*VLOOKUP($F175,taux,2)))</f>
        <v>0</v>
      </c>
      <c r="I175" s="75">
        <f ca="1">IF(C175&gt;=65,0,[1]Données!M216*5000)</f>
        <v>0</v>
      </c>
      <c r="J175" s="74">
        <f ca="1">I175/1000*(IF(I175=0,0,1)*VLOOKUP((1+(C175&gt;=20)+(C175&gt;=25)+(C175&gt;=30)+(C175&gt;=35)+(C175&gt;=40)+(C175&gt;=45)+(C175&gt;=50)+(C175&gt;=55)+(C175&gt;=60)+(C175&gt;=65)),Test,2+(IF([1]Données!F216="H",1,3))+(IF([1]Données!G216="F",1,0))))</f>
        <v>0</v>
      </c>
      <c r="K175" s="73">
        <f t="shared" ca="1" si="16"/>
        <v>0</v>
      </c>
      <c r="L175" s="74">
        <f>IF($B175=" ",0,IF([1]Données!$N267="exo",0,$K175/1000*VLOOKUP($F175,taux,6)))</f>
        <v>0</v>
      </c>
      <c r="M175" s="76">
        <f>IF($B175=" ",0,IF([1]Données!$K216="NON COUVERT",0,IF(AND([1]Données!$L216="oui",[1]Données!$K216=0.5),MIN(VLOOKUP($F175,taux,5)/2,ROUNDUP(VLOOKUP($F175,taux,3)*$E175,-3)/2),IF([1]Données!$K216=0.5,MIN(VLOOKUP($F175,taux,4)/2,ROUNDUP(VLOOKUP($F175,taux,3)*$E175,-3)/2),ROUNDUP(IF([1]Données!$L216="OUI",MIN(VLOOKUP($F175,taux,3)*$E175,VLOOKUP($F175,taux,5)),MIN(VLOOKUP($F175,taux,3)*$E175,VLOOKUP($F175,taux,4))),-3)))))</f>
        <v>0</v>
      </c>
      <c r="N175" s="76">
        <f>IF($B175=" ",0,IF([1]Données!$N216="NON COUVERT",0,IF(AND([1]Données!$O216="oui",[1]Données!$N216=0.5),MIN(VLOOKUP($F175,taux,9)/2,ROUNDUP(VLOOKUP($F175,taux,7)*$E175,-3)/2),IF([1]Données!$N216=0.5,MIN(VLOOKUP($F175,taux,8)/2,ROUNDUP(VLOOKUP($F175,taux,7)*$E175,-3)/2),ROUNDUP(IF([1]Données!$O216="OUI",MIN(VLOOKUP($F175,taux,7)*$E175,VLOOKUP($F175,taux,9)),MIN(VLOOKUP($F175,taux,7)*$E175,VLOOKUP($F175,taux,8))),-3)))))</f>
        <v>0</v>
      </c>
      <c r="O175" s="77">
        <f>IF($B175=" ",0,IF([1]Données!P267="non couvert"," ",[1]Données!Q267))</f>
        <v>0</v>
      </c>
      <c r="P175" s="78">
        <f>IF($B175=" ",0,IF([1]Données!$P267="exo",0,IF($O175="FAM",VLOOKUP($F175,taux,10),IF($O175="MONO",VLOOKUP($F175,taux,11),IF($O175="COUPLE",VLOOKUP($F175,taux,12),0)))))</f>
        <v>0</v>
      </c>
      <c r="Q175" s="79">
        <f>IF($B175=" ",0,IF([1]Données!$R267="NON COUVERT",0,ROUNDUP(IF([1]Données!$S267="OUI",MIN($E175*VLOOKUP($F175,taux,15)/52,VLOOKUP($F175,taux,17)),MIN($E175*VLOOKUP($F175,taux,15)/52,VLOOKUP($F175,taux,16))),0)))</f>
        <v>0</v>
      </c>
      <c r="R175" s="80">
        <f>IF($B175=" ",0,IF([1]Données!$R267="EXO",0,$Q175*VLOOKUP($F175,taux,13)/10))</f>
        <v>0</v>
      </c>
      <c r="S175" s="81">
        <f t="shared" ca="1" si="17"/>
        <v>0</v>
      </c>
      <c r="T175" s="82">
        <f>IF(B175=" ",0,IF([1]Données!$T267="exo",0,$S175*VLOOKUP($F175,taux,18)/100))</f>
        <v>0</v>
      </c>
      <c r="U175" s="81">
        <f>IF($B175=" ",0,IF([1]Données!$V267="non couvert",0,IF(VLOOKUP($F175,taux,29)="fixe","s/o",IF([1]Données!$W267="oui",MIN(ROUNDUP(VLOOKUP($F175,taux,31)*$E175,-3),VLOOKUP($F175,taux,33)),MIN(ROUNDUP(VLOOKUP($F175,taux,31)*$E175,-3),VLOOKUP($F175,taux,32))))))</f>
        <v>0</v>
      </c>
      <c r="V175" s="82">
        <f>IF(B175=" ",0,IF([1]Données!$V267="exo",0,IF(VLOOKUP($F175,taux,29)="fixe",VLOOKUP($F175,taux,30),$U175/1000*VLOOKUP($F175,taux,30))))</f>
        <v>0</v>
      </c>
      <c r="W175" s="82">
        <f t="shared" si="18"/>
        <v>0</v>
      </c>
      <c r="X175" s="83">
        <f>IF(B175=" ",0,EDATE(([1]Données!E216),780))</f>
        <v>0</v>
      </c>
      <c r="Y175" s="83">
        <f t="shared" si="19"/>
        <v>0</v>
      </c>
      <c r="Z175" s="81">
        <f>IF($B175=" ",0,IF([1]Données!$T216="non couvert",0,IF([1]Données!$U216="oui",MIN(VLOOKUP($F175,taux,26),ROUNDUP(IF($E175/12&gt;VLOOKUP($F175,taux,21)+VLOOKUP($F175,taux,23),(VLOOKUP($F175,taux,20)*VLOOKUP($F175,taux,21))+(VLOOKUP($F175,taux,22)*VLOOKUP($F175,taux,23))+($E175/12-VLOOKUP($F175,taux,21)-VLOOKUP($F175,taux,23))*VLOOKUP($F175,taux,24),IF($E175/12&gt;VLOOKUP($F175,taux,21),(VLOOKUP($F175,taux,20)*VLOOKUP($F175,taux,21))+($E175/12-VLOOKUP($F175,taux,21))*VLOOKUP($F175,taux,22),$E175/12*VLOOKUP($F175,taux,20))),0)),MIN(VLOOKUP($F175,taux,25),ROUNDUP(IF($E175/12&gt;VLOOKUP($F175,taux,21)+VLOOKUP($F175,taux,23),(VLOOKUP($F175,taux,20)*VLOOKUP($F175,taux,21))+(VLOOKUP($F175,taux,22)*VLOOKUP($F175,taux,23))+($E175/12-VLOOKUP($F175,taux,21)-VLOOKUP($F175,taux,23))*VLOOKUP($F175,taux,24),IF($E175/12&gt;VLOOKUP($F175,taux,21),(VLOOKUP($F175,taux,20)*VLOOKUP($F175,taux,21))+($E175/12-VLOOKUP($F175,taux,21))*VLOOKUP($F175,taux,22),$E175/12*VLOOKUP($F175,taux,20))),0)))))</f>
        <v>0</v>
      </c>
      <c r="AA175" s="85">
        <f>IF($B175=" ",0,IF([1]Données!$X267="non couvert"," ",[1]Données!Y267))</f>
        <v>0</v>
      </c>
      <c r="AB175" s="82">
        <f>IF($B175=" ",0,IF([1]Données!$X267="exo",0,IF($AA175="ind",VLOOKUP($F175,taux,34),IF($AA175="fam",VLOOKUP($F175,taux,35),IF($AA175="mono",VLOOKUP($F175,taux,36),IF($AA175="couple",VLOOKUP($F175,taux,37),0))))))</f>
        <v>0</v>
      </c>
      <c r="AC175" s="85">
        <f>IF($B175=" ",0,IF([1]Données!$Z267="non couvert"," ",[1]Données!AA267))</f>
        <v>0</v>
      </c>
      <c r="AD175" s="82">
        <f>IF($B175=" ",0,IF([1]Données!$Z267="exo",0,IF($AC175="ind",VLOOKUP($F175,taux,38),IF($AC175="fam",VLOOKUP($F175,taux,39),IF($AC175="mono",VLOOKUP($F175,taux,40),IF($AC175="couple",VLOOKUP($F175,taux,41),0))))))</f>
        <v>0</v>
      </c>
      <c r="AE175" s="86">
        <f>IF($B175=" ",0,IF([1]Données!$AB267="non couvert"," ",[1]Données!AC267))</f>
        <v>0</v>
      </c>
      <c r="AF175" s="87">
        <f>IF($B175=" ",0,IF([1]Données!$AB267="exo",0,IF($AE175="ind",VLOOKUP($F175,taux,42),IF($AE175="fam",VLOOKUP($F175,taux,43),IF($AE175="mono",VLOOKUP($F175,taux,44),IF($AE175="couple",VLOOKUP($F175,taux,45),0))))))</f>
        <v>0</v>
      </c>
      <c r="AG175" s="88">
        <f t="shared" ca="1" si="20"/>
        <v>0</v>
      </c>
      <c r="AH175" s="88">
        <f>IF($B175=" ",0,IF([1]Données!J216="Manitoba",(Facture!H175+Facture!J175+Facture!L175+Facture!P175+Facture!R175+Facture!T175)*0.08,(AG175-W175)*IF([1]Données!$J216="qc",0.09,IF([1]Données!$J216="on",0.08,0))+W175*VLOOKUP($F175,taux,28)))</f>
        <v>0</v>
      </c>
      <c r="AI175" s="78">
        <f t="shared" ca="1" si="22"/>
        <v>0</v>
      </c>
    </row>
    <row r="176" spans="1:35" s="64" customFormat="1">
      <c r="A176" s="89">
        <f t="shared" si="23"/>
        <v>162</v>
      </c>
      <c r="B176" s="68" t="str">
        <f>CONCATENATE([1]Données!B268," ",[1]Données!C268)</f>
        <v xml:space="preserve"> </v>
      </c>
      <c r="C176" s="69">
        <f ca="1">IF(B176=" ",0,INT((TODAY()-[1]Données!E217)/365.25))</f>
        <v>0</v>
      </c>
      <c r="D176" s="70">
        <f>[1]Données!D268</f>
        <v>0</v>
      </c>
      <c r="E176" s="71">
        <f>[1]Données!I268</f>
        <v>0</v>
      </c>
      <c r="F176" s="72">
        <f>[1]Données!AD268</f>
        <v>0</v>
      </c>
      <c r="G176" s="73">
        <f t="shared" ca="1" si="21"/>
        <v>0</v>
      </c>
      <c r="H176" s="74">
        <f>IF($B176=" ",0,IF([1]Données!$K268="exo",0,$G176/1000*VLOOKUP($F176,taux,2)))</f>
        <v>0</v>
      </c>
      <c r="I176" s="75">
        <f ca="1">IF(C176&gt;=65,0,[1]Données!M217*5000)</f>
        <v>0</v>
      </c>
      <c r="J176" s="74">
        <f ca="1">I176/1000*(IF(I176=0,0,1)*VLOOKUP((1+(C176&gt;=20)+(C176&gt;=25)+(C176&gt;=30)+(C176&gt;=35)+(C176&gt;=40)+(C176&gt;=45)+(C176&gt;=50)+(C176&gt;=55)+(C176&gt;=60)+(C176&gt;=65)),Test,2+(IF([1]Données!F217="H",1,3))+(IF([1]Données!G217="F",1,0))))</f>
        <v>0</v>
      </c>
      <c r="K176" s="73">
        <f t="shared" ca="1" si="16"/>
        <v>0</v>
      </c>
      <c r="L176" s="74">
        <f>IF($B176=" ",0,IF([1]Données!$N268="exo",0,$K176/1000*VLOOKUP($F176,taux,6)))</f>
        <v>0</v>
      </c>
      <c r="M176" s="76">
        <f>IF($B176=" ",0,IF([1]Données!$K217="NON COUVERT",0,IF(AND([1]Données!$L217="oui",[1]Données!$K217=0.5),MIN(VLOOKUP($F176,taux,5)/2,ROUNDUP(VLOOKUP($F176,taux,3)*$E176,-3)/2),IF([1]Données!$K217=0.5,MIN(VLOOKUP($F176,taux,4)/2,ROUNDUP(VLOOKUP($F176,taux,3)*$E176,-3)/2),ROUNDUP(IF([1]Données!$L217="OUI",MIN(VLOOKUP($F176,taux,3)*$E176,VLOOKUP($F176,taux,5)),MIN(VLOOKUP($F176,taux,3)*$E176,VLOOKUP($F176,taux,4))),-3)))))</f>
        <v>0</v>
      </c>
      <c r="N176" s="76">
        <f>IF($B176=" ",0,IF([1]Données!$N217="NON COUVERT",0,IF(AND([1]Données!$O217="oui",[1]Données!$N217=0.5),MIN(VLOOKUP($F176,taux,9)/2,ROUNDUP(VLOOKUP($F176,taux,7)*$E176,-3)/2),IF([1]Données!$N217=0.5,MIN(VLOOKUP($F176,taux,8)/2,ROUNDUP(VLOOKUP($F176,taux,7)*$E176,-3)/2),ROUNDUP(IF([1]Données!$O217="OUI",MIN(VLOOKUP($F176,taux,7)*$E176,VLOOKUP($F176,taux,9)),MIN(VLOOKUP($F176,taux,7)*$E176,VLOOKUP($F176,taux,8))),-3)))))</f>
        <v>0</v>
      </c>
      <c r="O176" s="77">
        <f>IF($B176=" ",0,IF([1]Données!P268="non couvert"," ",[1]Données!Q268))</f>
        <v>0</v>
      </c>
      <c r="P176" s="78">
        <f>IF($B176=" ",0,IF([1]Données!$P268="exo",0,IF($O176="FAM",VLOOKUP($F176,taux,10),IF($O176="MONO",VLOOKUP($F176,taux,11),IF($O176="COUPLE",VLOOKUP($F176,taux,12),0)))))</f>
        <v>0</v>
      </c>
      <c r="Q176" s="79">
        <f>IF($B176=" ",0,IF([1]Données!$R268="NON COUVERT",0,ROUNDUP(IF([1]Données!$S268="OUI",MIN($E176*VLOOKUP($F176,taux,15)/52,VLOOKUP($F176,taux,17)),MIN($E176*VLOOKUP($F176,taux,15)/52,VLOOKUP($F176,taux,16))),0)))</f>
        <v>0</v>
      </c>
      <c r="R176" s="80">
        <f>IF($B176=" ",0,IF([1]Données!$R268="EXO",0,$Q176*VLOOKUP($F176,taux,13)/10))</f>
        <v>0</v>
      </c>
      <c r="S176" s="81">
        <f t="shared" ca="1" si="17"/>
        <v>0</v>
      </c>
      <c r="T176" s="82">
        <f>IF(B176=" ",0,IF([1]Données!$T268="exo",0,$S176*VLOOKUP($F176,taux,18)/100))</f>
        <v>0</v>
      </c>
      <c r="U176" s="81">
        <f>IF($B176=" ",0,IF([1]Données!$V268="non couvert",0,IF(VLOOKUP($F176,taux,29)="fixe","s/o",IF([1]Données!$W268="oui",MIN(ROUNDUP(VLOOKUP($F176,taux,31)*$E176,-3),VLOOKUP($F176,taux,33)),MIN(ROUNDUP(VLOOKUP($F176,taux,31)*$E176,-3),VLOOKUP($F176,taux,32))))))</f>
        <v>0</v>
      </c>
      <c r="V176" s="82">
        <f>IF(B176=" ",0,IF([1]Données!$V268="exo",0,IF(VLOOKUP($F176,taux,29)="fixe",VLOOKUP($F176,taux,30),$U176/1000*VLOOKUP($F176,taux,30))))</f>
        <v>0</v>
      </c>
      <c r="W176" s="82">
        <f t="shared" si="18"/>
        <v>0</v>
      </c>
      <c r="X176" s="83">
        <f>IF(B176=" ",0,EDATE(([1]Données!E217),780))</f>
        <v>0</v>
      </c>
      <c r="Y176" s="83">
        <f t="shared" si="19"/>
        <v>0</v>
      </c>
      <c r="Z176" s="81">
        <f>IF($B176=" ",0,IF([1]Données!$T217="non couvert",0,IF([1]Données!$U217="oui",MIN(VLOOKUP($F176,taux,26),ROUNDUP(IF($E176/12&gt;VLOOKUP($F176,taux,21)+VLOOKUP($F176,taux,23),(VLOOKUP($F176,taux,20)*VLOOKUP($F176,taux,21))+(VLOOKUP($F176,taux,22)*VLOOKUP($F176,taux,23))+($E176/12-VLOOKUP($F176,taux,21)-VLOOKUP($F176,taux,23))*VLOOKUP($F176,taux,24),IF($E176/12&gt;VLOOKUP($F176,taux,21),(VLOOKUP($F176,taux,20)*VLOOKUP($F176,taux,21))+($E176/12-VLOOKUP($F176,taux,21))*VLOOKUP($F176,taux,22),$E176/12*VLOOKUP($F176,taux,20))),0)),MIN(VLOOKUP($F176,taux,25),ROUNDUP(IF($E176/12&gt;VLOOKUP($F176,taux,21)+VLOOKUP($F176,taux,23),(VLOOKUP($F176,taux,20)*VLOOKUP($F176,taux,21))+(VLOOKUP($F176,taux,22)*VLOOKUP($F176,taux,23))+($E176/12-VLOOKUP($F176,taux,21)-VLOOKUP($F176,taux,23))*VLOOKUP($F176,taux,24),IF($E176/12&gt;VLOOKUP($F176,taux,21),(VLOOKUP($F176,taux,20)*VLOOKUP($F176,taux,21))+($E176/12-VLOOKUP($F176,taux,21))*VLOOKUP($F176,taux,22),$E176/12*VLOOKUP($F176,taux,20))),0)))))</f>
        <v>0</v>
      </c>
      <c r="AA176" s="85">
        <f>IF($B176=" ",0,IF([1]Données!$X268="non couvert"," ",[1]Données!Y268))</f>
        <v>0</v>
      </c>
      <c r="AB176" s="82">
        <f>IF($B176=" ",0,IF([1]Données!$X268="exo",0,IF($AA176="ind",VLOOKUP($F176,taux,34),IF($AA176="fam",VLOOKUP($F176,taux,35),IF($AA176="mono",VLOOKUP($F176,taux,36),IF($AA176="couple",VLOOKUP($F176,taux,37),0))))))</f>
        <v>0</v>
      </c>
      <c r="AC176" s="85">
        <f>IF($B176=" ",0,IF([1]Données!$Z268="non couvert"," ",[1]Données!AA268))</f>
        <v>0</v>
      </c>
      <c r="AD176" s="82">
        <f>IF($B176=" ",0,IF([1]Données!$Z268="exo",0,IF($AC176="ind",VLOOKUP($F176,taux,38),IF($AC176="fam",VLOOKUP($F176,taux,39),IF($AC176="mono",VLOOKUP($F176,taux,40),IF($AC176="couple",VLOOKUP($F176,taux,41),0))))))</f>
        <v>0</v>
      </c>
      <c r="AE176" s="86">
        <f>IF($B176=" ",0,IF([1]Données!$AB268="non couvert"," ",[1]Données!AC268))</f>
        <v>0</v>
      </c>
      <c r="AF176" s="87">
        <f>IF($B176=" ",0,IF([1]Données!$AB268="exo",0,IF($AE176="ind",VLOOKUP($F176,taux,42),IF($AE176="fam",VLOOKUP($F176,taux,43),IF($AE176="mono",VLOOKUP($F176,taux,44),IF($AE176="couple",VLOOKUP($F176,taux,45),0))))))</f>
        <v>0</v>
      </c>
      <c r="AG176" s="88">
        <f t="shared" ca="1" si="20"/>
        <v>0</v>
      </c>
      <c r="AH176" s="88">
        <f>IF($B176=" ",0,IF([1]Données!J217="Manitoba",(Facture!H176+Facture!J176+Facture!L176+Facture!P176+Facture!R176+Facture!T176)*0.08,(AG176-W176)*IF([1]Données!$J217="qc",0.09,IF([1]Données!$J217="on",0.08,0))+W176*VLOOKUP($F176,taux,28)))</f>
        <v>0</v>
      </c>
      <c r="AI176" s="78">
        <f t="shared" ca="1" si="22"/>
        <v>0</v>
      </c>
    </row>
    <row r="177" spans="1:35" s="64" customFormat="1">
      <c r="A177" s="89">
        <f t="shared" si="23"/>
        <v>163</v>
      </c>
      <c r="B177" s="68" t="str">
        <f>CONCATENATE([1]Données!B269," ",[1]Données!C269)</f>
        <v xml:space="preserve"> </v>
      </c>
      <c r="C177" s="69">
        <f ca="1">IF(B177=" ",0,INT((TODAY()-[1]Données!E218)/365.25))</f>
        <v>0</v>
      </c>
      <c r="D177" s="70">
        <f>[1]Données!D269</f>
        <v>0</v>
      </c>
      <c r="E177" s="71">
        <f>[1]Données!I269</f>
        <v>0</v>
      </c>
      <c r="F177" s="72">
        <f>[1]Données!AD269</f>
        <v>0</v>
      </c>
      <c r="G177" s="73">
        <f t="shared" ca="1" si="21"/>
        <v>0</v>
      </c>
      <c r="H177" s="74">
        <f>IF($B177=" ",0,IF([1]Données!$K269="exo",0,$G177/1000*VLOOKUP($F177,taux,2)))</f>
        <v>0</v>
      </c>
      <c r="I177" s="75">
        <f ca="1">IF(C177&gt;=65,0,[1]Données!M218*5000)</f>
        <v>0</v>
      </c>
      <c r="J177" s="74">
        <f ca="1">I177/1000*(IF(I177=0,0,1)*VLOOKUP((1+(C177&gt;=20)+(C177&gt;=25)+(C177&gt;=30)+(C177&gt;=35)+(C177&gt;=40)+(C177&gt;=45)+(C177&gt;=50)+(C177&gt;=55)+(C177&gt;=60)+(C177&gt;=65)),Test,2+(IF([1]Données!F218="H",1,3))+(IF([1]Données!G218="F",1,0))))</f>
        <v>0</v>
      </c>
      <c r="K177" s="73">
        <f t="shared" ca="1" si="16"/>
        <v>0</v>
      </c>
      <c r="L177" s="74">
        <f>IF($B177=" ",0,IF([1]Données!$N269="exo",0,$K177/1000*VLOOKUP($F177,taux,6)))</f>
        <v>0</v>
      </c>
      <c r="M177" s="76">
        <f>IF($B177=" ",0,IF([1]Données!$K218="NON COUVERT",0,IF(AND([1]Données!$L218="oui",[1]Données!$K218=0.5),MIN(VLOOKUP($F177,taux,5)/2,ROUNDUP(VLOOKUP($F177,taux,3)*$E177,-3)/2),IF([1]Données!$K218=0.5,MIN(VLOOKUP($F177,taux,4)/2,ROUNDUP(VLOOKUP($F177,taux,3)*$E177,-3)/2),ROUNDUP(IF([1]Données!$L218="OUI",MIN(VLOOKUP($F177,taux,3)*$E177,VLOOKUP($F177,taux,5)),MIN(VLOOKUP($F177,taux,3)*$E177,VLOOKUP($F177,taux,4))),-3)))))</f>
        <v>0</v>
      </c>
      <c r="N177" s="76">
        <f>IF($B177=" ",0,IF([1]Données!$N218="NON COUVERT",0,IF(AND([1]Données!$O218="oui",[1]Données!$N218=0.5),MIN(VLOOKUP($F177,taux,9)/2,ROUNDUP(VLOOKUP($F177,taux,7)*$E177,-3)/2),IF([1]Données!$N218=0.5,MIN(VLOOKUP($F177,taux,8)/2,ROUNDUP(VLOOKUP($F177,taux,7)*$E177,-3)/2),ROUNDUP(IF([1]Données!$O218="OUI",MIN(VLOOKUP($F177,taux,7)*$E177,VLOOKUP($F177,taux,9)),MIN(VLOOKUP($F177,taux,7)*$E177,VLOOKUP($F177,taux,8))),-3)))))</f>
        <v>0</v>
      </c>
      <c r="O177" s="77">
        <f>IF($B177=" ",0,IF([1]Données!P269="non couvert"," ",[1]Données!Q269))</f>
        <v>0</v>
      </c>
      <c r="P177" s="78">
        <f>IF($B177=" ",0,IF([1]Données!$P269="exo",0,IF($O177="FAM",VLOOKUP($F177,taux,10),IF($O177="MONO",VLOOKUP($F177,taux,11),IF($O177="COUPLE",VLOOKUP($F177,taux,12),0)))))</f>
        <v>0</v>
      </c>
      <c r="Q177" s="79">
        <f>IF($B177=" ",0,IF([1]Données!$R269="NON COUVERT",0,ROUNDUP(IF([1]Données!$S269="OUI",MIN($E177*VLOOKUP($F177,taux,15)/52,VLOOKUP($F177,taux,17)),MIN($E177*VLOOKUP($F177,taux,15)/52,VLOOKUP($F177,taux,16))),0)))</f>
        <v>0</v>
      </c>
      <c r="R177" s="80">
        <f>IF($B177=" ",0,IF([1]Données!$R269="EXO",0,$Q177*VLOOKUP($F177,taux,13)/10))</f>
        <v>0</v>
      </c>
      <c r="S177" s="81">
        <f t="shared" ca="1" si="17"/>
        <v>0</v>
      </c>
      <c r="T177" s="82">
        <f>IF(B177=" ",0,IF([1]Données!$T269="exo",0,$S177*VLOOKUP($F177,taux,18)/100))</f>
        <v>0</v>
      </c>
      <c r="U177" s="81">
        <f>IF($B177=" ",0,IF([1]Données!$V269="non couvert",0,IF(VLOOKUP($F177,taux,29)="fixe","s/o",IF([1]Données!$W269="oui",MIN(ROUNDUP(VLOOKUP($F177,taux,31)*$E177,-3),VLOOKUP($F177,taux,33)),MIN(ROUNDUP(VLOOKUP($F177,taux,31)*$E177,-3),VLOOKUP($F177,taux,32))))))</f>
        <v>0</v>
      </c>
      <c r="V177" s="82">
        <f>IF(B177=" ",0,IF([1]Données!$V269="exo",0,IF(VLOOKUP($F177,taux,29)="fixe",VLOOKUP($F177,taux,30),$U177/1000*VLOOKUP($F177,taux,30))))</f>
        <v>0</v>
      </c>
      <c r="W177" s="82">
        <f t="shared" si="18"/>
        <v>0</v>
      </c>
      <c r="X177" s="83">
        <f>IF(B177=" ",0,EDATE(([1]Données!E218),780))</f>
        <v>0</v>
      </c>
      <c r="Y177" s="83">
        <f t="shared" si="19"/>
        <v>0</v>
      </c>
      <c r="Z177" s="81">
        <f>IF($B177=" ",0,IF([1]Données!$T218="non couvert",0,IF([1]Données!$U218="oui",MIN(VLOOKUP($F177,taux,26),ROUNDUP(IF($E177/12&gt;VLOOKUP($F177,taux,21)+VLOOKUP($F177,taux,23),(VLOOKUP($F177,taux,20)*VLOOKUP($F177,taux,21))+(VLOOKUP($F177,taux,22)*VLOOKUP($F177,taux,23))+($E177/12-VLOOKUP($F177,taux,21)-VLOOKUP($F177,taux,23))*VLOOKUP($F177,taux,24),IF($E177/12&gt;VLOOKUP($F177,taux,21),(VLOOKUP($F177,taux,20)*VLOOKUP($F177,taux,21))+($E177/12-VLOOKUP($F177,taux,21))*VLOOKUP($F177,taux,22),$E177/12*VLOOKUP($F177,taux,20))),0)),MIN(VLOOKUP($F177,taux,25),ROUNDUP(IF($E177/12&gt;VLOOKUP($F177,taux,21)+VLOOKUP($F177,taux,23),(VLOOKUP($F177,taux,20)*VLOOKUP($F177,taux,21))+(VLOOKUP($F177,taux,22)*VLOOKUP($F177,taux,23))+($E177/12-VLOOKUP($F177,taux,21)-VLOOKUP($F177,taux,23))*VLOOKUP($F177,taux,24),IF($E177/12&gt;VLOOKUP($F177,taux,21),(VLOOKUP($F177,taux,20)*VLOOKUP($F177,taux,21))+($E177/12-VLOOKUP($F177,taux,21))*VLOOKUP($F177,taux,22),$E177/12*VLOOKUP($F177,taux,20))),0)))))</f>
        <v>0</v>
      </c>
      <c r="AA177" s="85">
        <f>IF($B177=" ",0,IF([1]Données!$X269="non couvert"," ",[1]Données!Y269))</f>
        <v>0</v>
      </c>
      <c r="AB177" s="82">
        <f>IF($B177=" ",0,IF([1]Données!$X269="exo",0,IF($AA177="ind",VLOOKUP($F177,taux,34),IF($AA177="fam",VLOOKUP($F177,taux,35),IF($AA177="mono",VLOOKUP($F177,taux,36),IF($AA177="couple",VLOOKUP($F177,taux,37),0))))))</f>
        <v>0</v>
      </c>
      <c r="AC177" s="85">
        <f>IF($B177=" ",0,IF([1]Données!$Z269="non couvert"," ",[1]Données!AA269))</f>
        <v>0</v>
      </c>
      <c r="AD177" s="82">
        <f>IF($B177=" ",0,IF([1]Données!$Z269="exo",0,IF($AC177="ind",VLOOKUP($F177,taux,38),IF($AC177="fam",VLOOKUP($F177,taux,39),IF($AC177="mono",VLOOKUP($F177,taux,40),IF($AC177="couple",VLOOKUP($F177,taux,41),0))))))</f>
        <v>0</v>
      </c>
      <c r="AE177" s="86">
        <f>IF($B177=" ",0,IF([1]Données!$AB269="non couvert"," ",[1]Données!AC269))</f>
        <v>0</v>
      </c>
      <c r="AF177" s="87">
        <f>IF($B177=" ",0,IF([1]Données!$AB269="exo",0,IF($AE177="ind",VLOOKUP($F177,taux,42),IF($AE177="fam",VLOOKUP($F177,taux,43),IF($AE177="mono",VLOOKUP($F177,taux,44),IF($AE177="couple",VLOOKUP($F177,taux,45),0))))))</f>
        <v>0</v>
      </c>
      <c r="AG177" s="88">
        <f t="shared" ca="1" si="20"/>
        <v>0</v>
      </c>
      <c r="AH177" s="88">
        <f>IF($B177=" ",0,IF([1]Données!J218="Manitoba",(Facture!H177+Facture!J177+Facture!L177+Facture!P177+Facture!R177+Facture!T177)*0.08,(AG177-W177)*IF([1]Données!$J218="qc",0.09,IF([1]Données!$J218="on",0.08,0))+W177*VLOOKUP($F177,taux,28)))</f>
        <v>0</v>
      </c>
      <c r="AI177" s="78">
        <f t="shared" ca="1" si="22"/>
        <v>0</v>
      </c>
    </row>
    <row r="178" spans="1:35" s="64" customFormat="1">
      <c r="A178" s="89">
        <f t="shared" si="23"/>
        <v>164</v>
      </c>
      <c r="B178" s="68" t="str">
        <f>CONCATENATE([1]Données!B270," ",[1]Données!C270)</f>
        <v xml:space="preserve"> </v>
      </c>
      <c r="C178" s="69">
        <f ca="1">IF(B178=" ",0,INT((TODAY()-[1]Données!E219)/365.25))</f>
        <v>0</v>
      </c>
      <c r="D178" s="70">
        <f>[1]Données!D270</f>
        <v>0</v>
      </c>
      <c r="E178" s="71">
        <f>[1]Données!I270</f>
        <v>0</v>
      </c>
      <c r="F178" s="72">
        <f>[1]Données!AD270</f>
        <v>0</v>
      </c>
      <c r="G178" s="73">
        <f t="shared" ca="1" si="21"/>
        <v>0</v>
      </c>
      <c r="H178" s="74">
        <f>IF($B178=" ",0,IF([1]Données!$K270="exo",0,$G178/1000*VLOOKUP($F178,taux,2)))</f>
        <v>0</v>
      </c>
      <c r="I178" s="75">
        <f ca="1">IF(C178&gt;=65,0,[1]Données!M219*5000)</f>
        <v>0</v>
      </c>
      <c r="J178" s="74">
        <f ca="1">I178/1000*(IF(I178=0,0,1)*VLOOKUP((1+(C178&gt;=20)+(C178&gt;=25)+(C178&gt;=30)+(C178&gt;=35)+(C178&gt;=40)+(C178&gt;=45)+(C178&gt;=50)+(C178&gt;=55)+(C178&gt;=60)+(C178&gt;=65)),Test,2+(IF([1]Données!F219="H",1,3))+(IF([1]Données!G219="F",1,0))))</f>
        <v>0</v>
      </c>
      <c r="K178" s="73">
        <f t="shared" ca="1" si="16"/>
        <v>0</v>
      </c>
      <c r="L178" s="74">
        <f>IF($B178=" ",0,IF([1]Données!$N270="exo",0,$K178/1000*VLOOKUP($F178,taux,6)))</f>
        <v>0</v>
      </c>
      <c r="M178" s="76">
        <f>IF($B178=" ",0,IF([1]Données!$K219="NON COUVERT",0,IF(AND([1]Données!$L219="oui",[1]Données!$K219=0.5),MIN(VLOOKUP($F178,taux,5)/2,ROUNDUP(VLOOKUP($F178,taux,3)*$E178,-3)/2),IF([1]Données!$K219=0.5,MIN(VLOOKUP($F178,taux,4)/2,ROUNDUP(VLOOKUP($F178,taux,3)*$E178,-3)/2),ROUNDUP(IF([1]Données!$L219="OUI",MIN(VLOOKUP($F178,taux,3)*$E178,VLOOKUP($F178,taux,5)),MIN(VLOOKUP($F178,taux,3)*$E178,VLOOKUP($F178,taux,4))),-3)))))</f>
        <v>0</v>
      </c>
      <c r="N178" s="76">
        <f>IF($B178=" ",0,IF([1]Données!$N219="NON COUVERT",0,IF(AND([1]Données!$O219="oui",[1]Données!$N219=0.5),MIN(VLOOKUP($F178,taux,9)/2,ROUNDUP(VLOOKUP($F178,taux,7)*$E178,-3)/2),IF([1]Données!$N219=0.5,MIN(VLOOKUP($F178,taux,8)/2,ROUNDUP(VLOOKUP($F178,taux,7)*$E178,-3)/2),ROUNDUP(IF([1]Données!$O219="OUI",MIN(VLOOKUP($F178,taux,7)*$E178,VLOOKUP($F178,taux,9)),MIN(VLOOKUP($F178,taux,7)*$E178,VLOOKUP($F178,taux,8))),-3)))))</f>
        <v>0</v>
      </c>
      <c r="O178" s="77">
        <f>IF($B178=" ",0,IF([1]Données!P270="non couvert"," ",[1]Données!Q270))</f>
        <v>0</v>
      </c>
      <c r="P178" s="78">
        <f>IF($B178=" ",0,IF([1]Données!$P270="exo",0,IF($O178="FAM",VLOOKUP($F178,taux,10),IF($O178="MONO",VLOOKUP($F178,taux,11),IF($O178="COUPLE",VLOOKUP($F178,taux,12),0)))))</f>
        <v>0</v>
      </c>
      <c r="Q178" s="79">
        <f>IF($B178=" ",0,IF([1]Données!$R270="NON COUVERT",0,ROUNDUP(IF([1]Données!$S270="OUI",MIN($E178*VLOOKUP($F178,taux,15)/52,VLOOKUP($F178,taux,17)),MIN($E178*VLOOKUP($F178,taux,15)/52,VLOOKUP($F178,taux,16))),0)))</f>
        <v>0</v>
      </c>
      <c r="R178" s="80">
        <f>IF($B178=" ",0,IF([1]Données!$R270="EXO",0,$Q178*VLOOKUP($F178,taux,13)/10))</f>
        <v>0</v>
      </c>
      <c r="S178" s="81">
        <f t="shared" ca="1" si="17"/>
        <v>0</v>
      </c>
      <c r="T178" s="82">
        <f>IF(B178=" ",0,IF([1]Données!$T270="exo",0,$S178*VLOOKUP($F178,taux,18)/100))</f>
        <v>0</v>
      </c>
      <c r="U178" s="81">
        <f>IF($B178=" ",0,IF([1]Données!$V270="non couvert",0,IF(VLOOKUP($F178,taux,29)="fixe","s/o",IF([1]Données!$W270="oui",MIN(ROUNDUP(VLOOKUP($F178,taux,31)*$E178,-3),VLOOKUP($F178,taux,33)),MIN(ROUNDUP(VLOOKUP($F178,taux,31)*$E178,-3),VLOOKUP($F178,taux,32))))))</f>
        <v>0</v>
      </c>
      <c r="V178" s="82">
        <f>IF(B178=" ",0,IF([1]Données!$V270="exo",0,IF(VLOOKUP($F178,taux,29)="fixe",VLOOKUP($F178,taux,30),$U178/1000*VLOOKUP($F178,taux,30))))</f>
        <v>0</v>
      </c>
      <c r="W178" s="82">
        <f t="shared" si="18"/>
        <v>0</v>
      </c>
      <c r="X178" s="83">
        <f>IF(B178=" ",0,EDATE(([1]Données!E219),780))</f>
        <v>0</v>
      </c>
      <c r="Y178" s="83">
        <f t="shared" si="19"/>
        <v>0</v>
      </c>
      <c r="Z178" s="81">
        <f>IF($B178=" ",0,IF([1]Données!$T219="non couvert",0,IF([1]Données!$U219="oui",MIN(VLOOKUP($F178,taux,26),ROUNDUP(IF($E178/12&gt;VLOOKUP($F178,taux,21)+VLOOKUP($F178,taux,23),(VLOOKUP($F178,taux,20)*VLOOKUP($F178,taux,21))+(VLOOKUP($F178,taux,22)*VLOOKUP($F178,taux,23))+($E178/12-VLOOKUP($F178,taux,21)-VLOOKUP($F178,taux,23))*VLOOKUP($F178,taux,24),IF($E178/12&gt;VLOOKUP($F178,taux,21),(VLOOKUP($F178,taux,20)*VLOOKUP($F178,taux,21))+($E178/12-VLOOKUP($F178,taux,21))*VLOOKUP($F178,taux,22),$E178/12*VLOOKUP($F178,taux,20))),0)),MIN(VLOOKUP($F178,taux,25),ROUNDUP(IF($E178/12&gt;VLOOKUP($F178,taux,21)+VLOOKUP($F178,taux,23),(VLOOKUP($F178,taux,20)*VLOOKUP($F178,taux,21))+(VLOOKUP($F178,taux,22)*VLOOKUP($F178,taux,23))+($E178/12-VLOOKUP($F178,taux,21)-VLOOKUP($F178,taux,23))*VLOOKUP($F178,taux,24),IF($E178/12&gt;VLOOKUP($F178,taux,21),(VLOOKUP($F178,taux,20)*VLOOKUP($F178,taux,21))+($E178/12-VLOOKUP($F178,taux,21))*VLOOKUP($F178,taux,22),$E178/12*VLOOKUP($F178,taux,20))),0)))))</f>
        <v>0</v>
      </c>
      <c r="AA178" s="85">
        <f>IF($B178=" ",0,IF([1]Données!$X270="non couvert"," ",[1]Données!Y270))</f>
        <v>0</v>
      </c>
      <c r="AB178" s="82">
        <f>IF($B178=" ",0,IF([1]Données!$X270="exo",0,IF($AA178="ind",VLOOKUP($F178,taux,34),IF($AA178="fam",VLOOKUP($F178,taux,35),IF($AA178="mono",VLOOKUP($F178,taux,36),IF($AA178="couple",VLOOKUP($F178,taux,37),0))))))</f>
        <v>0</v>
      </c>
      <c r="AC178" s="85">
        <f>IF($B178=" ",0,IF([1]Données!$Z270="non couvert"," ",[1]Données!AA270))</f>
        <v>0</v>
      </c>
      <c r="AD178" s="82">
        <f>IF($B178=" ",0,IF([1]Données!$Z270="exo",0,IF($AC178="ind",VLOOKUP($F178,taux,38),IF($AC178="fam",VLOOKUP($F178,taux,39),IF($AC178="mono",VLOOKUP($F178,taux,40),IF($AC178="couple",VLOOKUP($F178,taux,41),0))))))</f>
        <v>0</v>
      </c>
      <c r="AE178" s="86">
        <f>IF($B178=" ",0,IF([1]Données!$AB270="non couvert"," ",[1]Données!AC270))</f>
        <v>0</v>
      </c>
      <c r="AF178" s="87">
        <f>IF($B178=" ",0,IF([1]Données!$AB270="exo",0,IF($AE178="ind",VLOOKUP($F178,taux,42),IF($AE178="fam",VLOOKUP($F178,taux,43),IF($AE178="mono",VLOOKUP($F178,taux,44),IF($AE178="couple",VLOOKUP($F178,taux,45),0))))))</f>
        <v>0</v>
      </c>
      <c r="AG178" s="88">
        <f t="shared" ca="1" si="20"/>
        <v>0</v>
      </c>
      <c r="AH178" s="88">
        <f>IF($B178=" ",0,IF([1]Données!J219="Manitoba",(Facture!H178+Facture!J178+Facture!L178+Facture!P178+Facture!R178+Facture!T178)*0.08,(AG178-W178)*IF([1]Données!$J219="qc",0.09,IF([1]Données!$J219="on",0.08,0))+W178*VLOOKUP($F178,taux,28)))</f>
        <v>0</v>
      </c>
      <c r="AI178" s="78">
        <f t="shared" ca="1" si="22"/>
        <v>0</v>
      </c>
    </row>
    <row r="179" spans="1:35" s="64" customFormat="1">
      <c r="A179" s="89">
        <f t="shared" si="23"/>
        <v>165</v>
      </c>
      <c r="B179" s="68" t="str">
        <f>CONCATENATE([1]Données!B271," ",[1]Données!C271)</f>
        <v xml:space="preserve"> </v>
      </c>
      <c r="C179" s="69">
        <f ca="1">IF(B179=" ",0,INT((TODAY()-[1]Données!E220)/365.25))</f>
        <v>0</v>
      </c>
      <c r="D179" s="70">
        <f>[1]Données!D271</f>
        <v>0</v>
      </c>
      <c r="E179" s="71">
        <f>[1]Données!I271</f>
        <v>0</v>
      </c>
      <c r="F179" s="72">
        <f>[1]Données!AD271</f>
        <v>0</v>
      </c>
      <c r="G179" s="73">
        <f t="shared" ca="1" si="21"/>
        <v>0</v>
      </c>
      <c r="H179" s="74">
        <f>IF($B179=" ",0,IF([1]Données!$K271="exo",0,$G179/1000*VLOOKUP($F179,taux,2)))</f>
        <v>0</v>
      </c>
      <c r="I179" s="75">
        <f ca="1">IF(C179&gt;=65,0,[1]Données!M220*5000)</f>
        <v>0</v>
      </c>
      <c r="J179" s="74">
        <f ca="1">I179/1000*(IF(I179=0,0,1)*VLOOKUP((1+(C179&gt;=20)+(C179&gt;=25)+(C179&gt;=30)+(C179&gt;=35)+(C179&gt;=40)+(C179&gt;=45)+(C179&gt;=50)+(C179&gt;=55)+(C179&gt;=60)+(C179&gt;=65)),Test,2+(IF([1]Données!F220="H",1,3))+(IF([1]Données!G220="F",1,0))))</f>
        <v>0</v>
      </c>
      <c r="K179" s="73">
        <f t="shared" ca="1" si="16"/>
        <v>0</v>
      </c>
      <c r="L179" s="74">
        <f>IF($B179=" ",0,IF([1]Données!$N271="exo",0,$K179/1000*VLOOKUP($F179,taux,6)))</f>
        <v>0</v>
      </c>
      <c r="M179" s="76">
        <f>IF($B179=" ",0,IF([1]Données!$K220="NON COUVERT",0,IF(AND([1]Données!$L220="oui",[1]Données!$K220=0.5),MIN(VLOOKUP($F179,taux,5)/2,ROUNDUP(VLOOKUP($F179,taux,3)*$E179,-3)/2),IF([1]Données!$K220=0.5,MIN(VLOOKUP($F179,taux,4)/2,ROUNDUP(VLOOKUP($F179,taux,3)*$E179,-3)/2),ROUNDUP(IF([1]Données!$L220="OUI",MIN(VLOOKUP($F179,taux,3)*$E179,VLOOKUP($F179,taux,5)),MIN(VLOOKUP($F179,taux,3)*$E179,VLOOKUP($F179,taux,4))),-3)))))</f>
        <v>0</v>
      </c>
      <c r="N179" s="76">
        <f>IF($B179=" ",0,IF([1]Données!$N220="NON COUVERT",0,IF(AND([1]Données!$O220="oui",[1]Données!$N220=0.5),MIN(VLOOKUP($F179,taux,9)/2,ROUNDUP(VLOOKUP($F179,taux,7)*$E179,-3)/2),IF([1]Données!$N220=0.5,MIN(VLOOKUP($F179,taux,8)/2,ROUNDUP(VLOOKUP($F179,taux,7)*$E179,-3)/2),ROUNDUP(IF([1]Données!$O220="OUI",MIN(VLOOKUP($F179,taux,7)*$E179,VLOOKUP($F179,taux,9)),MIN(VLOOKUP($F179,taux,7)*$E179,VLOOKUP($F179,taux,8))),-3)))))</f>
        <v>0</v>
      </c>
      <c r="O179" s="77">
        <f>IF($B179=" ",0,IF([1]Données!P271="non couvert"," ",[1]Données!Q271))</f>
        <v>0</v>
      </c>
      <c r="P179" s="78">
        <f>IF($B179=" ",0,IF([1]Données!$P271="exo",0,IF($O179="FAM",VLOOKUP($F179,taux,10),IF($O179="MONO",VLOOKUP($F179,taux,11),IF($O179="COUPLE",VLOOKUP($F179,taux,12),0)))))</f>
        <v>0</v>
      </c>
      <c r="Q179" s="79">
        <f>IF($B179=" ",0,IF([1]Données!$R271="NON COUVERT",0,ROUNDUP(IF([1]Données!$S271="OUI",MIN($E179*VLOOKUP($F179,taux,15)/52,VLOOKUP($F179,taux,17)),MIN($E179*VLOOKUP($F179,taux,15)/52,VLOOKUP($F179,taux,16))),0)))</f>
        <v>0</v>
      </c>
      <c r="R179" s="80">
        <f>IF($B179=" ",0,IF([1]Données!$R271="EXO",0,$Q179*VLOOKUP($F179,taux,13)/10))</f>
        <v>0</v>
      </c>
      <c r="S179" s="81">
        <f t="shared" ca="1" si="17"/>
        <v>0</v>
      </c>
      <c r="T179" s="82">
        <f>IF(B179=" ",0,IF([1]Données!$T271="exo",0,$S179*VLOOKUP($F179,taux,18)/100))</f>
        <v>0</v>
      </c>
      <c r="U179" s="81">
        <f>IF($B179=" ",0,IF([1]Données!$V271="non couvert",0,IF(VLOOKUP($F179,taux,29)="fixe","s/o",IF([1]Données!$W271="oui",MIN(ROUNDUP(VLOOKUP($F179,taux,31)*$E179,-3),VLOOKUP($F179,taux,33)),MIN(ROUNDUP(VLOOKUP($F179,taux,31)*$E179,-3),VLOOKUP($F179,taux,32))))))</f>
        <v>0</v>
      </c>
      <c r="V179" s="82">
        <f>IF(B179=" ",0,IF([1]Données!$V271="exo",0,IF(VLOOKUP($F179,taux,29)="fixe",VLOOKUP($F179,taux,30),$U179/1000*VLOOKUP($F179,taux,30))))</f>
        <v>0</v>
      </c>
      <c r="W179" s="82">
        <f t="shared" si="18"/>
        <v>0</v>
      </c>
      <c r="X179" s="83">
        <f>IF(B179=" ",0,EDATE(([1]Données!E220),780))</f>
        <v>0</v>
      </c>
      <c r="Y179" s="83">
        <f t="shared" si="19"/>
        <v>0</v>
      </c>
      <c r="Z179" s="81">
        <f>IF($B179=" ",0,IF([1]Données!$T220="non couvert",0,IF([1]Données!$U220="oui",MIN(VLOOKUP($F179,taux,26),ROUNDUP(IF($E179/12&gt;VLOOKUP($F179,taux,21)+VLOOKUP($F179,taux,23),(VLOOKUP($F179,taux,20)*VLOOKUP($F179,taux,21))+(VLOOKUP($F179,taux,22)*VLOOKUP($F179,taux,23))+($E179/12-VLOOKUP($F179,taux,21)-VLOOKUP($F179,taux,23))*VLOOKUP($F179,taux,24),IF($E179/12&gt;VLOOKUP($F179,taux,21),(VLOOKUP($F179,taux,20)*VLOOKUP($F179,taux,21))+($E179/12-VLOOKUP($F179,taux,21))*VLOOKUP($F179,taux,22),$E179/12*VLOOKUP($F179,taux,20))),0)),MIN(VLOOKUP($F179,taux,25),ROUNDUP(IF($E179/12&gt;VLOOKUP($F179,taux,21)+VLOOKUP($F179,taux,23),(VLOOKUP($F179,taux,20)*VLOOKUP($F179,taux,21))+(VLOOKUP($F179,taux,22)*VLOOKUP($F179,taux,23))+($E179/12-VLOOKUP($F179,taux,21)-VLOOKUP($F179,taux,23))*VLOOKUP($F179,taux,24),IF($E179/12&gt;VLOOKUP($F179,taux,21),(VLOOKUP($F179,taux,20)*VLOOKUP($F179,taux,21))+($E179/12-VLOOKUP($F179,taux,21))*VLOOKUP($F179,taux,22),$E179/12*VLOOKUP($F179,taux,20))),0)))))</f>
        <v>0</v>
      </c>
      <c r="AA179" s="85">
        <f>IF($B179=" ",0,IF([1]Données!$X271="non couvert"," ",[1]Données!Y271))</f>
        <v>0</v>
      </c>
      <c r="AB179" s="82">
        <f>IF($B179=" ",0,IF([1]Données!$X271="exo",0,IF($AA179="ind",VLOOKUP($F179,taux,34),IF($AA179="fam",VLOOKUP($F179,taux,35),IF($AA179="mono",VLOOKUP($F179,taux,36),IF($AA179="couple",VLOOKUP($F179,taux,37),0))))))</f>
        <v>0</v>
      </c>
      <c r="AC179" s="85">
        <f>IF($B179=" ",0,IF([1]Données!$Z271="non couvert"," ",[1]Données!AA271))</f>
        <v>0</v>
      </c>
      <c r="AD179" s="82">
        <f>IF($B179=" ",0,IF([1]Données!$Z271="exo",0,IF($AC179="ind",VLOOKUP($F179,taux,38),IF($AC179="fam",VLOOKUP($F179,taux,39),IF($AC179="mono",VLOOKUP($F179,taux,40),IF($AC179="couple",VLOOKUP($F179,taux,41),0))))))</f>
        <v>0</v>
      </c>
      <c r="AE179" s="86">
        <f>IF($B179=" ",0,IF([1]Données!$AB271="non couvert"," ",[1]Données!AC271))</f>
        <v>0</v>
      </c>
      <c r="AF179" s="87">
        <f>IF($B179=" ",0,IF([1]Données!$AB271="exo",0,IF($AE179="ind",VLOOKUP($F179,taux,42),IF($AE179="fam",VLOOKUP($F179,taux,43),IF($AE179="mono",VLOOKUP($F179,taux,44),IF($AE179="couple",VLOOKUP($F179,taux,45),0))))))</f>
        <v>0</v>
      </c>
      <c r="AG179" s="88">
        <f t="shared" ca="1" si="20"/>
        <v>0</v>
      </c>
      <c r="AH179" s="88">
        <f>IF($B179=" ",0,IF([1]Données!J220="Manitoba",(Facture!H179+Facture!J179+Facture!L179+Facture!P179+Facture!R179+Facture!T179)*0.08,(AG179-W179)*IF([1]Données!$J220="qc",0.09,IF([1]Données!$J220="on",0.08,0))+W179*VLOOKUP($F179,taux,28)))</f>
        <v>0</v>
      </c>
      <c r="AI179" s="78">
        <f t="shared" ca="1" si="22"/>
        <v>0</v>
      </c>
    </row>
    <row r="180" spans="1:35" s="64" customFormat="1">
      <c r="A180" s="89">
        <f t="shared" si="23"/>
        <v>166</v>
      </c>
      <c r="B180" s="68" t="str">
        <f>CONCATENATE([1]Données!B272," ",[1]Données!C272)</f>
        <v xml:space="preserve"> </v>
      </c>
      <c r="C180" s="69">
        <f ca="1">IF(B180=" ",0,INT((TODAY()-[1]Données!E221)/365.25))</f>
        <v>0</v>
      </c>
      <c r="D180" s="70">
        <f>[1]Données!D272</f>
        <v>0</v>
      </c>
      <c r="E180" s="71">
        <f>[1]Données!I272</f>
        <v>0</v>
      </c>
      <c r="F180" s="72">
        <f>[1]Données!AD272</f>
        <v>0</v>
      </c>
      <c r="G180" s="73">
        <f t="shared" ca="1" si="21"/>
        <v>0</v>
      </c>
      <c r="H180" s="74">
        <f>IF($B180=" ",0,IF([1]Données!$K272="exo",0,$G180/1000*VLOOKUP($F180,taux,2)))</f>
        <v>0</v>
      </c>
      <c r="I180" s="75">
        <f ca="1">IF(C180&gt;=65,0,[1]Données!M221*5000)</f>
        <v>0</v>
      </c>
      <c r="J180" s="74">
        <f ca="1">I180/1000*(IF(I180=0,0,1)*VLOOKUP((1+(C180&gt;=20)+(C180&gt;=25)+(C180&gt;=30)+(C180&gt;=35)+(C180&gt;=40)+(C180&gt;=45)+(C180&gt;=50)+(C180&gt;=55)+(C180&gt;=60)+(C180&gt;=65)),Test,2+(IF([1]Données!F221="H",1,3))+(IF([1]Données!G221="F",1,0))))</f>
        <v>0</v>
      </c>
      <c r="K180" s="73">
        <f t="shared" ca="1" si="16"/>
        <v>0</v>
      </c>
      <c r="L180" s="74">
        <f>IF($B180=" ",0,IF([1]Données!$N272="exo",0,$K180/1000*VLOOKUP($F180,taux,6)))</f>
        <v>0</v>
      </c>
      <c r="M180" s="76">
        <f>IF($B180=" ",0,IF([1]Données!$K221="NON COUVERT",0,IF(AND([1]Données!$L221="oui",[1]Données!$K221=0.5),MIN(VLOOKUP($F180,taux,5)/2,ROUNDUP(VLOOKUP($F180,taux,3)*$E180,-3)/2),IF([1]Données!$K221=0.5,MIN(VLOOKUP($F180,taux,4)/2,ROUNDUP(VLOOKUP($F180,taux,3)*$E180,-3)/2),ROUNDUP(IF([1]Données!$L221="OUI",MIN(VLOOKUP($F180,taux,3)*$E180,VLOOKUP($F180,taux,5)),MIN(VLOOKUP($F180,taux,3)*$E180,VLOOKUP($F180,taux,4))),-3)))))</f>
        <v>0</v>
      </c>
      <c r="N180" s="76">
        <f>IF($B180=" ",0,IF([1]Données!$N221="NON COUVERT",0,IF(AND([1]Données!$O221="oui",[1]Données!$N221=0.5),MIN(VLOOKUP($F180,taux,9)/2,ROUNDUP(VLOOKUP($F180,taux,7)*$E180,-3)/2),IF([1]Données!$N221=0.5,MIN(VLOOKUP($F180,taux,8)/2,ROUNDUP(VLOOKUP($F180,taux,7)*$E180,-3)/2),ROUNDUP(IF([1]Données!$O221="OUI",MIN(VLOOKUP($F180,taux,7)*$E180,VLOOKUP($F180,taux,9)),MIN(VLOOKUP($F180,taux,7)*$E180,VLOOKUP($F180,taux,8))),-3)))))</f>
        <v>0</v>
      </c>
      <c r="O180" s="77">
        <f>IF($B180=" ",0,IF([1]Données!P272="non couvert"," ",[1]Données!Q272))</f>
        <v>0</v>
      </c>
      <c r="P180" s="78">
        <f>IF($B180=" ",0,IF([1]Données!$P272="exo",0,IF($O180="FAM",VLOOKUP($F180,taux,10),IF($O180="MONO",VLOOKUP($F180,taux,11),IF($O180="COUPLE",VLOOKUP($F180,taux,12),0)))))</f>
        <v>0</v>
      </c>
      <c r="Q180" s="79">
        <f>IF($B180=" ",0,IF([1]Données!$R272="NON COUVERT",0,ROUNDUP(IF([1]Données!$S272="OUI",MIN($E180*VLOOKUP($F180,taux,15)/52,VLOOKUP($F180,taux,17)),MIN($E180*VLOOKUP($F180,taux,15)/52,VLOOKUP($F180,taux,16))),0)))</f>
        <v>0</v>
      </c>
      <c r="R180" s="80">
        <f>IF($B180=" ",0,IF([1]Données!$R272="EXO",0,$Q180*VLOOKUP($F180,taux,13)/10))</f>
        <v>0</v>
      </c>
      <c r="S180" s="81">
        <f t="shared" ca="1" si="17"/>
        <v>0</v>
      </c>
      <c r="T180" s="82">
        <f>IF(B180=" ",0,IF([1]Données!$T272="exo",0,$S180*VLOOKUP($F180,taux,18)/100))</f>
        <v>0</v>
      </c>
      <c r="U180" s="81">
        <f>IF($B180=" ",0,IF([1]Données!$V272="non couvert",0,IF(VLOOKUP($F180,taux,29)="fixe","s/o",IF([1]Données!$W272="oui",MIN(ROUNDUP(VLOOKUP($F180,taux,31)*$E180,-3),VLOOKUP($F180,taux,33)),MIN(ROUNDUP(VLOOKUP($F180,taux,31)*$E180,-3),VLOOKUP($F180,taux,32))))))</f>
        <v>0</v>
      </c>
      <c r="V180" s="82">
        <f>IF(B180=" ",0,IF([1]Données!$V272="exo",0,IF(VLOOKUP($F180,taux,29)="fixe",VLOOKUP($F180,taux,30),$U180/1000*VLOOKUP($F180,taux,30))))</f>
        <v>0</v>
      </c>
      <c r="W180" s="82">
        <f t="shared" si="18"/>
        <v>0</v>
      </c>
      <c r="X180" s="83">
        <f>IF(B180=" ",0,EDATE(([1]Données!E221),780))</f>
        <v>0</v>
      </c>
      <c r="Y180" s="83">
        <f t="shared" si="19"/>
        <v>0</v>
      </c>
      <c r="Z180" s="81">
        <f>IF($B180=" ",0,IF([1]Données!$T221="non couvert",0,IF([1]Données!$U221="oui",MIN(VLOOKUP($F180,taux,26),ROUNDUP(IF($E180/12&gt;VLOOKUP($F180,taux,21)+VLOOKUP($F180,taux,23),(VLOOKUP($F180,taux,20)*VLOOKUP($F180,taux,21))+(VLOOKUP($F180,taux,22)*VLOOKUP($F180,taux,23))+($E180/12-VLOOKUP($F180,taux,21)-VLOOKUP($F180,taux,23))*VLOOKUP($F180,taux,24),IF($E180/12&gt;VLOOKUP($F180,taux,21),(VLOOKUP($F180,taux,20)*VLOOKUP($F180,taux,21))+($E180/12-VLOOKUP($F180,taux,21))*VLOOKUP($F180,taux,22),$E180/12*VLOOKUP($F180,taux,20))),0)),MIN(VLOOKUP($F180,taux,25),ROUNDUP(IF($E180/12&gt;VLOOKUP($F180,taux,21)+VLOOKUP($F180,taux,23),(VLOOKUP($F180,taux,20)*VLOOKUP($F180,taux,21))+(VLOOKUP($F180,taux,22)*VLOOKUP($F180,taux,23))+($E180/12-VLOOKUP($F180,taux,21)-VLOOKUP($F180,taux,23))*VLOOKUP($F180,taux,24),IF($E180/12&gt;VLOOKUP($F180,taux,21),(VLOOKUP($F180,taux,20)*VLOOKUP($F180,taux,21))+($E180/12-VLOOKUP($F180,taux,21))*VLOOKUP($F180,taux,22),$E180/12*VLOOKUP($F180,taux,20))),0)))))</f>
        <v>0</v>
      </c>
      <c r="AA180" s="85">
        <f>IF($B180=" ",0,IF([1]Données!$X272="non couvert"," ",[1]Données!Y272))</f>
        <v>0</v>
      </c>
      <c r="AB180" s="82">
        <f>IF($B180=" ",0,IF([1]Données!$X272="exo",0,IF($AA180="ind",VLOOKUP($F180,taux,34),IF($AA180="fam",VLOOKUP($F180,taux,35),IF($AA180="mono",VLOOKUP($F180,taux,36),IF($AA180="couple",VLOOKUP($F180,taux,37),0))))))</f>
        <v>0</v>
      </c>
      <c r="AC180" s="85">
        <f>IF($B180=" ",0,IF([1]Données!$Z272="non couvert"," ",[1]Données!AA272))</f>
        <v>0</v>
      </c>
      <c r="AD180" s="82">
        <f>IF($B180=" ",0,IF([1]Données!$Z272="exo",0,IF($AC180="ind",VLOOKUP($F180,taux,38),IF($AC180="fam",VLOOKUP($F180,taux,39),IF($AC180="mono",VLOOKUP($F180,taux,40),IF($AC180="couple",VLOOKUP($F180,taux,41),0))))))</f>
        <v>0</v>
      </c>
      <c r="AE180" s="86">
        <f>IF($B180=" ",0,IF([1]Données!$AB272="non couvert"," ",[1]Données!AC272))</f>
        <v>0</v>
      </c>
      <c r="AF180" s="87">
        <f>IF($B180=" ",0,IF([1]Données!$AB272="exo",0,IF($AE180="ind",VLOOKUP($F180,taux,42),IF($AE180="fam",VLOOKUP($F180,taux,43),IF($AE180="mono",VLOOKUP($F180,taux,44),IF($AE180="couple",VLOOKUP($F180,taux,45),0))))))</f>
        <v>0</v>
      </c>
      <c r="AG180" s="88">
        <f t="shared" ca="1" si="20"/>
        <v>0</v>
      </c>
      <c r="AH180" s="88">
        <f>IF($B180=" ",0,IF([1]Données!J221="Manitoba",(Facture!H180+Facture!J180+Facture!L180+Facture!P180+Facture!R180+Facture!T180)*0.08,(AG180-W180)*IF([1]Données!$J221="qc",0.09,IF([1]Données!$J221="on",0.08,0))+W180*VLOOKUP($F180,taux,28)))</f>
        <v>0</v>
      </c>
      <c r="AI180" s="78">
        <f t="shared" ca="1" si="22"/>
        <v>0</v>
      </c>
    </row>
    <row r="181" spans="1:35" s="64" customFormat="1">
      <c r="A181" s="89">
        <f t="shared" si="23"/>
        <v>167</v>
      </c>
      <c r="B181" s="68" t="str">
        <f>CONCATENATE([1]Données!B273," ",[1]Données!C273)</f>
        <v xml:space="preserve"> </v>
      </c>
      <c r="C181" s="69">
        <f ca="1">IF(B181=" ",0,INT((TODAY()-[1]Données!E222)/365.25))</f>
        <v>0</v>
      </c>
      <c r="D181" s="70">
        <f>[1]Données!D273</f>
        <v>0</v>
      </c>
      <c r="E181" s="71">
        <f>[1]Données!I273</f>
        <v>0</v>
      </c>
      <c r="F181" s="72">
        <f>[1]Données!AD273</f>
        <v>0</v>
      </c>
      <c r="G181" s="73">
        <f t="shared" ca="1" si="21"/>
        <v>0</v>
      </c>
      <c r="H181" s="74">
        <f>IF($B181=" ",0,IF([1]Données!$K273="exo",0,$G181/1000*VLOOKUP($F181,taux,2)))</f>
        <v>0</v>
      </c>
      <c r="I181" s="75">
        <f ca="1">IF(C181&gt;=65,0,[1]Données!M222*5000)</f>
        <v>0</v>
      </c>
      <c r="J181" s="74">
        <f ca="1">I181/1000*(IF(I181=0,0,1)*VLOOKUP((1+(C181&gt;=20)+(C181&gt;=25)+(C181&gt;=30)+(C181&gt;=35)+(C181&gt;=40)+(C181&gt;=45)+(C181&gt;=50)+(C181&gt;=55)+(C181&gt;=60)+(C181&gt;=65)),Test,2+(IF([1]Données!F222="H",1,3))+(IF([1]Données!G222="F",1,0))))</f>
        <v>0</v>
      </c>
      <c r="K181" s="73">
        <f t="shared" ca="1" si="16"/>
        <v>0</v>
      </c>
      <c r="L181" s="74">
        <f>IF($B181=" ",0,IF([1]Données!$N273="exo",0,$K181/1000*VLOOKUP($F181,taux,6)))</f>
        <v>0</v>
      </c>
      <c r="M181" s="76">
        <f>IF($B181=" ",0,IF([1]Données!$K222="NON COUVERT",0,IF(AND([1]Données!$L222="oui",[1]Données!$K222=0.5),MIN(VLOOKUP($F181,taux,5)/2,ROUNDUP(VLOOKUP($F181,taux,3)*$E181,-3)/2),IF([1]Données!$K222=0.5,MIN(VLOOKUP($F181,taux,4)/2,ROUNDUP(VLOOKUP($F181,taux,3)*$E181,-3)/2),ROUNDUP(IF([1]Données!$L222="OUI",MIN(VLOOKUP($F181,taux,3)*$E181,VLOOKUP($F181,taux,5)),MIN(VLOOKUP($F181,taux,3)*$E181,VLOOKUP($F181,taux,4))),-3)))))</f>
        <v>0</v>
      </c>
      <c r="N181" s="76">
        <f>IF($B181=" ",0,IF([1]Données!$N222="NON COUVERT",0,IF(AND([1]Données!$O222="oui",[1]Données!$N222=0.5),MIN(VLOOKUP($F181,taux,9)/2,ROUNDUP(VLOOKUP($F181,taux,7)*$E181,-3)/2),IF([1]Données!$N222=0.5,MIN(VLOOKUP($F181,taux,8)/2,ROUNDUP(VLOOKUP($F181,taux,7)*$E181,-3)/2),ROUNDUP(IF([1]Données!$O222="OUI",MIN(VLOOKUP($F181,taux,7)*$E181,VLOOKUP($F181,taux,9)),MIN(VLOOKUP($F181,taux,7)*$E181,VLOOKUP($F181,taux,8))),-3)))))</f>
        <v>0</v>
      </c>
      <c r="O181" s="77">
        <f>IF($B181=" ",0,IF([1]Données!P273="non couvert"," ",[1]Données!Q273))</f>
        <v>0</v>
      </c>
      <c r="P181" s="78">
        <f>IF($B181=" ",0,IF([1]Données!$P273="exo",0,IF($O181="FAM",VLOOKUP($F181,taux,10),IF($O181="MONO",VLOOKUP($F181,taux,11),IF($O181="COUPLE",VLOOKUP($F181,taux,12),0)))))</f>
        <v>0</v>
      </c>
      <c r="Q181" s="79">
        <f>IF($B181=" ",0,IF([1]Données!$R273="NON COUVERT",0,ROUNDUP(IF([1]Données!$S273="OUI",MIN($E181*VLOOKUP($F181,taux,15)/52,VLOOKUP($F181,taux,17)),MIN($E181*VLOOKUP($F181,taux,15)/52,VLOOKUP($F181,taux,16))),0)))</f>
        <v>0</v>
      </c>
      <c r="R181" s="80">
        <f>IF($B181=" ",0,IF([1]Données!$R273="EXO",0,$Q181*VLOOKUP($F181,taux,13)/10))</f>
        <v>0</v>
      </c>
      <c r="S181" s="81">
        <f t="shared" ca="1" si="17"/>
        <v>0</v>
      </c>
      <c r="T181" s="82">
        <f>IF(B181=" ",0,IF([1]Données!$T273="exo",0,$S181*VLOOKUP($F181,taux,18)/100))</f>
        <v>0</v>
      </c>
      <c r="U181" s="81">
        <f>IF($B181=" ",0,IF([1]Données!$V273="non couvert",0,IF(VLOOKUP($F181,taux,29)="fixe","s/o",IF([1]Données!$W273="oui",MIN(ROUNDUP(VLOOKUP($F181,taux,31)*$E181,-3),VLOOKUP($F181,taux,33)),MIN(ROUNDUP(VLOOKUP($F181,taux,31)*$E181,-3),VLOOKUP($F181,taux,32))))))</f>
        <v>0</v>
      </c>
      <c r="V181" s="82">
        <f>IF(B181=" ",0,IF([1]Données!$V273="exo",0,IF(VLOOKUP($F181,taux,29)="fixe",VLOOKUP($F181,taux,30),$U181/1000*VLOOKUP($F181,taux,30))))</f>
        <v>0</v>
      </c>
      <c r="W181" s="82">
        <f t="shared" si="18"/>
        <v>0</v>
      </c>
      <c r="X181" s="83">
        <f>IF(B181=" ",0,EDATE(([1]Données!E222),780))</f>
        <v>0</v>
      </c>
      <c r="Y181" s="83">
        <f t="shared" si="19"/>
        <v>0</v>
      </c>
      <c r="Z181" s="81">
        <f>IF($B181=" ",0,IF([1]Données!$T222="non couvert",0,IF([1]Données!$U222="oui",MIN(VLOOKUP($F181,taux,26),ROUNDUP(IF($E181/12&gt;VLOOKUP($F181,taux,21)+VLOOKUP($F181,taux,23),(VLOOKUP($F181,taux,20)*VLOOKUP($F181,taux,21))+(VLOOKUP($F181,taux,22)*VLOOKUP($F181,taux,23))+($E181/12-VLOOKUP($F181,taux,21)-VLOOKUP($F181,taux,23))*VLOOKUP($F181,taux,24),IF($E181/12&gt;VLOOKUP($F181,taux,21),(VLOOKUP($F181,taux,20)*VLOOKUP($F181,taux,21))+($E181/12-VLOOKUP($F181,taux,21))*VLOOKUP($F181,taux,22),$E181/12*VLOOKUP($F181,taux,20))),0)),MIN(VLOOKUP($F181,taux,25),ROUNDUP(IF($E181/12&gt;VLOOKUP($F181,taux,21)+VLOOKUP($F181,taux,23),(VLOOKUP($F181,taux,20)*VLOOKUP($F181,taux,21))+(VLOOKUP($F181,taux,22)*VLOOKUP($F181,taux,23))+($E181/12-VLOOKUP($F181,taux,21)-VLOOKUP($F181,taux,23))*VLOOKUP($F181,taux,24),IF($E181/12&gt;VLOOKUP($F181,taux,21),(VLOOKUP($F181,taux,20)*VLOOKUP($F181,taux,21))+($E181/12-VLOOKUP($F181,taux,21))*VLOOKUP($F181,taux,22),$E181/12*VLOOKUP($F181,taux,20))),0)))))</f>
        <v>0</v>
      </c>
      <c r="AA181" s="85">
        <f>IF($B181=" ",0,IF([1]Données!$X273="non couvert"," ",[1]Données!Y273))</f>
        <v>0</v>
      </c>
      <c r="AB181" s="82">
        <f>IF($B181=" ",0,IF([1]Données!$X273="exo",0,IF($AA181="ind",VLOOKUP($F181,taux,34),IF($AA181="fam",VLOOKUP($F181,taux,35),IF($AA181="mono",VLOOKUP($F181,taux,36),IF($AA181="couple",VLOOKUP($F181,taux,37),0))))))</f>
        <v>0</v>
      </c>
      <c r="AC181" s="85">
        <f>IF($B181=" ",0,IF([1]Données!$Z273="non couvert"," ",[1]Données!AA273))</f>
        <v>0</v>
      </c>
      <c r="AD181" s="82">
        <f>IF($B181=" ",0,IF([1]Données!$Z273="exo",0,IF($AC181="ind",VLOOKUP($F181,taux,38),IF($AC181="fam",VLOOKUP($F181,taux,39),IF($AC181="mono",VLOOKUP($F181,taux,40),IF($AC181="couple",VLOOKUP($F181,taux,41),0))))))</f>
        <v>0</v>
      </c>
      <c r="AE181" s="86">
        <f>IF($B181=" ",0,IF([1]Données!$AB273="non couvert"," ",[1]Données!AC273))</f>
        <v>0</v>
      </c>
      <c r="AF181" s="87">
        <f>IF($B181=" ",0,IF([1]Données!$AB273="exo",0,IF($AE181="ind",VLOOKUP($F181,taux,42),IF($AE181="fam",VLOOKUP($F181,taux,43),IF($AE181="mono",VLOOKUP($F181,taux,44),IF($AE181="couple",VLOOKUP($F181,taux,45),0))))))</f>
        <v>0</v>
      </c>
      <c r="AG181" s="88">
        <f t="shared" ca="1" si="20"/>
        <v>0</v>
      </c>
      <c r="AH181" s="88">
        <f>IF($B181=" ",0,IF([1]Données!J222="Manitoba",(Facture!H181+Facture!J181+Facture!L181+Facture!P181+Facture!R181+Facture!T181)*0.08,(AG181-W181)*IF([1]Données!$J222="qc",0.09,IF([1]Données!$J222="on",0.08,0))+W181*VLOOKUP($F181,taux,28)))</f>
        <v>0</v>
      </c>
      <c r="AI181" s="78">
        <f t="shared" ca="1" si="22"/>
        <v>0</v>
      </c>
    </row>
    <row r="182" spans="1:35" s="64" customFormat="1">
      <c r="A182" s="89">
        <f t="shared" si="23"/>
        <v>168</v>
      </c>
      <c r="B182" s="68" t="str">
        <f>CONCATENATE([1]Données!B274," ",[1]Données!C274)</f>
        <v xml:space="preserve"> </v>
      </c>
      <c r="C182" s="69">
        <f ca="1">IF(B182=" ",0,INT((TODAY()-[1]Données!E223)/365.25))</f>
        <v>0</v>
      </c>
      <c r="D182" s="70">
        <f>[1]Données!D274</f>
        <v>0</v>
      </c>
      <c r="E182" s="71">
        <f>[1]Données!I274</f>
        <v>0</v>
      </c>
      <c r="F182" s="72">
        <f>[1]Données!AD274</f>
        <v>0</v>
      </c>
      <c r="G182" s="73">
        <f t="shared" ca="1" si="21"/>
        <v>0</v>
      </c>
      <c r="H182" s="74">
        <f>IF($B182=" ",0,IF([1]Données!$K274="exo",0,$G182/1000*VLOOKUP($F182,taux,2)))</f>
        <v>0</v>
      </c>
      <c r="I182" s="75">
        <f ca="1">IF(C182&gt;=65,0,[1]Données!M223*5000)</f>
        <v>0</v>
      </c>
      <c r="J182" s="74">
        <f ca="1">I182/1000*(IF(I182=0,0,1)*VLOOKUP((1+(C182&gt;=20)+(C182&gt;=25)+(C182&gt;=30)+(C182&gt;=35)+(C182&gt;=40)+(C182&gt;=45)+(C182&gt;=50)+(C182&gt;=55)+(C182&gt;=60)+(C182&gt;=65)),Test,2+(IF([1]Données!F223="H",1,3))+(IF([1]Données!G223="F",1,0))))</f>
        <v>0</v>
      </c>
      <c r="K182" s="73">
        <f t="shared" ca="1" si="16"/>
        <v>0</v>
      </c>
      <c r="L182" s="74">
        <f>IF($B182=" ",0,IF([1]Données!$N274="exo",0,$K182/1000*VLOOKUP($F182,taux,6)))</f>
        <v>0</v>
      </c>
      <c r="M182" s="76">
        <f>IF($B182=" ",0,IF([1]Données!$K223="NON COUVERT",0,IF(AND([1]Données!$L223="oui",[1]Données!$K223=0.5),MIN(VLOOKUP($F182,taux,5)/2,ROUNDUP(VLOOKUP($F182,taux,3)*$E182,-3)/2),IF([1]Données!$K223=0.5,MIN(VLOOKUP($F182,taux,4)/2,ROUNDUP(VLOOKUP($F182,taux,3)*$E182,-3)/2),ROUNDUP(IF([1]Données!$L223="OUI",MIN(VLOOKUP($F182,taux,3)*$E182,VLOOKUP($F182,taux,5)),MIN(VLOOKUP($F182,taux,3)*$E182,VLOOKUP($F182,taux,4))),-3)))))</f>
        <v>0</v>
      </c>
      <c r="N182" s="76">
        <f>IF($B182=" ",0,IF([1]Données!$N223="NON COUVERT",0,IF(AND([1]Données!$O223="oui",[1]Données!$N223=0.5),MIN(VLOOKUP($F182,taux,9)/2,ROUNDUP(VLOOKUP($F182,taux,7)*$E182,-3)/2),IF([1]Données!$N223=0.5,MIN(VLOOKUP($F182,taux,8)/2,ROUNDUP(VLOOKUP($F182,taux,7)*$E182,-3)/2),ROUNDUP(IF([1]Données!$O223="OUI",MIN(VLOOKUP($F182,taux,7)*$E182,VLOOKUP($F182,taux,9)),MIN(VLOOKUP($F182,taux,7)*$E182,VLOOKUP($F182,taux,8))),-3)))))</f>
        <v>0</v>
      </c>
      <c r="O182" s="77">
        <f>IF($B182=" ",0,IF([1]Données!P274="non couvert"," ",[1]Données!Q274))</f>
        <v>0</v>
      </c>
      <c r="P182" s="78">
        <f>IF($B182=" ",0,IF([1]Données!$P274="exo",0,IF($O182="FAM",VLOOKUP($F182,taux,10),IF($O182="MONO",VLOOKUP($F182,taux,11),IF($O182="COUPLE",VLOOKUP($F182,taux,12),0)))))</f>
        <v>0</v>
      </c>
      <c r="Q182" s="79">
        <f>IF($B182=" ",0,IF([1]Données!$R274="NON COUVERT",0,ROUNDUP(IF([1]Données!$S274="OUI",MIN($E182*VLOOKUP($F182,taux,15)/52,VLOOKUP($F182,taux,17)),MIN($E182*VLOOKUP($F182,taux,15)/52,VLOOKUP($F182,taux,16))),0)))</f>
        <v>0</v>
      </c>
      <c r="R182" s="80">
        <f>IF($B182=" ",0,IF([1]Données!$R274="EXO",0,$Q182*VLOOKUP($F182,taux,13)/10))</f>
        <v>0</v>
      </c>
      <c r="S182" s="81">
        <f t="shared" ca="1" si="17"/>
        <v>0</v>
      </c>
      <c r="T182" s="82">
        <f>IF(B182=" ",0,IF([1]Données!$T274="exo",0,$S182*VLOOKUP($F182,taux,18)/100))</f>
        <v>0</v>
      </c>
      <c r="U182" s="81">
        <f>IF($B182=" ",0,IF([1]Données!$V274="non couvert",0,IF(VLOOKUP($F182,taux,29)="fixe","s/o",IF([1]Données!$W274="oui",MIN(ROUNDUP(VLOOKUP($F182,taux,31)*$E182,-3),VLOOKUP($F182,taux,33)),MIN(ROUNDUP(VLOOKUP($F182,taux,31)*$E182,-3),VLOOKUP($F182,taux,32))))))</f>
        <v>0</v>
      </c>
      <c r="V182" s="82">
        <f>IF(B182=" ",0,IF([1]Données!$V274="exo",0,IF(VLOOKUP($F182,taux,29)="fixe",VLOOKUP($F182,taux,30),$U182/1000*VLOOKUP($F182,taux,30))))</f>
        <v>0</v>
      </c>
      <c r="W182" s="82">
        <f t="shared" si="18"/>
        <v>0</v>
      </c>
      <c r="X182" s="83">
        <f>IF(B182=" ",0,EDATE(([1]Données!E223),780))</f>
        <v>0</v>
      </c>
      <c r="Y182" s="83">
        <f t="shared" si="19"/>
        <v>0</v>
      </c>
      <c r="Z182" s="81">
        <f>IF($B182=" ",0,IF([1]Données!$T223="non couvert",0,IF([1]Données!$U223="oui",MIN(VLOOKUP($F182,taux,26),ROUNDUP(IF($E182/12&gt;VLOOKUP($F182,taux,21)+VLOOKUP($F182,taux,23),(VLOOKUP($F182,taux,20)*VLOOKUP($F182,taux,21))+(VLOOKUP($F182,taux,22)*VLOOKUP($F182,taux,23))+($E182/12-VLOOKUP($F182,taux,21)-VLOOKUP($F182,taux,23))*VLOOKUP($F182,taux,24),IF($E182/12&gt;VLOOKUP($F182,taux,21),(VLOOKUP($F182,taux,20)*VLOOKUP($F182,taux,21))+($E182/12-VLOOKUP($F182,taux,21))*VLOOKUP($F182,taux,22),$E182/12*VLOOKUP($F182,taux,20))),0)),MIN(VLOOKUP($F182,taux,25),ROUNDUP(IF($E182/12&gt;VLOOKUP($F182,taux,21)+VLOOKUP($F182,taux,23),(VLOOKUP($F182,taux,20)*VLOOKUP($F182,taux,21))+(VLOOKUP($F182,taux,22)*VLOOKUP($F182,taux,23))+($E182/12-VLOOKUP($F182,taux,21)-VLOOKUP($F182,taux,23))*VLOOKUP($F182,taux,24),IF($E182/12&gt;VLOOKUP($F182,taux,21),(VLOOKUP($F182,taux,20)*VLOOKUP($F182,taux,21))+($E182/12-VLOOKUP($F182,taux,21))*VLOOKUP($F182,taux,22),$E182/12*VLOOKUP($F182,taux,20))),0)))))</f>
        <v>0</v>
      </c>
      <c r="AA182" s="85">
        <f>IF($B182=" ",0,IF([1]Données!$X274="non couvert"," ",[1]Données!Y274))</f>
        <v>0</v>
      </c>
      <c r="AB182" s="82">
        <f>IF($B182=" ",0,IF([1]Données!$X274="exo",0,IF($AA182="ind",VLOOKUP($F182,taux,34),IF($AA182="fam",VLOOKUP($F182,taux,35),IF($AA182="mono",VLOOKUP($F182,taux,36),IF($AA182="couple",VLOOKUP($F182,taux,37),0))))))</f>
        <v>0</v>
      </c>
      <c r="AC182" s="85">
        <f>IF($B182=" ",0,IF([1]Données!$Z274="non couvert"," ",[1]Données!AA274))</f>
        <v>0</v>
      </c>
      <c r="AD182" s="82">
        <f>IF($B182=" ",0,IF([1]Données!$Z274="exo",0,IF($AC182="ind",VLOOKUP($F182,taux,38),IF($AC182="fam",VLOOKUP($F182,taux,39),IF($AC182="mono",VLOOKUP($F182,taux,40),IF($AC182="couple",VLOOKUP($F182,taux,41),0))))))</f>
        <v>0</v>
      </c>
      <c r="AE182" s="86">
        <f>IF($B182=" ",0,IF([1]Données!$AB274="non couvert"," ",[1]Données!AC274))</f>
        <v>0</v>
      </c>
      <c r="AF182" s="87">
        <f>IF($B182=" ",0,IF([1]Données!$AB274="exo",0,IF($AE182="ind",VLOOKUP($F182,taux,42),IF($AE182="fam",VLOOKUP($F182,taux,43),IF($AE182="mono",VLOOKUP($F182,taux,44),IF($AE182="couple",VLOOKUP($F182,taux,45),0))))))</f>
        <v>0</v>
      </c>
      <c r="AG182" s="88">
        <f t="shared" ca="1" si="20"/>
        <v>0</v>
      </c>
      <c r="AH182" s="88">
        <f>IF($B182=" ",0,IF([1]Données!J223="Manitoba",(Facture!H182+Facture!J182+Facture!L182+Facture!P182+Facture!R182+Facture!T182)*0.08,(AG182-W182)*IF([1]Données!$J223="qc",0.09,IF([1]Données!$J223="on",0.08,0))+W182*VLOOKUP($F182,taux,28)))</f>
        <v>0</v>
      </c>
      <c r="AI182" s="78">
        <f t="shared" ca="1" si="22"/>
        <v>0</v>
      </c>
    </row>
    <row r="183" spans="1:35" s="64" customFormat="1">
      <c r="A183" s="89">
        <f t="shared" si="23"/>
        <v>169</v>
      </c>
      <c r="B183" s="68" t="str">
        <f>CONCATENATE([1]Données!B275," ",[1]Données!C275)</f>
        <v xml:space="preserve"> </v>
      </c>
      <c r="C183" s="69">
        <f ca="1">IF(B183=" ",0,INT((TODAY()-[1]Données!E224)/365.25))</f>
        <v>0</v>
      </c>
      <c r="D183" s="70">
        <f>[1]Données!D275</f>
        <v>0</v>
      </c>
      <c r="E183" s="71">
        <f>[1]Données!I275</f>
        <v>0</v>
      </c>
      <c r="F183" s="72">
        <f>[1]Données!AD275</f>
        <v>0</v>
      </c>
      <c r="G183" s="73">
        <f t="shared" ca="1" si="21"/>
        <v>0</v>
      </c>
      <c r="H183" s="74">
        <f>IF($B183=" ",0,IF([1]Données!$K275="exo",0,$G183/1000*VLOOKUP($F183,taux,2)))</f>
        <v>0</v>
      </c>
      <c r="I183" s="75">
        <f ca="1">IF(C183&gt;=65,0,[1]Données!M224*5000)</f>
        <v>0</v>
      </c>
      <c r="J183" s="74">
        <f ca="1">I183/1000*(IF(I183=0,0,1)*VLOOKUP((1+(C183&gt;=20)+(C183&gt;=25)+(C183&gt;=30)+(C183&gt;=35)+(C183&gt;=40)+(C183&gt;=45)+(C183&gt;=50)+(C183&gt;=55)+(C183&gt;=60)+(C183&gt;=65)),Test,2+(IF([1]Données!F224="H",1,3))+(IF([1]Données!G224="F",1,0))))</f>
        <v>0</v>
      </c>
      <c r="K183" s="73">
        <f t="shared" ca="1" si="16"/>
        <v>0</v>
      </c>
      <c r="L183" s="74">
        <f>IF($B183=" ",0,IF([1]Données!$N275="exo",0,$K183/1000*VLOOKUP($F183,taux,6)))</f>
        <v>0</v>
      </c>
      <c r="M183" s="76">
        <f>IF($B183=" ",0,IF([1]Données!$K224="NON COUVERT",0,IF(AND([1]Données!$L224="oui",[1]Données!$K224=0.5),MIN(VLOOKUP($F183,taux,5)/2,ROUNDUP(VLOOKUP($F183,taux,3)*$E183,-3)/2),IF([1]Données!$K224=0.5,MIN(VLOOKUP($F183,taux,4)/2,ROUNDUP(VLOOKUP($F183,taux,3)*$E183,-3)/2),ROUNDUP(IF([1]Données!$L224="OUI",MIN(VLOOKUP($F183,taux,3)*$E183,VLOOKUP($F183,taux,5)),MIN(VLOOKUP($F183,taux,3)*$E183,VLOOKUP($F183,taux,4))),-3)))))</f>
        <v>0</v>
      </c>
      <c r="N183" s="76">
        <f>IF($B183=" ",0,IF([1]Données!$N224="NON COUVERT",0,IF(AND([1]Données!$O224="oui",[1]Données!$N224=0.5),MIN(VLOOKUP($F183,taux,9)/2,ROUNDUP(VLOOKUP($F183,taux,7)*$E183,-3)/2),IF([1]Données!$N224=0.5,MIN(VLOOKUP($F183,taux,8)/2,ROUNDUP(VLOOKUP($F183,taux,7)*$E183,-3)/2),ROUNDUP(IF([1]Données!$O224="OUI",MIN(VLOOKUP($F183,taux,7)*$E183,VLOOKUP($F183,taux,9)),MIN(VLOOKUP($F183,taux,7)*$E183,VLOOKUP($F183,taux,8))),-3)))))</f>
        <v>0</v>
      </c>
      <c r="O183" s="77">
        <f>IF($B183=" ",0,IF([1]Données!P275="non couvert"," ",[1]Données!Q275))</f>
        <v>0</v>
      </c>
      <c r="P183" s="78">
        <f>IF($B183=" ",0,IF([1]Données!$P275="exo",0,IF($O183="FAM",VLOOKUP($F183,taux,10),IF($O183="MONO",VLOOKUP($F183,taux,11),IF($O183="COUPLE",VLOOKUP($F183,taux,12),0)))))</f>
        <v>0</v>
      </c>
      <c r="Q183" s="79">
        <f>IF($B183=" ",0,IF([1]Données!$R275="NON COUVERT",0,ROUNDUP(IF([1]Données!$S275="OUI",MIN($E183*VLOOKUP($F183,taux,15)/52,VLOOKUP($F183,taux,17)),MIN($E183*VLOOKUP($F183,taux,15)/52,VLOOKUP($F183,taux,16))),0)))</f>
        <v>0</v>
      </c>
      <c r="R183" s="80">
        <f>IF($B183=" ",0,IF([1]Données!$R275="EXO",0,$Q183*VLOOKUP($F183,taux,13)/10))</f>
        <v>0</v>
      </c>
      <c r="S183" s="81">
        <f t="shared" ca="1" si="17"/>
        <v>0</v>
      </c>
      <c r="T183" s="82">
        <f>IF(B183=" ",0,IF([1]Données!$T275="exo",0,$S183*VLOOKUP($F183,taux,18)/100))</f>
        <v>0</v>
      </c>
      <c r="U183" s="81">
        <f>IF($B183=" ",0,IF([1]Données!$V275="non couvert",0,IF(VLOOKUP($F183,taux,29)="fixe","s/o",IF([1]Données!$W275="oui",MIN(ROUNDUP(VLOOKUP($F183,taux,31)*$E183,-3),VLOOKUP($F183,taux,33)),MIN(ROUNDUP(VLOOKUP($F183,taux,31)*$E183,-3),VLOOKUP($F183,taux,32))))))</f>
        <v>0</v>
      </c>
      <c r="V183" s="82">
        <f>IF(B183=" ",0,IF([1]Données!$V275="exo",0,IF(VLOOKUP($F183,taux,29)="fixe",VLOOKUP($F183,taux,30),$U183/1000*VLOOKUP($F183,taux,30))))</f>
        <v>0</v>
      </c>
      <c r="W183" s="82">
        <f t="shared" si="18"/>
        <v>0</v>
      </c>
      <c r="X183" s="83">
        <f>IF(B183=" ",0,EDATE(([1]Données!E224),780))</f>
        <v>0</v>
      </c>
      <c r="Y183" s="83">
        <f t="shared" si="19"/>
        <v>0</v>
      </c>
      <c r="Z183" s="81">
        <f>IF($B183=" ",0,IF([1]Données!$T224="non couvert",0,IF([1]Données!$U224="oui",MIN(VLOOKUP($F183,taux,26),ROUNDUP(IF($E183/12&gt;VLOOKUP($F183,taux,21)+VLOOKUP($F183,taux,23),(VLOOKUP($F183,taux,20)*VLOOKUP($F183,taux,21))+(VLOOKUP($F183,taux,22)*VLOOKUP($F183,taux,23))+($E183/12-VLOOKUP($F183,taux,21)-VLOOKUP($F183,taux,23))*VLOOKUP($F183,taux,24),IF($E183/12&gt;VLOOKUP($F183,taux,21),(VLOOKUP($F183,taux,20)*VLOOKUP($F183,taux,21))+($E183/12-VLOOKUP($F183,taux,21))*VLOOKUP($F183,taux,22),$E183/12*VLOOKUP($F183,taux,20))),0)),MIN(VLOOKUP($F183,taux,25),ROUNDUP(IF($E183/12&gt;VLOOKUP($F183,taux,21)+VLOOKUP($F183,taux,23),(VLOOKUP($F183,taux,20)*VLOOKUP($F183,taux,21))+(VLOOKUP($F183,taux,22)*VLOOKUP($F183,taux,23))+($E183/12-VLOOKUP($F183,taux,21)-VLOOKUP($F183,taux,23))*VLOOKUP($F183,taux,24),IF($E183/12&gt;VLOOKUP($F183,taux,21),(VLOOKUP($F183,taux,20)*VLOOKUP($F183,taux,21))+($E183/12-VLOOKUP($F183,taux,21))*VLOOKUP($F183,taux,22),$E183/12*VLOOKUP($F183,taux,20))),0)))))</f>
        <v>0</v>
      </c>
      <c r="AA183" s="85">
        <f>IF($B183=" ",0,IF([1]Données!$X275="non couvert"," ",[1]Données!Y275))</f>
        <v>0</v>
      </c>
      <c r="AB183" s="82">
        <f>IF($B183=" ",0,IF([1]Données!$X275="exo",0,IF($AA183="ind",VLOOKUP($F183,taux,34),IF($AA183="fam",VLOOKUP($F183,taux,35),IF($AA183="mono",VLOOKUP($F183,taux,36),IF($AA183="couple",VLOOKUP($F183,taux,37),0))))))</f>
        <v>0</v>
      </c>
      <c r="AC183" s="85">
        <f>IF($B183=" ",0,IF([1]Données!$Z275="non couvert"," ",[1]Données!AA275))</f>
        <v>0</v>
      </c>
      <c r="AD183" s="82">
        <f>IF($B183=" ",0,IF([1]Données!$Z275="exo",0,IF($AC183="ind",VLOOKUP($F183,taux,38),IF($AC183="fam",VLOOKUP($F183,taux,39),IF($AC183="mono",VLOOKUP($F183,taux,40),IF($AC183="couple",VLOOKUP($F183,taux,41),0))))))</f>
        <v>0</v>
      </c>
      <c r="AE183" s="86">
        <f>IF($B183=" ",0,IF([1]Données!$AB275="non couvert"," ",[1]Données!AC275))</f>
        <v>0</v>
      </c>
      <c r="AF183" s="87">
        <f>IF($B183=" ",0,IF([1]Données!$AB275="exo",0,IF($AE183="ind",VLOOKUP($F183,taux,42),IF($AE183="fam",VLOOKUP($F183,taux,43),IF($AE183="mono",VLOOKUP($F183,taux,44),IF($AE183="couple",VLOOKUP($F183,taux,45),0))))))</f>
        <v>0</v>
      </c>
      <c r="AG183" s="88">
        <f t="shared" ca="1" si="20"/>
        <v>0</v>
      </c>
      <c r="AH183" s="88">
        <f>IF($B183=" ",0,IF([1]Données!J224="Manitoba",(Facture!H183+Facture!J183+Facture!L183+Facture!P183+Facture!R183+Facture!T183)*0.08,(AG183-W183)*IF([1]Données!$J224="qc",0.09,IF([1]Données!$J224="on",0.08,0))+W183*VLOOKUP($F183,taux,28)))</f>
        <v>0</v>
      </c>
      <c r="AI183" s="78">
        <f t="shared" ca="1" si="22"/>
        <v>0</v>
      </c>
    </row>
    <row r="184" spans="1:35" s="64" customFormat="1">
      <c r="A184" s="89">
        <f t="shared" si="23"/>
        <v>170</v>
      </c>
      <c r="B184" s="68" t="str">
        <f>CONCATENATE([1]Données!B276," ",[1]Données!C276)</f>
        <v xml:space="preserve"> </v>
      </c>
      <c r="C184" s="69">
        <f ca="1">IF(B184=" ",0,INT((TODAY()-[1]Données!E225)/365.25))</f>
        <v>0</v>
      </c>
      <c r="D184" s="70">
        <f>[1]Données!D276</f>
        <v>0</v>
      </c>
      <c r="E184" s="71">
        <f>[1]Données!I276</f>
        <v>0</v>
      </c>
      <c r="F184" s="72">
        <f>[1]Données!AD276</f>
        <v>0</v>
      </c>
      <c r="G184" s="73">
        <f t="shared" ca="1" si="21"/>
        <v>0</v>
      </c>
      <c r="H184" s="74">
        <f>IF($B184=" ",0,IF([1]Données!$K276="exo",0,$G184/1000*VLOOKUP($F184,taux,2)))</f>
        <v>0</v>
      </c>
      <c r="I184" s="75">
        <f ca="1">IF(C184&gt;=65,0,[1]Données!M225*5000)</f>
        <v>0</v>
      </c>
      <c r="J184" s="74">
        <f ca="1">I184/1000*(IF(I184=0,0,1)*VLOOKUP((1+(C184&gt;=20)+(C184&gt;=25)+(C184&gt;=30)+(C184&gt;=35)+(C184&gt;=40)+(C184&gt;=45)+(C184&gt;=50)+(C184&gt;=55)+(C184&gt;=60)+(C184&gt;=65)),Test,2+(IF([1]Données!F225="H",1,3))+(IF([1]Données!G225="F",1,0))))</f>
        <v>0</v>
      </c>
      <c r="K184" s="73">
        <f t="shared" ca="1" si="16"/>
        <v>0</v>
      </c>
      <c r="L184" s="74">
        <f>IF($B184=" ",0,IF([1]Données!$N276="exo",0,$K184/1000*VLOOKUP($F184,taux,6)))</f>
        <v>0</v>
      </c>
      <c r="M184" s="76">
        <f>IF($B184=" ",0,IF([1]Données!$K225="NON COUVERT",0,IF(AND([1]Données!$L225="oui",[1]Données!$K225=0.5),MIN(VLOOKUP($F184,taux,5)/2,ROUNDUP(VLOOKUP($F184,taux,3)*$E184,-3)/2),IF([1]Données!$K225=0.5,MIN(VLOOKUP($F184,taux,4)/2,ROUNDUP(VLOOKUP($F184,taux,3)*$E184,-3)/2),ROUNDUP(IF([1]Données!$L225="OUI",MIN(VLOOKUP($F184,taux,3)*$E184,VLOOKUP($F184,taux,5)),MIN(VLOOKUP($F184,taux,3)*$E184,VLOOKUP($F184,taux,4))),-3)))))</f>
        <v>0</v>
      </c>
      <c r="N184" s="76">
        <f>IF($B184=" ",0,IF([1]Données!$N225="NON COUVERT",0,IF(AND([1]Données!$O225="oui",[1]Données!$N225=0.5),MIN(VLOOKUP($F184,taux,9)/2,ROUNDUP(VLOOKUP($F184,taux,7)*$E184,-3)/2),IF([1]Données!$N225=0.5,MIN(VLOOKUP($F184,taux,8)/2,ROUNDUP(VLOOKUP($F184,taux,7)*$E184,-3)/2),ROUNDUP(IF([1]Données!$O225="OUI",MIN(VLOOKUP($F184,taux,7)*$E184,VLOOKUP($F184,taux,9)),MIN(VLOOKUP($F184,taux,7)*$E184,VLOOKUP($F184,taux,8))),-3)))))</f>
        <v>0</v>
      </c>
      <c r="O184" s="77">
        <f>IF($B184=" ",0,IF([1]Données!P276="non couvert"," ",[1]Données!Q276))</f>
        <v>0</v>
      </c>
      <c r="P184" s="78">
        <f>IF($B184=" ",0,IF([1]Données!$P276="exo",0,IF($O184="FAM",VLOOKUP($F184,taux,10),IF($O184="MONO",VLOOKUP($F184,taux,11),IF($O184="COUPLE",VLOOKUP($F184,taux,12),0)))))</f>
        <v>0</v>
      </c>
      <c r="Q184" s="79">
        <f>IF($B184=" ",0,IF([1]Données!$R276="NON COUVERT",0,ROUNDUP(IF([1]Données!$S276="OUI",MIN($E184*VLOOKUP($F184,taux,15)/52,VLOOKUP($F184,taux,17)),MIN($E184*VLOOKUP($F184,taux,15)/52,VLOOKUP($F184,taux,16))),0)))</f>
        <v>0</v>
      </c>
      <c r="R184" s="80">
        <f>IF($B184=" ",0,IF([1]Données!$R276="EXO",0,$Q184*VLOOKUP($F184,taux,13)/10))</f>
        <v>0</v>
      </c>
      <c r="S184" s="81">
        <f t="shared" ca="1" si="17"/>
        <v>0</v>
      </c>
      <c r="T184" s="82">
        <f>IF(B184=" ",0,IF([1]Données!$T276="exo",0,$S184*VLOOKUP($F184,taux,18)/100))</f>
        <v>0</v>
      </c>
      <c r="U184" s="81">
        <f>IF($B184=" ",0,IF([1]Données!$V276="non couvert",0,IF(VLOOKUP($F184,taux,29)="fixe","s/o",IF([1]Données!$W276="oui",MIN(ROUNDUP(VLOOKUP($F184,taux,31)*$E184,-3),VLOOKUP($F184,taux,33)),MIN(ROUNDUP(VLOOKUP($F184,taux,31)*$E184,-3),VLOOKUP($F184,taux,32))))))</f>
        <v>0</v>
      </c>
      <c r="V184" s="82">
        <f>IF(B184=" ",0,IF([1]Données!$V276="exo",0,IF(VLOOKUP($F184,taux,29)="fixe",VLOOKUP($F184,taux,30),$U184/1000*VLOOKUP($F184,taux,30))))</f>
        <v>0</v>
      </c>
      <c r="W184" s="82">
        <f t="shared" si="18"/>
        <v>0</v>
      </c>
      <c r="X184" s="83">
        <f>IF(B184=" ",0,EDATE(([1]Données!E225),780))</f>
        <v>0</v>
      </c>
      <c r="Y184" s="83">
        <f t="shared" si="19"/>
        <v>0</v>
      </c>
      <c r="Z184" s="81">
        <f>IF($B184=" ",0,IF([1]Données!$T225="non couvert",0,IF([1]Données!$U225="oui",MIN(VLOOKUP($F184,taux,26),ROUNDUP(IF($E184/12&gt;VLOOKUP($F184,taux,21)+VLOOKUP($F184,taux,23),(VLOOKUP($F184,taux,20)*VLOOKUP($F184,taux,21))+(VLOOKUP($F184,taux,22)*VLOOKUP($F184,taux,23))+($E184/12-VLOOKUP($F184,taux,21)-VLOOKUP($F184,taux,23))*VLOOKUP($F184,taux,24),IF($E184/12&gt;VLOOKUP($F184,taux,21),(VLOOKUP($F184,taux,20)*VLOOKUP($F184,taux,21))+($E184/12-VLOOKUP($F184,taux,21))*VLOOKUP($F184,taux,22),$E184/12*VLOOKUP($F184,taux,20))),0)),MIN(VLOOKUP($F184,taux,25),ROUNDUP(IF($E184/12&gt;VLOOKUP($F184,taux,21)+VLOOKUP($F184,taux,23),(VLOOKUP($F184,taux,20)*VLOOKUP($F184,taux,21))+(VLOOKUP($F184,taux,22)*VLOOKUP($F184,taux,23))+($E184/12-VLOOKUP($F184,taux,21)-VLOOKUP($F184,taux,23))*VLOOKUP($F184,taux,24),IF($E184/12&gt;VLOOKUP($F184,taux,21),(VLOOKUP($F184,taux,20)*VLOOKUP($F184,taux,21))+($E184/12-VLOOKUP($F184,taux,21))*VLOOKUP($F184,taux,22),$E184/12*VLOOKUP($F184,taux,20))),0)))))</f>
        <v>0</v>
      </c>
      <c r="AA184" s="85">
        <f>IF($B184=" ",0,IF([1]Données!$X276="non couvert"," ",[1]Données!Y276))</f>
        <v>0</v>
      </c>
      <c r="AB184" s="82">
        <f>IF($B184=" ",0,IF([1]Données!$X276="exo",0,IF($AA184="ind",VLOOKUP($F184,taux,34),IF($AA184="fam",VLOOKUP($F184,taux,35),IF($AA184="mono",VLOOKUP($F184,taux,36),IF($AA184="couple",VLOOKUP($F184,taux,37),0))))))</f>
        <v>0</v>
      </c>
      <c r="AC184" s="85">
        <f>IF($B184=" ",0,IF([1]Données!$Z276="non couvert"," ",[1]Données!AA276))</f>
        <v>0</v>
      </c>
      <c r="AD184" s="82">
        <f>IF($B184=" ",0,IF([1]Données!$Z276="exo",0,IF($AC184="ind",VLOOKUP($F184,taux,38),IF($AC184="fam",VLOOKUP($F184,taux,39),IF($AC184="mono",VLOOKUP($F184,taux,40),IF($AC184="couple",VLOOKUP($F184,taux,41),0))))))</f>
        <v>0</v>
      </c>
      <c r="AE184" s="86">
        <f>IF($B184=" ",0,IF([1]Données!$AB276="non couvert"," ",[1]Données!AC276))</f>
        <v>0</v>
      </c>
      <c r="AF184" s="87">
        <f>IF($B184=" ",0,IF([1]Données!$AB276="exo",0,IF($AE184="ind",VLOOKUP($F184,taux,42),IF($AE184="fam",VLOOKUP($F184,taux,43),IF($AE184="mono",VLOOKUP($F184,taux,44),IF($AE184="couple",VLOOKUP($F184,taux,45),0))))))</f>
        <v>0</v>
      </c>
      <c r="AG184" s="88">
        <f t="shared" ca="1" si="20"/>
        <v>0</v>
      </c>
      <c r="AH184" s="88">
        <f>IF($B184=" ",0,IF([1]Données!J225="Manitoba",(Facture!H184+Facture!J184+Facture!L184+Facture!P184+Facture!R184+Facture!T184)*0.08,(AG184-W184)*IF([1]Données!$J225="qc",0.09,IF([1]Données!$J225="on",0.08,0))+W184*VLOOKUP($F184,taux,28)))</f>
        <v>0</v>
      </c>
      <c r="AI184" s="78">
        <f t="shared" ca="1" si="22"/>
        <v>0</v>
      </c>
    </row>
    <row r="185" spans="1:35" s="64" customFormat="1">
      <c r="A185" s="89">
        <f t="shared" si="23"/>
        <v>171</v>
      </c>
      <c r="B185" s="68" t="str">
        <f>CONCATENATE([1]Données!B277," ",[1]Données!C277)</f>
        <v xml:space="preserve"> </v>
      </c>
      <c r="C185" s="69">
        <f ca="1">IF(B185=" ",0,INT((TODAY()-[1]Données!E226)/365.25))</f>
        <v>0</v>
      </c>
      <c r="D185" s="70">
        <f>[1]Données!D277</f>
        <v>0</v>
      </c>
      <c r="E185" s="71">
        <f>[1]Données!I277</f>
        <v>0</v>
      </c>
      <c r="F185" s="72">
        <f>[1]Données!AD277</f>
        <v>0</v>
      </c>
      <c r="G185" s="73">
        <f t="shared" ca="1" si="21"/>
        <v>0</v>
      </c>
      <c r="H185" s="74">
        <f>IF($B185=" ",0,IF([1]Données!$K277="exo",0,$G185/1000*VLOOKUP($F185,taux,2)))</f>
        <v>0</v>
      </c>
      <c r="I185" s="75">
        <f ca="1">IF(C185&gt;=65,0,[1]Données!M226*5000)</f>
        <v>0</v>
      </c>
      <c r="J185" s="74">
        <f ca="1">I185/1000*(IF(I185=0,0,1)*VLOOKUP((1+(C185&gt;=20)+(C185&gt;=25)+(C185&gt;=30)+(C185&gt;=35)+(C185&gt;=40)+(C185&gt;=45)+(C185&gt;=50)+(C185&gt;=55)+(C185&gt;=60)+(C185&gt;=65)),Test,2+(IF([1]Données!F226="H",1,3))+(IF([1]Données!G226="F",1,0))))</f>
        <v>0</v>
      </c>
      <c r="K185" s="73">
        <f t="shared" ca="1" si="16"/>
        <v>0</v>
      </c>
      <c r="L185" s="74">
        <f>IF($B185=" ",0,IF([1]Données!$N277="exo",0,$K185/1000*VLOOKUP($F185,taux,6)))</f>
        <v>0</v>
      </c>
      <c r="M185" s="76">
        <f>IF($B185=" ",0,IF([1]Données!$K226="NON COUVERT",0,IF(AND([1]Données!$L226="oui",[1]Données!$K226=0.5),MIN(VLOOKUP($F185,taux,5)/2,ROUNDUP(VLOOKUP($F185,taux,3)*$E185,-3)/2),IF([1]Données!$K226=0.5,MIN(VLOOKUP($F185,taux,4)/2,ROUNDUP(VLOOKUP($F185,taux,3)*$E185,-3)/2),ROUNDUP(IF([1]Données!$L226="OUI",MIN(VLOOKUP($F185,taux,3)*$E185,VLOOKUP($F185,taux,5)),MIN(VLOOKUP($F185,taux,3)*$E185,VLOOKUP($F185,taux,4))),-3)))))</f>
        <v>0</v>
      </c>
      <c r="N185" s="76">
        <f>IF($B185=" ",0,IF([1]Données!$N226="NON COUVERT",0,IF(AND([1]Données!$O226="oui",[1]Données!$N226=0.5),MIN(VLOOKUP($F185,taux,9)/2,ROUNDUP(VLOOKUP($F185,taux,7)*$E185,-3)/2),IF([1]Données!$N226=0.5,MIN(VLOOKUP($F185,taux,8)/2,ROUNDUP(VLOOKUP($F185,taux,7)*$E185,-3)/2),ROUNDUP(IF([1]Données!$O226="OUI",MIN(VLOOKUP($F185,taux,7)*$E185,VLOOKUP($F185,taux,9)),MIN(VLOOKUP($F185,taux,7)*$E185,VLOOKUP($F185,taux,8))),-3)))))</f>
        <v>0</v>
      </c>
      <c r="O185" s="77">
        <f>IF($B185=" ",0,IF([1]Données!P277="non couvert"," ",[1]Données!Q277))</f>
        <v>0</v>
      </c>
      <c r="P185" s="78">
        <f>IF($B185=" ",0,IF([1]Données!$P277="exo",0,IF($O185="FAM",VLOOKUP($F185,taux,10),IF($O185="MONO",VLOOKUP($F185,taux,11),IF($O185="COUPLE",VLOOKUP($F185,taux,12),0)))))</f>
        <v>0</v>
      </c>
      <c r="Q185" s="79">
        <f>IF($B185=" ",0,IF([1]Données!$R277="NON COUVERT",0,ROUNDUP(IF([1]Données!$S277="OUI",MIN($E185*VLOOKUP($F185,taux,15)/52,VLOOKUP($F185,taux,17)),MIN($E185*VLOOKUP($F185,taux,15)/52,VLOOKUP($F185,taux,16))),0)))</f>
        <v>0</v>
      </c>
      <c r="R185" s="80">
        <f>IF($B185=" ",0,IF([1]Données!$R277="EXO",0,$Q185*VLOOKUP($F185,taux,13)/10))</f>
        <v>0</v>
      </c>
      <c r="S185" s="81">
        <f t="shared" ca="1" si="17"/>
        <v>0</v>
      </c>
      <c r="T185" s="82">
        <f>IF(B185=" ",0,IF([1]Données!$T277="exo",0,$S185*VLOOKUP($F185,taux,18)/100))</f>
        <v>0</v>
      </c>
      <c r="U185" s="81">
        <f>IF($B185=" ",0,IF([1]Données!$V277="non couvert",0,IF(VLOOKUP($F185,taux,29)="fixe","s/o",IF([1]Données!$W277="oui",MIN(ROUNDUP(VLOOKUP($F185,taux,31)*$E185,-3),VLOOKUP($F185,taux,33)),MIN(ROUNDUP(VLOOKUP($F185,taux,31)*$E185,-3),VLOOKUP($F185,taux,32))))))</f>
        <v>0</v>
      </c>
      <c r="V185" s="82">
        <f>IF(B185=" ",0,IF([1]Données!$V277="exo",0,IF(VLOOKUP($F185,taux,29)="fixe",VLOOKUP($F185,taux,30),$U185/1000*VLOOKUP($F185,taux,30))))</f>
        <v>0</v>
      </c>
      <c r="W185" s="82">
        <f t="shared" si="18"/>
        <v>0</v>
      </c>
      <c r="X185" s="83">
        <f>IF(B185=" ",0,EDATE(([1]Données!E226),780))</f>
        <v>0</v>
      </c>
      <c r="Y185" s="83">
        <f t="shared" si="19"/>
        <v>0</v>
      </c>
      <c r="Z185" s="81">
        <f>IF($B185=" ",0,IF([1]Données!$T226="non couvert",0,IF([1]Données!$U226="oui",MIN(VLOOKUP($F185,taux,26),ROUNDUP(IF($E185/12&gt;VLOOKUP($F185,taux,21)+VLOOKUP($F185,taux,23),(VLOOKUP($F185,taux,20)*VLOOKUP($F185,taux,21))+(VLOOKUP($F185,taux,22)*VLOOKUP($F185,taux,23))+($E185/12-VLOOKUP($F185,taux,21)-VLOOKUP($F185,taux,23))*VLOOKUP($F185,taux,24),IF($E185/12&gt;VLOOKUP($F185,taux,21),(VLOOKUP($F185,taux,20)*VLOOKUP($F185,taux,21))+($E185/12-VLOOKUP($F185,taux,21))*VLOOKUP($F185,taux,22),$E185/12*VLOOKUP($F185,taux,20))),0)),MIN(VLOOKUP($F185,taux,25),ROUNDUP(IF($E185/12&gt;VLOOKUP($F185,taux,21)+VLOOKUP($F185,taux,23),(VLOOKUP($F185,taux,20)*VLOOKUP($F185,taux,21))+(VLOOKUP($F185,taux,22)*VLOOKUP($F185,taux,23))+($E185/12-VLOOKUP($F185,taux,21)-VLOOKUP($F185,taux,23))*VLOOKUP($F185,taux,24),IF($E185/12&gt;VLOOKUP($F185,taux,21),(VLOOKUP($F185,taux,20)*VLOOKUP($F185,taux,21))+($E185/12-VLOOKUP($F185,taux,21))*VLOOKUP($F185,taux,22),$E185/12*VLOOKUP($F185,taux,20))),0)))))</f>
        <v>0</v>
      </c>
      <c r="AA185" s="85">
        <f>IF($B185=" ",0,IF([1]Données!$X277="non couvert"," ",[1]Données!Y277))</f>
        <v>0</v>
      </c>
      <c r="AB185" s="82">
        <f>IF($B185=" ",0,IF([1]Données!$X277="exo",0,IF($AA185="ind",VLOOKUP($F185,taux,34),IF($AA185="fam",VLOOKUP($F185,taux,35),IF($AA185="mono",VLOOKUP($F185,taux,36),IF($AA185="couple",VLOOKUP($F185,taux,37),0))))))</f>
        <v>0</v>
      </c>
      <c r="AC185" s="85">
        <f>IF($B185=" ",0,IF([1]Données!$Z277="non couvert"," ",[1]Données!AA277))</f>
        <v>0</v>
      </c>
      <c r="AD185" s="82">
        <f>IF($B185=" ",0,IF([1]Données!$Z277="exo",0,IF($AC185="ind",VLOOKUP($F185,taux,38),IF($AC185="fam",VLOOKUP($F185,taux,39),IF($AC185="mono",VLOOKUP($F185,taux,40),IF($AC185="couple",VLOOKUP($F185,taux,41),0))))))</f>
        <v>0</v>
      </c>
      <c r="AE185" s="86">
        <f>IF($B185=" ",0,IF([1]Données!$AB277="non couvert"," ",[1]Données!AC277))</f>
        <v>0</v>
      </c>
      <c r="AF185" s="87">
        <f>IF($B185=" ",0,IF([1]Données!$AB277="exo",0,IF($AE185="ind",VLOOKUP($F185,taux,42),IF($AE185="fam",VLOOKUP($F185,taux,43),IF($AE185="mono",VLOOKUP($F185,taux,44),IF($AE185="couple",VLOOKUP($F185,taux,45),0))))))</f>
        <v>0</v>
      </c>
      <c r="AG185" s="88">
        <f t="shared" ca="1" si="20"/>
        <v>0</v>
      </c>
      <c r="AH185" s="88">
        <f>IF($B185=" ",0,IF([1]Données!J226="Manitoba",(Facture!H185+Facture!J185+Facture!L185+Facture!P185+Facture!R185+Facture!T185)*0.08,(AG185-W185)*IF([1]Données!$J226="qc",0.09,IF([1]Données!$J226="on",0.08,0))+W185*VLOOKUP($F185,taux,28)))</f>
        <v>0</v>
      </c>
      <c r="AI185" s="78">
        <f t="shared" ca="1" si="22"/>
        <v>0</v>
      </c>
    </row>
    <row r="186" spans="1:35" s="64" customFormat="1">
      <c r="A186" s="89">
        <f t="shared" si="23"/>
        <v>172</v>
      </c>
      <c r="B186" s="68" t="str">
        <f>CONCATENATE([1]Données!B278," ",[1]Données!C278)</f>
        <v xml:space="preserve"> </v>
      </c>
      <c r="C186" s="69">
        <f ca="1">IF(B186=" ",0,INT((TODAY()-[1]Données!E227)/365.25))</f>
        <v>0</v>
      </c>
      <c r="D186" s="70">
        <f>[1]Données!D278</f>
        <v>0</v>
      </c>
      <c r="E186" s="71">
        <f>[1]Données!I278</f>
        <v>0</v>
      </c>
      <c r="F186" s="72">
        <f>[1]Données!AD278</f>
        <v>0</v>
      </c>
      <c r="G186" s="73">
        <f t="shared" ca="1" si="21"/>
        <v>0</v>
      </c>
      <c r="H186" s="74">
        <f>IF($B186=" ",0,IF([1]Données!$K278="exo",0,$G186/1000*VLOOKUP($F186,taux,2)))</f>
        <v>0</v>
      </c>
      <c r="I186" s="75">
        <f ca="1">IF(C186&gt;=65,0,[1]Données!M227*5000)</f>
        <v>0</v>
      </c>
      <c r="J186" s="74">
        <f ca="1">I186/1000*(IF(I186=0,0,1)*VLOOKUP((1+(C186&gt;=20)+(C186&gt;=25)+(C186&gt;=30)+(C186&gt;=35)+(C186&gt;=40)+(C186&gt;=45)+(C186&gt;=50)+(C186&gt;=55)+(C186&gt;=60)+(C186&gt;=65)),Test,2+(IF([1]Données!F227="H",1,3))+(IF([1]Données!G227="F",1,0))))</f>
        <v>0</v>
      </c>
      <c r="K186" s="73">
        <f t="shared" ca="1" si="16"/>
        <v>0</v>
      </c>
      <c r="L186" s="74">
        <f>IF($B186=" ",0,IF([1]Données!$N278="exo",0,$K186/1000*VLOOKUP($F186,taux,6)))</f>
        <v>0</v>
      </c>
      <c r="M186" s="76">
        <f>IF($B186=" ",0,IF([1]Données!$K227="NON COUVERT",0,IF(AND([1]Données!$L227="oui",[1]Données!$K227=0.5),MIN(VLOOKUP($F186,taux,5)/2,ROUNDUP(VLOOKUP($F186,taux,3)*$E186,-3)/2),IF([1]Données!$K227=0.5,MIN(VLOOKUP($F186,taux,4)/2,ROUNDUP(VLOOKUP($F186,taux,3)*$E186,-3)/2),ROUNDUP(IF([1]Données!$L227="OUI",MIN(VLOOKUP($F186,taux,3)*$E186,VLOOKUP($F186,taux,5)),MIN(VLOOKUP($F186,taux,3)*$E186,VLOOKUP($F186,taux,4))),-3)))))</f>
        <v>0</v>
      </c>
      <c r="N186" s="76">
        <f>IF($B186=" ",0,IF([1]Données!$N227="NON COUVERT",0,IF(AND([1]Données!$O227="oui",[1]Données!$N227=0.5),MIN(VLOOKUP($F186,taux,9)/2,ROUNDUP(VLOOKUP($F186,taux,7)*$E186,-3)/2),IF([1]Données!$N227=0.5,MIN(VLOOKUP($F186,taux,8)/2,ROUNDUP(VLOOKUP($F186,taux,7)*$E186,-3)/2),ROUNDUP(IF([1]Données!$O227="OUI",MIN(VLOOKUP($F186,taux,7)*$E186,VLOOKUP($F186,taux,9)),MIN(VLOOKUP($F186,taux,7)*$E186,VLOOKUP($F186,taux,8))),-3)))))</f>
        <v>0</v>
      </c>
      <c r="O186" s="77">
        <f>IF($B186=" ",0,IF([1]Données!P278="non couvert"," ",[1]Données!Q278))</f>
        <v>0</v>
      </c>
      <c r="P186" s="78">
        <f>IF($B186=" ",0,IF([1]Données!$P278="exo",0,IF($O186="FAM",VLOOKUP($F186,taux,10),IF($O186="MONO",VLOOKUP($F186,taux,11),IF($O186="COUPLE",VLOOKUP($F186,taux,12),0)))))</f>
        <v>0</v>
      </c>
      <c r="Q186" s="79">
        <f>IF($B186=" ",0,IF([1]Données!$R278="NON COUVERT",0,ROUNDUP(IF([1]Données!$S278="OUI",MIN($E186*VLOOKUP($F186,taux,15)/52,VLOOKUP($F186,taux,17)),MIN($E186*VLOOKUP($F186,taux,15)/52,VLOOKUP($F186,taux,16))),0)))</f>
        <v>0</v>
      </c>
      <c r="R186" s="80">
        <f>IF($B186=" ",0,IF([1]Données!$R278="EXO",0,$Q186*VLOOKUP($F186,taux,13)/10))</f>
        <v>0</v>
      </c>
      <c r="S186" s="81">
        <f t="shared" ca="1" si="17"/>
        <v>0</v>
      </c>
      <c r="T186" s="82">
        <f>IF(B186=" ",0,IF([1]Données!$T278="exo",0,$S186*VLOOKUP($F186,taux,18)/100))</f>
        <v>0</v>
      </c>
      <c r="U186" s="81">
        <f>IF($B186=" ",0,IF([1]Données!$V278="non couvert",0,IF(VLOOKUP($F186,taux,29)="fixe","s/o",IF([1]Données!$W278="oui",MIN(ROUNDUP(VLOOKUP($F186,taux,31)*$E186,-3),VLOOKUP($F186,taux,33)),MIN(ROUNDUP(VLOOKUP($F186,taux,31)*$E186,-3),VLOOKUP($F186,taux,32))))))</f>
        <v>0</v>
      </c>
      <c r="V186" s="82">
        <f>IF(B186=" ",0,IF([1]Données!$V278="exo",0,IF(VLOOKUP($F186,taux,29)="fixe",VLOOKUP($F186,taux,30),$U186/1000*VLOOKUP($F186,taux,30))))</f>
        <v>0</v>
      </c>
      <c r="W186" s="82">
        <f t="shared" si="18"/>
        <v>0</v>
      </c>
      <c r="X186" s="83">
        <f>IF(B186=" ",0,EDATE(([1]Données!E227),780))</f>
        <v>0</v>
      </c>
      <c r="Y186" s="83">
        <f t="shared" si="19"/>
        <v>0</v>
      </c>
      <c r="Z186" s="81">
        <f>IF($B186=" ",0,IF([1]Données!$T227="non couvert",0,IF([1]Données!$U227="oui",MIN(VLOOKUP($F186,taux,26),ROUNDUP(IF($E186/12&gt;VLOOKUP($F186,taux,21)+VLOOKUP($F186,taux,23),(VLOOKUP($F186,taux,20)*VLOOKUP($F186,taux,21))+(VLOOKUP($F186,taux,22)*VLOOKUP($F186,taux,23))+($E186/12-VLOOKUP($F186,taux,21)-VLOOKUP($F186,taux,23))*VLOOKUP($F186,taux,24),IF($E186/12&gt;VLOOKUP($F186,taux,21),(VLOOKUP($F186,taux,20)*VLOOKUP($F186,taux,21))+($E186/12-VLOOKUP($F186,taux,21))*VLOOKUP($F186,taux,22),$E186/12*VLOOKUP($F186,taux,20))),0)),MIN(VLOOKUP($F186,taux,25),ROUNDUP(IF($E186/12&gt;VLOOKUP($F186,taux,21)+VLOOKUP($F186,taux,23),(VLOOKUP($F186,taux,20)*VLOOKUP($F186,taux,21))+(VLOOKUP($F186,taux,22)*VLOOKUP($F186,taux,23))+($E186/12-VLOOKUP($F186,taux,21)-VLOOKUP($F186,taux,23))*VLOOKUP($F186,taux,24),IF($E186/12&gt;VLOOKUP($F186,taux,21),(VLOOKUP($F186,taux,20)*VLOOKUP($F186,taux,21))+($E186/12-VLOOKUP($F186,taux,21))*VLOOKUP($F186,taux,22),$E186/12*VLOOKUP($F186,taux,20))),0)))))</f>
        <v>0</v>
      </c>
      <c r="AA186" s="85">
        <f>IF($B186=" ",0,IF([1]Données!$X278="non couvert"," ",[1]Données!Y278))</f>
        <v>0</v>
      </c>
      <c r="AB186" s="82">
        <f>IF($B186=" ",0,IF([1]Données!$X278="exo",0,IF($AA186="ind",VLOOKUP($F186,taux,34),IF($AA186="fam",VLOOKUP($F186,taux,35),IF($AA186="mono",VLOOKUP($F186,taux,36),IF($AA186="couple",VLOOKUP($F186,taux,37),0))))))</f>
        <v>0</v>
      </c>
      <c r="AC186" s="85">
        <f>IF($B186=" ",0,IF([1]Données!$Z278="non couvert"," ",[1]Données!AA278))</f>
        <v>0</v>
      </c>
      <c r="AD186" s="82">
        <f>IF($B186=" ",0,IF([1]Données!$Z278="exo",0,IF($AC186="ind",VLOOKUP($F186,taux,38),IF($AC186="fam",VLOOKUP($F186,taux,39),IF($AC186="mono",VLOOKUP($F186,taux,40),IF($AC186="couple",VLOOKUP($F186,taux,41),0))))))</f>
        <v>0</v>
      </c>
      <c r="AE186" s="86">
        <f>IF($B186=" ",0,IF([1]Données!$AB278="non couvert"," ",[1]Données!AC278))</f>
        <v>0</v>
      </c>
      <c r="AF186" s="87">
        <f>IF($B186=" ",0,IF([1]Données!$AB278="exo",0,IF($AE186="ind",VLOOKUP($F186,taux,42),IF($AE186="fam",VLOOKUP($F186,taux,43),IF($AE186="mono",VLOOKUP($F186,taux,44),IF($AE186="couple",VLOOKUP($F186,taux,45),0))))))</f>
        <v>0</v>
      </c>
      <c r="AG186" s="88">
        <f t="shared" ca="1" si="20"/>
        <v>0</v>
      </c>
      <c r="AH186" s="88">
        <f>IF($B186=" ",0,IF([1]Données!J227="Manitoba",(Facture!H186+Facture!J186+Facture!L186+Facture!P186+Facture!R186+Facture!T186)*0.08,(AG186-W186)*IF([1]Données!$J227="qc",0.09,IF([1]Données!$J227="on",0.08,0))+W186*VLOOKUP($F186,taux,28)))</f>
        <v>0</v>
      </c>
      <c r="AI186" s="78">
        <f t="shared" ca="1" si="22"/>
        <v>0</v>
      </c>
    </row>
    <row r="187" spans="1:35" s="64" customFormat="1">
      <c r="A187" s="89">
        <f t="shared" si="23"/>
        <v>173</v>
      </c>
      <c r="B187" s="68" t="str">
        <f>CONCATENATE([1]Données!B279," ",[1]Données!C279)</f>
        <v xml:space="preserve"> </v>
      </c>
      <c r="C187" s="69">
        <f ca="1">IF(B187=" ",0,INT((TODAY()-[1]Données!E228)/365.25))</f>
        <v>0</v>
      </c>
      <c r="D187" s="70">
        <f>[1]Données!D279</f>
        <v>0</v>
      </c>
      <c r="E187" s="71">
        <f>[1]Données!I279</f>
        <v>0</v>
      </c>
      <c r="F187" s="72">
        <f>[1]Données!AD279</f>
        <v>0</v>
      </c>
      <c r="G187" s="73">
        <f t="shared" ca="1" si="21"/>
        <v>0</v>
      </c>
      <c r="H187" s="74">
        <f>IF($B187=" ",0,IF([1]Données!$K279="exo",0,$G187/1000*VLOOKUP($F187,taux,2)))</f>
        <v>0</v>
      </c>
      <c r="I187" s="75">
        <f ca="1">IF(C187&gt;=65,0,[1]Données!M228*5000)</f>
        <v>0</v>
      </c>
      <c r="J187" s="74">
        <f ca="1">I187/1000*(IF(I187=0,0,1)*VLOOKUP((1+(C187&gt;=20)+(C187&gt;=25)+(C187&gt;=30)+(C187&gt;=35)+(C187&gt;=40)+(C187&gt;=45)+(C187&gt;=50)+(C187&gt;=55)+(C187&gt;=60)+(C187&gt;=65)),Test,2+(IF([1]Données!F228="H",1,3))+(IF([1]Données!G228="F",1,0))))</f>
        <v>0</v>
      </c>
      <c r="K187" s="73">
        <f t="shared" ca="1" si="16"/>
        <v>0</v>
      </c>
      <c r="L187" s="74">
        <f>IF($B187=" ",0,IF([1]Données!$N279="exo",0,$K187/1000*VLOOKUP($F187,taux,6)))</f>
        <v>0</v>
      </c>
      <c r="M187" s="76">
        <f>IF($B187=" ",0,IF([1]Données!$K228="NON COUVERT",0,IF(AND([1]Données!$L228="oui",[1]Données!$K228=0.5),MIN(VLOOKUP($F187,taux,5)/2,ROUNDUP(VLOOKUP($F187,taux,3)*$E187,-3)/2),IF([1]Données!$K228=0.5,MIN(VLOOKUP($F187,taux,4)/2,ROUNDUP(VLOOKUP($F187,taux,3)*$E187,-3)/2),ROUNDUP(IF([1]Données!$L228="OUI",MIN(VLOOKUP($F187,taux,3)*$E187,VLOOKUP($F187,taux,5)),MIN(VLOOKUP($F187,taux,3)*$E187,VLOOKUP($F187,taux,4))),-3)))))</f>
        <v>0</v>
      </c>
      <c r="N187" s="76">
        <f>IF($B187=" ",0,IF([1]Données!$N228="NON COUVERT",0,IF(AND([1]Données!$O228="oui",[1]Données!$N228=0.5),MIN(VLOOKUP($F187,taux,9)/2,ROUNDUP(VLOOKUP($F187,taux,7)*$E187,-3)/2),IF([1]Données!$N228=0.5,MIN(VLOOKUP($F187,taux,8)/2,ROUNDUP(VLOOKUP($F187,taux,7)*$E187,-3)/2),ROUNDUP(IF([1]Données!$O228="OUI",MIN(VLOOKUP($F187,taux,7)*$E187,VLOOKUP($F187,taux,9)),MIN(VLOOKUP($F187,taux,7)*$E187,VLOOKUP($F187,taux,8))),-3)))))</f>
        <v>0</v>
      </c>
      <c r="O187" s="77">
        <f>IF($B187=" ",0,IF([1]Données!P279="non couvert"," ",[1]Données!Q279))</f>
        <v>0</v>
      </c>
      <c r="P187" s="78">
        <f>IF($B187=" ",0,IF([1]Données!$P279="exo",0,IF($O187="FAM",VLOOKUP($F187,taux,10),IF($O187="MONO",VLOOKUP($F187,taux,11),IF($O187="COUPLE",VLOOKUP($F187,taux,12),0)))))</f>
        <v>0</v>
      </c>
      <c r="Q187" s="79">
        <f>IF($B187=" ",0,IF([1]Données!$R279="NON COUVERT",0,ROUNDUP(IF([1]Données!$S279="OUI",MIN($E187*VLOOKUP($F187,taux,15)/52,VLOOKUP($F187,taux,17)),MIN($E187*VLOOKUP($F187,taux,15)/52,VLOOKUP($F187,taux,16))),0)))</f>
        <v>0</v>
      </c>
      <c r="R187" s="80">
        <f>IF($B187=" ",0,IF([1]Données!$R279="EXO",0,$Q187*VLOOKUP($F187,taux,13)/10))</f>
        <v>0</v>
      </c>
      <c r="S187" s="81">
        <f t="shared" ca="1" si="17"/>
        <v>0</v>
      </c>
      <c r="T187" s="82">
        <f>IF(B187=" ",0,IF([1]Données!$T279="exo",0,$S187*VLOOKUP($F187,taux,18)/100))</f>
        <v>0</v>
      </c>
      <c r="U187" s="81">
        <f>IF($B187=" ",0,IF([1]Données!$V279="non couvert",0,IF(VLOOKUP($F187,taux,29)="fixe","s/o",IF([1]Données!$W279="oui",MIN(ROUNDUP(VLOOKUP($F187,taux,31)*$E187,-3),VLOOKUP($F187,taux,33)),MIN(ROUNDUP(VLOOKUP($F187,taux,31)*$E187,-3),VLOOKUP($F187,taux,32))))))</f>
        <v>0</v>
      </c>
      <c r="V187" s="82">
        <f>IF(B187=" ",0,IF([1]Données!$V279="exo",0,IF(VLOOKUP($F187,taux,29)="fixe",VLOOKUP($F187,taux,30),$U187/1000*VLOOKUP($F187,taux,30))))</f>
        <v>0</v>
      </c>
      <c r="W187" s="82">
        <f t="shared" si="18"/>
        <v>0</v>
      </c>
      <c r="X187" s="83">
        <f>IF(B187=" ",0,EDATE(([1]Données!E228),780))</f>
        <v>0</v>
      </c>
      <c r="Y187" s="83">
        <f t="shared" si="19"/>
        <v>0</v>
      </c>
      <c r="Z187" s="81">
        <f>IF($B187=" ",0,IF([1]Données!$T228="non couvert",0,IF([1]Données!$U228="oui",MIN(VLOOKUP($F187,taux,26),ROUNDUP(IF($E187/12&gt;VLOOKUP($F187,taux,21)+VLOOKUP($F187,taux,23),(VLOOKUP($F187,taux,20)*VLOOKUP($F187,taux,21))+(VLOOKUP($F187,taux,22)*VLOOKUP($F187,taux,23))+($E187/12-VLOOKUP($F187,taux,21)-VLOOKUP($F187,taux,23))*VLOOKUP($F187,taux,24),IF($E187/12&gt;VLOOKUP($F187,taux,21),(VLOOKUP($F187,taux,20)*VLOOKUP($F187,taux,21))+($E187/12-VLOOKUP($F187,taux,21))*VLOOKUP($F187,taux,22),$E187/12*VLOOKUP($F187,taux,20))),0)),MIN(VLOOKUP($F187,taux,25),ROUNDUP(IF($E187/12&gt;VLOOKUP($F187,taux,21)+VLOOKUP($F187,taux,23),(VLOOKUP($F187,taux,20)*VLOOKUP($F187,taux,21))+(VLOOKUP($F187,taux,22)*VLOOKUP($F187,taux,23))+($E187/12-VLOOKUP($F187,taux,21)-VLOOKUP($F187,taux,23))*VLOOKUP($F187,taux,24),IF($E187/12&gt;VLOOKUP($F187,taux,21),(VLOOKUP($F187,taux,20)*VLOOKUP($F187,taux,21))+($E187/12-VLOOKUP($F187,taux,21))*VLOOKUP($F187,taux,22),$E187/12*VLOOKUP($F187,taux,20))),0)))))</f>
        <v>0</v>
      </c>
      <c r="AA187" s="85">
        <f>IF($B187=" ",0,IF([1]Données!$X279="non couvert"," ",[1]Données!Y279))</f>
        <v>0</v>
      </c>
      <c r="AB187" s="82">
        <f>IF($B187=" ",0,IF([1]Données!$X279="exo",0,IF($AA187="ind",VLOOKUP($F187,taux,34),IF($AA187="fam",VLOOKUP($F187,taux,35),IF($AA187="mono",VLOOKUP($F187,taux,36),IF($AA187="couple",VLOOKUP($F187,taux,37),0))))))</f>
        <v>0</v>
      </c>
      <c r="AC187" s="85">
        <f>IF($B187=" ",0,IF([1]Données!$Z279="non couvert"," ",[1]Données!AA279))</f>
        <v>0</v>
      </c>
      <c r="AD187" s="82">
        <f>IF($B187=" ",0,IF([1]Données!$Z279="exo",0,IF($AC187="ind",VLOOKUP($F187,taux,38),IF($AC187="fam",VLOOKUP($F187,taux,39),IF($AC187="mono",VLOOKUP($F187,taux,40),IF($AC187="couple",VLOOKUP($F187,taux,41),0))))))</f>
        <v>0</v>
      </c>
      <c r="AE187" s="86">
        <f>IF($B187=" ",0,IF([1]Données!$AB279="non couvert"," ",[1]Données!AC279))</f>
        <v>0</v>
      </c>
      <c r="AF187" s="87">
        <f>IF($B187=" ",0,IF([1]Données!$AB279="exo",0,IF($AE187="ind",VLOOKUP($F187,taux,42),IF($AE187="fam",VLOOKUP($F187,taux,43),IF($AE187="mono",VLOOKUP($F187,taux,44),IF($AE187="couple",VLOOKUP($F187,taux,45),0))))))</f>
        <v>0</v>
      </c>
      <c r="AG187" s="88">
        <f t="shared" ca="1" si="20"/>
        <v>0</v>
      </c>
      <c r="AH187" s="88">
        <f>IF($B187=" ",0,IF([1]Données!J228="Manitoba",(Facture!H187+Facture!J187+Facture!L187+Facture!P187+Facture!R187+Facture!T187)*0.08,(AG187-W187)*IF([1]Données!$J228="qc",0.09,IF([1]Données!$J228="on",0.08,0))+W187*VLOOKUP($F187,taux,28)))</f>
        <v>0</v>
      </c>
      <c r="AI187" s="78">
        <f t="shared" ca="1" si="22"/>
        <v>0</v>
      </c>
    </row>
    <row r="188" spans="1:35" s="64" customFormat="1">
      <c r="A188" s="89">
        <f t="shared" si="23"/>
        <v>174</v>
      </c>
      <c r="B188" s="68" t="str">
        <f>CONCATENATE([1]Données!B280," ",[1]Données!C280)</f>
        <v xml:space="preserve"> </v>
      </c>
      <c r="C188" s="69">
        <f ca="1">IF(B188=" ",0,INT((TODAY()-[1]Données!E229)/365.25))</f>
        <v>0</v>
      </c>
      <c r="D188" s="70">
        <f>[1]Données!D280</f>
        <v>0</v>
      </c>
      <c r="E188" s="71">
        <f>[1]Données!I280</f>
        <v>0</v>
      </c>
      <c r="F188" s="72">
        <f>[1]Données!AD280</f>
        <v>0</v>
      </c>
      <c r="G188" s="73">
        <f t="shared" ca="1" si="21"/>
        <v>0</v>
      </c>
      <c r="H188" s="74">
        <f>IF($B188=" ",0,IF([1]Données!$K280="exo",0,$G188/1000*VLOOKUP($F188,taux,2)))</f>
        <v>0</v>
      </c>
      <c r="I188" s="75">
        <f ca="1">IF(C188&gt;=65,0,[1]Données!M229*5000)</f>
        <v>0</v>
      </c>
      <c r="J188" s="74">
        <f ca="1">I188/1000*(IF(I188=0,0,1)*VLOOKUP((1+(C188&gt;=20)+(C188&gt;=25)+(C188&gt;=30)+(C188&gt;=35)+(C188&gt;=40)+(C188&gt;=45)+(C188&gt;=50)+(C188&gt;=55)+(C188&gt;=60)+(C188&gt;=65)),Test,2+(IF([1]Données!F229="H",1,3))+(IF([1]Données!G229="F",1,0))))</f>
        <v>0</v>
      </c>
      <c r="K188" s="73">
        <f t="shared" ca="1" si="16"/>
        <v>0</v>
      </c>
      <c r="L188" s="74">
        <f>IF($B188=" ",0,IF([1]Données!$N280="exo",0,$K188/1000*VLOOKUP($F188,taux,6)))</f>
        <v>0</v>
      </c>
      <c r="M188" s="76">
        <f>IF($B188=" ",0,IF([1]Données!$K229="NON COUVERT",0,IF(AND([1]Données!$L229="oui",[1]Données!$K229=0.5),MIN(VLOOKUP($F188,taux,5)/2,ROUNDUP(VLOOKUP($F188,taux,3)*$E188,-3)/2),IF([1]Données!$K229=0.5,MIN(VLOOKUP($F188,taux,4)/2,ROUNDUP(VLOOKUP($F188,taux,3)*$E188,-3)/2),ROUNDUP(IF([1]Données!$L229="OUI",MIN(VLOOKUP($F188,taux,3)*$E188,VLOOKUP($F188,taux,5)),MIN(VLOOKUP($F188,taux,3)*$E188,VLOOKUP($F188,taux,4))),-3)))))</f>
        <v>0</v>
      </c>
      <c r="N188" s="76">
        <f>IF($B188=" ",0,IF([1]Données!$N229="NON COUVERT",0,IF(AND([1]Données!$O229="oui",[1]Données!$N229=0.5),MIN(VLOOKUP($F188,taux,9)/2,ROUNDUP(VLOOKUP($F188,taux,7)*$E188,-3)/2),IF([1]Données!$N229=0.5,MIN(VLOOKUP($F188,taux,8)/2,ROUNDUP(VLOOKUP($F188,taux,7)*$E188,-3)/2),ROUNDUP(IF([1]Données!$O229="OUI",MIN(VLOOKUP($F188,taux,7)*$E188,VLOOKUP($F188,taux,9)),MIN(VLOOKUP($F188,taux,7)*$E188,VLOOKUP($F188,taux,8))),-3)))))</f>
        <v>0</v>
      </c>
      <c r="O188" s="77">
        <f>IF($B188=" ",0,IF([1]Données!P280="non couvert"," ",[1]Données!Q280))</f>
        <v>0</v>
      </c>
      <c r="P188" s="78">
        <f>IF($B188=" ",0,IF([1]Données!$P280="exo",0,IF($O188="FAM",VLOOKUP($F188,taux,10),IF($O188="MONO",VLOOKUP($F188,taux,11),IF($O188="COUPLE",VLOOKUP($F188,taux,12),0)))))</f>
        <v>0</v>
      </c>
      <c r="Q188" s="79">
        <f>IF($B188=" ",0,IF([1]Données!$R280="NON COUVERT",0,ROUNDUP(IF([1]Données!$S280="OUI",MIN($E188*VLOOKUP($F188,taux,15)/52,VLOOKUP($F188,taux,17)),MIN($E188*VLOOKUP($F188,taux,15)/52,VLOOKUP($F188,taux,16))),0)))</f>
        <v>0</v>
      </c>
      <c r="R188" s="80">
        <f>IF($B188=" ",0,IF([1]Données!$R280="EXO",0,$Q188*VLOOKUP($F188,taux,13)/10))</f>
        <v>0</v>
      </c>
      <c r="S188" s="81">
        <f t="shared" ca="1" si="17"/>
        <v>0</v>
      </c>
      <c r="T188" s="82">
        <f>IF(B188=" ",0,IF([1]Données!$T280="exo",0,$S188*VLOOKUP($F188,taux,18)/100))</f>
        <v>0</v>
      </c>
      <c r="U188" s="81">
        <f>IF($B188=" ",0,IF([1]Données!$V280="non couvert",0,IF(VLOOKUP($F188,taux,29)="fixe","s/o",IF([1]Données!$W280="oui",MIN(ROUNDUP(VLOOKUP($F188,taux,31)*$E188,-3),VLOOKUP($F188,taux,33)),MIN(ROUNDUP(VLOOKUP($F188,taux,31)*$E188,-3),VLOOKUP($F188,taux,32))))))</f>
        <v>0</v>
      </c>
      <c r="V188" s="82">
        <f>IF(B188=" ",0,IF([1]Données!$V280="exo",0,IF(VLOOKUP($F188,taux,29)="fixe",VLOOKUP($F188,taux,30),$U188/1000*VLOOKUP($F188,taux,30))))</f>
        <v>0</v>
      </c>
      <c r="W188" s="82">
        <f t="shared" si="18"/>
        <v>0</v>
      </c>
      <c r="X188" s="83">
        <f>IF(B188=" ",0,EDATE(([1]Données!E229),780))</f>
        <v>0</v>
      </c>
      <c r="Y188" s="83">
        <f t="shared" si="19"/>
        <v>0</v>
      </c>
      <c r="Z188" s="81">
        <f>IF($B188=" ",0,IF([1]Données!$T229="non couvert",0,IF([1]Données!$U229="oui",MIN(VLOOKUP($F188,taux,26),ROUNDUP(IF($E188/12&gt;VLOOKUP($F188,taux,21)+VLOOKUP($F188,taux,23),(VLOOKUP($F188,taux,20)*VLOOKUP($F188,taux,21))+(VLOOKUP($F188,taux,22)*VLOOKUP($F188,taux,23))+($E188/12-VLOOKUP($F188,taux,21)-VLOOKUP($F188,taux,23))*VLOOKUP($F188,taux,24),IF($E188/12&gt;VLOOKUP($F188,taux,21),(VLOOKUP($F188,taux,20)*VLOOKUP($F188,taux,21))+($E188/12-VLOOKUP($F188,taux,21))*VLOOKUP($F188,taux,22),$E188/12*VLOOKUP($F188,taux,20))),0)),MIN(VLOOKUP($F188,taux,25),ROUNDUP(IF($E188/12&gt;VLOOKUP($F188,taux,21)+VLOOKUP($F188,taux,23),(VLOOKUP($F188,taux,20)*VLOOKUP($F188,taux,21))+(VLOOKUP($F188,taux,22)*VLOOKUP($F188,taux,23))+($E188/12-VLOOKUP($F188,taux,21)-VLOOKUP($F188,taux,23))*VLOOKUP($F188,taux,24),IF($E188/12&gt;VLOOKUP($F188,taux,21),(VLOOKUP($F188,taux,20)*VLOOKUP($F188,taux,21))+($E188/12-VLOOKUP($F188,taux,21))*VLOOKUP($F188,taux,22),$E188/12*VLOOKUP($F188,taux,20))),0)))))</f>
        <v>0</v>
      </c>
      <c r="AA188" s="85">
        <f>IF($B188=" ",0,IF([1]Données!$X280="non couvert"," ",[1]Données!Y280))</f>
        <v>0</v>
      </c>
      <c r="AB188" s="82">
        <f>IF($B188=" ",0,IF([1]Données!$X280="exo",0,IF($AA188="ind",VLOOKUP($F188,taux,34),IF($AA188="fam",VLOOKUP($F188,taux,35),IF($AA188="mono",VLOOKUP($F188,taux,36),IF($AA188="couple",VLOOKUP($F188,taux,37),0))))))</f>
        <v>0</v>
      </c>
      <c r="AC188" s="85">
        <f>IF($B188=" ",0,IF([1]Données!$Z280="non couvert"," ",[1]Données!AA280))</f>
        <v>0</v>
      </c>
      <c r="AD188" s="82">
        <f>IF($B188=" ",0,IF([1]Données!$Z280="exo",0,IF($AC188="ind",VLOOKUP($F188,taux,38),IF($AC188="fam",VLOOKUP($F188,taux,39),IF($AC188="mono",VLOOKUP($F188,taux,40),IF($AC188="couple",VLOOKUP($F188,taux,41),0))))))</f>
        <v>0</v>
      </c>
      <c r="AE188" s="86">
        <f>IF($B188=" ",0,IF([1]Données!$AB280="non couvert"," ",[1]Données!AC280))</f>
        <v>0</v>
      </c>
      <c r="AF188" s="87">
        <f>IF($B188=" ",0,IF([1]Données!$AB280="exo",0,IF($AE188="ind",VLOOKUP($F188,taux,42),IF($AE188="fam",VLOOKUP($F188,taux,43),IF($AE188="mono",VLOOKUP($F188,taux,44),IF($AE188="couple",VLOOKUP($F188,taux,45),0))))))</f>
        <v>0</v>
      </c>
      <c r="AG188" s="88">
        <f t="shared" ca="1" si="20"/>
        <v>0</v>
      </c>
      <c r="AH188" s="88">
        <f>IF($B188=" ",0,IF([1]Données!J229="Manitoba",(Facture!H188+Facture!J188+Facture!L188+Facture!P188+Facture!R188+Facture!T188)*0.08,(AG188-W188)*IF([1]Données!$J229="qc",0.09,IF([1]Données!$J229="on",0.08,0))+W188*VLOOKUP($F188,taux,28)))</f>
        <v>0</v>
      </c>
      <c r="AI188" s="78">
        <f t="shared" ca="1" si="22"/>
        <v>0</v>
      </c>
    </row>
    <row r="189" spans="1:35" s="64" customFormat="1">
      <c r="A189" s="89">
        <f t="shared" si="23"/>
        <v>175</v>
      </c>
      <c r="B189" s="68" t="str">
        <f>CONCATENATE([1]Données!B281," ",[1]Données!C281)</f>
        <v xml:space="preserve"> </v>
      </c>
      <c r="C189" s="69">
        <f ca="1">IF(B189=" ",0,INT((TODAY()-[1]Données!E230)/365.25))</f>
        <v>0</v>
      </c>
      <c r="D189" s="70">
        <f>[1]Données!D281</f>
        <v>0</v>
      </c>
      <c r="E189" s="71">
        <f>[1]Données!I281</f>
        <v>0</v>
      </c>
      <c r="F189" s="72">
        <f>[1]Données!AD281</f>
        <v>0</v>
      </c>
      <c r="G189" s="73">
        <f t="shared" ca="1" si="21"/>
        <v>0</v>
      </c>
      <c r="H189" s="74">
        <f>IF($B189=" ",0,IF([1]Données!$K281="exo",0,$G189/1000*VLOOKUP($F189,taux,2)))</f>
        <v>0</v>
      </c>
      <c r="I189" s="75">
        <f ca="1">IF(C189&gt;=65,0,[1]Données!M230*5000)</f>
        <v>0</v>
      </c>
      <c r="J189" s="74">
        <f ca="1">I189/1000*(IF(I189=0,0,1)*VLOOKUP((1+(C189&gt;=20)+(C189&gt;=25)+(C189&gt;=30)+(C189&gt;=35)+(C189&gt;=40)+(C189&gt;=45)+(C189&gt;=50)+(C189&gt;=55)+(C189&gt;=60)+(C189&gt;=65)),Test,2+(IF([1]Données!F230="H",1,3))+(IF([1]Données!G230="F",1,0))))</f>
        <v>0</v>
      </c>
      <c r="K189" s="73">
        <f t="shared" ca="1" si="16"/>
        <v>0</v>
      </c>
      <c r="L189" s="74">
        <f>IF($B189=" ",0,IF([1]Données!$N281="exo",0,$K189/1000*VLOOKUP($F189,taux,6)))</f>
        <v>0</v>
      </c>
      <c r="M189" s="76">
        <f>IF($B189=" ",0,IF([1]Données!$K230="NON COUVERT",0,IF(AND([1]Données!$L230="oui",[1]Données!$K230=0.5),MIN(VLOOKUP($F189,taux,5)/2,ROUNDUP(VLOOKUP($F189,taux,3)*$E189,-3)/2),IF([1]Données!$K230=0.5,MIN(VLOOKUP($F189,taux,4)/2,ROUNDUP(VLOOKUP($F189,taux,3)*$E189,-3)/2),ROUNDUP(IF([1]Données!$L230="OUI",MIN(VLOOKUP($F189,taux,3)*$E189,VLOOKUP($F189,taux,5)),MIN(VLOOKUP($F189,taux,3)*$E189,VLOOKUP($F189,taux,4))),-3)))))</f>
        <v>0</v>
      </c>
      <c r="N189" s="76">
        <f>IF($B189=" ",0,IF([1]Données!$N230="NON COUVERT",0,IF(AND([1]Données!$O230="oui",[1]Données!$N230=0.5),MIN(VLOOKUP($F189,taux,9)/2,ROUNDUP(VLOOKUP($F189,taux,7)*$E189,-3)/2),IF([1]Données!$N230=0.5,MIN(VLOOKUP($F189,taux,8)/2,ROUNDUP(VLOOKUP($F189,taux,7)*$E189,-3)/2),ROUNDUP(IF([1]Données!$O230="OUI",MIN(VLOOKUP($F189,taux,7)*$E189,VLOOKUP($F189,taux,9)),MIN(VLOOKUP($F189,taux,7)*$E189,VLOOKUP($F189,taux,8))),-3)))))</f>
        <v>0</v>
      </c>
      <c r="O189" s="77">
        <f>IF($B189=" ",0,IF([1]Données!P281="non couvert"," ",[1]Données!Q281))</f>
        <v>0</v>
      </c>
      <c r="P189" s="78">
        <f>IF($B189=" ",0,IF([1]Données!$P281="exo",0,IF($O189="FAM",VLOOKUP($F189,taux,10),IF($O189="MONO",VLOOKUP($F189,taux,11),IF($O189="COUPLE",VLOOKUP($F189,taux,12),0)))))</f>
        <v>0</v>
      </c>
      <c r="Q189" s="79">
        <f>IF($B189=" ",0,IF([1]Données!$R281="NON COUVERT",0,ROUNDUP(IF([1]Données!$S281="OUI",MIN($E189*VLOOKUP($F189,taux,15)/52,VLOOKUP($F189,taux,17)),MIN($E189*VLOOKUP($F189,taux,15)/52,VLOOKUP($F189,taux,16))),0)))</f>
        <v>0</v>
      </c>
      <c r="R189" s="80">
        <f>IF($B189=" ",0,IF([1]Données!$R281="EXO",0,$Q189*VLOOKUP($F189,taux,13)/10))</f>
        <v>0</v>
      </c>
      <c r="S189" s="81">
        <f t="shared" ca="1" si="17"/>
        <v>0</v>
      </c>
      <c r="T189" s="82">
        <f>IF(B189=" ",0,IF([1]Données!$T281="exo",0,$S189*VLOOKUP($F189,taux,18)/100))</f>
        <v>0</v>
      </c>
      <c r="U189" s="81">
        <f>IF($B189=" ",0,IF([1]Données!$V281="non couvert",0,IF(VLOOKUP($F189,taux,29)="fixe","s/o",IF([1]Données!$W281="oui",MIN(ROUNDUP(VLOOKUP($F189,taux,31)*$E189,-3),VLOOKUP($F189,taux,33)),MIN(ROUNDUP(VLOOKUP($F189,taux,31)*$E189,-3),VLOOKUP($F189,taux,32))))))</f>
        <v>0</v>
      </c>
      <c r="V189" s="82">
        <f>IF(B189=" ",0,IF([1]Données!$V281="exo",0,IF(VLOOKUP($F189,taux,29)="fixe",VLOOKUP($F189,taux,30),$U189/1000*VLOOKUP($F189,taux,30))))</f>
        <v>0</v>
      </c>
      <c r="W189" s="82">
        <f t="shared" si="18"/>
        <v>0</v>
      </c>
      <c r="X189" s="83">
        <f>IF(B189=" ",0,EDATE(([1]Données!E230),780))</f>
        <v>0</v>
      </c>
      <c r="Y189" s="83">
        <f t="shared" si="19"/>
        <v>0</v>
      </c>
      <c r="Z189" s="81">
        <f>IF($B189=" ",0,IF([1]Données!$T230="non couvert",0,IF([1]Données!$U230="oui",MIN(VLOOKUP($F189,taux,26),ROUNDUP(IF($E189/12&gt;VLOOKUP($F189,taux,21)+VLOOKUP($F189,taux,23),(VLOOKUP($F189,taux,20)*VLOOKUP($F189,taux,21))+(VLOOKUP($F189,taux,22)*VLOOKUP($F189,taux,23))+($E189/12-VLOOKUP($F189,taux,21)-VLOOKUP($F189,taux,23))*VLOOKUP($F189,taux,24),IF($E189/12&gt;VLOOKUP($F189,taux,21),(VLOOKUP($F189,taux,20)*VLOOKUP($F189,taux,21))+($E189/12-VLOOKUP($F189,taux,21))*VLOOKUP($F189,taux,22),$E189/12*VLOOKUP($F189,taux,20))),0)),MIN(VLOOKUP($F189,taux,25),ROUNDUP(IF($E189/12&gt;VLOOKUP($F189,taux,21)+VLOOKUP($F189,taux,23),(VLOOKUP($F189,taux,20)*VLOOKUP($F189,taux,21))+(VLOOKUP($F189,taux,22)*VLOOKUP($F189,taux,23))+($E189/12-VLOOKUP($F189,taux,21)-VLOOKUP($F189,taux,23))*VLOOKUP($F189,taux,24),IF($E189/12&gt;VLOOKUP($F189,taux,21),(VLOOKUP($F189,taux,20)*VLOOKUP($F189,taux,21))+($E189/12-VLOOKUP($F189,taux,21))*VLOOKUP($F189,taux,22),$E189/12*VLOOKUP($F189,taux,20))),0)))))</f>
        <v>0</v>
      </c>
      <c r="AA189" s="85">
        <f>IF($B189=" ",0,IF([1]Données!$X281="non couvert"," ",[1]Données!Y281))</f>
        <v>0</v>
      </c>
      <c r="AB189" s="82">
        <f>IF($B189=" ",0,IF([1]Données!$X281="exo",0,IF($AA189="ind",VLOOKUP($F189,taux,34),IF($AA189="fam",VLOOKUP($F189,taux,35),IF($AA189="mono",VLOOKUP($F189,taux,36),IF($AA189="couple",VLOOKUP($F189,taux,37),0))))))</f>
        <v>0</v>
      </c>
      <c r="AC189" s="85">
        <f>IF($B189=" ",0,IF([1]Données!$Z281="non couvert"," ",[1]Données!AA281))</f>
        <v>0</v>
      </c>
      <c r="AD189" s="82">
        <f>IF($B189=" ",0,IF([1]Données!$Z281="exo",0,IF($AC189="ind",VLOOKUP($F189,taux,38),IF($AC189="fam",VLOOKUP($F189,taux,39),IF($AC189="mono",VLOOKUP($F189,taux,40),IF($AC189="couple",VLOOKUP($F189,taux,41),0))))))</f>
        <v>0</v>
      </c>
      <c r="AE189" s="86">
        <f>IF($B189=" ",0,IF([1]Données!$AB281="non couvert"," ",[1]Données!AC281))</f>
        <v>0</v>
      </c>
      <c r="AF189" s="87">
        <f>IF($B189=" ",0,IF([1]Données!$AB281="exo",0,IF($AE189="ind",VLOOKUP($F189,taux,42),IF($AE189="fam",VLOOKUP($F189,taux,43),IF($AE189="mono",VLOOKUP($F189,taux,44),IF($AE189="couple",VLOOKUP($F189,taux,45),0))))))</f>
        <v>0</v>
      </c>
      <c r="AG189" s="88">
        <f t="shared" ca="1" si="20"/>
        <v>0</v>
      </c>
      <c r="AH189" s="88">
        <f>IF($B189=" ",0,IF([1]Données!J230="Manitoba",(Facture!H189+Facture!J189+Facture!L189+Facture!P189+Facture!R189+Facture!T189)*0.08,(AG189-W189)*IF([1]Données!$J230="qc",0.09,IF([1]Données!$J230="on",0.08,0))+W189*VLOOKUP($F189,taux,28)))</f>
        <v>0</v>
      </c>
      <c r="AI189" s="78">
        <f t="shared" ca="1" si="22"/>
        <v>0</v>
      </c>
    </row>
    <row r="190" spans="1:35" s="64" customFormat="1">
      <c r="A190" s="89">
        <f t="shared" si="23"/>
        <v>176</v>
      </c>
      <c r="B190" s="68" t="str">
        <f>CONCATENATE([1]Données!B282," ",[1]Données!C282)</f>
        <v xml:space="preserve"> </v>
      </c>
      <c r="C190" s="69">
        <f ca="1">IF(B190=" ",0,INT((TODAY()-[1]Données!E231)/365.25))</f>
        <v>0</v>
      </c>
      <c r="D190" s="70">
        <f>[1]Données!D282</f>
        <v>0</v>
      </c>
      <c r="E190" s="71">
        <f>[1]Données!I282</f>
        <v>0</v>
      </c>
      <c r="F190" s="72">
        <f>[1]Données!AD282</f>
        <v>0</v>
      </c>
      <c r="G190" s="73">
        <f t="shared" ca="1" si="21"/>
        <v>0</v>
      </c>
      <c r="H190" s="74">
        <f>IF($B190=" ",0,IF([1]Données!$K282="exo",0,$G190/1000*VLOOKUP($F190,taux,2)))</f>
        <v>0</v>
      </c>
      <c r="I190" s="75">
        <f ca="1">IF(C190&gt;=65,0,[1]Données!M231*5000)</f>
        <v>0</v>
      </c>
      <c r="J190" s="74">
        <f ca="1">I190/1000*(IF(I190=0,0,1)*VLOOKUP((1+(C190&gt;=20)+(C190&gt;=25)+(C190&gt;=30)+(C190&gt;=35)+(C190&gt;=40)+(C190&gt;=45)+(C190&gt;=50)+(C190&gt;=55)+(C190&gt;=60)+(C190&gt;=65)),Test,2+(IF([1]Données!F231="H",1,3))+(IF([1]Données!G231="F",1,0))))</f>
        <v>0</v>
      </c>
      <c r="K190" s="73">
        <f t="shared" ca="1" si="16"/>
        <v>0</v>
      </c>
      <c r="L190" s="74">
        <f>IF($B190=" ",0,IF([1]Données!$N282="exo",0,$K190/1000*VLOOKUP($F190,taux,6)))</f>
        <v>0</v>
      </c>
      <c r="M190" s="76">
        <f>IF($B190=" ",0,IF([1]Données!$K231="NON COUVERT",0,IF(AND([1]Données!$L231="oui",[1]Données!$K231=0.5),MIN(VLOOKUP($F190,taux,5)/2,ROUNDUP(VLOOKUP($F190,taux,3)*$E190,-3)/2),IF([1]Données!$K231=0.5,MIN(VLOOKUP($F190,taux,4)/2,ROUNDUP(VLOOKUP($F190,taux,3)*$E190,-3)/2),ROUNDUP(IF([1]Données!$L231="OUI",MIN(VLOOKUP($F190,taux,3)*$E190,VLOOKUP($F190,taux,5)),MIN(VLOOKUP($F190,taux,3)*$E190,VLOOKUP($F190,taux,4))),-3)))))</f>
        <v>0</v>
      </c>
      <c r="N190" s="76">
        <f>IF($B190=" ",0,IF([1]Données!$N231="NON COUVERT",0,IF(AND([1]Données!$O231="oui",[1]Données!$N231=0.5),MIN(VLOOKUP($F190,taux,9)/2,ROUNDUP(VLOOKUP($F190,taux,7)*$E190,-3)/2),IF([1]Données!$N231=0.5,MIN(VLOOKUP($F190,taux,8)/2,ROUNDUP(VLOOKUP($F190,taux,7)*$E190,-3)/2),ROUNDUP(IF([1]Données!$O231="OUI",MIN(VLOOKUP($F190,taux,7)*$E190,VLOOKUP($F190,taux,9)),MIN(VLOOKUP($F190,taux,7)*$E190,VLOOKUP($F190,taux,8))),-3)))))</f>
        <v>0</v>
      </c>
      <c r="O190" s="77">
        <f>IF($B190=" ",0,IF([1]Données!P282="non couvert"," ",[1]Données!Q282))</f>
        <v>0</v>
      </c>
      <c r="P190" s="78">
        <f>IF($B190=" ",0,IF([1]Données!$P282="exo",0,IF($O190="FAM",VLOOKUP($F190,taux,10),IF($O190="MONO",VLOOKUP($F190,taux,11),IF($O190="COUPLE",VLOOKUP($F190,taux,12),0)))))</f>
        <v>0</v>
      </c>
      <c r="Q190" s="79">
        <f>IF($B190=" ",0,IF([1]Données!$R282="NON COUVERT",0,ROUNDUP(IF([1]Données!$S282="OUI",MIN($E190*VLOOKUP($F190,taux,15)/52,VLOOKUP($F190,taux,17)),MIN($E190*VLOOKUP($F190,taux,15)/52,VLOOKUP($F190,taux,16))),0)))</f>
        <v>0</v>
      </c>
      <c r="R190" s="80">
        <f>IF($B190=" ",0,IF([1]Données!$R282="EXO",0,$Q190*VLOOKUP($F190,taux,13)/10))</f>
        <v>0</v>
      </c>
      <c r="S190" s="81">
        <f t="shared" ca="1" si="17"/>
        <v>0</v>
      </c>
      <c r="T190" s="82">
        <f>IF(B190=" ",0,IF([1]Données!$T282="exo",0,$S190*VLOOKUP($F190,taux,18)/100))</f>
        <v>0</v>
      </c>
      <c r="U190" s="81">
        <f>IF($B190=" ",0,IF([1]Données!$V282="non couvert",0,IF(VLOOKUP($F190,taux,29)="fixe","s/o",IF([1]Données!$W282="oui",MIN(ROUNDUP(VLOOKUP($F190,taux,31)*$E190,-3),VLOOKUP($F190,taux,33)),MIN(ROUNDUP(VLOOKUP($F190,taux,31)*$E190,-3),VLOOKUP($F190,taux,32))))))</f>
        <v>0</v>
      </c>
      <c r="V190" s="82">
        <f>IF(B190=" ",0,IF([1]Données!$V282="exo",0,IF(VLOOKUP($F190,taux,29)="fixe",VLOOKUP($F190,taux,30),$U190/1000*VLOOKUP($F190,taux,30))))</f>
        <v>0</v>
      </c>
      <c r="W190" s="82">
        <f t="shared" si="18"/>
        <v>0</v>
      </c>
      <c r="X190" s="83">
        <f>IF(B190=" ",0,EDATE(([1]Données!E231),780))</f>
        <v>0</v>
      </c>
      <c r="Y190" s="83">
        <f t="shared" si="19"/>
        <v>0</v>
      </c>
      <c r="Z190" s="81">
        <f>IF($B190=" ",0,IF([1]Données!$T231="non couvert",0,IF([1]Données!$U231="oui",MIN(VLOOKUP($F190,taux,26),ROUNDUP(IF($E190/12&gt;VLOOKUP($F190,taux,21)+VLOOKUP($F190,taux,23),(VLOOKUP($F190,taux,20)*VLOOKUP($F190,taux,21))+(VLOOKUP($F190,taux,22)*VLOOKUP($F190,taux,23))+($E190/12-VLOOKUP($F190,taux,21)-VLOOKUP($F190,taux,23))*VLOOKUP($F190,taux,24),IF($E190/12&gt;VLOOKUP($F190,taux,21),(VLOOKUP($F190,taux,20)*VLOOKUP($F190,taux,21))+($E190/12-VLOOKUP($F190,taux,21))*VLOOKUP($F190,taux,22),$E190/12*VLOOKUP($F190,taux,20))),0)),MIN(VLOOKUP($F190,taux,25),ROUNDUP(IF($E190/12&gt;VLOOKUP($F190,taux,21)+VLOOKUP($F190,taux,23),(VLOOKUP($F190,taux,20)*VLOOKUP($F190,taux,21))+(VLOOKUP($F190,taux,22)*VLOOKUP($F190,taux,23))+($E190/12-VLOOKUP($F190,taux,21)-VLOOKUP($F190,taux,23))*VLOOKUP($F190,taux,24),IF($E190/12&gt;VLOOKUP($F190,taux,21),(VLOOKUP($F190,taux,20)*VLOOKUP($F190,taux,21))+($E190/12-VLOOKUP($F190,taux,21))*VLOOKUP($F190,taux,22),$E190/12*VLOOKUP($F190,taux,20))),0)))))</f>
        <v>0</v>
      </c>
      <c r="AA190" s="85">
        <f>IF($B190=" ",0,IF([1]Données!$X282="non couvert"," ",[1]Données!Y282))</f>
        <v>0</v>
      </c>
      <c r="AB190" s="82">
        <f>IF($B190=" ",0,IF([1]Données!$X282="exo",0,IF($AA190="ind",VLOOKUP($F190,taux,34),IF($AA190="fam",VLOOKUP($F190,taux,35),IF($AA190="mono",VLOOKUP($F190,taux,36),IF($AA190="couple",VLOOKUP($F190,taux,37),0))))))</f>
        <v>0</v>
      </c>
      <c r="AC190" s="85">
        <f>IF($B190=" ",0,IF([1]Données!$Z282="non couvert"," ",[1]Données!AA282))</f>
        <v>0</v>
      </c>
      <c r="AD190" s="82">
        <f>IF($B190=" ",0,IF([1]Données!$Z282="exo",0,IF($AC190="ind",VLOOKUP($F190,taux,38),IF($AC190="fam",VLOOKUP($F190,taux,39),IF($AC190="mono",VLOOKUP($F190,taux,40),IF($AC190="couple",VLOOKUP($F190,taux,41),0))))))</f>
        <v>0</v>
      </c>
      <c r="AE190" s="86">
        <f>IF($B190=" ",0,IF([1]Données!$AB282="non couvert"," ",[1]Données!AC282))</f>
        <v>0</v>
      </c>
      <c r="AF190" s="87">
        <f>IF($B190=" ",0,IF([1]Données!$AB282="exo",0,IF($AE190="ind",VLOOKUP($F190,taux,42),IF($AE190="fam",VLOOKUP($F190,taux,43),IF($AE190="mono",VLOOKUP($F190,taux,44),IF($AE190="couple",VLOOKUP($F190,taux,45),0))))))</f>
        <v>0</v>
      </c>
      <c r="AG190" s="88">
        <f t="shared" ca="1" si="20"/>
        <v>0</v>
      </c>
      <c r="AH190" s="88">
        <f>IF($B190=" ",0,IF([1]Données!J231="Manitoba",(Facture!H190+Facture!J190+Facture!L190+Facture!P190+Facture!R190+Facture!T190)*0.08,(AG190-W190)*IF([1]Données!$J231="qc",0.09,IF([1]Données!$J231="on",0.08,0))+W190*VLOOKUP($F190,taux,28)))</f>
        <v>0</v>
      </c>
      <c r="AI190" s="78">
        <f t="shared" ca="1" si="22"/>
        <v>0</v>
      </c>
    </row>
    <row r="191" spans="1:35" s="64" customFormat="1">
      <c r="A191" s="89">
        <f t="shared" si="23"/>
        <v>177</v>
      </c>
      <c r="B191" s="68" t="str">
        <f>CONCATENATE([1]Données!B283," ",[1]Données!C283)</f>
        <v xml:space="preserve"> </v>
      </c>
      <c r="C191" s="69">
        <f ca="1">IF(B191=" ",0,INT((TODAY()-[1]Données!E232)/365.25))</f>
        <v>0</v>
      </c>
      <c r="D191" s="70">
        <f>[1]Données!D283</f>
        <v>0</v>
      </c>
      <c r="E191" s="71">
        <f>[1]Données!I283</f>
        <v>0</v>
      </c>
      <c r="F191" s="72">
        <f>[1]Données!AD283</f>
        <v>0</v>
      </c>
      <c r="G191" s="73">
        <f t="shared" ca="1" si="21"/>
        <v>0</v>
      </c>
      <c r="H191" s="74">
        <f>IF($B191=" ",0,IF([1]Données!$K283="exo",0,$G191/1000*VLOOKUP($F191,taux,2)))</f>
        <v>0</v>
      </c>
      <c r="I191" s="75">
        <f ca="1">IF(C191&gt;=65,0,[1]Données!M232*5000)</f>
        <v>0</v>
      </c>
      <c r="J191" s="74">
        <f ca="1">I191/1000*(IF(I191=0,0,1)*VLOOKUP((1+(C191&gt;=20)+(C191&gt;=25)+(C191&gt;=30)+(C191&gt;=35)+(C191&gt;=40)+(C191&gt;=45)+(C191&gt;=50)+(C191&gt;=55)+(C191&gt;=60)+(C191&gt;=65)),Test,2+(IF([1]Données!F232="H",1,3))+(IF([1]Données!G232="F",1,0))))</f>
        <v>0</v>
      </c>
      <c r="K191" s="73">
        <f t="shared" ca="1" si="16"/>
        <v>0</v>
      </c>
      <c r="L191" s="74">
        <f>IF($B191=" ",0,IF([1]Données!$N283="exo",0,$K191/1000*VLOOKUP($F191,taux,6)))</f>
        <v>0</v>
      </c>
      <c r="M191" s="76">
        <f>IF($B191=" ",0,IF([1]Données!$K232="NON COUVERT",0,IF(AND([1]Données!$L232="oui",[1]Données!$K232=0.5),MIN(VLOOKUP($F191,taux,5)/2,ROUNDUP(VLOOKUP($F191,taux,3)*$E191,-3)/2),IF([1]Données!$K232=0.5,MIN(VLOOKUP($F191,taux,4)/2,ROUNDUP(VLOOKUP($F191,taux,3)*$E191,-3)/2),ROUNDUP(IF([1]Données!$L232="OUI",MIN(VLOOKUP($F191,taux,3)*$E191,VLOOKUP($F191,taux,5)),MIN(VLOOKUP($F191,taux,3)*$E191,VLOOKUP($F191,taux,4))),-3)))))</f>
        <v>0</v>
      </c>
      <c r="N191" s="76">
        <f>IF($B191=" ",0,IF([1]Données!$N232="NON COUVERT",0,IF(AND([1]Données!$O232="oui",[1]Données!$N232=0.5),MIN(VLOOKUP($F191,taux,9)/2,ROUNDUP(VLOOKUP($F191,taux,7)*$E191,-3)/2),IF([1]Données!$N232=0.5,MIN(VLOOKUP($F191,taux,8)/2,ROUNDUP(VLOOKUP($F191,taux,7)*$E191,-3)/2),ROUNDUP(IF([1]Données!$O232="OUI",MIN(VLOOKUP($F191,taux,7)*$E191,VLOOKUP($F191,taux,9)),MIN(VLOOKUP($F191,taux,7)*$E191,VLOOKUP($F191,taux,8))),-3)))))</f>
        <v>0</v>
      </c>
      <c r="O191" s="77">
        <f>IF($B191=" ",0,IF([1]Données!P283="non couvert"," ",[1]Données!Q283))</f>
        <v>0</v>
      </c>
      <c r="P191" s="78">
        <f>IF($B191=" ",0,IF([1]Données!$P283="exo",0,IF($O191="FAM",VLOOKUP($F191,taux,10),IF($O191="MONO",VLOOKUP($F191,taux,11),IF($O191="COUPLE",VLOOKUP($F191,taux,12),0)))))</f>
        <v>0</v>
      </c>
      <c r="Q191" s="79">
        <f>IF($B191=" ",0,IF([1]Données!$R283="NON COUVERT",0,ROUNDUP(IF([1]Données!$S283="OUI",MIN($E191*VLOOKUP($F191,taux,15)/52,VLOOKUP($F191,taux,17)),MIN($E191*VLOOKUP($F191,taux,15)/52,VLOOKUP($F191,taux,16))),0)))</f>
        <v>0</v>
      </c>
      <c r="R191" s="80">
        <f>IF($B191=" ",0,IF([1]Données!$R283="EXO",0,$Q191*VLOOKUP($F191,taux,13)/10))</f>
        <v>0</v>
      </c>
      <c r="S191" s="81">
        <f t="shared" ca="1" si="17"/>
        <v>0</v>
      </c>
      <c r="T191" s="82">
        <f>IF(B191=" ",0,IF([1]Données!$T283="exo",0,$S191*VLOOKUP($F191,taux,18)/100))</f>
        <v>0</v>
      </c>
      <c r="U191" s="81">
        <f>IF($B191=" ",0,IF([1]Données!$V283="non couvert",0,IF(VLOOKUP($F191,taux,29)="fixe","s/o",IF([1]Données!$W283="oui",MIN(ROUNDUP(VLOOKUP($F191,taux,31)*$E191,-3),VLOOKUP($F191,taux,33)),MIN(ROUNDUP(VLOOKUP($F191,taux,31)*$E191,-3),VLOOKUP($F191,taux,32))))))</f>
        <v>0</v>
      </c>
      <c r="V191" s="82">
        <f>IF(B191=" ",0,IF([1]Données!$V283="exo",0,IF(VLOOKUP($F191,taux,29)="fixe",VLOOKUP($F191,taux,30),$U191/1000*VLOOKUP($F191,taux,30))))</f>
        <v>0</v>
      </c>
      <c r="W191" s="82">
        <f t="shared" si="18"/>
        <v>0</v>
      </c>
      <c r="X191" s="83">
        <f>IF(B191=" ",0,EDATE(([1]Données!E232),780))</f>
        <v>0</v>
      </c>
      <c r="Y191" s="83">
        <f t="shared" si="19"/>
        <v>0</v>
      </c>
      <c r="Z191" s="81">
        <f>IF($B191=" ",0,IF([1]Données!$T232="non couvert",0,IF([1]Données!$U232="oui",MIN(VLOOKUP($F191,taux,26),ROUNDUP(IF($E191/12&gt;VLOOKUP($F191,taux,21)+VLOOKUP($F191,taux,23),(VLOOKUP($F191,taux,20)*VLOOKUP($F191,taux,21))+(VLOOKUP($F191,taux,22)*VLOOKUP($F191,taux,23))+($E191/12-VLOOKUP($F191,taux,21)-VLOOKUP($F191,taux,23))*VLOOKUP($F191,taux,24),IF($E191/12&gt;VLOOKUP($F191,taux,21),(VLOOKUP($F191,taux,20)*VLOOKUP($F191,taux,21))+($E191/12-VLOOKUP($F191,taux,21))*VLOOKUP($F191,taux,22),$E191/12*VLOOKUP($F191,taux,20))),0)),MIN(VLOOKUP($F191,taux,25),ROUNDUP(IF($E191/12&gt;VLOOKUP($F191,taux,21)+VLOOKUP($F191,taux,23),(VLOOKUP($F191,taux,20)*VLOOKUP($F191,taux,21))+(VLOOKUP($F191,taux,22)*VLOOKUP($F191,taux,23))+($E191/12-VLOOKUP($F191,taux,21)-VLOOKUP($F191,taux,23))*VLOOKUP($F191,taux,24),IF($E191/12&gt;VLOOKUP($F191,taux,21),(VLOOKUP($F191,taux,20)*VLOOKUP($F191,taux,21))+($E191/12-VLOOKUP($F191,taux,21))*VLOOKUP($F191,taux,22),$E191/12*VLOOKUP($F191,taux,20))),0)))))</f>
        <v>0</v>
      </c>
      <c r="AA191" s="85">
        <f>IF($B191=" ",0,IF([1]Données!$X283="non couvert"," ",[1]Données!Y283))</f>
        <v>0</v>
      </c>
      <c r="AB191" s="82">
        <f>IF($B191=" ",0,IF([1]Données!$X283="exo",0,IF($AA191="ind",VLOOKUP($F191,taux,34),IF($AA191="fam",VLOOKUP($F191,taux,35),IF($AA191="mono",VLOOKUP($F191,taux,36),IF($AA191="couple",VLOOKUP($F191,taux,37),0))))))</f>
        <v>0</v>
      </c>
      <c r="AC191" s="85">
        <f>IF($B191=" ",0,IF([1]Données!$Z283="non couvert"," ",[1]Données!AA283))</f>
        <v>0</v>
      </c>
      <c r="AD191" s="82">
        <f>IF($B191=" ",0,IF([1]Données!$Z283="exo",0,IF($AC191="ind",VLOOKUP($F191,taux,38),IF($AC191="fam",VLOOKUP($F191,taux,39),IF($AC191="mono",VLOOKUP($F191,taux,40),IF($AC191="couple",VLOOKUP($F191,taux,41),0))))))</f>
        <v>0</v>
      </c>
      <c r="AE191" s="86">
        <f>IF($B191=" ",0,IF([1]Données!$AB283="non couvert"," ",[1]Données!AC283))</f>
        <v>0</v>
      </c>
      <c r="AF191" s="87">
        <f>IF($B191=" ",0,IF([1]Données!$AB283="exo",0,IF($AE191="ind",VLOOKUP($F191,taux,42),IF($AE191="fam",VLOOKUP($F191,taux,43),IF($AE191="mono",VLOOKUP($F191,taux,44),IF($AE191="couple",VLOOKUP($F191,taux,45),0))))))</f>
        <v>0</v>
      </c>
      <c r="AG191" s="88">
        <f t="shared" ca="1" si="20"/>
        <v>0</v>
      </c>
      <c r="AH191" s="88">
        <f>IF($B191=" ",0,IF([1]Données!J232="Manitoba",(Facture!H191+Facture!J191+Facture!L191+Facture!P191+Facture!R191+Facture!T191)*0.08,(AG191-W191)*IF([1]Données!$J232="qc",0.09,IF([1]Données!$J232="on",0.08,0))+W191*VLOOKUP($F191,taux,28)))</f>
        <v>0</v>
      </c>
      <c r="AI191" s="78">
        <f t="shared" ca="1" si="22"/>
        <v>0</v>
      </c>
    </row>
    <row r="192" spans="1:35" s="64" customFormat="1">
      <c r="A192" s="89">
        <f t="shared" si="23"/>
        <v>178</v>
      </c>
      <c r="B192" s="68" t="str">
        <f>CONCATENATE([1]Données!B284," ",[1]Données!C284)</f>
        <v xml:space="preserve"> </v>
      </c>
      <c r="C192" s="69">
        <f ca="1">IF(B192=" ",0,INT((TODAY()-[1]Données!E233)/365.25))</f>
        <v>0</v>
      </c>
      <c r="D192" s="70">
        <f>[1]Données!D284</f>
        <v>0</v>
      </c>
      <c r="E192" s="71">
        <f>[1]Données!I284</f>
        <v>0</v>
      </c>
      <c r="F192" s="72">
        <f>[1]Données!AD284</f>
        <v>0</v>
      </c>
      <c r="G192" s="73">
        <f t="shared" ca="1" si="21"/>
        <v>0</v>
      </c>
      <c r="H192" s="74">
        <f>IF($B192=" ",0,IF([1]Données!$K284="exo",0,$G192/1000*VLOOKUP($F192,taux,2)))</f>
        <v>0</v>
      </c>
      <c r="I192" s="75">
        <f ca="1">IF(C192&gt;=65,0,[1]Données!M233*5000)</f>
        <v>0</v>
      </c>
      <c r="J192" s="74">
        <f ca="1">I192/1000*(IF(I192=0,0,1)*VLOOKUP((1+(C192&gt;=20)+(C192&gt;=25)+(C192&gt;=30)+(C192&gt;=35)+(C192&gt;=40)+(C192&gt;=45)+(C192&gt;=50)+(C192&gt;=55)+(C192&gt;=60)+(C192&gt;=65)),Test,2+(IF([1]Données!F233="H",1,3))+(IF([1]Données!G233="F",1,0))))</f>
        <v>0</v>
      </c>
      <c r="K192" s="73">
        <f t="shared" ca="1" si="16"/>
        <v>0</v>
      </c>
      <c r="L192" s="74">
        <f>IF($B192=" ",0,IF([1]Données!$N284="exo",0,$K192/1000*VLOOKUP($F192,taux,6)))</f>
        <v>0</v>
      </c>
      <c r="M192" s="76">
        <f>IF($B192=" ",0,IF([1]Données!$K233="NON COUVERT",0,IF(AND([1]Données!$L233="oui",[1]Données!$K233=0.5),MIN(VLOOKUP($F192,taux,5)/2,ROUNDUP(VLOOKUP($F192,taux,3)*$E192,-3)/2),IF([1]Données!$K233=0.5,MIN(VLOOKUP($F192,taux,4)/2,ROUNDUP(VLOOKUP($F192,taux,3)*$E192,-3)/2),ROUNDUP(IF([1]Données!$L233="OUI",MIN(VLOOKUP($F192,taux,3)*$E192,VLOOKUP($F192,taux,5)),MIN(VLOOKUP($F192,taux,3)*$E192,VLOOKUP($F192,taux,4))),-3)))))</f>
        <v>0</v>
      </c>
      <c r="N192" s="76">
        <f>IF($B192=" ",0,IF([1]Données!$N233="NON COUVERT",0,IF(AND([1]Données!$O233="oui",[1]Données!$N233=0.5),MIN(VLOOKUP($F192,taux,9)/2,ROUNDUP(VLOOKUP($F192,taux,7)*$E192,-3)/2),IF([1]Données!$N233=0.5,MIN(VLOOKUP($F192,taux,8)/2,ROUNDUP(VLOOKUP($F192,taux,7)*$E192,-3)/2),ROUNDUP(IF([1]Données!$O233="OUI",MIN(VLOOKUP($F192,taux,7)*$E192,VLOOKUP($F192,taux,9)),MIN(VLOOKUP($F192,taux,7)*$E192,VLOOKUP($F192,taux,8))),-3)))))</f>
        <v>0</v>
      </c>
      <c r="O192" s="77">
        <f>IF($B192=" ",0,IF([1]Données!P284="non couvert"," ",[1]Données!Q284))</f>
        <v>0</v>
      </c>
      <c r="P192" s="78">
        <f>IF($B192=" ",0,IF([1]Données!$P284="exo",0,IF($O192="FAM",VLOOKUP($F192,taux,10),IF($O192="MONO",VLOOKUP($F192,taux,11),IF($O192="COUPLE",VLOOKUP($F192,taux,12),0)))))</f>
        <v>0</v>
      </c>
      <c r="Q192" s="79">
        <f>IF($B192=" ",0,IF([1]Données!$R284="NON COUVERT",0,ROUNDUP(IF([1]Données!$S284="OUI",MIN($E192*VLOOKUP($F192,taux,15)/52,VLOOKUP($F192,taux,17)),MIN($E192*VLOOKUP($F192,taux,15)/52,VLOOKUP($F192,taux,16))),0)))</f>
        <v>0</v>
      </c>
      <c r="R192" s="80">
        <f>IF($B192=" ",0,IF([1]Données!$R284="EXO",0,$Q192*VLOOKUP($F192,taux,13)/10))</f>
        <v>0</v>
      </c>
      <c r="S192" s="81">
        <f t="shared" ca="1" si="17"/>
        <v>0</v>
      </c>
      <c r="T192" s="82">
        <f>IF(B192=" ",0,IF([1]Données!$T284="exo",0,$S192*VLOOKUP($F192,taux,18)/100))</f>
        <v>0</v>
      </c>
      <c r="U192" s="81">
        <f>IF($B192=" ",0,IF([1]Données!$V284="non couvert",0,IF(VLOOKUP($F192,taux,29)="fixe","s/o",IF([1]Données!$W284="oui",MIN(ROUNDUP(VLOOKUP($F192,taux,31)*$E192,-3),VLOOKUP($F192,taux,33)),MIN(ROUNDUP(VLOOKUP($F192,taux,31)*$E192,-3),VLOOKUP($F192,taux,32))))))</f>
        <v>0</v>
      </c>
      <c r="V192" s="82">
        <f>IF(B192=" ",0,IF([1]Données!$V284="exo",0,IF(VLOOKUP($F192,taux,29)="fixe",VLOOKUP($F192,taux,30),$U192/1000*VLOOKUP($F192,taux,30))))</f>
        <v>0</v>
      </c>
      <c r="W192" s="82">
        <f t="shared" si="18"/>
        <v>0</v>
      </c>
      <c r="X192" s="83">
        <f>IF(B192=" ",0,EDATE(([1]Données!E233),780))</f>
        <v>0</v>
      </c>
      <c r="Y192" s="83">
        <f t="shared" si="19"/>
        <v>0</v>
      </c>
      <c r="Z192" s="81">
        <f>IF($B192=" ",0,IF([1]Données!$T233="non couvert",0,IF([1]Données!$U233="oui",MIN(VLOOKUP($F192,taux,26),ROUNDUP(IF($E192/12&gt;VLOOKUP($F192,taux,21)+VLOOKUP($F192,taux,23),(VLOOKUP($F192,taux,20)*VLOOKUP($F192,taux,21))+(VLOOKUP($F192,taux,22)*VLOOKUP($F192,taux,23))+($E192/12-VLOOKUP($F192,taux,21)-VLOOKUP($F192,taux,23))*VLOOKUP($F192,taux,24),IF($E192/12&gt;VLOOKUP($F192,taux,21),(VLOOKUP($F192,taux,20)*VLOOKUP($F192,taux,21))+($E192/12-VLOOKUP($F192,taux,21))*VLOOKUP($F192,taux,22),$E192/12*VLOOKUP($F192,taux,20))),0)),MIN(VLOOKUP($F192,taux,25),ROUNDUP(IF($E192/12&gt;VLOOKUP($F192,taux,21)+VLOOKUP($F192,taux,23),(VLOOKUP($F192,taux,20)*VLOOKUP($F192,taux,21))+(VLOOKUP($F192,taux,22)*VLOOKUP($F192,taux,23))+($E192/12-VLOOKUP($F192,taux,21)-VLOOKUP($F192,taux,23))*VLOOKUP($F192,taux,24),IF($E192/12&gt;VLOOKUP($F192,taux,21),(VLOOKUP($F192,taux,20)*VLOOKUP($F192,taux,21))+($E192/12-VLOOKUP($F192,taux,21))*VLOOKUP($F192,taux,22),$E192/12*VLOOKUP($F192,taux,20))),0)))))</f>
        <v>0</v>
      </c>
      <c r="AA192" s="85">
        <f>IF($B192=" ",0,IF([1]Données!$X284="non couvert"," ",[1]Données!Y284))</f>
        <v>0</v>
      </c>
      <c r="AB192" s="82">
        <f>IF($B192=" ",0,IF([1]Données!$X284="exo",0,IF($AA192="ind",VLOOKUP($F192,taux,34),IF($AA192="fam",VLOOKUP($F192,taux,35),IF($AA192="mono",VLOOKUP($F192,taux,36),IF($AA192="couple",VLOOKUP($F192,taux,37),0))))))</f>
        <v>0</v>
      </c>
      <c r="AC192" s="85">
        <f>IF($B192=" ",0,IF([1]Données!$Z284="non couvert"," ",[1]Données!AA284))</f>
        <v>0</v>
      </c>
      <c r="AD192" s="82">
        <f>IF($B192=" ",0,IF([1]Données!$Z284="exo",0,IF($AC192="ind",VLOOKUP($F192,taux,38),IF($AC192="fam",VLOOKUP($F192,taux,39),IF($AC192="mono",VLOOKUP($F192,taux,40),IF($AC192="couple",VLOOKUP($F192,taux,41),0))))))</f>
        <v>0</v>
      </c>
      <c r="AE192" s="86">
        <f>IF($B192=" ",0,IF([1]Données!$AB284="non couvert"," ",[1]Données!AC284))</f>
        <v>0</v>
      </c>
      <c r="AF192" s="87">
        <f>IF($B192=" ",0,IF([1]Données!$AB284="exo",0,IF($AE192="ind",VLOOKUP($F192,taux,42),IF($AE192="fam",VLOOKUP($F192,taux,43),IF($AE192="mono",VLOOKUP($F192,taux,44),IF($AE192="couple",VLOOKUP($F192,taux,45),0))))))</f>
        <v>0</v>
      </c>
      <c r="AG192" s="88">
        <f t="shared" ca="1" si="20"/>
        <v>0</v>
      </c>
      <c r="AH192" s="88">
        <f>IF($B192=" ",0,IF([1]Données!J233="Manitoba",(Facture!H192+Facture!J192+Facture!L192+Facture!P192+Facture!R192+Facture!T192)*0.08,(AG192-W192)*IF([1]Données!$J233="qc",0.09,IF([1]Données!$J233="on",0.08,0))+W192*VLOOKUP($F192,taux,28)))</f>
        <v>0</v>
      </c>
      <c r="AI192" s="78">
        <f t="shared" ca="1" si="22"/>
        <v>0</v>
      </c>
    </row>
    <row r="193" spans="1:35" s="64" customFormat="1">
      <c r="A193" s="89">
        <f t="shared" si="23"/>
        <v>179</v>
      </c>
      <c r="B193" s="68" t="str">
        <f>CONCATENATE([1]Données!B285," ",[1]Données!C285)</f>
        <v xml:space="preserve"> </v>
      </c>
      <c r="C193" s="69">
        <f ca="1">IF(B193=" ",0,INT((TODAY()-[1]Données!E234)/365.25))</f>
        <v>0</v>
      </c>
      <c r="D193" s="70">
        <f>[1]Données!D285</f>
        <v>0</v>
      </c>
      <c r="E193" s="71">
        <f>[1]Données!I285</f>
        <v>0</v>
      </c>
      <c r="F193" s="72">
        <f>[1]Données!AD285</f>
        <v>0</v>
      </c>
      <c r="G193" s="73">
        <f t="shared" ca="1" si="21"/>
        <v>0</v>
      </c>
      <c r="H193" s="74">
        <f>IF($B193=" ",0,IF([1]Données!$K285="exo",0,$G193/1000*VLOOKUP($F193,taux,2)))</f>
        <v>0</v>
      </c>
      <c r="I193" s="75">
        <f ca="1">IF(C193&gt;=65,0,[1]Données!M234*5000)</f>
        <v>0</v>
      </c>
      <c r="J193" s="74">
        <f ca="1">I193/1000*(IF(I193=0,0,1)*VLOOKUP((1+(C193&gt;=20)+(C193&gt;=25)+(C193&gt;=30)+(C193&gt;=35)+(C193&gt;=40)+(C193&gt;=45)+(C193&gt;=50)+(C193&gt;=55)+(C193&gt;=60)+(C193&gt;=65)),Test,2+(IF([1]Données!F234="H",1,3))+(IF([1]Données!G234="F",1,0))))</f>
        <v>0</v>
      </c>
      <c r="K193" s="73">
        <f t="shared" ca="1" si="16"/>
        <v>0</v>
      </c>
      <c r="L193" s="74">
        <f>IF($B193=" ",0,IF([1]Données!$N285="exo",0,$K193/1000*VLOOKUP($F193,taux,6)))</f>
        <v>0</v>
      </c>
      <c r="M193" s="76">
        <f>IF($B193=" ",0,IF([1]Données!$K234="NON COUVERT",0,IF(AND([1]Données!$L234="oui",[1]Données!$K234=0.5),MIN(VLOOKUP($F193,taux,5)/2,ROUNDUP(VLOOKUP($F193,taux,3)*$E193,-3)/2),IF([1]Données!$K234=0.5,MIN(VLOOKUP($F193,taux,4)/2,ROUNDUP(VLOOKUP($F193,taux,3)*$E193,-3)/2),ROUNDUP(IF([1]Données!$L234="OUI",MIN(VLOOKUP($F193,taux,3)*$E193,VLOOKUP($F193,taux,5)),MIN(VLOOKUP($F193,taux,3)*$E193,VLOOKUP($F193,taux,4))),-3)))))</f>
        <v>0</v>
      </c>
      <c r="N193" s="76">
        <f>IF($B193=" ",0,IF([1]Données!$N234="NON COUVERT",0,IF(AND([1]Données!$O234="oui",[1]Données!$N234=0.5),MIN(VLOOKUP($F193,taux,9)/2,ROUNDUP(VLOOKUP($F193,taux,7)*$E193,-3)/2),IF([1]Données!$N234=0.5,MIN(VLOOKUP($F193,taux,8)/2,ROUNDUP(VLOOKUP($F193,taux,7)*$E193,-3)/2),ROUNDUP(IF([1]Données!$O234="OUI",MIN(VLOOKUP($F193,taux,7)*$E193,VLOOKUP($F193,taux,9)),MIN(VLOOKUP($F193,taux,7)*$E193,VLOOKUP($F193,taux,8))),-3)))))</f>
        <v>0</v>
      </c>
      <c r="O193" s="77">
        <f>IF($B193=" ",0,IF([1]Données!P285="non couvert"," ",[1]Données!Q285))</f>
        <v>0</v>
      </c>
      <c r="P193" s="78">
        <f>IF($B193=" ",0,IF([1]Données!$P285="exo",0,IF($O193="FAM",VLOOKUP($F193,taux,10),IF($O193="MONO",VLOOKUP($F193,taux,11),IF($O193="COUPLE",VLOOKUP($F193,taux,12),0)))))</f>
        <v>0</v>
      </c>
      <c r="Q193" s="79">
        <f>IF($B193=" ",0,IF([1]Données!$R285="NON COUVERT",0,ROUNDUP(IF([1]Données!$S285="OUI",MIN($E193*VLOOKUP($F193,taux,15)/52,VLOOKUP($F193,taux,17)),MIN($E193*VLOOKUP($F193,taux,15)/52,VLOOKUP($F193,taux,16))),0)))</f>
        <v>0</v>
      </c>
      <c r="R193" s="80">
        <f>IF($B193=" ",0,IF([1]Données!$R285="EXO",0,$Q193*VLOOKUP($F193,taux,13)/10))</f>
        <v>0</v>
      </c>
      <c r="S193" s="81">
        <f t="shared" ca="1" si="17"/>
        <v>0</v>
      </c>
      <c r="T193" s="82">
        <f>IF(B193=" ",0,IF([1]Données!$T285="exo",0,$S193*VLOOKUP($F193,taux,18)/100))</f>
        <v>0</v>
      </c>
      <c r="U193" s="81">
        <f>IF($B193=" ",0,IF([1]Données!$V285="non couvert",0,IF(VLOOKUP($F193,taux,29)="fixe","s/o",IF([1]Données!$W285="oui",MIN(ROUNDUP(VLOOKUP($F193,taux,31)*$E193,-3),VLOOKUP($F193,taux,33)),MIN(ROUNDUP(VLOOKUP($F193,taux,31)*$E193,-3),VLOOKUP($F193,taux,32))))))</f>
        <v>0</v>
      </c>
      <c r="V193" s="82">
        <f>IF(B193=" ",0,IF([1]Données!$V285="exo",0,IF(VLOOKUP($F193,taux,29)="fixe",VLOOKUP($F193,taux,30),$U193/1000*VLOOKUP($F193,taux,30))))</f>
        <v>0</v>
      </c>
      <c r="W193" s="82">
        <f t="shared" si="18"/>
        <v>0</v>
      </c>
      <c r="X193" s="83">
        <f>IF(B193=" ",0,EDATE(([1]Données!E234),780))</f>
        <v>0</v>
      </c>
      <c r="Y193" s="83">
        <f t="shared" si="19"/>
        <v>0</v>
      </c>
      <c r="Z193" s="81">
        <f>IF($B193=" ",0,IF([1]Données!$T234="non couvert",0,IF([1]Données!$U234="oui",MIN(VLOOKUP($F193,taux,26),ROUNDUP(IF($E193/12&gt;VLOOKUP($F193,taux,21)+VLOOKUP($F193,taux,23),(VLOOKUP($F193,taux,20)*VLOOKUP($F193,taux,21))+(VLOOKUP($F193,taux,22)*VLOOKUP($F193,taux,23))+($E193/12-VLOOKUP($F193,taux,21)-VLOOKUP($F193,taux,23))*VLOOKUP($F193,taux,24),IF($E193/12&gt;VLOOKUP($F193,taux,21),(VLOOKUP($F193,taux,20)*VLOOKUP($F193,taux,21))+($E193/12-VLOOKUP($F193,taux,21))*VLOOKUP($F193,taux,22),$E193/12*VLOOKUP($F193,taux,20))),0)),MIN(VLOOKUP($F193,taux,25),ROUNDUP(IF($E193/12&gt;VLOOKUP($F193,taux,21)+VLOOKUP($F193,taux,23),(VLOOKUP($F193,taux,20)*VLOOKUP($F193,taux,21))+(VLOOKUP($F193,taux,22)*VLOOKUP($F193,taux,23))+($E193/12-VLOOKUP($F193,taux,21)-VLOOKUP($F193,taux,23))*VLOOKUP($F193,taux,24),IF($E193/12&gt;VLOOKUP($F193,taux,21),(VLOOKUP($F193,taux,20)*VLOOKUP($F193,taux,21))+($E193/12-VLOOKUP($F193,taux,21))*VLOOKUP($F193,taux,22),$E193/12*VLOOKUP($F193,taux,20))),0)))))</f>
        <v>0</v>
      </c>
      <c r="AA193" s="85">
        <f>IF($B193=" ",0,IF([1]Données!$X285="non couvert"," ",[1]Données!Y285))</f>
        <v>0</v>
      </c>
      <c r="AB193" s="82">
        <f>IF($B193=" ",0,IF([1]Données!$X285="exo",0,IF($AA193="ind",VLOOKUP($F193,taux,34),IF($AA193="fam",VLOOKUP($F193,taux,35),IF($AA193="mono",VLOOKUP($F193,taux,36),IF($AA193="couple",VLOOKUP($F193,taux,37),0))))))</f>
        <v>0</v>
      </c>
      <c r="AC193" s="85">
        <f>IF($B193=" ",0,IF([1]Données!$Z285="non couvert"," ",[1]Données!AA285))</f>
        <v>0</v>
      </c>
      <c r="AD193" s="82">
        <f>IF($B193=" ",0,IF([1]Données!$Z285="exo",0,IF($AC193="ind",VLOOKUP($F193,taux,38),IF($AC193="fam",VLOOKUP($F193,taux,39),IF($AC193="mono",VLOOKUP($F193,taux,40),IF($AC193="couple",VLOOKUP($F193,taux,41),0))))))</f>
        <v>0</v>
      </c>
      <c r="AE193" s="86">
        <f>IF($B193=" ",0,IF([1]Données!$AB285="non couvert"," ",[1]Données!AC285))</f>
        <v>0</v>
      </c>
      <c r="AF193" s="87">
        <f>IF($B193=" ",0,IF([1]Données!$AB285="exo",0,IF($AE193="ind",VLOOKUP($F193,taux,42),IF($AE193="fam",VLOOKUP($F193,taux,43),IF($AE193="mono",VLOOKUP($F193,taux,44),IF($AE193="couple",VLOOKUP($F193,taux,45),0))))))</f>
        <v>0</v>
      </c>
      <c r="AG193" s="88">
        <f t="shared" ca="1" si="20"/>
        <v>0</v>
      </c>
      <c r="AH193" s="88">
        <f>IF($B193=" ",0,IF([1]Données!J234="Manitoba",(Facture!H193+Facture!J193+Facture!L193+Facture!P193+Facture!R193+Facture!T193)*0.08,(AG193-W193)*IF([1]Données!$J234="qc",0.09,IF([1]Données!$J234="on",0.08,0))+W193*VLOOKUP($F193,taux,28)))</f>
        <v>0</v>
      </c>
      <c r="AI193" s="78">
        <f t="shared" ca="1" si="22"/>
        <v>0</v>
      </c>
    </row>
    <row r="194" spans="1:35" s="64" customFormat="1">
      <c r="A194" s="89">
        <f t="shared" si="23"/>
        <v>180</v>
      </c>
      <c r="B194" s="68" t="str">
        <f>CONCATENATE([1]Données!B286," ",[1]Données!C286)</f>
        <v xml:space="preserve"> </v>
      </c>
      <c r="C194" s="69">
        <f ca="1">IF(B194=" ",0,INT((TODAY()-[1]Données!E235)/365.25))</f>
        <v>0</v>
      </c>
      <c r="D194" s="70">
        <f>[1]Données!D286</f>
        <v>0</v>
      </c>
      <c r="E194" s="71">
        <f>[1]Données!I286</f>
        <v>0</v>
      </c>
      <c r="F194" s="72">
        <f>[1]Données!AD286</f>
        <v>0</v>
      </c>
      <c r="G194" s="73">
        <f t="shared" ca="1" si="21"/>
        <v>0</v>
      </c>
      <c r="H194" s="74">
        <f>IF($B194=" ",0,IF([1]Données!$K286="exo",0,$G194/1000*VLOOKUP($F194,taux,2)))</f>
        <v>0</v>
      </c>
      <c r="I194" s="75">
        <f ca="1">IF(C194&gt;=65,0,[1]Données!M235*5000)</f>
        <v>0</v>
      </c>
      <c r="J194" s="74">
        <f ca="1">I194/1000*(IF(I194=0,0,1)*VLOOKUP((1+(C194&gt;=20)+(C194&gt;=25)+(C194&gt;=30)+(C194&gt;=35)+(C194&gt;=40)+(C194&gt;=45)+(C194&gt;=50)+(C194&gt;=55)+(C194&gt;=60)+(C194&gt;=65)),Test,2+(IF([1]Données!F235="H",1,3))+(IF([1]Données!G235="F",1,0))))</f>
        <v>0</v>
      </c>
      <c r="K194" s="73">
        <f t="shared" ca="1" si="16"/>
        <v>0</v>
      </c>
      <c r="L194" s="74">
        <f>IF($B194=" ",0,IF([1]Données!$N286="exo",0,$K194/1000*VLOOKUP($F194,taux,6)))</f>
        <v>0</v>
      </c>
      <c r="M194" s="76">
        <f>IF($B194=" ",0,IF([1]Données!$K235="NON COUVERT",0,IF(AND([1]Données!$L235="oui",[1]Données!$K235=0.5),MIN(VLOOKUP($F194,taux,5)/2,ROUNDUP(VLOOKUP($F194,taux,3)*$E194,-3)/2),IF([1]Données!$K235=0.5,MIN(VLOOKUP($F194,taux,4)/2,ROUNDUP(VLOOKUP($F194,taux,3)*$E194,-3)/2),ROUNDUP(IF([1]Données!$L235="OUI",MIN(VLOOKUP($F194,taux,3)*$E194,VLOOKUP($F194,taux,5)),MIN(VLOOKUP($F194,taux,3)*$E194,VLOOKUP($F194,taux,4))),-3)))))</f>
        <v>0</v>
      </c>
      <c r="N194" s="76">
        <f>IF($B194=" ",0,IF([1]Données!$N235="NON COUVERT",0,IF(AND([1]Données!$O235="oui",[1]Données!$N235=0.5),MIN(VLOOKUP($F194,taux,9)/2,ROUNDUP(VLOOKUP($F194,taux,7)*$E194,-3)/2),IF([1]Données!$N235=0.5,MIN(VLOOKUP($F194,taux,8)/2,ROUNDUP(VLOOKUP($F194,taux,7)*$E194,-3)/2),ROUNDUP(IF([1]Données!$O235="OUI",MIN(VLOOKUP($F194,taux,7)*$E194,VLOOKUP($F194,taux,9)),MIN(VLOOKUP($F194,taux,7)*$E194,VLOOKUP($F194,taux,8))),-3)))))</f>
        <v>0</v>
      </c>
      <c r="O194" s="77">
        <f>IF($B194=" ",0,IF([1]Données!P286="non couvert"," ",[1]Données!Q286))</f>
        <v>0</v>
      </c>
      <c r="P194" s="78">
        <f>IF($B194=" ",0,IF([1]Données!$P286="exo",0,IF($O194="FAM",VLOOKUP($F194,taux,10),IF($O194="MONO",VLOOKUP($F194,taux,11),IF($O194="COUPLE",VLOOKUP($F194,taux,12),0)))))</f>
        <v>0</v>
      </c>
      <c r="Q194" s="79">
        <f>IF($B194=" ",0,IF([1]Données!$R286="NON COUVERT",0,ROUNDUP(IF([1]Données!$S286="OUI",MIN($E194*VLOOKUP($F194,taux,15)/52,VLOOKUP($F194,taux,17)),MIN($E194*VLOOKUP($F194,taux,15)/52,VLOOKUP($F194,taux,16))),0)))</f>
        <v>0</v>
      </c>
      <c r="R194" s="80">
        <f>IF($B194=" ",0,IF([1]Données!$R286="EXO",0,$Q194*VLOOKUP($F194,taux,13)/10))</f>
        <v>0</v>
      </c>
      <c r="S194" s="81">
        <f t="shared" ca="1" si="17"/>
        <v>0</v>
      </c>
      <c r="T194" s="82">
        <f>IF(B194=" ",0,IF([1]Données!$T286="exo",0,$S194*VLOOKUP($F194,taux,18)/100))</f>
        <v>0</v>
      </c>
      <c r="U194" s="81">
        <f>IF($B194=" ",0,IF([1]Données!$V286="non couvert",0,IF(VLOOKUP($F194,taux,29)="fixe","s/o",IF([1]Données!$W286="oui",MIN(ROUNDUP(VLOOKUP($F194,taux,31)*$E194,-3),VLOOKUP($F194,taux,33)),MIN(ROUNDUP(VLOOKUP($F194,taux,31)*$E194,-3),VLOOKUP($F194,taux,32))))))</f>
        <v>0</v>
      </c>
      <c r="V194" s="82">
        <f>IF(B194=" ",0,IF([1]Données!$V286="exo",0,IF(VLOOKUP($F194,taux,29)="fixe",VLOOKUP($F194,taux,30),$U194/1000*VLOOKUP($F194,taux,30))))</f>
        <v>0</v>
      </c>
      <c r="W194" s="82">
        <f t="shared" si="18"/>
        <v>0</v>
      </c>
      <c r="X194" s="83">
        <f>IF(B194=" ",0,EDATE(([1]Données!E235),780))</f>
        <v>0</v>
      </c>
      <c r="Y194" s="83">
        <f t="shared" si="19"/>
        <v>0</v>
      </c>
      <c r="Z194" s="81">
        <f>IF($B194=" ",0,IF([1]Données!$T235="non couvert",0,IF([1]Données!$U235="oui",MIN(VLOOKUP($F194,taux,26),ROUNDUP(IF($E194/12&gt;VLOOKUP($F194,taux,21)+VLOOKUP($F194,taux,23),(VLOOKUP($F194,taux,20)*VLOOKUP($F194,taux,21))+(VLOOKUP($F194,taux,22)*VLOOKUP($F194,taux,23))+($E194/12-VLOOKUP($F194,taux,21)-VLOOKUP($F194,taux,23))*VLOOKUP($F194,taux,24),IF($E194/12&gt;VLOOKUP($F194,taux,21),(VLOOKUP($F194,taux,20)*VLOOKUP($F194,taux,21))+($E194/12-VLOOKUP($F194,taux,21))*VLOOKUP($F194,taux,22),$E194/12*VLOOKUP($F194,taux,20))),0)),MIN(VLOOKUP($F194,taux,25),ROUNDUP(IF($E194/12&gt;VLOOKUP($F194,taux,21)+VLOOKUP($F194,taux,23),(VLOOKUP($F194,taux,20)*VLOOKUP($F194,taux,21))+(VLOOKUP($F194,taux,22)*VLOOKUP($F194,taux,23))+($E194/12-VLOOKUP($F194,taux,21)-VLOOKUP($F194,taux,23))*VLOOKUP($F194,taux,24),IF($E194/12&gt;VLOOKUP($F194,taux,21),(VLOOKUP($F194,taux,20)*VLOOKUP($F194,taux,21))+($E194/12-VLOOKUP($F194,taux,21))*VLOOKUP($F194,taux,22),$E194/12*VLOOKUP($F194,taux,20))),0)))))</f>
        <v>0</v>
      </c>
      <c r="AA194" s="85">
        <f>IF($B194=" ",0,IF([1]Données!$X286="non couvert"," ",[1]Données!Y286))</f>
        <v>0</v>
      </c>
      <c r="AB194" s="82">
        <f>IF($B194=" ",0,IF([1]Données!$X286="exo",0,IF($AA194="ind",VLOOKUP($F194,taux,34),IF($AA194="fam",VLOOKUP($F194,taux,35),IF($AA194="mono",VLOOKUP($F194,taux,36),IF($AA194="couple",VLOOKUP($F194,taux,37),0))))))</f>
        <v>0</v>
      </c>
      <c r="AC194" s="85">
        <f>IF($B194=" ",0,IF([1]Données!$Z286="non couvert"," ",[1]Données!AA286))</f>
        <v>0</v>
      </c>
      <c r="AD194" s="82">
        <f>IF($B194=" ",0,IF([1]Données!$Z286="exo",0,IF($AC194="ind",VLOOKUP($F194,taux,38),IF($AC194="fam",VLOOKUP($F194,taux,39),IF($AC194="mono",VLOOKUP($F194,taux,40),IF($AC194="couple",VLOOKUP($F194,taux,41),0))))))</f>
        <v>0</v>
      </c>
      <c r="AE194" s="86">
        <f>IF($B194=" ",0,IF([1]Données!$AB286="non couvert"," ",[1]Données!AC286))</f>
        <v>0</v>
      </c>
      <c r="AF194" s="87">
        <f>IF($B194=" ",0,IF([1]Données!$AB286="exo",0,IF($AE194="ind",VLOOKUP($F194,taux,42),IF($AE194="fam",VLOOKUP($F194,taux,43),IF($AE194="mono",VLOOKUP($F194,taux,44),IF($AE194="couple",VLOOKUP($F194,taux,45),0))))))</f>
        <v>0</v>
      </c>
      <c r="AG194" s="88">
        <f t="shared" ca="1" si="20"/>
        <v>0</v>
      </c>
      <c r="AH194" s="88">
        <f>IF($B194=" ",0,IF([1]Données!J235="Manitoba",(Facture!H194+Facture!J194+Facture!L194+Facture!P194+Facture!R194+Facture!T194)*0.08,(AG194-W194)*IF([1]Données!$J235="qc",0.09,IF([1]Données!$J235="on",0.08,0))+W194*VLOOKUP($F194,taux,28)))</f>
        <v>0</v>
      </c>
      <c r="AI194" s="78">
        <f t="shared" ca="1" si="22"/>
        <v>0</v>
      </c>
    </row>
    <row r="195" spans="1:35" s="64" customFormat="1">
      <c r="A195" s="89">
        <f t="shared" si="23"/>
        <v>181</v>
      </c>
      <c r="B195" s="68" t="str">
        <f>CONCATENATE([1]Données!B287," ",[1]Données!C287)</f>
        <v xml:space="preserve"> </v>
      </c>
      <c r="C195" s="69">
        <f ca="1">IF(B195=" ",0,INT((TODAY()-[1]Données!E236)/365.25))</f>
        <v>0</v>
      </c>
      <c r="D195" s="70">
        <f>[1]Données!D287</f>
        <v>0</v>
      </c>
      <c r="E195" s="71">
        <f>[1]Données!I287</f>
        <v>0</v>
      </c>
      <c r="F195" s="72">
        <f>[1]Données!AD287</f>
        <v>0</v>
      </c>
      <c r="G195" s="73">
        <f t="shared" ca="1" si="21"/>
        <v>0</v>
      </c>
      <c r="H195" s="74">
        <f>IF($B195=" ",0,IF([1]Données!$K287="exo",0,$G195/1000*VLOOKUP($F195,taux,2)))</f>
        <v>0</v>
      </c>
      <c r="I195" s="75">
        <f ca="1">IF(C195&gt;=65,0,[1]Données!M236*5000)</f>
        <v>0</v>
      </c>
      <c r="J195" s="74">
        <f ca="1">I195/1000*(IF(I195=0,0,1)*VLOOKUP((1+(C195&gt;=20)+(C195&gt;=25)+(C195&gt;=30)+(C195&gt;=35)+(C195&gt;=40)+(C195&gt;=45)+(C195&gt;=50)+(C195&gt;=55)+(C195&gt;=60)+(C195&gt;=65)),Test,2+(IF([1]Données!F236="H",1,3))+(IF([1]Données!G236="F",1,0))))</f>
        <v>0</v>
      </c>
      <c r="K195" s="73">
        <f t="shared" ca="1" si="16"/>
        <v>0</v>
      </c>
      <c r="L195" s="74">
        <f>IF($B195=" ",0,IF([1]Données!$N287="exo",0,$K195/1000*VLOOKUP($F195,taux,6)))</f>
        <v>0</v>
      </c>
      <c r="M195" s="76">
        <f>IF($B195=" ",0,IF([1]Données!$K236="NON COUVERT",0,IF(AND([1]Données!$L236="oui",[1]Données!$K236=0.5),MIN(VLOOKUP($F195,taux,5)/2,ROUNDUP(VLOOKUP($F195,taux,3)*$E195,-3)/2),IF([1]Données!$K236=0.5,MIN(VLOOKUP($F195,taux,4)/2,ROUNDUP(VLOOKUP($F195,taux,3)*$E195,-3)/2),ROUNDUP(IF([1]Données!$L236="OUI",MIN(VLOOKUP($F195,taux,3)*$E195,VLOOKUP($F195,taux,5)),MIN(VLOOKUP($F195,taux,3)*$E195,VLOOKUP($F195,taux,4))),-3)))))</f>
        <v>0</v>
      </c>
      <c r="N195" s="76">
        <f>IF($B195=" ",0,IF([1]Données!$N236="NON COUVERT",0,IF(AND([1]Données!$O236="oui",[1]Données!$N236=0.5),MIN(VLOOKUP($F195,taux,9)/2,ROUNDUP(VLOOKUP($F195,taux,7)*$E195,-3)/2),IF([1]Données!$N236=0.5,MIN(VLOOKUP($F195,taux,8)/2,ROUNDUP(VLOOKUP($F195,taux,7)*$E195,-3)/2),ROUNDUP(IF([1]Données!$O236="OUI",MIN(VLOOKUP($F195,taux,7)*$E195,VLOOKUP($F195,taux,9)),MIN(VLOOKUP($F195,taux,7)*$E195,VLOOKUP($F195,taux,8))),-3)))))</f>
        <v>0</v>
      </c>
      <c r="O195" s="77">
        <f>IF($B195=" ",0,IF([1]Données!P287="non couvert"," ",[1]Données!Q287))</f>
        <v>0</v>
      </c>
      <c r="P195" s="78">
        <f>IF($B195=" ",0,IF([1]Données!$P287="exo",0,IF($O195="FAM",VLOOKUP($F195,taux,10),IF($O195="MONO",VLOOKUP($F195,taux,11),IF($O195="COUPLE",VLOOKUP($F195,taux,12),0)))))</f>
        <v>0</v>
      </c>
      <c r="Q195" s="79">
        <f>IF($B195=" ",0,IF([1]Données!$R287="NON COUVERT",0,ROUNDUP(IF([1]Données!$S287="OUI",MIN($E195*VLOOKUP($F195,taux,15)/52,VLOOKUP($F195,taux,17)),MIN($E195*VLOOKUP($F195,taux,15)/52,VLOOKUP($F195,taux,16))),0)))</f>
        <v>0</v>
      </c>
      <c r="R195" s="80">
        <f>IF($B195=" ",0,IF([1]Données!$R287="EXO",0,$Q195*VLOOKUP($F195,taux,13)/10))</f>
        <v>0</v>
      </c>
      <c r="S195" s="81">
        <f t="shared" ca="1" si="17"/>
        <v>0</v>
      </c>
      <c r="T195" s="82">
        <f>IF(B195=" ",0,IF([1]Données!$T287="exo",0,$S195*VLOOKUP($F195,taux,18)/100))</f>
        <v>0</v>
      </c>
      <c r="U195" s="81">
        <f>IF($B195=" ",0,IF([1]Données!$V287="non couvert",0,IF(VLOOKUP($F195,taux,29)="fixe","s/o",IF([1]Données!$W287="oui",MIN(ROUNDUP(VLOOKUP($F195,taux,31)*$E195,-3),VLOOKUP($F195,taux,33)),MIN(ROUNDUP(VLOOKUP($F195,taux,31)*$E195,-3),VLOOKUP($F195,taux,32))))))</f>
        <v>0</v>
      </c>
      <c r="V195" s="82">
        <f>IF(B195=" ",0,IF([1]Données!$V287="exo",0,IF(VLOOKUP($F195,taux,29)="fixe",VLOOKUP($F195,taux,30),$U195/1000*VLOOKUP($F195,taux,30))))</f>
        <v>0</v>
      </c>
      <c r="W195" s="82">
        <f t="shared" si="18"/>
        <v>0</v>
      </c>
      <c r="X195" s="83">
        <f>IF(B195=" ",0,EDATE(([1]Données!E236),780))</f>
        <v>0</v>
      </c>
      <c r="Y195" s="83">
        <f t="shared" si="19"/>
        <v>0</v>
      </c>
      <c r="Z195" s="81">
        <f>IF($B195=" ",0,IF([1]Données!$T236="non couvert",0,IF([1]Données!$U236="oui",MIN(VLOOKUP($F195,taux,26),ROUNDUP(IF($E195/12&gt;VLOOKUP($F195,taux,21)+VLOOKUP($F195,taux,23),(VLOOKUP($F195,taux,20)*VLOOKUP($F195,taux,21))+(VLOOKUP($F195,taux,22)*VLOOKUP($F195,taux,23))+($E195/12-VLOOKUP($F195,taux,21)-VLOOKUP($F195,taux,23))*VLOOKUP($F195,taux,24),IF($E195/12&gt;VLOOKUP($F195,taux,21),(VLOOKUP($F195,taux,20)*VLOOKUP($F195,taux,21))+($E195/12-VLOOKUP($F195,taux,21))*VLOOKUP($F195,taux,22),$E195/12*VLOOKUP($F195,taux,20))),0)),MIN(VLOOKUP($F195,taux,25),ROUNDUP(IF($E195/12&gt;VLOOKUP($F195,taux,21)+VLOOKUP($F195,taux,23),(VLOOKUP($F195,taux,20)*VLOOKUP($F195,taux,21))+(VLOOKUP($F195,taux,22)*VLOOKUP($F195,taux,23))+($E195/12-VLOOKUP($F195,taux,21)-VLOOKUP($F195,taux,23))*VLOOKUP($F195,taux,24),IF($E195/12&gt;VLOOKUP($F195,taux,21),(VLOOKUP($F195,taux,20)*VLOOKUP($F195,taux,21))+($E195/12-VLOOKUP($F195,taux,21))*VLOOKUP($F195,taux,22),$E195/12*VLOOKUP($F195,taux,20))),0)))))</f>
        <v>0</v>
      </c>
      <c r="AA195" s="85">
        <f>IF($B195=" ",0,IF([1]Données!$X287="non couvert"," ",[1]Données!Y287))</f>
        <v>0</v>
      </c>
      <c r="AB195" s="82">
        <f>IF($B195=" ",0,IF([1]Données!$X287="exo",0,IF($AA195="ind",VLOOKUP($F195,taux,34),IF($AA195="fam",VLOOKUP($F195,taux,35),IF($AA195="mono",VLOOKUP($F195,taux,36),IF($AA195="couple",VLOOKUP($F195,taux,37),0))))))</f>
        <v>0</v>
      </c>
      <c r="AC195" s="85">
        <f>IF($B195=" ",0,IF([1]Données!$Z287="non couvert"," ",[1]Données!AA287))</f>
        <v>0</v>
      </c>
      <c r="AD195" s="82">
        <f>IF($B195=" ",0,IF([1]Données!$Z287="exo",0,IF($AC195="ind",VLOOKUP($F195,taux,38),IF($AC195="fam",VLOOKUP($F195,taux,39),IF($AC195="mono",VLOOKUP($F195,taux,40),IF($AC195="couple",VLOOKUP($F195,taux,41),0))))))</f>
        <v>0</v>
      </c>
      <c r="AE195" s="86">
        <f>IF($B195=" ",0,IF([1]Données!$AB287="non couvert"," ",[1]Données!AC287))</f>
        <v>0</v>
      </c>
      <c r="AF195" s="87">
        <f>IF($B195=" ",0,IF([1]Données!$AB287="exo",0,IF($AE195="ind",VLOOKUP($F195,taux,42),IF($AE195="fam",VLOOKUP($F195,taux,43),IF($AE195="mono",VLOOKUP($F195,taux,44),IF($AE195="couple",VLOOKUP($F195,taux,45),0))))))</f>
        <v>0</v>
      </c>
      <c r="AG195" s="88">
        <f t="shared" ca="1" si="20"/>
        <v>0</v>
      </c>
      <c r="AH195" s="88">
        <f>IF($B195=" ",0,IF([1]Données!J236="Manitoba",(Facture!H195+Facture!J195+Facture!L195+Facture!P195+Facture!R195+Facture!T195)*0.08,(AG195-W195)*IF([1]Données!$J236="qc",0.09,IF([1]Données!$J236="on",0.08,0))+W195*VLOOKUP($F195,taux,28)))</f>
        <v>0</v>
      </c>
      <c r="AI195" s="78">
        <f t="shared" ca="1" si="22"/>
        <v>0</v>
      </c>
    </row>
    <row r="196" spans="1:35" s="64" customFormat="1">
      <c r="A196" s="89">
        <f t="shared" si="23"/>
        <v>182</v>
      </c>
      <c r="B196" s="68" t="str">
        <f>CONCATENATE([1]Données!B288," ",[1]Données!C288)</f>
        <v xml:space="preserve"> </v>
      </c>
      <c r="C196" s="69">
        <f ca="1">IF(B196=" ",0,INT((TODAY()-[1]Données!E237)/365.25))</f>
        <v>0</v>
      </c>
      <c r="D196" s="70">
        <f>[1]Données!D288</f>
        <v>0</v>
      </c>
      <c r="E196" s="71">
        <f>[1]Données!I288</f>
        <v>0</v>
      </c>
      <c r="F196" s="72">
        <f>[1]Données!AD288</f>
        <v>0</v>
      </c>
      <c r="G196" s="73">
        <f t="shared" ca="1" si="21"/>
        <v>0</v>
      </c>
      <c r="H196" s="74">
        <f>IF($B196=" ",0,IF([1]Données!$K288="exo",0,$G196/1000*VLOOKUP($F196,taux,2)))</f>
        <v>0</v>
      </c>
      <c r="I196" s="75">
        <f ca="1">IF(C196&gt;=65,0,[1]Données!M237*5000)</f>
        <v>0</v>
      </c>
      <c r="J196" s="74">
        <f ca="1">I196/1000*(IF(I196=0,0,1)*VLOOKUP((1+(C196&gt;=20)+(C196&gt;=25)+(C196&gt;=30)+(C196&gt;=35)+(C196&gt;=40)+(C196&gt;=45)+(C196&gt;=50)+(C196&gt;=55)+(C196&gt;=60)+(C196&gt;=65)),Test,2+(IF([1]Données!F237="H",1,3))+(IF([1]Données!G237="F",1,0))))</f>
        <v>0</v>
      </c>
      <c r="K196" s="73">
        <f t="shared" ca="1" si="16"/>
        <v>0</v>
      </c>
      <c r="L196" s="74">
        <f>IF($B196=" ",0,IF([1]Données!$N288="exo",0,$K196/1000*VLOOKUP($F196,taux,6)))</f>
        <v>0</v>
      </c>
      <c r="M196" s="76">
        <f>IF($B196=" ",0,IF([1]Données!$K237="NON COUVERT",0,IF(AND([1]Données!$L237="oui",[1]Données!$K237=0.5),MIN(VLOOKUP($F196,taux,5)/2,ROUNDUP(VLOOKUP($F196,taux,3)*$E196,-3)/2),IF([1]Données!$K237=0.5,MIN(VLOOKUP($F196,taux,4)/2,ROUNDUP(VLOOKUP($F196,taux,3)*$E196,-3)/2),ROUNDUP(IF([1]Données!$L237="OUI",MIN(VLOOKUP($F196,taux,3)*$E196,VLOOKUP($F196,taux,5)),MIN(VLOOKUP($F196,taux,3)*$E196,VLOOKUP($F196,taux,4))),-3)))))</f>
        <v>0</v>
      </c>
      <c r="N196" s="76">
        <f>IF($B196=" ",0,IF([1]Données!$N237="NON COUVERT",0,IF(AND([1]Données!$O237="oui",[1]Données!$N237=0.5),MIN(VLOOKUP($F196,taux,9)/2,ROUNDUP(VLOOKUP($F196,taux,7)*$E196,-3)/2),IF([1]Données!$N237=0.5,MIN(VLOOKUP($F196,taux,8)/2,ROUNDUP(VLOOKUP($F196,taux,7)*$E196,-3)/2),ROUNDUP(IF([1]Données!$O237="OUI",MIN(VLOOKUP($F196,taux,7)*$E196,VLOOKUP($F196,taux,9)),MIN(VLOOKUP($F196,taux,7)*$E196,VLOOKUP($F196,taux,8))),-3)))))</f>
        <v>0</v>
      </c>
      <c r="O196" s="77">
        <f>IF($B196=" ",0,IF([1]Données!P288="non couvert"," ",[1]Données!Q288))</f>
        <v>0</v>
      </c>
      <c r="P196" s="78">
        <f>IF($B196=" ",0,IF([1]Données!$P288="exo",0,IF($O196="FAM",VLOOKUP($F196,taux,10),IF($O196="MONO",VLOOKUP($F196,taux,11),IF($O196="COUPLE",VLOOKUP($F196,taux,12),0)))))</f>
        <v>0</v>
      </c>
      <c r="Q196" s="79">
        <f>IF($B196=" ",0,IF([1]Données!$R288="NON COUVERT",0,ROUNDUP(IF([1]Données!$S288="OUI",MIN($E196*VLOOKUP($F196,taux,15)/52,VLOOKUP($F196,taux,17)),MIN($E196*VLOOKUP($F196,taux,15)/52,VLOOKUP($F196,taux,16))),0)))</f>
        <v>0</v>
      </c>
      <c r="R196" s="80">
        <f>IF($B196=" ",0,IF([1]Données!$R288="EXO",0,$Q196*VLOOKUP($F196,taux,13)/10))</f>
        <v>0</v>
      </c>
      <c r="S196" s="81">
        <f t="shared" ca="1" si="17"/>
        <v>0</v>
      </c>
      <c r="T196" s="82">
        <f>IF(B196=" ",0,IF([1]Données!$T288="exo",0,$S196*VLOOKUP($F196,taux,18)/100))</f>
        <v>0</v>
      </c>
      <c r="U196" s="81">
        <f>IF($B196=" ",0,IF([1]Données!$V288="non couvert",0,IF(VLOOKUP($F196,taux,29)="fixe","s/o",IF([1]Données!$W288="oui",MIN(ROUNDUP(VLOOKUP($F196,taux,31)*$E196,-3),VLOOKUP($F196,taux,33)),MIN(ROUNDUP(VLOOKUP($F196,taux,31)*$E196,-3),VLOOKUP($F196,taux,32))))))</f>
        <v>0</v>
      </c>
      <c r="V196" s="82">
        <f>IF(B196=" ",0,IF([1]Données!$V288="exo",0,IF(VLOOKUP($F196,taux,29)="fixe",VLOOKUP($F196,taux,30),$U196/1000*VLOOKUP($F196,taux,30))))</f>
        <v>0</v>
      </c>
      <c r="W196" s="82">
        <f t="shared" si="18"/>
        <v>0</v>
      </c>
      <c r="X196" s="83">
        <f>IF(B196=" ",0,EDATE(([1]Données!E237),780))</f>
        <v>0</v>
      </c>
      <c r="Y196" s="83">
        <f t="shared" si="19"/>
        <v>0</v>
      </c>
      <c r="Z196" s="81">
        <f>IF($B196=" ",0,IF([1]Données!$T237="non couvert",0,IF([1]Données!$U237="oui",MIN(VLOOKUP($F196,taux,26),ROUNDUP(IF($E196/12&gt;VLOOKUP($F196,taux,21)+VLOOKUP($F196,taux,23),(VLOOKUP($F196,taux,20)*VLOOKUP($F196,taux,21))+(VLOOKUP($F196,taux,22)*VLOOKUP($F196,taux,23))+($E196/12-VLOOKUP($F196,taux,21)-VLOOKUP($F196,taux,23))*VLOOKUP($F196,taux,24),IF($E196/12&gt;VLOOKUP($F196,taux,21),(VLOOKUP($F196,taux,20)*VLOOKUP($F196,taux,21))+($E196/12-VLOOKUP($F196,taux,21))*VLOOKUP($F196,taux,22),$E196/12*VLOOKUP($F196,taux,20))),0)),MIN(VLOOKUP($F196,taux,25),ROUNDUP(IF($E196/12&gt;VLOOKUP($F196,taux,21)+VLOOKUP($F196,taux,23),(VLOOKUP($F196,taux,20)*VLOOKUP($F196,taux,21))+(VLOOKUP($F196,taux,22)*VLOOKUP($F196,taux,23))+($E196/12-VLOOKUP($F196,taux,21)-VLOOKUP($F196,taux,23))*VLOOKUP($F196,taux,24),IF($E196/12&gt;VLOOKUP($F196,taux,21),(VLOOKUP($F196,taux,20)*VLOOKUP($F196,taux,21))+($E196/12-VLOOKUP($F196,taux,21))*VLOOKUP($F196,taux,22),$E196/12*VLOOKUP($F196,taux,20))),0)))))</f>
        <v>0</v>
      </c>
      <c r="AA196" s="85">
        <f>IF($B196=" ",0,IF([1]Données!$X288="non couvert"," ",[1]Données!Y288))</f>
        <v>0</v>
      </c>
      <c r="AB196" s="82">
        <f>IF($B196=" ",0,IF([1]Données!$X288="exo",0,IF($AA196="ind",VLOOKUP($F196,taux,34),IF($AA196="fam",VLOOKUP($F196,taux,35),IF($AA196="mono",VLOOKUP($F196,taux,36),IF($AA196="couple",VLOOKUP($F196,taux,37),0))))))</f>
        <v>0</v>
      </c>
      <c r="AC196" s="85">
        <f>IF($B196=" ",0,IF([1]Données!$Z288="non couvert"," ",[1]Données!AA288))</f>
        <v>0</v>
      </c>
      <c r="AD196" s="82">
        <f>IF($B196=" ",0,IF([1]Données!$Z288="exo",0,IF($AC196="ind",VLOOKUP($F196,taux,38),IF($AC196="fam",VLOOKUP($F196,taux,39),IF($AC196="mono",VLOOKUP($F196,taux,40),IF($AC196="couple",VLOOKUP($F196,taux,41),0))))))</f>
        <v>0</v>
      </c>
      <c r="AE196" s="86">
        <f>IF($B196=" ",0,IF([1]Données!$AB288="non couvert"," ",[1]Données!AC288))</f>
        <v>0</v>
      </c>
      <c r="AF196" s="87">
        <f>IF($B196=" ",0,IF([1]Données!$AB288="exo",0,IF($AE196="ind",VLOOKUP($F196,taux,42),IF($AE196="fam",VLOOKUP($F196,taux,43),IF($AE196="mono",VLOOKUP($F196,taux,44),IF($AE196="couple",VLOOKUP($F196,taux,45),0))))))</f>
        <v>0</v>
      </c>
      <c r="AG196" s="88">
        <f t="shared" ca="1" si="20"/>
        <v>0</v>
      </c>
      <c r="AH196" s="88">
        <f>IF($B196=" ",0,IF([1]Données!J237="Manitoba",(Facture!H196+Facture!J196+Facture!L196+Facture!P196+Facture!R196+Facture!T196)*0.08,(AG196-W196)*IF([1]Données!$J237="qc",0.09,IF([1]Données!$J237="on",0.08,0))+W196*VLOOKUP($F196,taux,28)))</f>
        <v>0</v>
      </c>
      <c r="AI196" s="78">
        <f t="shared" ca="1" si="22"/>
        <v>0</v>
      </c>
    </row>
    <row r="197" spans="1:35" s="64" customFormat="1">
      <c r="A197" s="89">
        <f t="shared" si="23"/>
        <v>183</v>
      </c>
      <c r="B197" s="68" t="str">
        <f>CONCATENATE([1]Données!B289," ",[1]Données!C289)</f>
        <v xml:space="preserve"> </v>
      </c>
      <c r="C197" s="69">
        <f ca="1">IF(B197=" ",0,INT((TODAY()-[1]Données!E238)/365.25))</f>
        <v>0</v>
      </c>
      <c r="D197" s="70">
        <f>[1]Données!D289</f>
        <v>0</v>
      </c>
      <c r="E197" s="71">
        <f>[1]Données!I289</f>
        <v>0</v>
      </c>
      <c r="F197" s="72">
        <f>[1]Données!AD289</f>
        <v>0</v>
      </c>
      <c r="G197" s="73">
        <f t="shared" ca="1" si="21"/>
        <v>0</v>
      </c>
      <c r="H197" s="74">
        <f>IF($B197=" ",0,IF([1]Données!$K289="exo",0,$G197/1000*VLOOKUP($F197,taux,2)))</f>
        <v>0</v>
      </c>
      <c r="I197" s="75">
        <f ca="1">IF(C197&gt;=65,0,[1]Données!M238*5000)</f>
        <v>0</v>
      </c>
      <c r="J197" s="74">
        <f ca="1">I197/1000*(IF(I197=0,0,1)*VLOOKUP((1+(C197&gt;=20)+(C197&gt;=25)+(C197&gt;=30)+(C197&gt;=35)+(C197&gt;=40)+(C197&gt;=45)+(C197&gt;=50)+(C197&gt;=55)+(C197&gt;=60)+(C197&gt;=65)),Test,2+(IF([1]Données!F238="H",1,3))+(IF([1]Données!G238="F",1,0))))</f>
        <v>0</v>
      </c>
      <c r="K197" s="73">
        <f t="shared" ca="1" si="16"/>
        <v>0</v>
      </c>
      <c r="L197" s="74">
        <f>IF($B197=" ",0,IF([1]Données!$N289="exo",0,$K197/1000*VLOOKUP($F197,taux,6)))</f>
        <v>0</v>
      </c>
      <c r="M197" s="76">
        <f>IF($B197=" ",0,IF([1]Données!$K238="NON COUVERT",0,IF(AND([1]Données!$L238="oui",[1]Données!$K238=0.5),MIN(VLOOKUP($F197,taux,5)/2,ROUNDUP(VLOOKUP($F197,taux,3)*$E197,-3)/2),IF([1]Données!$K238=0.5,MIN(VLOOKUP($F197,taux,4)/2,ROUNDUP(VLOOKUP($F197,taux,3)*$E197,-3)/2),ROUNDUP(IF([1]Données!$L238="OUI",MIN(VLOOKUP($F197,taux,3)*$E197,VLOOKUP($F197,taux,5)),MIN(VLOOKUP($F197,taux,3)*$E197,VLOOKUP($F197,taux,4))),-3)))))</f>
        <v>0</v>
      </c>
      <c r="N197" s="76">
        <f>IF($B197=" ",0,IF([1]Données!$N238="NON COUVERT",0,IF(AND([1]Données!$O238="oui",[1]Données!$N238=0.5),MIN(VLOOKUP($F197,taux,9)/2,ROUNDUP(VLOOKUP($F197,taux,7)*$E197,-3)/2),IF([1]Données!$N238=0.5,MIN(VLOOKUP($F197,taux,8)/2,ROUNDUP(VLOOKUP($F197,taux,7)*$E197,-3)/2),ROUNDUP(IF([1]Données!$O238="OUI",MIN(VLOOKUP($F197,taux,7)*$E197,VLOOKUP($F197,taux,9)),MIN(VLOOKUP($F197,taux,7)*$E197,VLOOKUP($F197,taux,8))),-3)))))</f>
        <v>0</v>
      </c>
      <c r="O197" s="77">
        <f>IF($B197=" ",0,IF([1]Données!P289="non couvert"," ",[1]Données!Q289))</f>
        <v>0</v>
      </c>
      <c r="P197" s="78">
        <f>IF($B197=" ",0,IF([1]Données!$P289="exo",0,IF($O197="FAM",VLOOKUP($F197,taux,10),IF($O197="MONO",VLOOKUP($F197,taux,11),IF($O197="COUPLE",VLOOKUP($F197,taux,12),0)))))</f>
        <v>0</v>
      </c>
      <c r="Q197" s="79">
        <f>IF($B197=" ",0,IF([1]Données!$R289="NON COUVERT",0,ROUNDUP(IF([1]Données!$S289="OUI",MIN($E197*VLOOKUP($F197,taux,15)/52,VLOOKUP($F197,taux,17)),MIN($E197*VLOOKUP($F197,taux,15)/52,VLOOKUP($F197,taux,16))),0)))</f>
        <v>0</v>
      </c>
      <c r="R197" s="80">
        <f>IF($B197=" ",0,IF([1]Données!$R289="EXO",0,$Q197*VLOOKUP($F197,taux,13)/10))</f>
        <v>0</v>
      </c>
      <c r="S197" s="81">
        <f t="shared" ca="1" si="17"/>
        <v>0</v>
      </c>
      <c r="T197" s="82">
        <f>IF(B197=" ",0,IF([1]Données!$T289="exo",0,$S197*VLOOKUP($F197,taux,18)/100))</f>
        <v>0</v>
      </c>
      <c r="U197" s="81">
        <f>IF($B197=" ",0,IF([1]Données!$V289="non couvert",0,IF(VLOOKUP($F197,taux,29)="fixe","s/o",IF([1]Données!$W289="oui",MIN(ROUNDUP(VLOOKUP($F197,taux,31)*$E197,-3),VLOOKUP($F197,taux,33)),MIN(ROUNDUP(VLOOKUP($F197,taux,31)*$E197,-3),VLOOKUP($F197,taux,32))))))</f>
        <v>0</v>
      </c>
      <c r="V197" s="82">
        <f>IF(B197=" ",0,IF([1]Données!$V289="exo",0,IF(VLOOKUP($F197,taux,29)="fixe",VLOOKUP($F197,taux,30),$U197/1000*VLOOKUP($F197,taux,30))))</f>
        <v>0</v>
      </c>
      <c r="W197" s="82">
        <f t="shared" si="18"/>
        <v>0</v>
      </c>
      <c r="X197" s="83">
        <f>IF(B197=" ",0,EDATE(([1]Données!E238),780))</f>
        <v>0</v>
      </c>
      <c r="Y197" s="83">
        <f t="shared" si="19"/>
        <v>0</v>
      </c>
      <c r="Z197" s="81">
        <f>IF($B197=" ",0,IF([1]Données!$T238="non couvert",0,IF([1]Données!$U238="oui",MIN(VLOOKUP($F197,taux,26),ROUNDUP(IF($E197/12&gt;VLOOKUP($F197,taux,21)+VLOOKUP($F197,taux,23),(VLOOKUP($F197,taux,20)*VLOOKUP($F197,taux,21))+(VLOOKUP($F197,taux,22)*VLOOKUP($F197,taux,23))+($E197/12-VLOOKUP($F197,taux,21)-VLOOKUP($F197,taux,23))*VLOOKUP($F197,taux,24),IF($E197/12&gt;VLOOKUP($F197,taux,21),(VLOOKUP($F197,taux,20)*VLOOKUP($F197,taux,21))+($E197/12-VLOOKUP($F197,taux,21))*VLOOKUP($F197,taux,22),$E197/12*VLOOKUP($F197,taux,20))),0)),MIN(VLOOKUP($F197,taux,25),ROUNDUP(IF($E197/12&gt;VLOOKUP($F197,taux,21)+VLOOKUP($F197,taux,23),(VLOOKUP($F197,taux,20)*VLOOKUP($F197,taux,21))+(VLOOKUP($F197,taux,22)*VLOOKUP($F197,taux,23))+($E197/12-VLOOKUP($F197,taux,21)-VLOOKUP($F197,taux,23))*VLOOKUP($F197,taux,24),IF($E197/12&gt;VLOOKUP($F197,taux,21),(VLOOKUP($F197,taux,20)*VLOOKUP($F197,taux,21))+($E197/12-VLOOKUP($F197,taux,21))*VLOOKUP($F197,taux,22),$E197/12*VLOOKUP($F197,taux,20))),0)))))</f>
        <v>0</v>
      </c>
      <c r="AA197" s="85">
        <f>IF($B197=" ",0,IF([1]Données!$X289="non couvert"," ",[1]Données!Y289))</f>
        <v>0</v>
      </c>
      <c r="AB197" s="82">
        <f>IF($B197=" ",0,IF([1]Données!$X289="exo",0,IF($AA197="ind",VLOOKUP($F197,taux,34),IF($AA197="fam",VLOOKUP($F197,taux,35),IF($AA197="mono",VLOOKUP($F197,taux,36),IF($AA197="couple",VLOOKUP($F197,taux,37),0))))))</f>
        <v>0</v>
      </c>
      <c r="AC197" s="85">
        <f>IF($B197=" ",0,IF([1]Données!$Z289="non couvert"," ",[1]Données!AA289))</f>
        <v>0</v>
      </c>
      <c r="AD197" s="82">
        <f>IF($B197=" ",0,IF([1]Données!$Z289="exo",0,IF($AC197="ind",VLOOKUP($F197,taux,38),IF($AC197="fam",VLOOKUP($F197,taux,39),IF($AC197="mono",VLOOKUP($F197,taux,40),IF($AC197="couple",VLOOKUP($F197,taux,41),0))))))</f>
        <v>0</v>
      </c>
      <c r="AE197" s="86">
        <f>IF($B197=" ",0,IF([1]Données!$AB289="non couvert"," ",[1]Données!AC289))</f>
        <v>0</v>
      </c>
      <c r="AF197" s="87">
        <f>IF($B197=" ",0,IF([1]Données!$AB289="exo",0,IF($AE197="ind",VLOOKUP($F197,taux,42),IF($AE197="fam",VLOOKUP($F197,taux,43),IF($AE197="mono",VLOOKUP($F197,taux,44),IF($AE197="couple",VLOOKUP($F197,taux,45),0))))))</f>
        <v>0</v>
      </c>
      <c r="AG197" s="88">
        <f t="shared" ca="1" si="20"/>
        <v>0</v>
      </c>
      <c r="AH197" s="88">
        <f>IF($B197=" ",0,IF([1]Données!J238="Manitoba",(Facture!H197+Facture!J197+Facture!L197+Facture!P197+Facture!R197+Facture!T197)*0.08,(AG197-W197)*IF([1]Données!$J238="qc",0.09,IF([1]Données!$J238="on",0.08,0))+W197*VLOOKUP($F197,taux,28)))</f>
        <v>0</v>
      </c>
      <c r="AI197" s="78">
        <f t="shared" ca="1" si="22"/>
        <v>0</v>
      </c>
    </row>
    <row r="198" spans="1:35" s="64" customFormat="1">
      <c r="A198" s="89">
        <f t="shared" si="23"/>
        <v>184</v>
      </c>
      <c r="B198" s="68" t="str">
        <f>CONCATENATE([1]Données!B290," ",[1]Données!C290)</f>
        <v xml:space="preserve"> </v>
      </c>
      <c r="C198" s="69">
        <f ca="1">IF(B198=" ",0,INT((TODAY()-[1]Données!E239)/365.25))</f>
        <v>0</v>
      </c>
      <c r="D198" s="70">
        <f>[1]Données!D290</f>
        <v>0</v>
      </c>
      <c r="E198" s="71">
        <f>[1]Données!I290</f>
        <v>0</v>
      </c>
      <c r="F198" s="72">
        <f>[1]Données!AD290</f>
        <v>0</v>
      </c>
      <c r="G198" s="73">
        <f t="shared" ca="1" si="21"/>
        <v>0</v>
      </c>
      <c r="H198" s="74">
        <f>IF($B198=" ",0,IF([1]Données!$K290="exo",0,$G198/1000*VLOOKUP($F198,taux,2)))</f>
        <v>0</v>
      </c>
      <c r="I198" s="75">
        <f ca="1">IF(C198&gt;=65,0,[1]Données!M239*5000)</f>
        <v>0</v>
      </c>
      <c r="J198" s="74">
        <f ca="1">I198/1000*(IF(I198=0,0,1)*VLOOKUP((1+(C198&gt;=20)+(C198&gt;=25)+(C198&gt;=30)+(C198&gt;=35)+(C198&gt;=40)+(C198&gt;=45)+(C198&gt;=50)+(C198&gt;=55)+(C198&gt;=60)+(C198&gt;=65)),Test,2+(IF([1]Données!F239="H",1,3))+(IF([1]Données!G239="F",1,0))))</f>
        <v>0</v>
      </c>
      <c r="K198" s="73">
        <f t="shared" ca="1" si="16"/>
        <v>0</v>
      </c>
      <c r="L198" s="74">
        <f>IF($B198=" ",0,IF([1]Données!$N290="exo",0,$K198/1000*VLOOKUP($F198,taux,6)))</f>
        <v>0</v>
      </c>
      <c r="M198" s="76">
        <f>IF($B198=" ",0,IF([1]Données!$K239="NON COUVERT",0,IF(AND([1]Données!$L239="oui",[1]Données!$K239=0.5),MIN(VLOOKUP($F198,taux,5)/2,ROUNDUP(VLOOKUP($F198,taux,3)*$E198,-3)/2),IF([1]Données!$K239=0.5,MIN(VLOOKUP($F198,taux,4)/2,ROUNDUP(VLOOKUP($F198,taux,3)*$E198,-3)/2),ROUNDUP(IF([1]Données!$L239="OUI",MIN(VLOOKUP($F198,taux,3)*$E198,VLOOKUP($F198,taux,5)),MIN(VLOOKUP($F198,taux,3)*$E198,VLOOKUP($F198,taux,4))),-3)))))</f>
        <v>0</v>
      </c>
      <c r="N198" s="76">
        <f>IF($B198=" ",0,IF([1]Données!$N239="NON COUVERT",0,IF(AND([1]Données!$O239="oui",[1]Données!$N239=0.5),MIN(VLOOKUP($F198,taux,9)/2,ROUNDUP(VLOOKUP($F198,taux,7)*$E198,-3)/2),IF([1]Données!$N239=0.5,MIN(VLOOKUP($F198,taux,8)/2,ROUNDUP(VLOOKUP($F198,taux,7)*$E198,-3)/2),ROUNDUP(IF([1]Données!$O239="OUI",MIN(VLOOKUP($F198,taux,7)*$E198,VLOOKUP($F198,taux,9)),MIN(VLOOKUP($F198,taux,7)*$E198,VLOOKUP($F198,taux,8))),-3)))))</f>
        <v>0</v>
      </c>
      <c r="O198" s="77">
        <f>IF($B198=" ",0,IF([1]Données!P290="non couvert"," ",[1]Données!Q290))</f>
        <v>0</v>
      </c>
      <c r="P198" s="78">
        <f>IF($B198=" ",0,IF([1]Données!$P290="exo",0,IF($O198="FAM",VLOOKUP($F198,taux,10),IF($O198="MONO",VLOOKUP($F198,taux,11),IF($O198="COUPLE",VLOOKUP($F198,taux,12),0)))))</f>
        <v>0</v>
      </c>
      <c r="Q198" s="79">
        <f>IF($B198=" ",0,IF([1]Données!$R290="NON COUVERT",0,ROUNDUP(IF([1]Données!$S290="OUI",MIN($E198*VLOOKUP($F198,taux,15)/52,VLOOKUP($F198,taux,17)),MIN($E198*VLOOKUP($F198,taux,15)/52,VLOOKUP($F198,taux,16))),0)))</f>
        <v>0</v>
      </c>
      <c r="R198" s="80">
        <f>IF($B198=" ",0,IF([1]Données!$R290="EXO",0,$Q198*VLOOKUP($F198,taux,13)/10))</f>
        <v>0</v>
      </c>
      <c r="S198" s="81">
        <f t="shared" ca="1" si="17"/>
        <v>0</v>
      </c>
      <c r="T198" s="82">
        <f>IF(B198=" ",0,IF([1]Données!$T290="exo",0,$S198*VLOOKUP($F198,taux,18)/100))</f>
        <v>0</v>
      </c>
      <c r="U198" s="81">
        <f>IF($B198=" ",0,IF([1]Données!$V290="non couvert",0,IF(VLOOKUP($F198,taux,29)="fixe","s/o",IF([1]Données!$W290="oui",MIN(ROUNDUP(VLOOKUP($F198,taux,31)*$E198,-3),VLOOKUP($F198,taux,33)),MIN(ROUNDUP(VLOOKUP($F198,taux,31)*$E198,-3),VLOOKUP($F198,taux,32))))))</f>
        <v>0</v>
      </c>
      <c r="V198" s="82">
        <f>IF(B198=" ",0,IF([1]Données!$V290="exo",0,IF(VLOOKUP($F198,taux,29)="fixe",VLOOKUP($F198,taux,30),$U198/1000*VLOOKUP($F198,taux,30))))</f>
        <v>0</v>
      </c>
      <c r="W198" s="82">
        <f t="shared" si="18"/>
        <v>0</v>
      </c>
      <c r="X198" s="83">
        <f>IF(B198=" ",0,EDATE(([1]Données!E239),780))</f>
        <v>0</v>
      </c>
      <c r="Y198" s="83">
        <f t="shared" si="19"/>
        <v>0</v>
      </c>
      <c r="Z198" s="81">
        <f>IF($B198=" ",0,IF([1]Données!$T239="non couvert",0,IF([1]Données!$U239="oui",MIN(VLOOKUP($F198,taux,26),ROUNDUP(IF($E198/12&gt;VLOOKUP($F198,taux,21)+VLOOKUP($F198,taux,23),(VLOOKUP($F198,taux,20)*VLOOKUP($F198,taux,21))+(VLOOKUP($F198,taux,22)*VLOOKUP($F198,taux,23))+($E198/12-VLOOKUP($F198,taux,21)-VLOOKUP($F198,taux,23))*VLOOKUP($F198,taux,24),IF($E198/12&gt;VLOOKUP($F198,taux,21),(VLOOKUP($F198,taux,20)*VLOOKUP($F198,taux,21))+($E198/12-VLOOKUP($F198,taux,21))*VLOOKUP($F198,taux,22),$E198/12*VLOOKUP($F198,taux,20))),0)),MIN(VLOOKUP($F198,taux,25),ROUNDUP(IF($E198/12&gt;VLOOKUP($F198,taux,21)+VLOOKUP($F198,taux,23),(VLOOKUP($F198,taux,20)*VLOOKUP($F198,taux,21))+(VLOOKUP($F198,taux,22)*VLOOKUP($F198,taux,23))+($E198/12-VLOOKUP($F198,taux,21)-VLOOKUP($F198,taux,23))*VLOOKUP($F198,taux,24),IF($E198/12&gt;VLOOKUP($F198,taux,21),(VLOOKUP($F198,taux,20)*VLOOKUP($F198,taux,21))+($E198/12-VLOOKUP($F198,taux,21))*VLOOKUP($F198,taux,22),$E198/12*VLOOKUP($F198,taux,20))),0)))))</f>
        <v>0</v>
      </c>
      <c r="AA198" s="85">
        <f>IF($B198=" ",0,IF([1]Données!$X290="non couvert"," ",[1]Données!Y290))</f>
        <v>0</v>
      </c>
      <c r="AB198" s="82">
        <f>IF($B198=" ",0,IF([1]Données!$X290="exo",0,IF($AA198="ind",VLOOKUP($F198,taux,34),IF($AA198="fam",VLOOKUP($F198,taux,35),IF($AA198="mono",VLOOKUP($F198,taux,36),IF($AA198="couple",VLOOKUP($F198,taux,37),0))))))</f>
        <v>0</v>
      </c>
      <c r="AC198" s="85">
        <f>IF($B198=" ",0,IF([1]Données!$Z290="non couvert"," ",[1]Données!AA290))</f>
        <v>0</v>
      </c>
      <c r="AD198" s="82">
        <f>IF($B198=" ",0,IF([1]Données!$Z290="exo",0,IF($AC198="ind",VLOOKUP($F198,taux,38),IF($AC198="fam",VLOOKUP($F198,taux,39),IF($AC198="mono",VLOOKUP($F198,taux,40),IF($AC198="couple",VLOOKUP($F198,taux,41),0))))))</f>
        <v>0</v>
      </c>
      <c r="AE198" s="86">
        <f>IF($B198=" ",0,IF([1]Données!$AB290="non couvert"," ",[1]Données!AC290))</f>
        <v>0</v>
      </c>
      <c r="AF198" s="87">
        <f>IF($B198=" ",0,IF([1]Données!$AB290="exo",0,IF($AE198="ind",VLOOKUP($F198,taux,42),IF($AE198="fam",VLOOKUP($F198,taux,43),IF($AE198="mono",VLOOKUP($F198,taux,44),IF($AE198="couple",VLOOKUP($F198,taux,45),0))))))</f>
        <v>0</v>
      </c>
      <c r="AG198" s="88">
        <f t="shared" ca="1" si="20"/>
        <v>0</v>
      </c>
      <c r="AH198" s="88">
        <f>IF($B198=" ",0,IF([1]Données!J239="Manitoba",(Facture!H198+Facture!J198+Facture!L198+Facture!P198+Facture!R198+Facture!T198)*0.08,(AG198-W198)*IF([1]Données!$J239="qc",0.09,IF([1]Données!$J239="on",0.08,0))+W198*VLOOKUP($F198,taux,28)))</f>
        <v>0</v>
      </c>
      <c r="AI198" s="78">
        <f t="shared" ca="1" si="22"/>
        <v>0</v>
      </c>
    </row>
    <row r="199" spans="1:35" s="64" customFormat="1">
      <c r="A199" s="89">
        <f t="shared" si="23"/>
        <v>185</v>
      </c>
      <c r="B199" s="68" t="str">
        <f>CONCATENATE([1]Données!B291," ",[1]Données!C291)</f>
        <v xml:space="preserve"> </v>
      </c>
      <c r="C199" s="69">
        <f ca="1">IF(B199=" ",0,INT((TODAY()-[1]Données!E240)/365.25))</f>
        <v>0</v>
      </c>
      <c r="D199" s="70">
        <f>[1]Données!D291</f>
        <v>0</v>
      </c>
      <c r="E199" s="71">
        <f>[1]Données!I291</f>
        <v>0</v>
      </c>
      <c r="F199" s="72">
        <f>[1]Données!AD291</f>
        <v>0</v>
      </c>
      <c r="G199" s="73">
        <f t="shared" ca="1" si="21"/>
        <v>0</v>
      </c>
      <c r="H199" s="74">
        <f>IF($B199=" ",0,IF([1]Données!$K291="exo",0,$G199/1000*VLOOKUP($F199,taux,2)))</f>
        <v>0</v>
      </c>
      <c r="I199" s="75">
        <f ca="1">IF(C199&gt;=65,0,[1]Données!M240*5000)</f>
        <v>0</v>
      </c>
      <c r="J199" s="74">
        <f ca="1">I199/1000*(IF(I199=0,0,1)*VLOOKUP((1+(C199&gt;=20)+(C199&gt;=25)+(C199&gt;=30)+(C199&gt;=35)+(C199&gt;=40)+(C199&gt;=45)+(C199&gt;=50)+(C199&gt;=55)+(C199&gt;=60)+(C199&gt;=65)),Test,2+(IF([1]Données!F240="H",1,3))+(IF([1]Données!G240="F",1,0))))</f>
        <v>0</v>
      </c>
      <c r="K199" s="73">
        <f t="shared" ca="1" si="16"/>
        <v>0</v>
      </c>
      <c r="L199" s="74">
        <f>IF($B199=" ",0,IF([1]Données!$N291="exo",0,$K199/1000*VLOOKUP($F199,taux,6)))</f>
        <v>0</v>
      </c>
      <c r="M199" s="76">
        <f>IF($B199=" ",0,IF([1]Données!$K240="NON COUVERT",0,IF(AND([1]Données!$L240="oui",[1]Données!$K240=0.5),MIN(VLOOKUP($F199,taux,5)/2,ROUNDUP(VLOOKUP($F199,taux,3)*$E199,-3)/2),IF([1]Données!$K240=0.5,MIN(VLOOKUP($F199,taux,4)/2,ROUNDUP(VLOOKUP($F199,taux,3)*$E199,-3)/2),ROUNDUP(IF([1]Données!$L240="OUI",MIN(VLOOKUP($F199,taux,3)*$E199,VLOOKUP($F199,taux,5)),MIN(VLOOKUP($F199,taux,3)*$E199,VLOOKUP($F199,taux,4))),-3)))))</f>
        <v>0</v>
      </c>
      <c r="N199" s="76">
        <f>IF($B199=" ",0,IF([1]Données!$N240="NON COUVERT",0,IF(AND([1]Données!$O240="oui",[1]Données!$N240=0.5),MIN(VLOOKUP($F199,taux,9)/2,ROUNDUP(VLOOKUP($F199,taux,7)*$E199,-3)/2),IF([1]Données!$N240=0.5,MIN(VLOOKUP($F199,taux,8)/2,ROUNDUP(VLOOKUP($F199,taux,7)*$E199,-3)/2),ROUNDUP(IF([1]Données!$O240="OUI",MIN(VLOOKUP($F199,taux,7)*$E199,VLOOKUP($F199,taux,9)),MIN(VLOOKUP($F199,taux,7)*$E199,VLOOKUP($F199,taux,8))),-3)))))</f>
        <v>0</v>
      </c>
      <c r="O199" s="77">
        <f>IF($B199=" ",0,IF([1]Données!P291="non couvert"," ",[1]Données!Q291))</f>
        <v>0</v>
      </c>
      <c r="P199" s="78">
        <f>IF($B199=" ",0,IF([1]Données!$P291="exo",0,IF($O199="FAM",VLOOKUP($F199,taux,10),IF($O199="MONO",VLOOKUP($F199,taux,11),IF($O199="COUPLE",VLOOKUP($F199,taux,12),0)))))</f>
        <v>0</v>
      </c>
      <c r="Q199" s="79">
        <f>IF($B199=" ",0,IF([1]Données!$R291="NON COUVERT",0,ROUNDUP(IF([1]Données!$S291="OUI",MIN($E199*VLOOKUP($F199,taux,15)/52,VLOOKUP($F199,taux,17)),MIN($E199*VLOOKUP($F199,taux,15)/52,VLOOKUP($F199,taux,16))),0)))</f>
        <v>0</v>
      </c>
      <c r="R199" s="80">
        <f>IF($B199=" ",0,IF([1]Données!$R291="EXO",0,$Q199*VLOOKUP($F199,taux,13)/10))</f>
        <v>0</v>
      </c>
      <c r="S199" s="81">
        <f t="shared" ca="1" si="17"/>
        <v>0</v>
      </c>
      <c r="T199" s="82">
        <f>IF(B199=" ",0,IF([1]Données!$T291="exo",0,$S199*VLOOKUP($F199,taux,18)/100))</f>
        <v>0</v>
      </c>
      <c r="U199" s="81">
        <f>IF($B199=" ",0,IF([1]Données!$V291="non couvert",0,IF(VLOOKUP($F199,taux,29)="fixe","s/o",IF([1]Données!$W291="oui",MIN(ROUNDUP(VLOOKUP($F199,taux,31)*$E199,-3),VLOOKUP($F199,taux,33)),MIN(ROUNDUP(VLOOKUP($F199,taux,31)*$E199,-3),VLOOKUP($F199,taux,32))))))</f>
        <v>0</v>
      </c>
      <c r="V199" s="82">
        <f>IF(B199=" ",0,IF([1]Données!$V291="exo",0,IF(VLOOKUP($F199,taux,29)="fixe",VLOOKUP($F199,taux,30),$U199/1000*VLOOKUP($F199,taux,30))))</f>
        <v>0</v>
      </c>
      <c r="W199" s="82">
        <f t="shared" si="18"/>
        <v>0</v>
      </c>
      <c r="X199" s="83">
        <f>IF(B199=" ",0,EDATE(([1]Données!E240),780))</f>
        <v>0</v>
      </c>
      <c r="Y199" s="83">
        <f t="shared" si="19"/>
        <v>0</v>
      </c>
      <c r="Z199" s="81">
        <f>IF($B199=" ",0,IF([1]Données!$T240="non couvert",0,IF([1]Données!$U240="oui",MIN(VLOOKUP($F199,taux,26),ROUNDUP(IF($E199/12&gt;VLOOKUP($F199,taux,21)+VLOOKUP($F199,taux,23),(VLOOKUP($F199,taux,20)*VLOOKUP($F199,taux,21))+(VLOOKUP($F199,taux,22)*VLOOKUP($F199,taux,23))+($E199/12-VLOOKUP($F199,taux,21)-VLOOKUP($F199,taux,23))*VLOOKUP($F199,taux,24),IF($E199/12&gt;VLOOKUP($F199,taux,21),(VLOOKUP($F199,taux,20)*VLOOKUP($F199,taux,21))+($E199/12-VLOOKUP($F199,taux,21))*VLOOKUP($F199,taux,22),$E199/12*VLOOKUP($F199,taux,20))),0)),MIN(VLOOKUP($F199,taux,25),ROUNDUP(IF($E199/12&gt;VLOOKUP($F199,taux,21)+VLOOKUP($F199,taux,23),(VLOOKUP($F199,taux,20)*VLOOKUP($F199,taux,21))+(VLOOKUP($F199,taux,22)*VLOOKUP($F199,taux,23))+($E199/12-VLOOKUP($F199,taux,21)-VLOOKUP($F199,taux,23))*VLOOKUP($F199,taux,24),IF($E199/12&gt;VLOOKUP($F199,taux,21),(VLOOKUP($F199,taux,20)*VLOOKUP($F199,taux,21))+($E199/12-VLOOKUP($F199,taux,21))*VLOOKUP($F199,taux,22),$E199/12*VLOOKUP($F199,taux,20))),0)))))</f>
        <v>0</v>
      </c>
      <c r="AA199" s="85">
        <f>IF($B199=" ",0,IF([1]Données!$X291="non couvert"," ",[1]Données!Y291))</f>
        <v>0</v>
      </c>
      <c r="AB199" s="82">
        <f>IF($B199=" ",0,IF([1]Données!$X291="exo",0,IF($AA199="ind",VLOOKUP($F199,taux,34),IF($AA199="fam",VLOOKUP($F199,taux,35),IF($AA199="mono",VLOOKUP($F199,taux,36),IF($AA199="couple",VLOOKUP($F199,taux,37),0))))))</f>
        <v>0</v>
      </c>
      <c r="AC199" s="85">
        <f>IF($B199=" ",0,IF([1]Données!$Z291="non couvert"," ",[1]Données!AA291))</f>
        <v>0</v>
      </c>
      <c r="AD199" s="82">
        <f>IF($B199=" ",0,IF([1]Données!$Z291="exo",0,IF($AC199="ind",VLOOKUP($F199,taux,38),IF($AC199="fam",VLOOKUP($F199,taux,39),IF($AC199="mono",VLOOKUP($F199,taux,40),IF($AC199="couple",VLOOKUP($F199,taux,41),0))))))</f>
        <v>0</v>
      </c>
      <c r="AE199" s="86">
        <f>IF($B199=" ",0,IF([1]Données!$AB291="non couvert"," ",[1]Données!AC291))</f>
        <v>0</v>
      </c>
      <c r="AF199" s="87">
        <f>IF($B199=" ",0,IF([1]Données!$AB291="exo",0,IF($AE199="ind",VLOOKUP($F199,taux,42),IF($AE199="fam",VLOOKUP($F199,taux,43),IF($AE199="mono",VLOOKUP($F199,taux,44),IF($AE199="couple",VLOOKUP($F199,taux,45),0))))))</f>
        <v>0</v>
      </c>
      <c r="AG199" s="88">
        <f t="shared" ca="1" si="20"/>
        <v>0</v>
      </c>
      <c r="AH199" s="88">
        <f>IF($B199=" ",0,IF([1]Données!J240="Manitoba",(Facture!H199+Facture!J199+Facture!L199+Facture!P199+Facture!R199+Facture!T199)*0.08,(AG199-W199)*IF([1]Données!$J240="qc",0.09,IF([1]Données!$J240="on",0.08,0))+W199*VLOOKUP($F199,taux,28)))</f>
        <v>0</v>
      </c>
      <c r="AI199" s="78">
        <f t="shared" ca="1" si="22"/>
        <v>0</v>
      </c>
    </row>
    <row r="200" spans="1:35" s="64" customFormat="1">
      <c r="A200" s="89">
        <f t="shared" si="23"/>
        <v>186</v>
      </c>
      <c r="B200" s="68" t="str">
        <f>CONCATENATE([1]Données!B292," ",[1]Données!C292)</f>
        <v xml:space="preserve"> </v>
      </c>
      <c r="C200" s="69">
        <f ca="1">IF(B200=" ",0,INT((TODAY()-[1]Données!E241)/365.25))</f>
        <v>0</v>
      </c>
      <c r="D200" s="70">
        <f>[1]Données!D292</f>
        <v>0</v>
      </c>
      <c r="E200" s="71">
        <f>[1]Données!I292</f>
        <v>0</v>
      </c>
      <c r="F200" s="72">
        <f>[1]Données!AD292</f>
        <v>0</v>
      </c>
      <c r="G200" s="73">
        <f t="shared" ca="1" si="21"/>
        <v>0</v>
      </c>
      <c r="H200" s="74">
        <f>IF($B200=" ",0,IF([1]Données!$K292="exo",0,$G200/1000*VLOOKUP($F200,taux,2)))</f>
        <v>0</v>
      </c>
      <c r="I200" s="75">
        <f ca="1">IF(C200&gt;=65,0,[1]Données!M241*5000)</f>
        <v>0</v>
      </c>
      <c r="J200" s="74">
        <f ca="1">I200/1000*(IF(I200=0,0,1)*VLOOKUP((1+(C200&gt;=20)+(C200&gt;=25)+(C200&gt;=30)+(C200&gt;=35)+(C200&gt;=40)+(C200&gt;=45)+(C200&gt;=50)+(C200&gt;=55)+(C200&gt;=60)+(C200&gt;=65)),Test,2+(IF([1]Données!F241="H",1,3))+(IF([1]Données!G241="F",1,0))))</f>
        <v>0</v>
      </c>
      <c r="K200" s="73">
        <f t="shared" ca="1" si="16"/>
        <v>0</v>
      </c>
      <c r="L200" s="74">
        <f>IF($B200=" ",0,IF([1]Données!$N292="exo",0,$K200/1000*VLOOKUP($F200,taux,6)))</f>
        <v>0</v>
      </c>
      <c r="M200" s="76">
        <f>IF($B200=" ",0,IF([1]Données!$K241="NON COUVERT",0,IF(AND([1]Données!$L241="oui",[1]Données!$K241=0.5),MIN(VLOOKUP($F200,taux,5)/2,ROUNDUP(VLOOKUP($F200,taux,3)*$E200,-3)/2),IF([1]Données!$K241=0.5,MIN(VLOOKUP($F200,taux,4)/2,ROUNDUP(VLOOKUP($F200,taux,3)*$E200,-3)/2),ROUNDUP(IF([1]Données!$L241="OUI",MIN(VLOOKUP($F200,taux,3)*$E200,VLOOKUP($F200,taux,5)),MIN(VLOOKUP($F200,taux,3)*$E200,VLOOKUP($F200,taux,4))),-3)))))</f>
        <v>0</v>
      </c>
      <c r="N200" s="76">
        <f>IF($B200=" ",0,IF([1]Données!$N241="NON COUVERT",0,IF(AND([1]Données!$O241="oui",[1]Données!$N241=0.5),MIN(VLOOKUP($F200,taux,9)/2,ROUNDUP(VLOOKUP($F200,taux,7)*$E200,-3)/2),IF([1]Données!$N241=0.5,MIN(VLOOKUP($F200,taux,8)/2,ROUNDUP(VLOOKUP($F200,taux,7)*$E200,-3)/2),ROUNDUP(IF([1]Données!$O241="OUI",MIN(VLOOKUP($F200,taux,7)*$E200,VLOOKUP($F200,taux,9)),MIN(VLOOKUP($F200,taux,7)*$E200,VLOOKUP($F200,taux,8))),-3)))))</f>
        <v>0</v>
      </c>
      <c r="O200" s="77">
        <f>IF($B200=" ",0,IF([1]Données!P292="non couvert"," ",[1]Données!Q292))</f>
        <v>0</v>
      </c>
      <c r="P200" s="78">
        <f>IF($B200=" ",0,IF([1]Données!$P292="exo",0,IF($O200="FAM",VLOOKUP($F200,taux,10),IF($O200="MONO",VLOOKUP($F200,taux,11),IF($O200="COUPLE",VLOOKUP($F200,taux,12),0)))))</f>
        <v>0</v>
      </c>
      <c r="Q200" s="79">
        <f>IF($B200=" ",0,IF([1]Données!$R292="NON COUVERT",0,ROUNDUP(IF([1]Données!$S292="OUI",MIN($E200*VLOOKUP($F200,taux,15)/52,VLOOKUP($F200,taux,17)),MIN($E200*VLOOKUP($F200,taux,15)/52,VLOOKUP($F200,taux,16))),0)))</f>
        <v>0</v>
      </c>
      <c r="R200" s="80">
        <f>IF($B200=" ",0,IF([1]Données!$R292="EXO",0,$Q200*VLOOKUP($F200,taux,13)/10))</f>
        <v>0</v>
      </c>
      <c r="S200" s="81">
        <f t="shared" ca="1" si="17"/>
        <v>0</v>
      </c>
      <c r="T200" s="82">
        <f>IF(B200=" ",0,IF([1]Données!$T292="exo",0,$S200*VLOOKUP($F200,taux,18)/100))</f>
        <v>0</v>
      </c>
      <c r="U200" s="81">
        <f>IF($B200=" ",0,IF([1]Données!$V292="non couvert",0,IF(VLOOKUP($F200,taux,29)="fixe","s/o",IF([1]Données!$W292="oui",MIN(ROUNDUP(VLOOKUP($F200,taux,31)*$E200,-3),VLOOKUP($F200,taux,33)),MIN(ROUNDUP(VLOOKUP($F200,taux,31)*$E200,-3),VLOOKUP($F200,taux,32))))))</f>
        <v>0</v>
      </c>
      <c r="V200" s="82">
        <f>IF(B200=" ",0,IF([1]Données!$V292="exo",0,IF(VLOOKUP($F200,taux,29)="fixe",VLOOKUP($F200,taux,30),$U200/1000*VLOOKUP($F200,taux,30))))</f>
        <v>0</v>
      </c>
      <c r="W200" s="82">
        <f t="shared" si="18"/>
        <v>0</v>
      </c>
      <c r="X200" s="83">
        <f>IF(B200=" ",0,EDATE(([1]Données!E241),780))</f>
        <v>0</v>
      </c>
      <c r="Y200" s="83">
        <f t="shared" si="19"/>
        <v>0</v>
      </c>
      <c r="Z200" s="81">
        <f>IF($B200=" ",0,IF([1]Données!$T241="non couvert",0,IF([1]Données!$U241="oui",MIN(VLOOKUP($F200,taux,26),ROUNDUP(IF($E200/12&gt;VLOOKUP($F200,taux,21)+VLOOKUP($F200,taux,23),(VLOOKUP($F200,taux,20)*VLOOKUP($F200,taux,21))+(VLOOKUP($F200,taux,22)*VLOOKUP($F200,taux,23))+($E200/12-VLOOKUP($F200,taux,21)-VLOOKUP($F200,taux,23))*VLOOKUP($F200,taux,24),IF($E200/12&gt;VLOOKUP($F200,taux,21),(VLOOKUP($F200,taux,20)*VLOOKUP($F200,taux,21))+($E200/12-VLOOKUP($F200,taux,21))*VLOOKUP($F200,taux,22),$E200/12*VLOOKUP($F200,taux,20))),0)),MIN(VLOOKUP($F200,taux,25),ROUNDUP(IF($E200/12&gt;VLOOKUP($F200,taux,21)+VLOOKUP($F200,taux,23),(VLOOKUP($F200,taux,20)*VLOOKUP($F200,taux,21))+(VLOOKUP($F200,taux,22)*VLOOKUP($F200,taux,23))+($E200/12-VLOOKUP($F200,taux,21)-VLOOKUP($F200,taux,23))*VLOOKUP($F200,taux,24),IF($E200/12&gt;VLOOKUP($F200,taux,21),(VLOOKUP($F200,taux,20)*VLOOKUP($F200,taux,21))+($E200/12-VLOOKUP($F200,taux,21))*VLOOKUP($F200,taux,22),$E200/12*VLOOKUP($F200,taux,20))),0)))))</f>
        <v>0</v>
      </c>
      <c r="AA200" s="85">
        <f>IF($B200=" ",0,IF([1]Données!$X292="non couvert"," ",[1]Données!Y292))</f>
        <v>0</v>
      </c>
      <c r="AB200" s="82">
        <f>IF($B200=" ",0,IF([1]Données!$X292="exo",0,IF($AA200="ind",VLOOKUP($F200,taux,34),IF($AA200="fam",VLOOKUP($F200,taux,35),IF($AA200="mono",VLOOKUP($F200,taux,36),IF($AA200="couple",VLOOKUP($F200,taux,37),0))))))</f>
        <v>0</v>
      </c>
      <c r="AC200" s="85">
        <f>IF($B200=" ",0,IF([1]Données!$Z292="non couvert"," ",[1]Données!AA292))</f>
        <v>0</v>
      </c>
      <c r="AD200" s="82">
        <f>IF($B200=" ",0,IF([1]Données!$Z292="exo",0,IF($AC200="ind",VLOOKUP($F200,taux,38),IF($AC200="fam",VLOOKUP($F200,taux,39),IF($AC200="mono",VLOOKUP($F200,taux,40),IF($AC200="couple",VLOOKUP($F200,taux,41),0))))))</f>
        <v>0</v>
      </c>
      <c r="AE200" s="86">
        <f>IF($B200=" ",0,IF([1]Données!$AB292="non couvert"," ",[1]Données!AC292))</f>
        <v>0</v>
      </c>
      <c r="AF200" s="87">
        <f>IF($B200=" ",0,IF([1]Données!$AB292="exo",0,IF($AE200="ind",VLOOKUP($F200,taux,42),IF($AE200="fam",VLOOKUP($F200,taux,43),IF($AE200="mono",VLOOKUP($F200,taux,44),IF($AE200="couple",VLOOKUP($F200,taux,45),0))))))</f>
        <v>0</v>
      </c>
      <c r="AG200" s="88">
        <f t="shared" ca="1" si="20"/>
        <v>0</v>
      </c>
      <c r="AH200" s="88">
        <f>IF($B200=" ",0,IF([1]Données!J241="Manitoba",(Facture!H200+Facture!J200+Facture!L200+Facture!P200+Facture!R200+Facture!T200)*0.08,(AG200-W200)*IF([1]Données!$J241="qc",0.09,IF([1]Données!$J241="on",0.08,0))+W200*VLOOKUP($F200,taux,28)))</f>
        <v>0</v>
      </c>
      <c r="AI200" s="78">
        <f t="shared" ca="1" si="22"/>
        <v>0</v>
      </c>
    </row>
    <row r="201" spans="1:35" s="64" customFormat="1">
      <c r="A201" s="90"/>
      <c r="B201" s="91"/>
      <c r="C201" s="91"/>
      <c r="D201" s="92"/>
      <c r="E201" s="93"/>
      <c r="F201" s="94"/>
      <c r="G201" s="95"/>
      <c r="H201" s="96"/>
      <c r="I201" s="97"/>
      <c r="J201" s="97"/>
      <c r="K201" s="98"/>
      <c r="L201" s="96"/>
      <c r="M201" s="97"/>
      <c r="N201" s="97"/>
      <c r="O201" s="99"/>
      <c r="P201" s="100"/>
      <c r="Q201" s="101"/>
      <c r="R201" s="96"/>
      <c r="S201" s="102"/>
      <c r="T201" s="96"/>
      <c r="U201" s="102"/>
      <c r="V201" s="96"/>
      <c r="W201" s="96"/>
      <c r="X201" s="97"/>
      <c r="Y201" s="97"/>
      <c r="Z201" s="97"/>
      <c r="AA201" s="99"/>
      <c r="AB201" s="100"/>
      <c r="AC201" s="99"/>
      <c r="AD201" s="100"/>
      <c r="AE201" s="99"/>
      <c r="AF201" s="100"/>
      <c r="AG201" s="100"/>
      <c r="AH201" s="100"/>
      <c r="AI201" s="103"/>
    </row>
    <row r="202" spans="1:35" s="64" customFormat="1">
      <c r="A202" s="104" t="s">
        <v>40</v>
      </c>
      <c r="B202" s="105"/>
      <c r="C202" s="105"/>
      <c r="D202" s="106"/>
      <c r="E202" s="107"/>
      <c r="F202" s="108"/>
      <c r="G202" s="109" t="e">
        <f ca="1">SUM(G15:G201)</f>
        <v>#VALUE!</v>
      </c>
      <c r="H202" s="110" t="e">
        <f ca="1">SUM(H15:H201)</f>
        <v>#VALUE!</v>
      </c>
      <c r="I202" s="111"/>
      <c r="J202" s="111"/>
      <c r="K202" s="112">
        <f ca="1">SUM(K15:K201)</f>
        <v>25000</v>
      </c>
      <c r="L202" s="110">
        <f ca="1">SUM(L15:L201)</f>
        <v>7.5</v>
      </c>
      <c r="M202" s="111"/>
      <c r="N202" s="111"/>
      <c r="O202" s="113"/>
      <c r="P202" s="110">
        <f t="shared" ref="P202:W202" si="24">SUM(P15:P201)</f>
        <v>0</v>
      </c>
      <c r="Q202" s="112">
        <f t="shared" si="24"/>
        <v>0</v>
      </c>
      <c r="R202" s="110">
        <f t="shared" si="24"/>
        <v>0</v>
      </c>
      <c r="S202" s="112">
        <f ca="1">SUM(S15:S201)</f>
        <v>0</v>
      </c>
      <c r="T202" s="110">
        <f t="shared" ca="1" si="24"/>
        <v>0</v>
      </c>
      <c r="U202" s="112">
        <f t="shared" si="24"/>
        <v>0</v>
      </c>
      <c r="V202" s="110">
        <f t="shared" si="24"/>
        <v>0</v>
      </c>
      <c r="W202" s="110">
        <f t="shared" si="24"/>
        <v>0</v>
      </c>
      <c r="X202" s="111"/>
      <c r="Y202" s="111"/>
      <c r="Z202" s="111"/>
      <c r="AA202" s="113"/>
      <c r="AB202" s="110">
        <f>SUM(AB15:AB201)</f>
        <v>0</v>
      </c>
      <c r="AC202" s="113"/>
      <c r="AD202" s="110">
        <f>SUM(AD15:AD201)</f>
        <v>0</v>
      </c>
      <c r="AE202" s="114"/>
      <c r="AF202" s="110">
        <f>SUM(AF15:AF201)</f>
        <v>0</v>
      </c>
      <c r="AG202" s="110" t="e">
        <f ca="1">SUM(AG15:AG201)</f>
        <v>#VALUE!</v>
      </c>
      <c r="AH202" s="110" t="e">
        <f ca="1">SUM(AH15:AH201)</f>
        <v>#VALUE!</v>
      </c>
      <c r="AI202" s="110" t="e">
        <f ca="1">SUM(AI15:AI201)</f>
        <v>#VALUE!</v>
      </c>
    </row>
    <row r="203" spans="1:35" s="64" customFormat="1">
      <c r="A203" s="104"/>
      <c r="B203" s="105"/>
      <c r="C203" s="105"/>
      <c r="D203" s="106"/>
      <c r="E203" s="107"/>
      <c r="F203" s="108"/>
      <c r="G203" s="115"/>
      <c r="H203" s="116"/>
      <c r="I203" s="117"/>
      <c r="J203" s="117"/>
      <c r="K203" s="118"/>
      <c r="L203" s="116"/>
      <c r="M203" s="117"/>
      <c r="N203" s="117"/>
      <c r="O203" s="119"/>
      <c r="P203" s="120"/>
      <c r="Q203" s="121"/>
      <c r="R203" s="122"/>
      <c r="S203" s="123"/>
      <c r="T203" s="124"/>
      <c r="U203" s="123"/>
      <c r="V203" s="124"/>
      <c r="W203" s="125"/>
      <c r="X203" s="126"/>
      <c r="Y203" s="126"/>
      <c r="Z203" s="126"/>
      <c r="AA203" s="119" t="s">
        <v>41</v>
      </c>
      <c r="AB203" s="120">
        <f>COUNTIF($AA$15:$AA$201,AA203)</f>
        <v>0</v>
      </c>
      <c r="AC203" s="119" t="s">
        <v>41</v>
      </c>
      <c r="AD203" s="120">
        <f>COUNTIF($AC$15:$AC$201,AC203)</f>
        <v>0</v>
      </c>
      <c r="AE203" s="119" t="s">
        <v>41</v>
      </c>
      <c r="AF203" s="120">
        <f>COUNTIF($AE$15:$AE$201,AE203)</f>
        <v>0</v>
      </c>
      <c r="AG203" s="120"/>
      <c r="AH203" s="127"/>
      <c r="AI203" s="127"/>
    </row>
    <row r="204" spans="1:35" s="64" customFormat="1">
      <c r="A204" s="104"/>
      <c r="B204" s="105"/>
      <c r="C204" s="105"/>
      <c r="D204" s="106"/>
      <c r="E204" s="107"/>
      <c r="F204" s="108"/>
      <c r="G204" s="128">
        <f ca="1">COUNTA(G$15:G$201)-COUNTIF(G$15:G$201,0)</f>
        <v>1</v>
      </c>
      <c r="H204" s="116"/>
      <c r="I204" s="117"/>
      <c r="J204" s="117"/>
      <c r="K204" s="128">
        <f ca="1">COUNTA(K$15:K$201)-COUNTIF(K$15:K$201,0)</f>
        <v>1</v>
      </c>
      <c r="L204" s="116"/>
      <c r="M204" s="117"/>
      <c r="N204" s="117"/>
      <c r="O204" s="129" t="s">
        <v>42</v>
      </c>
      <c r="P204" s="120">
        <f>COUNTIF($O$15:$O$201,O204)</f>
        <v>0</v>
      </c>
      <c r="Q204" s="128">
        <f>COUNTA(Q$15:Q$201)-COUNTIF(Q$15:Q$201,0)</f>
        <v>0</v>
      </c>
      <c r="R204" s="122"/>
      <c r="S204" s="128">
        <f ca="1">COUNTA(S$15:S$201)-COUNTIF(S$15:S$201,0)</f>
        <v>0</v>
      </c>
      <c r="T204" s="124"/>
      <c r="U204" s="128">
        <f>COUNTA(U$15:U$201)-COUNTIF(U$15:U$201,0)</f>
        <v>0</v>
      </c>
      <c r="V204" s="124"/>
      <c r="W204" s="130">
        <f>COUNTA(W$15:W$201)-COUNTIF(W$15:W$201,0)</f>
        <v>0</v>
      </c>
      <c r="X204" s="131"/>
      <c r="Y204" s="131"/>
      <c r="Z204" s="131"/>
      <c r="AA204" s="119" t="s">
        <v>42</v>
      </c>
      <c r="AB204" s="120">
        <f>COUNTIF($AA$15:$AA$201,AA204)</f>
        <v>0</v>
      </c>
      <c r="AC204" s="119" t="s">
        <v>42</v>
      </c>
      <c r="AD204" s="120">
        <f>COUNTIF($AC$15:$AC$201,AC204)</f>
        <v>0</v>
      </c>
      <c r="AE204" s="119" t="s">
        <v>42</v>
      </c>
      <c r="AF204" s="120">
        <f>COUNTIF($AE$15:$AE$201,AE204)</f>
        <v>0</v>
      </c>
      <c r="AG204" s="120"/>
      <c r="AH204" s="127"/>
      <c r="AI204" s="127"/>
    </row>
    <row r="205" spans="1:35" s="64" customFormat="1">
      <c r="A205" s="104"/>
      <c r="B205" s="105"/>
      <c r="C205" s="105"/>
      <c r="D205" s="106"/>
      <c r="E205" s="107"/>
      <c r="F205" s="108"/>
      <c r="G205" s="115"/>
      <c r="H205" s="116"/>
      <c r="I205" s="117"/>
      <c r="J205" s="117"/>
      <c r="K205" s="118"/>
      <c r="L205" s="116"/>
      <c r="M205" s="117"/>
      <c r="N205" s="117"/>
      <c r="O205" s="129" t="s">
        <v>43</v>
      </c>
      <c r="P205" s="120">
        <f>COUNTIF($O$15:$O$201,O205)</f>
        <v>0</v>
      </c>
      <c r="Q205" s="121"/>
      <c r="R205" s="122"/>
      <c r="S205" s="123"/>
      <c r="T205" s="124"/>
      <c r="U205" s="123"/>
      <c r="V205" s="124"/>
      <c r="W205" s="124"/>
      <c r="X205" s="126"/>
      <c r="Y205" s="126"/>
      <c r="Z205" s="126"/>
      <c r="AA205" s="119" t="s">
        <v>43</v>
      </c>
      <c r="AB205" s="120">
        <f>COUNTIF($AA$15:$AA$201,AA205)</f>
        <v>0</v>
      </c>
      <c r="AC205" s="119" t="s">
        <v>43</v>
      </c>
      <c r="AD205" s="120">
        <f>COUNTIF($AC$15:$AC$201,AC205)</f>
        <v>0</v>
      </c>
      <c r="AE205" s="119" t="s">
        <v>43</v>
      </c>
      <c r="AF205" s="120">
        <f>COUNTIF($AE$15:$AE$201,AE205)</f>
        <v>0</v>
      </c>
      <c r="AG205" s="120"/>
      <c r="AH205" s="116"/>
      <c r="AI205" s="127"/>
    </row>
    <row r="206" spans="1:35" s="64" customFormat="1">
      <c r="A206" s="104"/>
      <c r="B206" s="105"/>
      <c r="C206" s="105"/>
      <c r="D206" s="106"/>
      <c r="E206" s="107"/>
      <c r="F206" s="108"/>
      <c r="G206" s="115"/>
      <c r="H206" s="116"/>
      <c r="I206" s="117"/>
      <c r="J206" s="117"/>
      <c r="K206" s="118"/>
      <c r="L206" s="116"/>
      <c r="M206" s="117"/>
      <c r="N206" s="117"/>
      <c r="O206" s="132" t="s">
        <v>44</v>
      </c>
      <c r="P206" s="120">
        <f>COUNTIF($O$15:$O$201,O206)</f>
        <v>0</v>
      </c>
      <c r="Q206" s="121"/>
      <c r="R206" s="122"/>
      <c r="S206" s="123"/>
      <c r="T206" s="124"/>
      <c r="U206" s="123"/>
      <c r="V206" s="124"/>
      <c r="W206" s="124"/>
      <c r="X206" s="126"/>
      <c r="Y206" s="126"/>
      <c r="Z206" s="126"/>
      <c r="AA206" s="119" t="s">
        <v>44</v>
      </c>
      <c r="AB206" s="120">
        <f>COUNTIF($AA$15:$AA$201,AA206)</f>
        <v>0</v>
      </c>
      <c r="AC206" s="119" t="s">
        <v>44</v>
      </c>
      <c r="AD206" s="120">
        <f>COUNTIF($AC$15:$AC$201,AC206)</f>
        <v>0</v>
      </c>
      <c r="AE206" s="119" t="s">
        <v>44</v>
      </c>
      <c r="AF206" s="120">
        <f>COUNTIF($AE$15:$AE$201,AE206)</f>
        <v>0</v>
      </c>
      <c r="AG206" s="120"/>
      <c r="AH206" s="116"/>
      <c r="AI206" s="127"/>
    </row>
    <row r="207" spans="1:35" s="64" customFormat="1">
      <c r="A207" s="133"/>
      <c r="B207" s="134"/>
      <c r="C207" s="134"/>
      <c r="D207" s="135"/>
      <c r="E207" s="136"/>
      <c r="F207" s="137"/>
      <c r="G207" s="138"/>
      <c r="H207" s="139"/>
      <c r="I207" s="140"/>
      <c r="J207" s="140"/>
      <c r="K207" s="141"/>
      <c r="L207" s="139"/>
      <c r="M207" s="140"/>
      <c r="N207" s="140"/>
      <c r="O207" s="142" t="s">
        <v>45</v>
      </c>
      <c r="P207" s="143">
        <f>COUNTIF($O$15:$O$201,O207)</f>
        <v>0</v>
      </c>
      <c r="Q207" s="144"/>
      <c r="R207" s="139"/>
      <c r="S207" s="145"/>
      <c r="T207" s="139"/>
      <c r="U207" s="145"/>
      <c r="V207" s="139"/>
      <c r="W207" s="139"/>
      <c r="X207" s="144"/>
      <c r="Y207" s="144"/>
      <c r="Z207" s="144"/>
      <c r="AA207" s="146" t="s">
        <v>45</v>
      </c>
      <c r="AB207" s="143">
        <f>COUNTIF($AA$15:$AA$201,AA207)</f>
        <v>0</v>
      </c>
      <c r="AC207" s="146" t="s">
        <v>45</v>
      </c>
      <c r="AD207" s="143">
        <f>COUNTIF($AC$15:$AC$201,AC207)</f>
        <v>0</v>
      </c>
      <c r="AE207" s="146" t="s">
        <v>45</v>
      </c>
      <c r="AF207" s="143">
        <f>COUNTIF($AE$15:$AE$201,AE207)</f>
        <v>0</v>
      </c>
      <c r="AG207" s="143"/>
      <c r="AH207" s="147"/>
      <c r="AI207" s="148"/>
    </row>
    <row r="208" spans="1:35" s="64" customFormat="1">
      <c r="A208" s="149"/>
      <c r="B208" s="150"/>
      <c r="C208" s="150"/>
      <c r="D208" s="151"/>
      <c r="E208" s="152"/>
      <c r="F208" s="153"/>
      <c r="G208" s="154"/>
      <c r="H208" s="150"/>
      <c r="I208" s="150"/>
      <c r="J208" s="150"/>
      <c r="K208" s="154"/>
      <c r="L208" s="150"/>
      <c r="M208" s="150"/>
      <c r="N208" s="150"/>
      <c r="O208" s="150"/>
      <c r="P208" s="150"/>
      <c r="Q208" s="150"/>
      <c r="R208" s="150"/>
      <c r="S208" s="150"/>
      <c r="T208" s="150"/>
      <c r="U208" s="150"/>
      <c r="V208" s="150"/>
      <c r="W208" s="150"/>
      <c r="X208" s="150"/>
      <c r="Y208" s="150"/>
      <c r="Z208" s="150"/>
      <c r="AA208" s="150"/>
      <c r="AB208" s="150"/>
      <c r="AC208" s="150"/>
      <c r="AD208" s="150"/>
      <c r="AE208" s="150"/>
      <c r="AF208" s="150"/>
      <c r="AG208" s="150"/>
      <c r="AH208" s="150"/>
      <c r="AI208" s="150"/>
    </row>
    <row r="209" spans="1:35">
      <c r="T209" s="150"/>
      <c r="U209" s="150"/>
      <c r="V209" s="150"/>
      <c r="W209" s="150"/>
      <c r="X209" s="150"/>
      <c r="Y209" s="150"/>
      <c r="Z209" s="150"/>
      <c r="AI209" s="150"/>
    </row>
    <row r="210" spans="1:35">
      <c r="A210" s="155" t="s">
        <v>46</v>
      </c>
      <c r="B210" s="159" t="s">
        <v>46</v>
      </c>
      <c r="C210" s="159"/>
      <c r="T210" s="150"/>
      <c r="U210" s="150"/>
      <c r="V210" s="150"/>
      <c r="W210" s="150"/>
      <c r="X210" s="150"/>
      <c r="Y210" s="150"/>
      <c r="Z210" s="150"/>
      <c r="AI210" s="150"/>
    </row>
    <row r="211" spans="1:35">
      <c r="A211" s="160"/>
      <c r="B211" s="10"/>
      <c r="C211" s="10"/>
      <c r="S211" s="161"/>
      <c r="T211" s="150"/>
      <c r="U211" s="150"/>
      <c r="V211" s="150"/>
      <c r="W211" s="150"/>
      <c r="X211" s="150"/>
      <c r="Y211" s="150"/>
      <c r="Z211" s="150"/>
      <c r="AI211" s="150"/>
    </row>
    <row r="212" spans="1:35">
      <c r="A212" s="162"/>
      <c r="B212" s="10"/>
      <c r="C212" s="10"/>
      <c r="E212" s="163"/>
      <c r="F212" s="164"/>
      <c r="G212" s="165"/>
      <c r="H212" s="161"/>
      <c r="I212" s="161"/>
      <c r="J212" s="161"/>
      <c r="K212" s="165"/>
      <c r="L212" s="161"/>
      <c r="M212" s="161"/>
      <c r="N212" s="161"/>
      <c r="T212" s="150"/>
      <c r="U212" s="150"/>
      <c r="V212" s="150"/>
      <c r="W212" s="150"/>
      <c r="X212" s="150"/>
      <c r="Y212" s="150"/>
      <c r="Z212" s="150"/>
      <c r="AI212" s="150"/>
    </row>
    <row r="213" spans="1:35">
      <c r="A213" s="160"/>
      <c r="B213" s="10"/>
      <c r="C213" s="10"/>
      <c r="G213" s="10"/>
      <c r="K213" s="10"/>
      <c r="S213" s="161"/>
      <c r="T213" s="150"/>
      <c r="U213" s="150"/>
      <c r="V213" s="150"/>
      <c r="W213" s="150"/>
      <c r="X213" s="150"/>
      <c r="Y213" s="150"/>
      <c r="Z213" s="150"/>
      <c r="AI213" s="150"/>
    </row>
    <row r="214" spans="1:35">
      <c r="A214" s="162"/>
      <c r="B214" s="10"/>
      <c r="C214" s="10"/>
      <c r="H214" s="161"/>
      <c r="I214" s="161"/>
      <c r="J214" s="161"/>
      <c r="L214" s="161"/>
      <c r="M214" s="161"/>
      <c r="N214" s="161"/>
      <c r="T214" s="150"/>
      <c r="U214" s="150"/>
      <c r="V214" s="150"/>
      <c r="W214" s="150"/>
      <c r="X214" s="150"/>
      <c r="Y214" s="150"/>
      <c r="Z214" s="150"/>
      <c r="AI214" s="150"/>
    </row>
    <row r="215" spans="1:35">
      <c r="A215" s="162"/>
      <c r="B215" s="166"/>
      <c r="C215" s="166"/>
      <c r="T215" s="150"/>
      <c r="U215" s="150"/>
      <c r="V215" s="150"/>
      <c r="W215" s="150"/>
      <c r="X215" s="150"/>
      <c r="Y215" s="150"/>
      <c r="Z215" s="150"/>
      <c r="AI215" s="150"/>
    </row>
    <row r="216" spans="1:35">
      <c r="B216" s="166"/>
      <c r="C216" s="166"/>
      <c r="T216" s="150"/>
      <c r="U216" s="150"/>
      <c r="V216" s="150"/>
      <c r="W216" s="150"/>
      <c r="X216" s="150"/>
      <c r="Y216" s="150"/>
      <c r="Z216" s="150"/>
      <c r="AI216" s="10"/>
    </row>
    <row r="217" spans="1:35">
      <c r="E217" s="163"/>
      <c r="F217" s="164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AA217" s="10"/>
      <c r="AB217" s="10"/>
      <c r="AC217" s="10"/>
      <c r="AD217" s="10"/>
      <c r="AE217" s="10"/>
      <c r="AF217" s="10"/>
      <c r="AG217" s="10"/>
      <c r="AH217" s="10"/>
    </row>
    <row r="218" spans="1:35">
      <c r="E218" s="163"/>
      <c r="F218" s="164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AA218" s="10"/>
      <c r="AB218" s="10"/>
      <c r="AC218" s="10"/>
      <c r="AD218" s="10"/>
      <c r="AE218" s="10"/>
      <c r="AF218" s="10"/>
      <c r="AG218" s="10"/>
      <c r="AH218" s="10"/>
    </row>
  </sheetData>
  <sheetProtection formatCells="0"/>
  <mergeCells count="24">
    <mergeCell ref="S12:T12"/>
    <mergeCell ref="G6:L6"/>
    <mergeCell ref="G7:L7"/>
    <mergeCell ref="S10:T10"/>
    <mergeCell ref="U10:V10"/>
    <mergeCell ref="G11:H11"/>
    <mergeCell ref="I11:J11"/>
    <mergeCell ref="K11:L11"/>
    <mergeCell ref="O11:P11"/>
    <mergeCell ref="Q11:R11"/>
    <mergeCell ref="S11:T11"/>
    <mergeCell ref="G12:H12"/>
    <mergeCell ref="I12:J12"/>
    <mergeCell ref="K12:L12"/>
    <mergeCell ref="O12:P12"/>
    <mergeCell ref="Q12:R12"/>
    <mergeCell ref="U12:V12"/>
    <mergeCell ref="AA12:AB12"/>
    <mergeCell ref="AC12:AD12"/>
    <mergeCell ref="AE12:AF12"/>
    <mergeCell ref="U11:V11"/>
    <mergeCell ref="AA11:AB11"/>
    <mergeCell ref="AC11:AD11"/>
    <mergeCell ref="AE11:AF11"/>
  </mergeCells>
  <pageMargins left="0.19685039370078741" right="0.19685039370078741" top="0.59055118110236227" bottom="0.59055118110236227" header="0.31496062992125984" footer="0.31496062992125984"/>
  <pageSetup scale="83" fitToHeight="10" orientation="landscape" r:id="rId1"/>
  <headerFooter alignWithMargins="0">
    <oddHeader>&amp;C&amp;"Helv,Gras"&amp;14FACTURATION MENSUELLE</oddHeader>
    <oddFooter>&amp;R&amp;"Helv,Italique"Imprimé le &amp;D
&amp;P/&amp;N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Facture</vt:lpstr>
      <vt:lpstr>Facture!Impression_des_titres</vt:lpstr>
      <vt:lpstr>Facture!Zone_d_impression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</dc:creator>
  <cp:lastModifiedBy>Valérie</cp:lastModifiedBy>
  <dcterms:created xsi:type="dcterms:W3CDTF">2019-10-23T13:22:21Z</dcterms:created>
  <dcterms:modified xsi:type="dcterms:W3CDTF">2019-10-23T13:23:22Z</dcterms:modified>
</cp:coreProperties>
</file>