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11985" yWindow="-15" windowWidth="12030" windowHeight="9750" activeTab="1"/>
  </bookViews>
  <sheets>
    <sheet name="Journal des ventes10" sheetId="5" r:id="rId1"/>
    <sheet name="Feuil4" sheetId="1" r:id="rId2"/>
  </sheets>
  <externalReferences>
    <externalReference r:id="rId3"/>
    <externalReference r:id="rId4"/>
  </externalReferences>
  <definedNames>
    <definedName name="_xlnm._FilterDatabase" localSheetId="1" hidden="1">Feuil4!$A$2:$G$770</definedName>
    <definedName name="_xlnm._FilterDatabase" localSheetId="0" hidden="1">'Journal des ventes10'!$A$1:$M$93</definedName>
    <definedName name="BASE">'Journal des ventes10'!$E$2:$H$93</definedName>
    <definedName name="nom">'Journal des ventes10'!$E$2:$E$93</definedName>
    <definedName name="PRIX">'Journal des ventes10'!$G$2:$G$93</definedName>
    <definedName name="QUANTITE">'Journal des ventes10'!$F$2:$F$93</definedName>
    <definedName name="TableDeRecherche">'Journal des ventes10'!$E$1:$H$93</definedName>
    <definedName name="Taille">[1]Folha2!$C$2:$C$9</definedName>
  </definedNames>
  <calcPr calcId="152511"/>
</workbook>
</file>

<file path=xl/calcChain.xml><?xml version="1.0" encoding="utf-8"?>
<calcChain xmlns="http://schemas.openxmlformats.org/spreadsheetml/2006/main">
  <c r="H3" i="5" l="1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2" i="5"/>
  <c r="F67" i="5" l="1"/>
  <c r="F16" i="1"/>
  <c r="F15" i="1"/>
  <c r="C181" i="1" l="1"/>
  <c r="C137" i="1"/>
  <c r="C93" i="1"/>
  <c r="C258" i="1"/>
  <c r="B746" i="1"/>
  <c r="B735" i="1"/>
  <c r="B724" i="1"/>
  <c r="B713" i="1"/>
  <c r="B702" i="1"/>
  <c r="B691" i="1"/>
  <c r="B680" i="1"/>
  <c r="B669" i="1"/>
  <c r="B657" i="1"/>
  <c r="B646" i="1"/>
  <c r="B634" i="1"/>
  <c r="B623" i="1"/>
  <c r="B612" i="1"/>
  <c r="B601" i="1"/>
  <c r="B590" i="1"/>
  <c r="B579" i="1"/>
  <c r="B568" i="1"/>
  <c r="B557" i="1"/>
  <c r="B545" i="1"/>
  <c r="B534" i="1"/>
  <c r="B523" i="1"/>
  <c r="B512" i="1"/>
  <c r="B501" i="1"/>
  <c r="B490" i="1"/>
  <c r="B479" i="1"/>
  <c r="B468" i="1"/>
  <c r="B457" i="1"/>
  <c r="B446" i="1"/>
  <c r="B435" i="1"/>
  <c r="B424" i="1"/>
  <c r="B401" i="1"/>
  <c r="B390" i="1"/>
  <c r="B379" i="1"/>
  <c r="B357" i="1"/>
  <c r="B335" i="1"/>
  <c r="B324" i="1"/>
  <c r="B313" i="1"/>
  <c r="B302" i="1"/>
  <c r="B291" i="1"/>
  <c r="B269" i="1"/>
  <c r="C269" i="1" s="1"/>
  <c r="B247" i="1"/>
  <c r="B236" i="1"/>
  <c r="B225" i="1"/>
  <c r="B214" i="1"/>
  <c r="B203" i="1"/>
  <c r="B170" i="1"/>
  <c r="B159" i="1"/>
  <c r="B148" i="1"/>
  <c r="B126" i="1"/>
  <c r="B115" i="1"/>
  <c r="B104" i="1"/>
  <c r="B82" i="1"/>
  <c r="B26" i="1"/>
  <c r="B71" i="1"/>
  <c r="B60" i="1"/>
  <c r="B49" i="1"/>
  <c r="B38" i="1"/>
  <c r="B15" i="1"/>
  <c r="B4" i="1"/>
  <c r="F17" i="1" l="1"/>
  <c r="F91" i="5"/>
  <c r="F88" i="5"/>
  <c r="F86" i="5"/>
  <c r="F82" i="5"/>
  <c r="F81" i="5"/>
  <c r="F80" i="5"/>
  <c r="F77" i="5"/>
  <c r="F76" i="5"/>
  <c r="F75" i="5"/>
  <c r="F71" i="5"/>
  <c r="F69" i="5"/>
  <c r="F68" i="5"/>
  <c r="F66" i="5"/>
  <c r="F60" i="5"/>
  <c r="F59" i="5"/>
  <c r="F57" i="5"/>
  <c r="F54" i="5"/>
  <c r="F53" i="5"/>
  <c r="F52" i="5"/>
  <c r="F45" i="5"/>
  <c r="F38" i="5"/>
  <c r="F37" i="5"/>
  <c r="F33" i="5"/>
  <c r="F31" i="5"/>
  <c r="F14" i="5"/>
  <c r="F13" i="5"/>
  <c r="C4" i="1"/>
  <c r="E15" i="1" a="1"/>
  <c r="F4" i="1" a="1"/>
  <c r="E22" i="1" l="1"/>
  <c r="E18" i="1"/>
  <c r="E15" i="1"/>
  <c r="E24" i="1"/>
  <c r="E20" i="1"/>
  <c r="E16" i="1"/>
  <c r="E25" i="1"/>
  <c r="E21" i="1"/>
  <c r="E17" i="1"/>
  <c r="E19" i="1"/>
  <c r="E23" i="1"/>
  <c r="F6" i="1"/>
  <c r="F10" i="1"/>
  <c r="F14" i="1"/>
  <c r="F4" i="1"/>
  <c r="F8" i="1"/>
  <c r="F12" i="1"/>
  <c r="F7" i="1"/>
  <c r="F11" i="1"/>
  <c r="F5" i="1"/>
  <c r="F9" i="1"/>
  <c r="F13" i="1"/>
  <c r="G15" i="1" l="1"/>
  <c r="C746" i="1" l="1"/>
  <c r="C735" i="1"/>
  <c r="C724" i="1"/>
  <c r="C713" i="1"/>
  <c r="C702" i="1"/>
  <c r="C691" i="1"/>
  <c r="C680" i="1"/>
  <c r="C669" i="1"/>
  <c r="C657" i="1"/>
  <c r="C646" i="1"/>
  <c r="C634" i="1"/>
  <c r="C623" i="1"/>
  <c r="C612" i="1"/>
  <c r="C601" i="1"/>
  <c r="C590" i="1"/>
  <c r="C579" i="1"/>
  <c r="C568" i="1"/>
  <c r="C557" i="1"/>
  <c r="C545" i="1"/>
  <c r="C534" i="1"/>
  <c r="C523" i="1"/>
  <c r="C512" i="1"/>
  <c r="C501" i="1"/>
  <c r="C490" i="1"/>
  <c r="C479" i="1"/>
  <c r="C468" i="1"/>
  <c r="C457" i="1"/>
  <c r="C446" i="1"/>
  <c r="C435" i="1"/>
  <c r="C424" i="1"/>
  <c r="C82" i="1"/>
  <c r="C104" i="1"/>
  <c r="C115" i="1"/>
  <c r="C126" i="1"/>
  <c r="C148" i="1"/>
  <c r="C159" i="1"/>
  <c r="C170" i="1"/>
  <c r="C192" i="1"/>
  <c r="C203" i="1"/>
  <c r="C214" i="1"/>
  <c r="C225" i="1"/>
  <c r="C236" i="1"/>
  <c r="C247" i="1"/>
  <c r="C280" i="1"/>
  <c r="C291" i="1"/>
  <c r="C302" i="1"/>
  <c r="C313" i="1"/>
  <c r="C324" i="1"/>
  <c r="C335" i="1"/>
  <c r="C346" i="1"/>
  <c r="C357" i="1"/>
  <c r="C368" i="1"/>
  <c r="C379" i="1"/>
  <c r="C390" i="1"/>
  <c r="C401" i="1"/>
  <c r="C412" i="1"/>
  <c r="C26" i="1"/>
  <c r="C71" i="1"/>
  <c r="C60" i="1"/>
  <c r="C49" i="1"/>
  <c r="C38" i="1"/>
  <c r="C15" i="1"/>
  <c r="G4" i="1" l="1"/>
  <c r="G772" i="1" l="1"/>
</calcChain>
</file>

<file path=xl/sharedStrings.xml><?xml version="1.0" encoding="utf-8"?>
<sst xmlns="http://schemas.openxmlformats.org/spreadsheetml/2006/main" count="235" uniqueCount="106">
  <si>
    <t>T119</t>
  </si>
  <si>
    <t>T118</t>
  </si>
  <si>
    <t>T117</t>
  </si>
  <si>
    <t>T116</t>
  </si>
  <si>
    <t>T115</t>
  </si>
  <si>
    <t>T114</t>
  </si>
  <si>
    <t>T113</t>
  </si>
  <si>
    <t>T112</t>
  </si>
  <si>
    <t>TRACTEURS 6x4 / PORTE CHARS</t>
  </si>
  <si>
    <t>T020</t>
  </si>
  <si>
    <t>T015</t>
  </si>
  <si>
    <t>TRACTEURS 4x2 / PLATEAU</t>
  </si>
  <si>
    <t>CE025</t>
  </si>
  <si>
    <t>CE024</t>
  </si>
  <si>
    <t>CE023</t>
  </si>
  <si>
    <t>CE022</t>
  </si>
  <si>
    <t>CE020</t>
  </si>
  <si>
    <t>CE017</t>
  </si>
  <si>
    <t>CE016</t>
  </si>
  <si>
    <t>CE003</t>
  </si>
  <si>
    <t>CHARIOTS ELEVATEURS</t>
  </si>
  <si>
    <t>N019</t>
  </si>
  <si>
    <t>N017</t>
  </si>
  <si>
    <t>N016</t>
  </si>
  <si>
    <t>N012</t>
  </si>
  <si>
    <t>N011</t>
  </si>
  <si>
    <t>N010</t>
  </si>
  <si>
    <t>N009</t>
  </si>
  <si>
    <t>N008</t>
  </si>
  <si>
    <t>N006</t>
  </si>
  <si>
    <t>N007</t>
  </si>
  <si>
    <t>N002</t>
  </si>
  <si>
    <t>N001</t>
  </si>
  <si>
    <t>NACELLES</t>
  </si>
  <si>
    <t>G0210</t>
  </si>
  <si>
    <t>G0212</t>
  </si>
  <si>
    <t>G0213</t>
  </si>
  <si>
    <t>G0211</t>
  </si>
  <si>
    <t>G0216</t>
  </si>
  <si>
    <t>G0215</t>
  </si>
  <si>
    <t>G0208</t>
  </si>
  <si>
    <t>G0323</t>
  </si>
  <si>
    <t>G0324</t>
  </si>
  <si>
    <t>G0315</t>
  </si>
  <si>
    <t>G0308</t>
  </si>
  <si>
    <t>G0321</t>
  </si>
  <si>
    <t>G0318</t>
  </si>
  <si>
    <t>G0314</t>
  </si>
  <si>
    <t>G0319</t>
  </si>
  <si>
    <t>G0326</t>
  </si>
  <si>
    <t>G0325</t>
  </si>
  <si>
    <t>G0317</t>
  </si>
  <si>
    <t>G0505</t>
  </si>
  <si>
    <t>G0502</t>
  </si>
  <si>
    <t>G0504</t>
  </si>
  <si>
    <t>G0601</t>
  </si>
  <si>
    <t>G0603</t>
  </si>
  <si>
    <t>G0605</t>
  </si>
  <si>
    <t>G0604</t>
  </si>
  <si>
    <t>G0705</t>
  </si>
  <si>
    <t>G0704</t>
  </si>
  <si>
    <t>G1003</t>
  </si>
  <si>
    <t>G1001</t>
  </si>
  <si>
    <t>G1603</t>
  </si>
  <si>
    <t>G1601</t>
  </si>
  <si>
    <t>G1607</t>
  </si>
  <si>
    <t>G1608</t>
  </si>
  <si>
    <t>G1602</t>
  </si>
  <si>
    <t>G4002</t>
  </si>
  <si>
    <t>G4001</t>
  </si>
  <si>
    <t>GRUES TELESCOPIQUES</t>
  </si>
  <si>
    <t>G1606</t>
  </si>
  <si>
    <t>G1604</t>
  </si>
  <si>
    <t>GRUES CHENILLES</t>
  </si>
  <si>
    <t xml:space="preserve"> CA REEL</t>
  </si>
  <si>
    <t>PRIX REEL</t>
  </si>
  <si>
    <t xml:space="preserve">QTE REEL </t>
  </si>
  <si>
    <t>QUANTITE EN H</t>
  </si>
  <si>
    <t>PRIX /H</t>
  </si>
  <si>
    <t>CA PREV SEPTEMBRE</t>
  </si>
  <si>
    <t xml:space="preserve">MATERIEL EN SS TRAITENCE </t>
  </si>
  <si>
    <t>PRESTATION CARBURANT</t>
  </si>
  <si>
    <t>PRESTATION OPERATEUR/TEC</t>
  </si>
  <si>
    <t>PRESTATION EQUIPE MANU</t>
  </si>
  <si>
    <t>DATE</t>
  </si>
  <si>
    <t>N° PIECE</t>
  </si>
  <si>
    <t>REPRESANTANT</t>
  </si>
  <si>
    <t>N° PARC</t>
  </si>
  <si>
    <t>UNITE</t>
  </si>
  <si>
    <t>QUANTITE</t>
  </si>
  <si>
    <t>TVA</t>
  </si>
  <si>
    <t>MT TTC</t>
  </si>
  <si>
    <t>A201510001</t>
  </si>
  <si>
    <t>AVOIR</t>
  </si>
  <si>
    <t>A201510002</t>
  </si>
  <si>
    <t>IDRISSI BADR</t>
  </si>
  <si>
    <t>OULHARZ MUSTAPHA</t>
  </si>
  <si>
    <t>LAHBOUB ABDOU</t>
  </si>
  <si>
    <t>P CARBUR</t>
  </si>
  <si>
    <t>OP</t>
  </si>
  <si>
    <t>PREST PIECES</t>
  </si>
  <si>
    <t>A201510003</t>
  </si>
  <si>
    <t>SS TRA</t>
  </si>
  <si>
    <t xml:space="preserve"> </t>
  </si>
  <si>
    <t>PU</t>
  </si>
  <si>
    <t>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</si>
</sst>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_ ;\-#,##0\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8"/>
      <name val="Georgia"/>
      <family val="1"/>
    </font>
    <font>
      <b/>
      <sz val="8"/>
      <name val="Book Antiqua"/>
      <family val="1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6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64"/>
      </right>
      <top/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medium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indexed="64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theme="4" tint="-0.499984740745262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medium">
        <color theme="4" tint="-0.499984740745262"/>
      </right>
      <top/>
      <bottom style="thin">
        <color auto="1"/>
      </bottom>
      <diagonal/>
    </border>
    <border>
      <left style="hair">
        <color auto="1"/>
      </left>
      <right style="medium">
        <color theme="4" tint="-0.499984740745262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theme="4" tint="-0.499984740745262"/>
      </right>
      <top style="hair">
        <color auto="1"/>
      </top>
      <bottom style="medium">
        <color theme="4" tint="-0.499984740745262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theme="4" tint="-0.499984740745262"/>
      </bottom>
      <diagonal/>
    </border>
    <border>
      <left/>
      <right style="hair">
        <color auto="1"/>
      </right>
      <top/>
      <bottom style="medium">
        <color theme="4" tint="-0.499984740745262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theme="4" tint="-0.499984740745262"/>
      </right>
      <top style="medium">
        <color theme="4" tint="-0.499984740745262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theme="4" tint="-0.499984740745262"/>
      </top>
      <bottom style="hair">
        <color auto="1"/>
      </bottom>
      <diagonal/>
    </border>
    <border>
      <left/>
      <right style="hair">
        <color indexed="64"/>
      </right>
      <top style="medium">
        <color theme="4" tint="-0.499984740745262"/>
      </top>
      <bottom/>
      <diagonal/>
    </border>
    <border>
      <left style="medium">
        <color auto="1"/>
      </left>
      <right/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/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109">
    <xf numFmtId="0" fontId="0" fillId="0" borderId="0" xfId="0"/>
    <xf numFmtId="0" fontId="0" fillId="0" borderId="5" xfId="0" applyBorder="1"/>
    <xf numFmtId="0" fontId="0" fillId="0" borderId="11" xfId="0" applyBorder="1"/>
    <xf numFmtId="0" fontId="0" fillId="0" borderId="17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7" xfId="0" applyFill="1" applyBorder="1"/>
    <xf numFmtId="0" fontId="0" fillId="2" borderId="24" xfId="0" applyFill="1" applyBorder="1"/>
    <xf numFmtId="0" fontId="0" fillId="0" borderId="25" xfId="0" applyBorder="1"/>
    <xf numFmtId="0" fontId="0" fillId="2" borderId="30" xfId="0" applyFill="1" applyBorder="1"/>
    <xf numFmtId="0" fontId="0" fillId="0" borderId="21" xfId="0" applyBorder="1"/>
    <xf numFmtId="0" fontId="0" fillId="0" borderId="44" xfId="0" applyBorder="1"/>
    <xf numFmtId="0" fontId="0" fillId="2" borderId="49" xfId="0" applyFill="1" applyBorder="1"/>
    <xf numFmtId="0" fontId="0" fillId="0" borderId="53" xfId="0" applyBorder="1" applyAlignment="1">
      <alignment vertical="center" wrapText="1"/>
    </xf>
    <xf numFmtId="0" fontId="0" fillId="0" borderId="54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45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46" xfId="0" applyBorder="1" applyAlignment="1">
      <alignment wrapText="1"/>
    </xf>
    <xf numFmtId="0" fontId="0" fillId="0" borderId="45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46" xfId="0" applyBorder="1" applyAlignment="1">
      <alignment vertical="center" wrapText="1"/>
    </xf>
    <xf numFmtId="4" fontId="0" fillId="2" borderId="50" xfId="0" applyNumberFormat="1" applyFill="1" applyBorder="1"/>
    <xf numFmtId="4" fontId="0" fillId="0" borderId="12" xfId="0" applyNumberFormat="1" applyBorder="1"/>
    <xf numFmtId="4" fontId="0" fillId="0" borderId="6" xfId="0" applyNumberFormat="1" applyBorder="1"/>
    <xf numFmtId="4" fontId="0" fillId="0" borderId="18" xfId="0" applyNumberFormat="1" applyBorder="1"/>
    <xf numFmtId="4" fontId="0" fillId="2" borderId="3" xfId="0" applyNumberFormat="1" applyFill="1" applyBorder="1"/>
    <xf numFmtId="4" fontId="0" fillId="0" borderId="26" xfId="0" applyNumberFormat="1" applyBorder="1"/>
    <xf numFmtId="4" fontId="0" fillId="0" borderId="43" xfId="0" applyNumberFormat="1" applyBorder="1"/>
    <xf numFmtId="4" fontId="0" fillId="0" borderId="22" xfId="0" applyNumberFormat="1" applyBorder="1"/>
    <xf numFmtId="4" fontId="0" fillId="0" borderId="21" xfId="0" applyNumberFormat="1" applyBorder="1"/>
    <xf numFmtId="4" fontId="0" fillId="0" borderId="30" xfId="0" applyNumberFormat="1" applyBorder="1"/>
    <xf numFmtId="4" fontId="0" fillId="0" borderId="20" xfId="0" applyNumberFormat="1" applyBorder="1"/>
    <xf numFmtId="4" fontId="0" fillId="0" borderId="0" xfId="0" applyNumberFormat="1"/>
    <xf numFmtId="0" fontId="0" fillId="0" borderId="53" xfId="0" applyBorder="1" applyAlignment="1">
      <alignment wrapText="1"/>
    </xf>
    <xf numFmtId="0" fontId="0" fillId="0" borderId="57" xfId="0" applyBorder="1" applyAlignment="1">
      <alignment wrapText="1"/>
    </xf>
    <xf numFmtId="0" fontId="0" fillId="0" borderId="54" xfId="0" applyBorder="1" applyAlignment="1">
      <alignment wrapText="1"/>
    </xf>
    <xf numFmtId="0" fontId="0" fillId="0" borderId="57" xfId="0" applyBorder="1" applyAlignment="1">
      <alignment vertical="center" wrapText="1"/>
    </xf>
    <xf numFmtId="0" fontId="0" fillId="0" borderId="45" xfId="0" applyBorder="1" applyAlignment="1"/>
    <xf numFmtId="0" fontId="0" fillId="0" borderId="53" xfId="0" applyBorder="1" applyAlignment="1"/>
    <xf numFmtId="0" fontId="0" fillId="0" borderId="46" xfId="0" applyBorder="1" applyAlignment="1"/>
    <xf numFmtId="0" fontId="0" fillId="0" borderId="54" xfId="0" applyBorder="1" applyAlignment="1"/>
    <xf numFmtId="3" fontId="0" fillId="0" borderId="0" xfId="0" applyNumberFormat="1"/>
    <xf numFmtId="0" fontId="0" fillId="4" borderId="0" xfId="0" applyFill="1"/>
    <xf numFmtId="3" fontId="0" fillId="4" borderId="0" xfId="0" applyNumberFormat="1" applyFill="1"/>
    <xf numFmtId="0" fontId="7" fillId="0" borderId="0" xfId="0" applyFont="1" applyAlignment="1">
      <alignment wrapText="1"/>
    </xf>
    <xf numFmtId="0" fontId="8" fillId="0" borderId="58" xfId="0" applyFont="1" applyBorder="1" applyAlignment="1">
      <alignment horizontal="center" vertical="top" wrapText="1"/>
    </xf>
    <xf numFmtId="4" fontId="8" fillId="0" borderId="58" xfId="0" applyNumberFormat="1" applyFont="1" applyBorder="1" applyAlignment="1">
      <alignment horizontal="center" vertical="top" wrapText="1"/>
    </xf>
    <xf numFmtId="4" fontId="8" fillId="0" borderId="59" xfId="0" applyNumberFormat="1" applyFont="1" applyBorder="1" applyAlignment="1">
      <alignment horizontal="center" vertical="top" wrapText="1"/>
    </xf>
    <xf numFmtId="14" fontId="7" fillId="0" borderId="60" xfId="0" applyNumberFormat="1" applyFont="1" applyBorder="1" applyAlignment="1">
      <alignment horizontal="left" vertical="top" wrapText="1"/>
    </xf>
    <xf numFmtId="0" fontId="7" fillId="0" borderId="60" xfId="0" applyFont="1" applyBorder="1" applyAlignment="1">
      <alignment horizontal="left" vertical="top" wrapText="1"/>
    </xf>
    <xf numFmtId="0" fontId="7" fillId="0" borderId="0" xfId="0" applyFont="1" applyAlignment="1">
      <alignment horizontal="left" vertical="top" wrapText="1"/>
    </xf>
    <xf numFmtId="4" fontId="7" fillId="0" borderId="60" xfId="0" applyNumberFormat="1" applyFont="1" applyBorder="1" applyAlignment="1">
      <alignment horizontal="right" vertical="top" wrapText="1"/>
    </xf>
    <xf numFmtId="4" fontId="7" fillId="0" borderId="61" xfId="0" applyNumberFormat="1" applyFont="1" applyBorder="1" applyAlignment="1">
      <alignment horizontal="right" vertical="top" wrapText="1"/>
    </xf>
    <xf numFmtId="0" fontId="7" fillId="4" borderId="0" xfId="0" applyFont="1" applyFill="1" applyAlignment="1">
      <alignment wrapText="1"/>
    </xf>
    <xf numFmtId="14" fontId="7" fillId="4" borderId="60" xfId="0" applyNumberFormat="1" applyFont="1" applyFill="1" applyBorder="1" applyAlignment="1">
      <alignment horizontal="left" vertical="top" wrapText="1"/>
    </xf>
    <xf numFmtId="0" fontId="7" fillId="4" borderId="60" xfId="0" applyFont="1" applyFill="1" applyBorder="1" applyAlignment="1">
      <alignment horizontal="left" vertical="top" wrapText="1"/>
    </xf>
    <xf numFmtId="0" fontId="7" fillId="4" borderId="0" xfId="0" applyFont="1" applyFill="1" applyAlignment="1">
      <alignment horizontal="left" vertical="top" wrapText="1"/>
    </xf>
    <xf numFmtId="4" fontId="7" fillId="4" borderId="60" xfId="0" applyNumberFormat="1" applyFont="1" applyFill="1" applyBorder="1" applyAlignment="1">
      <alignment horizontal="right" vertical="top" wrapText="1"/>
    </xf>
    <xf numFmtId="4" fontId="7" fillId="4" borderId="61" xfId="0" applyNumberFormat="1" applyFont="1" applyFill="1" applyBorder="1" applyAlignment="1">
      <alignment horizontal="right" vertical="top" wrapText="1"/>
    </xf>
    <xf numFmtId="4" fontId="9" fillId="0" borderId="60" xfId="0" applyNumberFormat="1" applyFont="1" applyBorder="1" applyAlignment="1">
      <alignment horizontal="right" vertical="top" wrapText="1"/>
    </xf>
    <xf numFmtId="4" fontId="7" fillId="0" borderId="0" xfId="0" applyNumberFormat="1" applyFont="1" applyAlignment="1">
      <alignment wrapText="1"/>
    </xf>
    <xf numFmtId="0" fontId="2" fillId="0" borderId="29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3" fontId="0" fillId="0" borderId="10" xfId="0" applyNumberFormat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3" fontId="0" fillId="0" borderId="16" xfId="0" applyNumberForma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4" fontId="4" fillId="0" borderId="38" xfId="2" applyNumberFormat="1" applyFont="1" applyBorder="1" applyAlignment="1">
      <alignment horizontal="center" vertical="center"/>
    </xf>
    <xf numFmtId="4" fontId="4" fillId="0" borderId="32" xfId="2" applyNumberFormat="1" applyFont="1" applyBorder="1" applyAlignment="1">
      <alignment horizontal="center" vertical="center"/>
    </xf>
    <xf numFmtId="0" fontId="4" fillId="0" borderId="37" xfId="2" applyFont="1" applyBorder="1" applyAlignment="1">
      <alignment horizontal="center" vertical="center"/>
    </xf>
    <xf numFmtId="0" fontId="4" fillId="0" borderId="1" xfId="2" applyFont="1" applyBorder="1" applyAlignment="1">
      <alignment horizontal="center" vertical="center"/>
    </xf>
    <xf numFmtId="3" fontId="4" fillId="0" borderId="36" xfId="2" applyNumberFormat="1" applyFont="1" applyBorder="1" applyAlignment="1">
      <alignment horizontal="center" vertical="center"/>
    </xf>
    <xf numFmtId="3" fontId="4" fillId="0" borderId="31" xfId="2" applyNumberFormat="1" applyFont="1" applyBorder="1" applyAlignment="1">
      <alignment horizontal="center" vertical="center"/>
    </xf>
    <xf numFmtId="3" fontId="0" fillId="0" borderId="9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15" xfId="0" applyNumberFormat="1" applyBorder="1" applyAlignment="1">
      <alignment horizontal="center" vertical="center"/>
    </xf>
    <xf numFmtId="3" fontId="0" fillId="0" borderId="47" xfId="0" applyNumberFormat="1" applyBorder="1" applyAlignment="1">
      <alignment horizontal="center" vertical="center"/>
    </xf>
    <xf numFmtId="3" fontId="0" fillId="0" borderId="24" xfId="0" applyNumberFormat="1" applyBorder="1" applyAlignment="1">
      <alignment horizontal="center" vertical="center"/>
    </xf>
    <xf numFmtId="3" fontId="0" fillId="0" borderId="48" xfId="0" applyNumberFormat="1" applyBorder="1" applyAlignment="1">
      <alignment horizontal="center" vertical="center"/>
    </xf>
    <xf numFmtId="0" fontId="5" fillId="0" borderId="40" xfId="2" applyFont="1" applyFill="1" applyBorder="1" applyAlignment="1">
      <alignment horizontal="center" vertical="center" wrapText="1"/>
    </xf>
    <xf numFmtId="0" fontId="5" fillId="0" borderId="34" xfId="2" applyFont="1" applyFill="1" applyBorder="1" applyAlignment="1">
      <alignment horizontal="center" vertical="center" wrapText="1"/>
    </xf>
    <xf numFmtId="0" fontId="5" fillId="0" borderId="39" xfId="2" applyFont="1" applyFill="1" applyBorder="1" applyAlignment="1">
      <alignment horizontal="center" vertical="center" wrapText="1"/>
    </xf>
    <xf numFmtId="0" fontId="5" fillId="0" borderId="33" xfId="2" applyFont="1" applyFill="1" applyBorder="1" applyAlignment="1">
      <alignment horizontal="center" vertical="center" wrapText="1"/>
    </xf>
    <xf numFmtId="0" fontId="6" fillId="3" borderId="41" xfId="2" applyFont="1" applyFill="1" applyBorder="1" applyAlignment="1">
      <alignment horizontal="center" vertical="center" wrapText="1"/>
    </xf>
    <xf numFmtId="0" fontId="6" fillId="3" borderId="35" xfId="2" applyFont="1" applyFill="1" applyBorder="1" applyAlignment="1">
      <alignment horizontal="center" vertical="center" wrapText="1"/>
    </xf>
    <xf numFmtId="3" fontId="0" fillId="0" borderId="13" xfId="0" applyNumberFormat="1" applyBorder="1" applyAlignment="1">
      <alignment horizontal="center" vertical="center"/>
    </xf>
    <xf numFmtId="3" fontId="0" fillId="0" borderId="7" xfId="0" applyNumberFormat="1" applyBorder="1" applyAlignment="1">
      <alignment horizontal="center" vertical="center"/>
    </xf>
    <xf numFmtId="3" fontId="0" fillId="0" borderId="19" xfId="0" applyNumberForma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0" fillId="0" borderId="51" xfId="0" applyBorder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164" fontId="0" fillId="0" borderId="45" xfId="1" applyNumberFormat="1" applyFont="1" applyBorder="1" applyAlignment="1">
      <alignment horizontal="center" vertical="center" wrapText="1"/>
    </xf>
    <xf numFmtId="164" fontId="0" fillId="0" borderId="0" xfId="1" applyNumberFormat="1" applyFont="1" applyBorder="1" applyAlignment="1">
      <alignment horizontal="center" vertical="center" wrapText="1"/>
    </xf>
    <xf numFmtId="164" fontId="0" fillId="0" borderId="46" xfId="1" applyNumberFormat="1" applyFont="1" applyBorder="1" applyAlignment="1">
      <alignment horizontal="center" vertical="center" wrapText="1"/>
    </xf>
    <xf numFmtId="0" fontId="7" fillId="4" borderId="60" xfId="0" applyFont="1" applyFill="1" applyBorder="1" applyAlignment="1">
      <alignment horizontal="right" vertical="top" wrapText="1"/>
    </xf>
    <xf numFmtId="0" fontId="9" fillId="4" borderId="60" xfId="0" applyFont="1" applyFill="1" applyBorder="1" applyAlignment="1">
      <alignment horizontal="right" vertical="top" wrapText="1"/>
    </xf>
    <xf numFmtId="4" fontId="7" fillId="0" borderId="0" xfId="0" applyNumberFormat="1" applyFont="1" applyBorder="1" applyAlignment="1">
      <alignment horizontal="right" vertical="top" wrapText="1"/>
    </xf>
    <xf numFmtId="2" fontId="7" fillId="4" borderId="61" xfId="0" applyNumberFormat="1" applyFont="1" applyFill="1" applyBorder="1" applyAlignment="1">
      <alignment horizontal="right" vertical="top" wrapText="1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~1/AppData/Local/Temp/Rar$DI00.808/Matriciell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5\Suivi%20du%20Chiffre%20d'Affaire\CA%20par%20Engins\CA%20par%20engin%20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lha2"/>
      <sheetName val="Folha3"/>
    </sheetNames>
    <sheetDataSet>
      <sheetData sheetId="0">
        <row r="2">
          <cell r="C2">
            <v>4</v>
          </cell>
        </row>
        <row r="3">
          <cell r="C3">
            <v>6</v>
          </cell>
        </row>
        <row r="4">
          <cell r="C4">
            <v>8</v>
          </cell>
        </row>
        <row r="5">
          <cell r="C5">
            <v>2</v>
          </cell>
        </row>
        <row r="6">
          <cell r="C6">
            <v>4</v>
          </cell>
        </row>
        <row r="7">
          <cell r="C7">
            <v>6</v>
          </cell>
        </row>
        <row r="8">
          <cell r="C8">
            <v>1</v>
          </cell>
        </row>
        <row r="9">
          <cell r="C9">
            <v>2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TB JANV"/>
      <sheetName val="FEVRIER "/>
      <sheetName val="TB FEV"/>
      <sheetName val="MARS"/>
      <sheetName val="TB MARS"/>
      <sheetName val="AVRIL"/>
      <sheetName val="TB AVRIL"/>
      <sheetName val="MAI"/>
      <sheetName val="TB MAI"/>
      <sheetName val="JUIN"/>
      <sheetName val="TB JUIN"/>
      <sheetName val="JUILLET"/>
      <sheetName val="TB JUILLET"/>
      <sheetName val="AOUT"/>
      <sheetName val="TB 02 AOUT "/>
      <sheetName val="SEPT"/>
      <sheetName val="TB SEPT"/>
      <sheetName val="OCT"/>
      <sheetName val="TB OCT"/>
      <sheetName val="NOV"/>
      <sheetName val="TB NOV"/>
      <sheetName val="DEC"/>
      <sheetName val="TB DEC"/>
      <sheetName val="TB CUMUL"/>
      <sheetName val="Feuil1"/>
      <sheetName val="Feuil2"/>
      <sheetName val="Feuil5"/>
    </sheetNames>
    <sheetDataSet>
      <sheetData sheetId="0">
        <row r="10">
          <cell r="D10">
            <v>0</v>
          </cell>
        </row>
      </sheetData>
      <sheetData sheetId="1"/>
      <sheetData sheetId="2">
        <row r="10">
          <cell r="A10" t="str">
            <v>TOTAL GRUES CHENILLES</v>
          </cell>
        </row>
      </sheetData>
      <sheetData sheetId="3"/>
      <sheetData sheetId="4">
        <row r="10">
          <cell r="D10" t="e">
            <v>#VALUE!</v>
          </cell>
        </row>
      </sheetData>
      <sheetData sheetId="5"/>
      <sheetData sheetId="6">
        <row r="10">
          <cell r="D10" t="e">
            <v>#VALUE!</v>
          </cell>
        </row>
      </sheetData>
      <sheetData sheetId="7"/>
      <sheetData sheetId="8">
        <row r="10">
          <cell r="D10" t="e">
            <v>#VALUE!</v>
          </cell>
        </row>
      </sheetData>
      <sheetData sheetId="9"/>
      <sheetData sheetId="10">
        <row r="10">
          <cell r="D10" t="e">
            <v>#VALUE!</v>
          </cell>
        </row>
      </sheetData>
      <sheetData sheetId="11"/>
      <sheetData sheetId="12">
        <row r="10">
          <cell r="D10" t="e">
            <v>#VALUE!</v>
          </cell>
        </row>
      </sheetData>
      <sheetData sheetId="13"/>
      <sheetData sheetId="14">
        <row r="10">
          <cell r="E10" t="e">
            <v>#VALUE!</v>
          </cell>
        </row>
      </sheetData>
      <sheetData sheetId="15"/>
      <sheetData sheetId="16">
        <row r="7">
          <cell r="A7" t="str">
            <v>G1604</v>
          </cell>
        </row>
      </sheetData>
      <sheetData sheetId="17"/>
      <sheetData sheetId="18">
        <row r="7">
          <cell r="A7" t="str">
            <v>G1604</v>
          </cell>
          <cell r="B7" t="str">
            <v>MANITOWOC 4100</v>
          </cell>
          <cell r="C7" t="str">
            <v>160T</v>
          </cell>
          <cell r="D7" t="str">
            <v>casa</v>
          </cell>
          <cell r="E7">
            <v>0</v>
          </cell>
          <cell r="F7">
            <v>50400.000000000007</v>
          </cell>
        </row>
        <row r="8">
          <cell r="A8" t="str">
            <v>G1606</v>
          </cell>
          <cell r="B8" t="str">
            <v>LIEBHERR / LR 1250</v>
          </cell>
          <cell r="C8" t="str">
            <v>200T</v>
          </cell>
          <cell r="D8" t="str">
            <v>casa</v>
          </cell>
          <cell r="E8">
            <v>348274.81680000003</v>
          </cell>
          <cell r="F8">
            <v>140000</v>
          </cell>
        </row>
        <row r="9">
          <cell r="A9" t="str">
            <v>G1607</v>
          </cell>
          <cell r="B9" t="str">
            <v>SUMITOMO</v>
          </cell>
          <cell r="C9" t="str">
            <v>200T</v>
          </cell>
          <cell r="D9" t="str">
            <v>casa</v>
          </cell>
          <cell r="E9">
            <v>563846.06000000006</v>
          </cell>
          <cell r="F9">
            <v>112000.00000000001</v>
          </cell>
        </row>
        <row r="10">
          <cell r="A10" t="str">
            <v>TOTAL GRUES CHENILLES</v>
          </cell>
          <cell r="B10">
            <v>0</v>
          </cell>
          <cell r="C10">
            <v>0</v>
          </cell>
          <cell r="D10">
            <v>0</v>
          </cell>
          <cell r="E10">
            <v>912120.87680000009</v>
          </cell>
          <cell r="F10">
            <v>302400</v>
          </cell>
        </row>
        <row r="11">
          <cell r="A11" t="str">
            <v>GRUES TELESCOPIQUES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</row>
        <row r="12">
          <cell r="A12" t="str">
            <v>G4001</v>
          </cell>
          <cell r="B12" t="str">
            <v>LIEBHERR LTM 1400</v>
          </cell>
          <cell r="C12" t="str">
            <v>400T</v>
          </cell>
          <cell r="D12" t="str">
            <v>casa</v>
          </cell>
          <cell r="E12">
            <v>482025.64</v>
          </cell>
          <cell r="F12">
            <v>346500.00000000006</v>
          </cell>
        </row>
        <row r="13">
          <cell r="A13" t="str">
            <v>G4002</v>
          </cell>
          <cell r="B13" t="str">
            <v>LIEBHERR LTM1400</v>
          </cell>
          <cell r="C13" t="str">
            <v>400T</v>
          </cell>
          <cell r="D13" t="str">
            <v>jorf</v>
          </cell>
          <cell r="E13">
            <v>41500</v>
          </cell>
          <cell r="F13">
            <v>346500.00000000006</v>
          </cell>
        </row>
        <row r="14">
          <cell r="A14" t="str">
            <v>G1602</v>
          </cell>
          <cell r="B14" t="str">
            <v>LIEBHERR LTM1225</v>
          </cell>
          <cell r="C14" t="str">
            <v>225T</v>
          </cell>
          <cell r="D14" t="str">
            <v>jorf</v>
          </cell>
          <cell r="E14">
            <v>404250</v>
          </cell>
          <cell r="F14">
            <v>189000.00000000003</v>
          </cell>
        </row>
        <row r="15">
          <cell r="A15" t="str">
            <v>G1608</v>
          </cell>
          <cell r="B15" t="str">
            <v>LIEBHERR LTM1160</v>
          </cell>
          <cell r="C15" t="str">
            <v>160T</v>
          </cell>
          <cell r="D15" t="str">
            <v>jorf</v>
          </cell>
          <cell r="E15">
            <v>194885.26499999998</v>
          </cell>
          <cell r="F15">
            <v>154000.00000000003</v>
          </cell>
        </row>
        <row r="16">
          <cell r="A16" t="str">
            <v>G1601</v>
          </cell>
          <cell r="B16" t="str">
            <v>LIEBHERR 1160</v>
          </cell>
          <cell r="C16" t="str">
            <v>160T</v>
          </cell>
          <cell r="D16" t="str">
            <v>casa</v>
          </cell>
          <cell r="E16">
            <v>0</v>
          </cell>
          <cell r="F16">
            <v>100800.00000000001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</row>
        <row r="18">
          <cell r="A18" t="str">
            <v>G1001</v>
          </cell>
          <cell r="B18" t="str">
            <v>FAUN HK100</v>
          </cell>
          <cell r="C18" t="str">
            <v>100T</v>
          </cell>
          <cell r="D18" t="str">
            <v>casa</v>
          </cell>
          <cell r="E18">
            <v>0</v>
          </cell>
          <cell r="F18">
            <v>89600.000000000015</v>
          </cell>
        </row>
        <row r="19">
          <cell r="A19" t="str">
            <v>G1003</v>
          </cell>
          <cell r="B19" t="str">
            <v>LIEBHERR LTM1090</v>
          </cell>
          <cell r="C19" t="str">
            <v>90T</v>
          </cell>
          <cell r="D19" t="str">
            <v>jorf</v>
          </cell>
          <cell r="E19">
            <v>110768.66999999998</v>
          </cell>
          <cell r="F19">
            <v>105000.00000000001</v>
          </cell>
        </row>
        <row r="20">
          <cell r="A20" t="str">
            <v>G0704</v>
          </cell>
          <cell r="B20" t="str">
            <v>FAUN ATF 70</v>
          </cell>
          <cell r="C20" t="str">
            <v>70T</v>
          </cell>
          <cell r="D20" t="str">
            <v>jorf</v>
          </cell>
          <cell r="E20">
            <v>69100</v>
          </cell>
          <cell r="F20">
            <v>77000.000000000015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</row>
        <row r="22">
          <cell r="A22" t="str">
            <v>G0604</v>
          </cell>
          <cell r="B22" t="str">
            <v>XCMG</v>
          </cell>
          <cell r="C22" t="str">
            <v>60T</v>
          </cell>
          <cell r="D22" t="str">
            <v>casa</v>
          </cell>
          <cell r="E22">
            <v>109999.89</v>
          </cell>
          <cell r="F22">
            <v>53550.000000000007</v>
          </cell>
        </row>
        <row r="23">
          <cell r="A23" t="str">
            <v>G0605</v>
          </cell>
          <cell r="B23" t="str">
            <v>PPM A600</v>
          </cell>
          <cell r="C23" t="str">
            <v>60T</v>
          </cell>
          <cell r="D23" t="str">
            <v>jorf</v>
          </cell>
          <cell r="E23">
            <v>90679.37</v>
          </cell>
          <cell r="F23">
            <v>53550.000000000007</v>
          </cell>
        </row>
        <row r="24">
          <cell r="A24" t="str">
            <v>G0603</v>
          </cell>
          <cell r="B24" t="str">
            <v>BENDINI A 600</v>
          </cell>
          <cell r="C24" t="str">
            <v>60T</v>
          </cell>
          <cell r="D24" t="str">
            <v>jorf</v>
          </cell>
          <cell r="E24">
            <v>70769.240000000005</v>
          </cell>
          <cell r="F24">
            <v>53550.000000000007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</row>
        <row r="27">
          <cell r="A27" t="str">
            <v>G0502</v>
          </cell>
          <cell r="B27" t="str">
            <v>LIEBHERR LTM1050</v>
          </cell>
          <cell r="C27" t="str">
            <v>50T</v>
          </cell>
          <cell r="D27" t="str">
            <v>jorf</v>
          </cell>
          <cell r="E27">
            <v>67350.36</v>
          </cell>
          <cell r="F27">
            <v>49000.000000000007</v>
          </cell>
        </row>
        <row r="28">
          <cell r="A28" t="str">
            <v>G0505</v>
          </cell>
          <cell r="B28" t="str">
            <v>LIEBHERR LTM 1050</v>
          </cell>
          <cell r="C28" t="str">
            <v>50T</v>
          </cell>
          <cell r="D28" t="str">
            <v>jorf</v>
          </cell>
          <cell r="E28">
            <v>79999.92</v>
          </cell>
          <cell r="F28">
            <v>49000.000000000007</v>
          </cell>
        </row>
        <row r="29">
          <cell r="A29" t="str">
            <v>G0317</v>
          </cell>
          <cell r="B29" t="str">
            <v>PPM ATT 380</v>
          </cell>
          <cell r="C29" t="str">
            <v>35T</v>
          </cell>
          <cell r="D29" t="str">
            <v>jorf</v>
          </cell>
          <cell r="E29">
            <v>50884.74</v>
          </cell>
          <cell r="F29">
            <v>35000</v>
          </cell>
        </row>
        <row r="30">
          <cell r="A30" t="str">
            <v>G0325</v>
          </cell>
          <cell r="B30" t="str">
            <v>PPM ATT 390</v>
          </cell>
          <cell r="C30" t="str">
            <v>35T</v>
          </cell>
          <cell r="D30" t="str">
            <v>jorf</v>
          </cell>
          <cell r="E30">
            <v>21777.56</v>
          </cell>
          <cell r="F30">
            <v>35000</v>
          </cell>
        </row>
        <row r="31">
          <cell r="A31" t="str">
            <v>G0326</v>
          </cell>
          <cell r="B31" t="str">
            <v>LIEBHERR LTM1035</v>
          </cell>
          <cell r="C31" t="str">
            <v>35T</v>
          </cell>
          <cell r="D31" t="str">
            <v>jorf</v>
          </cell>
          <cell r="E31">
            <v>54777.060000000005</v>
          </cell>
          <cell r="F31">
            <v>35000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</row>
        <row r="33">
          <cell r="A33" t="str">
            <v>G0314</v>
          </cell>
          <cell r="B33">
            <v>0</v>
          </cell>
          <cell r="C33">
            <v>0</v>
          </cell>
          <cell r="D33" t="str">
            <v>casa</v>
          </cell>
          <cell r="E33">
            <v>0</v>
          </cell>
          <cell r="F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</row>
        <row r="35">
          <cell r="A35" t="str">
            <v>G0321</v>
          </cell>
          <cell r="B35" t="str">
            <v>PPM ATT340</v>
          </cell>
          <cell r="C35" t="str">
            <v>35T</v>
          </cell>
          <cell r="D35" t="str">
            <v>jorf</v>
          </cell>
          <cell r="E35">
            <v>50884.74</v>
          </cell>
          <cell r="F35">
            <v>35000</v>
          </cell>
        </row>
        <row r="36">
          <cell r="A36" t="str">
            <v>G0308</v>
          </cell>
          <cell r="B36" t="str">
            <v>FAUN HK 30</v>
          </cell>
          <cell r="C36" t="str">
            <v>30T</v>
          </cell>
          <cell r="D36" t="str">
            <v>casa</v>
          </cell>
          <cell r="E36">
            <v>52200</v>
          </cell>
          <cell r="F36">
            <v>30240.000000000004</v>
          </cell>
        </row>
        <row r="37">
          <cell r="A37" t="str">
            <v>G0315</v>
          </cell>
          <cell r="B37" t="str">
            <v>PPPM C380</v>
          </cell>
          <cell r="C37" t="str">
            <v>30T</v>
          </cell>
          <cell r="D37" t="str">
            <v>casa</v>
          </cell>
          <cell r="E37">
            <v>103577.88</v>
          </cell>
          <cell r="F37">
            <v>30240.000000000004</v>
          </cell>
        </row>
        <row r="38">
          <cell r="A38" t="str">
            <v>G0324</v>
          </cell>
          <cell r="B38" t="str">
            <v>PPM ATT 340</v>
          </cell>
          <cell r="C38" t="str">
            <v>30T</v>
          </cell>
          <cell r="D38" t="str">
            <v>casa</v>
          </cell>
          <cell r="E38">
            <v>0</v>
          </cell>
          <cell r="F38">
            <v>30240.000000000004</v>
          </cell>
        </row>
        <row r="39">
          <cell r="A39" t="str">
            <v>G0323</v>
          </cell>
          <cell r="B39" t="str">
            <v>TADANO</v>
          </cell>
          <cell r="C39" t="str">
            <v>30T</v>
          </cell>
          <cell r="D39" t="str">
            <v>casa</v>
          </cell>
          <cell r="E39">
            <v>0</v>
          </cell>
          <cell r="F39">
            <v>30240.000000000004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</row>
        <row r="41">
          <cell r="A41" t="str">
            <v>G0215</v>
          </cell>
          <cell r="B41" t="str">
            <v>PPM ATT 240</v>
          </cell>
          <cell r="C41" t="str">
            <v>25T</v>
          </cell>
          <cell r="D41" t="str">
            <v>casa</v>
          </cell>
          <cell r="E41">
            <v>0</v>
          </cell>
          <cell r="F41">
            <v>28350.000000000004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</row>
        <row r="43">
          <cell r="A43" t="str">
            <v>G0211</v>
          </cell>
          <cell r="B43" t="str">
            <v>PPM ATT 280</v>
          </cell>
          <cell r="C43" t="str">
            <v>25T</v>
          </cell>
          <cell r="D43" t="str">
            <v>casa</v>
          </cell>
          <cell r="E43">
            <v>0</v>
          </cell>
          <cell r="F43">
            <v>28350.000000000004</v>
          </cell>
        </row>
        <row r="44">
          <cell r="A44" t="str">
            <v>G0213</v>
          </cell>
          <cell r="B44" t="str">
            <v>PPM A 280</v>
          </cell>
          <cell r="C44" t="str">
            <v>22T</v>
          </cell>
          <cell r="D44" t="str">
            <v>casa</v>
          </cell>
          <cell r="E44">
            <v>0</v>
          </cell>
          <cell r="F44">
            <v>25200.000000000004</v>
          </cell>
        </row>
        <row r="45">
          <cell r="A45" t="str">
            <v>G0212</v>
          </cell>
          <cell r="B45" t="str">
            <v>PPM ATT 280</v>
          </cell>
          <cell r="C45" t="str">
            <v>25T</v>
          </cell>
          <cell r="D45" t="str">
            <v>jorf</v>
          </cell>
          <cell r="E45">
            <v>33848.740000000005</v>
          </cell>
          <cell r="F45">
            <v>28350.000000000004</v>
          </cell>
        </row>
        <row r="46">
          <cell r="A46" t="str">
            <v>Materiel en ss traitance</v>
          </cell>
          <cell r="B46">
            <v>0</v>
          </cell>
          <cell r="C46">
            <v>0</v>
          </cell>
          <cell r="D46" t="str">
            <v>casa</v>
          </cell>
          <cell r="E46">
            <v>113555.45999999999</v>
          </cell>
          <cell r="F46">
            <v>104000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</row>
        <row r="48">
          <cell r="A48" t="str">
            <v>TOTAL GRUES TELESCOPIQUES</v>
          </cell>
          <cell r="B48">
            <v>0</v>
          </cell>
          <cell r="C48">
            <v>0</v>
          </cell>
          <cell r="D48" t="e">
            <v>#N/A</v>
          </cell>
          <cell r="E48">
            <v>2202834.5350000001</v>
          </cell>
          <cell r="F48">
            <v>2142260</v>
          </cell>
        </row>
        <row r="49">
          <cell r="A49" t="str">
            <v>NACELLES</v>
          </cell>
          <cell r="B49">
            <v>0</v>
          </cell>
          <cell r="C49">
            <v>0</v>
          </cell>
          <cell r="D49" t="e">
            <v>#N/A</v>
          </cell>
          <cell r="E49">
            <v>0</v>
          </cell>
          <cell r="F49">
            <v>0</v>
          </cell>
        </row>
        <row r="50">
          <cell r="A50" t="str">
            <v>N001</v>
          </cell>
          <cell r="B50">
            <v>0</v>
          </cell>
          <cell r="C50">
            <v>0</v>
          </cell>
          <cell r="D50" t="str">
            <v>casa</v>
          </cell>
          <cell r="E50">
            <v>0</v>
          </cell>
          <cell r="F50">
            <v>0</v>
          </cell>
        </row>
        <row r="51">
          <cell r="A51" t="str">
            <v>N002</v>
          </cell>
          <cell r="B51" t="str">
            <v>SNORKLIFT</v>
          </cell>
          <cell r="C51" t="str">
            <v>22M</v>
          </cell>
          <cell r="D51" t="str">
            <v>jorf</v>
          </cell>
          <cell r="E51">
            <v>0</v>
          </cell>
          <cell r="F51">
            <v>14700.000000000002</v>
          </cell>
        </row>
        <row r="52">
          <cell r="A52" t="str">
            <v>N006</v>
          </cell>
          <cell r="B52">
            <v>0</v>
          </cell>
          <cell r="C52">
            <v>0</v>
          </cell>
          <cell r="D52" t="str">
            <v>casa</v>
          </cell>
          <cell r="E52">
            <v>0</v>
          </cell>
          <cell r="F52">
            <v>0</v>
          </cell>
        </row>
        <row r="53">
          <cell r="A53" t="str">
            <v>N007</v>
          </cell>
          <cell r="B53">
            <v>0</v>
          </cell>
          <cell r="C53">
            <v>0</v>
          </cell>
          <cell r="D53" t="str">
            <v>casa</v>
          </cell>
          <cell r="E53">
            <v>0</v>
          </cell>
          <cell r="F53">
            <v>0</v>
          </cell>
        </row>
        <row r="54">
          <cell r="A54" t="str">
            <v>N008</v>
          </cell>
          <cell r="B54" t="str">
            <v>HAULOTTE</v>
          </cell>
          <cell r="C54" t="str">
            <v>32M</v>
          </cell>
          <cell r="D54" t="str">
            <v>jorf</v>
          </cell>
          <cell r="E54">
            <v>4230.7749999999996</v>
          </cell>
          <cell r="F54">
            <v>28350.000000000004</v>
          </cell>
        </row>
        <row r="55">
          <cell r="A55" t="str">
            <v>N009</v>
          </cell>
          <cell r="B55" t="str">
            <v>HAULOTTE</v>
          </cell>
          <cell r="C55" t="str">
            <v>32M</v>
          </cell>
          <cell r="D55" t="str">
            <v>jorf</v>
          </cell>
          <cell r="E55">
            <v>34101.899999999994</v>
          </cell>
          <cell r="F55">
            <v>28350.000000000004</v>
          </cell>
        </row>
        <row r="56">
          <cell r="A56" t="str">
            <v>N010</v>
          </cell>
          <cell r="B56" t="str">
            <v>HAULOTTE</v>
          </cell>
          <cell r="C56" t="str">
            <v>32M</v>
          </cell>
          <cell r="D56" t="str">
            <v>jorf</v>
          </cell>
          <cell r="E56">
            <v>42677.79</v>
          </cell>
          <cell r="F56">
            <v>28350.000000000004</v>
          </cell>
        </row>
        <row r="57">
          <cell r="A57" t="str">
            <v>N011</v>
          </cell>
          <cell r="B57" t="str">
            <v>HAULOTTE</v>
          </cell>
          <cell r="C57" t="str">
            <v>32M</v>
          </cell>
          <cell r="D57" t="str">
            <v>jorf</v>
          </cell>
          <cell r="E57">
            <v>44000</v>
          </cell>
          <cell r="F57">
            <v>28350.000000000004</v>
          </cell>
        </row>
        <row r="58">
          <cell r="A58" t="str">
            <v>N012</v>
          </cell>
          <cell r="B58" t="str">
            <v>HAULOTTE</v>
          </cell>
          <cell r="C58" t="str">
            <v>32M</v>
          </cell>
          <cell r="D58" t="str">
            <v>jorf</v>
          </cell>
          <cell r="E58">
            <v>41196.54</v>
          </cell>
          <cell r="F58">
            <v>28350.000000000004</v>
          </cell>
        </row>
        <row r="59">
          <cell r="A59" t="str">
            <v>N016</v>
          </cell>
          <cell r="B59" t="str">
            <v xml:space="preserve">GROVE </v>
          </cell>
          <cell r="C59" t="str">
            <v>45M</v>
          </cell>
          <cell r="D59" t="str">
            <v>jorf</v>
          </cell>
          <cell r="E59">
            <v>14615.37</v>
          </cell>
          <cell r="F59">
            <v>31500.000000000004</v>
          </cell>
        </row>
        <row r="60">
          <cell r="A60" t="str">
            <v>N017</v>
          </cell>
          <cell r="B60" t="str">
            <v>TEREX</v>
          </cell>
          <cell r="C60" t="str">
            <v>22M</v>
          </cell>
          <cell r="D60" t="str">
            <v>jorf</v>
          </cell>
          <cell r="E60">
            <v>24846.11</v>
          </cell>
          <cell r="F60">
            <v>22050.000000000004</v>
          </cell>
        </row>
        <row r="61">
          <cell r="A61" t="str">
            <v>N019</v>
          </cell>
          <cell r="B61">
            <v>0</v>
          </cell>
          <cell r="C61">
            <v>0</v>
          </cell>
          <cell r="D61" t="str">
            <v>casa</v>
          </cell>
          <cell r="E61">
            <v>0</v>
          </cell>
          <cell r="F61">
            <v>0</v>
          </cell>
        </row>
        <row r="62">
          <cell r="A62" t="str">
            <v xml:space="preserve">TOTAL NACELLES </v>
          </cell>
          <cell r="B62">
            <v>0</v>
          </cell>
          <cell r="C62">
            <v>0</v>
          </cell>
          <cell r="D62" t="e">
            <v>#N/A</v>
          </cell>
          <cell r="E62">
            <v>205668.48499999999</v>
          </cell>
          <cell r="F62">
            <v>210000.00000000003</v>
          </cell>
        </row>
        <row r="63">
          <cell r="A63" t="str">
            <v>CHARIOTS ELEVATEURS</v>
          </cell>
          <cell r="B63">
            <v>0</v>
          </cell>
          <cell r="C63">
            <v>0</v>
          </cell>
          <cell r="D63" t="e">
            <v>#N/A</v>
          </cell>
          <cell r="E63">
            <v>0</v>
          </cell>
          <cell r="F63">
            <v>0</v>
          </cell>
        </row>
        <row r="64">
          <cell r="A64" t="str">
            <v>CE003</v>
          </cell>
          <cell r="B64" t="str">
            <v>JCB</v>
          </cell>
          <cell r="C64" t="str">
            <v>3T</v>
          </cell>
          <cell r="D64" t="str">
            <v>casa</v>
          </cell>
          <cell r="E64">
            <v>0</v>
          </cell>
          <cell r="F64">
            <v>0</v>
          </cell>
        </row>
        <row r="65">
          <cell r="A65" t="str">
            <v>CE016</v>
          </cell>
          <cell r="B65" t="str">
            <v>JCB</v>
          </cell>
          <cell r="C65" t="str">
            <v>3,5T</v>
          </cell>
          <cell r="D65" t="str">
            <v>casa</v>
          </cell>
          <cell r="E65">
            <v>0</v>
          </cell>
          <cell r="F65">
            <v>0</v>
          </cell>
        </row>
        <row r="66">
          <cell r="A66" t="str">
            <v>CE017</v>
          </cell>
          <cell r="B66" t="str">
            <v>JCB</v>
          </cell>
          <cell r="C66" t="str">
            <v>3,5T</v>
          </cell>
          <cell r="D66" t="str">
            <v>jorf</v>
          </cell>
          <cell r="E66">
            <v>24230.7</v>
          </cell>
          <cell r="F66">
            <v>18900</v>
          </cell>
        </row>
        <row r="67">
          <cell r="A67" t="str">
            <v>CE020</v>
          </cell>
          <cell r="B67" t="str">
            <v>JCB</v>
          </cell>
          <cell r="C67" t="str">
            <v>3,5T</v>
          </cell>
          <cell r="D67" t="str">
            <v>casa</v>
          </cell>
          <cell r="E67">
            <v>0</v>
          </cell>
          <cell r="F67">
            <v>18900</v>
          </cell>
        </row>
        <row r="68">
          <cell r="A68" t="str">
            <v>CE022</v>
          </cell>
          <cell r="B68" t="str">
            <v>JLG</v>
          </cell>
          <cell r="C68" t="str">
            <v>3T</v>
          </cell>
          <cell r="D68" t="str">
            <v>jorf</v>
          </cell>
          <cell r="E68">
            <v>8750</v>
          </cell>
          <cell r="F68">
            <v>18900</v>
          </cell>
        </row>
        <row r="69">
          <cell r="A69" t="str">
            <v>CE023</v>
          </cell>
          <cell r="B69" t="str">
            <v>JLG</v>
          </cell>
          <cell r="C69" t="str">
            <v>3T</v>
          </cell>
          <cell r="D69" t="str">
            <v>jorf</v>
          </cell>
          <cell r="E69">
            <v>34884.54</v>
          </cell>
          <cell r="F69">
            <v>18900</v>
          </cell>
        </row>
        <row r="70">
          <cell r="A70" t="str">
            <v>CE024</v>
          </cell>
          <cell r="B70" t="str">
            <v xml:space="preserve">hyster </v>
          </cell>
          <cell r="C70" t="str">
            <v>10T</v>
          </cell>
          <cell r="D70" t="str">
            <v>jorf</v>
          </cell>
          <cell r="E70">
            <v>14000</v>
          </cell>
          <cell r="F70">
            <v>21000.000000000004</v>
          </cell>
        </row>
        <row r="71">
          <cell r="A71" t="str">
            <v>CE025</v>
          </cell>
          <cell r="B71">
            <v>0</v>
          </cell>
          <cell r="C71">
            <v>0</v>
          </cell>
          <cell r="D71" t="str">
            <v>casa</v>
          </cell>
          <cell r="E71">
            <v>34078.020000000004</v>
          </cell>
          <cell r="F71">
            <v>39111.111111111117</v>
          </cell>
        </row>
        <row r="72">
          <cell r="A72" t="str">
            <v xml:space="preserve">TOTAL CHARIOTS ELEVATEURS </v>
          </cell>
          <cell r="B72">
            <v>0</v>
          </cell>
          <cell r="C72">
            <v>0</v>
          </cell>
          <cell r="D72" t="e">
            <v>#N/A</v>
          </cell>
          <cell r="E72">
            <v>115943.26</v>
          </cell>
          <cell r="F72">
            <v>135711.11111111112</v>
          </cell>
        </row>
        <row r="73">
          <cell r="A73" t="str">
            <v>TRACTEURS 4x2 / PLATEAU</v>
          </cell>
          <cell r="B73">
            <v>0</v>
          </cell>
          <cell r="C73">
            <v>0</v>
          </cell>
          <cell r="D73" t="e">
            <v>#N/A</v>
          </cell>
          <cell r="E73">
            <v>0</v>
          </cell>
          <cell r="F73">
            <v>0</v>
          </cell>
        </row>
        <row r="74">
          <cell r="A74" t="str">
            <v>T015</v>
          </cell>
          <cell r="B74" t="str">
            <v>59156-B-6</v>
          </cell>
          <cell r="C74" t="str">
            <v>20T</v>
          </cell>
          <cell r="D74" t="str">
            <v>casa</v>
          </cell>
          <cell r="E74">
            <v>0</v>
          </cell>
          <cell r="F74">
            <v>28350.000000000004</v>
          </cell>
        </row>
        <row r="75">
          <cell r="A75" t="str">
            <v>T020</v>
          </cell>
          <cell r="B75" t="str">
            <v>59159-B-6</v>
          </cell>
          <cell r="C75" t="str">
            <v>20T</v>
          </cell>
          <cell r="D75" t="str">
            <v>jorf</v>
          </cell>
          <cell r="E75">
            <v>48365.425000000003</v>
          </cell>
          <cell r="F75">
            <v>28350.000000000004</v>
          </cell>
        </row>
        <row r="76">
          <cell r="A76" t="str">
            <v>TOTAL TRAC/PLATEAU</v>
          </cell>
          <cell r="B76">
            <v>0</v>
          </cell>
          <cell r="C76">
            <v>0</v>
          </cell>
          <cell r="D76" t="e">
            <v>#N/A</v>
          </cell>
          <cell r="E76">
            <v>48365.425000000003</v>
          </cell>
          <cell r="F76">
            <v>56700.000000000007</v>
          </cell>
        </row>
        <row r="77">
          <cell r="A77" t="str">
            <v>TRACTEURS 6x4 / PORTE CHARS</v>
          </cell>
          <cell r="B77">
            <v>0</v>
          </cell>
          <cell r="C77">
            <v>0</v>
          </cell>
          <cell r="D77" t="e">
            <v>#N/A</v>
          </cell>
          <cell r="E77">
            <v>0</v>
          </cell>
          <cell r="F77">
            <v>0</v>
          </cell>
        </row>
        <row r="78">
          <cell r="A78" t="str">
            <v>T112</v>
          </cell>
          <cell r="B78" t="str">
            <v>30701-A-7</v>
          </cell>
          <cell r="C78" t="str">
            <v xml:space="preserve">40T </v>
          </cell>
          <cell r="D78" t="str">
            <v>casa</v>
          </cell>
          <cell r="E78">
            <v>0</v>
          </cell>
          <cell r="F78">
            <v>37800</v>
          </cell>
        </row>
        <row r="79">
          <cell r="A79" t="str">
            <v>T113</v>
          </cell>
          <cell r="B79" t="str">
            <v>59157-B-6</v>
          </cell>
          <cell r="C79" t="str">
            <v xml:space="preserve">40T </v>
          </cell>
          <cell r="D79" t="str">
            <v>casa</v>
          </cell>
          <cell r="E79">
            <v>36920</v>
          </cell>
          <cell r="F79">
            <v>37800</v>
          </cell>
        </row>
        <row r="80">
          <cell r="A80" t="str">
            <v>T114</v>
          </cell>
          <cell r="B80" t="str">
            <v>59160-B-6</v>
          </cell>
          <cell r="C80" t="str">
            <v xml:space="preserve">40T </v>
          </cell>
          <cell r="D80" t="str">
            <v>jorf</v>
          </cell>
          <cell r="E80">
            <v>43333.32</v>
          </cell>
          <cell r="F80">
            <v>37800</v>
          </cell>
        </row>
        <row r="81">
          <cell r="A81" t="str">
            <v>T115</v>
          </cell>
          <cell r="B81" t="str">
            <v>42751-A-7</v>
          </cell>
          <cell r="C81" t="str">
            <v xml:space="preserve">40T </v>
          </cell>
          <cell r="D81" t="str">
            <v>casa</v>
          </cell>
          <cell r="E81">
            <v>114868.64</v>
          </cell>
          <cell r="F81">
            <v>37800</v>
          </cell>
        </row>
        <row r="82">
          <cell r="A82" t="str">
            <v>T116</v>
          </cell>
          <cell r="B82" t="str">
            <v>42750-A-7</v>
          </cell>
          <cell r="C82" t="str">
            <v xml:space="preserve">40T </v>
          </cell>
          <cell r="D82" t="str">
            <v>casa</v>
          </cell>
          <cell r="E82">
            <v>39500</v>
          </cell>
          <cell r="F82">
            <v>37800</v>
          </cell>
        </row>
        <row r="83">
          <cell r="A83" t="str">
            <v>T117</v>
          </cell>
          <cell r="B83" t="str">
            <v>92066-B-7</v>
          </cell>
          <cell r="C83" t="str">
            <v xml:space="preserve">40T </v>
          </cell>
          <cell r="D83" t="str">
            <v>casa</v>
          </cell>
          <cell r="E83">
            <v>65384.83</v>
          </cell>
          <cell r="F83">
            <v>37800</v>
          </cell>
        </row>
        <row r="84">
          <cell r="A84" t="str">
            <v>T119</v>
          </cell>
          <cell r="B84" t="str">
            <v>92064-B-9</v>
          </cell>
          <cell r="C84" t="str">
            <v xml:space="preserve">40T </v>
          </cell>
          <cell r="D84" t="str">
            <v>casa</v>
          </cell>
          <cell r="E84">
            <v>47000</v>
          </cell>
          <cell r="F84">
            <v>37800</v>
          </cell>
        </row>
        <row r="85">
          <cell r="A85" t="str">
            <v>T118</v>
          </cell>
          <cell r="B85" t="str">
            <v>92065-B-8</v>
          </cell>
          <cell r="C85" t="str">
            <v xml:space="preserve">40T </v>
          </cell>
          <cell r="D85" t="str">
            <v>casa</v>
          </cell>
          <cell r="E85">
            <v>138530</v>
          </cell>
          <cell r="F85">
            <v>37800</v>
          </cell>
        </row>
        <row r="86">
          <cell r="A86" t="str">
            <v>RS002</v>
          </cell>
          <cell r="B86" t="str">
            <v>TRABOSA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</row>
        <row r="87">
          <cell r="A87" t="str">
            <v>TOTAL PORTE CHARS</v>
          </cell>
          <cell r="B87">
            <v>0</v>
          </cell>
          <cell r="C87">
            <v>0</v>
          </cell>
          <cell r="E87">
            <v>485536.79000000004</v>
          </cell>
          <cell r="F87">
            <v>302400</v>
          </cell>
        </row>
        <row r="88">
          <cell r="A88">
            <v>0</v>
          </cell>
          <cell r="B88">
            <v>0</v>
          </cell>
          <cell r="C88">
            <v>0</v>
          </cell>
          <cell r="E88">
            <v>0</v>
          </cell>
          <cell r="F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E89">
            <v>0</v>
          </cell>
          <cell r="F89">
            <v>0</v>
          </cell>
        </row>
        <row r="90">
          <cell r="A90" t="str">
            <v>Divers dans l'activité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</row>
        <row r="91">
          <cell r="A91" t="str">
            <v>Equipe manutention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</row>
        <row r="92">
          <cell r="A92" t="str">
            <v>Mise en arriere &amp; Mise en cellule</v>
          </cell>
          <cell r="B92">
            <v>0</v>
          </cell>
          <cell r="C92">
            <v>0</v>
          </cell>
          <cell r="D92" t="str">
            <v>casa</v>
          </cell>
          <cell r="E92">
            <v>0</v>
          </cell>
          <cell r="F92">
            <v>0</v>
          </cell>
        </row>
        <row r="93">
          <cell r="A93" t="str">
            <v>TOTAL DIVERS DANS L'ACTIVITE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</row>
        <row r="94">
          <cell r="A94" t="str">
            <v xml:space="preserve"> CA  ACTIVITE</v>
          </cell>
          <cell r="B94">
            <v>0</v>
          </cell>
          <cell r="C94">
            <v>0</v>
          </cell>
          <cell r="D94">
            <v>0</v>
          </cell>
          <cell r="E94">
            <v>3970469.3718000003</v>
          </cell>
          <cell r="F94">
            <v>3149471.111111111</v>
          </cell>
        </row>
        <row r="95">
          <cell r="A95" t="str">
            <v>AVOIR</v>
          </cell>
          <cell r="B95">
            <v>0</v>
          </cell>
          <cell r="C95">
            <v>0</v>
          </cell>
          <cell r="D95">
            <v>0</v>
          </cell>
          <cell r="E95">
            <v>-19690.23</v>
          </cell>
          <cell r="F95">
            <v>0</v>
          </cell>
        </row>
        <row r="96">
          <cell r="A96" t="str">
            <v>TOTAL CA ACTIVITE</v>
          </cell>
          <cell r="B96">
            <v>0</v>
          </cell>
          <cell r="C96">
            <v>0</v>
          </cell>
          <cell r="D96">
            <v>0</v>
          </cell>
          <cell r="E96">
            <v>3950779.1418000003</v>
          </cell>
          <cell r="F96">
            <v>3149471.111111111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</row>
        <row r="98">
          <cell r="A98" t="str">
            <v>PRESTATION GRUTIER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</row>
        <row r="99">
          <cell r="A99" t="str">
            <v>EUROGRUES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25000</v>
          </cell>
        </row>
        <row r="100">
          <cell r="A100" t="str">
            <v>ENTRACO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62320</v>
          </cell>
        </row>
        <row r="101">
          <cell r="A101" t="str">
            <v xml:space="preserve">TOTAL PRESTATION GRUTIER 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87320</v>
          </cell>
        </row>
        <row r="102">
          <cell r="A102" t="str">
            <v>Autres Hors Activite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</row>
        <row r="103">
          <cell r="A103" t="str">
            <v xml:space="preserve">Prestation Opérateur / Technicien </v>
          </cell>
          <cell r="B103">
            <v>0</v>
          </cell>
          <cell r="C103">
            <v>0</v>
          </cell>
          <cell r="D103" t="str">
            <v>jorf</v>
          </cell>
          <cell r="E103">
            <v>4846.2000000000007</v>
          </cell>
          <cell r="F103">
            <v>0</v>
          </cell>
        </row>
        <row r="104">
          <cell r="A104" t="str">
            <v>Prestation Carburant</v>
          </cell>
          <cell r="B104">
            <v>0</v>
          </cell>
          <cell r="C104">
            <v>0</v>
          </cell>
          <cell r="D104" t="str">
            <v>jorf</v>
          </cell>
          <cell r="E104">
            <v>90314.989999999991</v>
          </cell>
          <cell r="F104">
            <v>0</v>
          </cell>
        </row>
        <row r="105">
          <cell r="A105" t="str">
            <v>Prestation pièces</v>
          </cell>
          <cell r="B105">
            <v>0</v>
          </cell>
          <cell r="C105">
            <v>0</v>
          </cell>
          <cell r="D105" t="str">
            <v>jorf</v>
          </cell>
          <cell r="E105">
            <v>5129</v>
          </cell>
          <cell r="F105">
            <v>0</v>
          </cell>
        </row>
        <row r="106">
          <cell r="A106" t="str">
            <v xml:space="preserve">Mise a disposition contre poids 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</row>
      </sheetData>
      <sheetData sheetId="19"/>
      <sheetData sheetId="20">
        <row r="10">
          <cell r="E10" t="e">
            <v>#VALUE!</v>
          </cell>
        </row>
      </sheetData>
      <sheetData sheetId="21">
        <row r="106">
          <cell r="F106">
            <v>3781635.2</v>
          </cell>
        </row>
      </sheetData>
      <sheetData sheetId="22"/>
      <sheetData sheetId="23"/>
      <sheetData sheetId="24"/>
      <sheetData sheetId="25"/>
      <sheetData sheetId="26"/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3"/>
  <sheetViews>
    <sheetView showGridLines="0" workbookViewId="0">
      <selection activeCell="P19" sqref="P19"/>
    </sheetView>
  </sheetViews>
  <sheetFormatPr baseColWidth="10" defaultRowHeight="15" x14ac:dyDescent="0.25"/>
  <cols>
    <col min="1" max="2" width="16" customWidth="1"/>
    <col min="3" max="4" width="24.28515625" hidden="1" customWidth="1"/>
    <col min="5" max="5" width="16.28515625" customWidth="1"/>
    <col min="6" max="6" width="10.5703125" customWidth="1"/>
    <col min="7" max="7" width="13.5703125" style="35" customWidth="1"/>
    <col min="8" max="8" width="13" style="35" bestFit="1" customWidth="1"/>
    <col min="9" max="10" width="11.28515625" style="35" customWidth="1"/>
  </cols>
  <sheetData>
    <row r="1" spans="1:12" ht="13.5" customHeight="1" thickBot="1" x14ac:dyDescent="0.3">
      <c r="A1" s="48" t="s">
        <v>84</v>
      </c>
      <c r="B1" s="48" t="s">
        <v>85</v>
      </c>
      <c r="C1" s="48" t="s">
        <v>86</v>
      </c>
      <c r="D1" s="48" t="s">
        <v>87</v>
      </c>
      <c r="E1" s="48" t="s">
        <v>88</v>
      </c>
      <c r="F1" s="48" t="s">
        <v>89</v>
      </c>
      <c r="G1" s="49" t="s">
        <v>104</v>
      </c>
      <c r="H1" s="49" t="s">
        <v>105</v>
      </c>
      <c r="I1" s="49" t="s">
        <v>90</v>
      </c>
      <c r="J1" s="50" t="s">
        <v>91</v>
      </c>
      <c r="K1" s="47"/>
    </row>
    <row r="2" spans="1:12" ht="13.5" customHeight="1" x14ac:dyDescent="0.25">
      <c r="A2" s="51">
        <v>42279</v>
      </c>
      <c r="B2" s="52" t="s">
        <v>92</v>
      </c>
      <c r="C2" s="53"/>
      <c r="D2" s="52"/>
      <c r="E2" s="58" t="s">
        <v>93</v>
      </c>
      <c r="F2" s="105">
        <v>1</v>
      </c>
      <c r="G2" s="54">
        <v>-9333</v>
      </c>
      <c r="H2" s="54">
        <f>+G2*F2</f>
        <v>-9333</v>
      </c>
      <c r="I2" s="54">
        <v>850</v>
      </c>
      <c r="J2" s="55">
        <v>5100</v>
      </c>
      <c r="K2" s="47"/>
      <c r="L2" s="44"/>
    </row>
    <row r="3" spans="1:12" ht="13.5" customHeight="1" x14ac:dyDescent="0.25">
      <c r="A3" s="51">
        <v>42284</v>
      </c>
      <c r="B3" s="52" t="s">
        <v>94</v>
      </c>
      <c r="C3" s="53"/>
      <c r="D3" s="52"/>
      <c r="E3" s="58" t="s">
        <v>93</v>
      </c>
      <c r="F3" s="105">
        <v>0.5</v>
      </c>
      <c r="G3" s="54">
        <v>-5269</v>
      </c>
      <c r="H3" s="54">
        <f t="shared" ref="H3:H66" si="0">+G3*F3</f>
        <v>-2634.5</v>
      </c>
      <c r="I3" s="54">
        <v>165</v>
      </c>
      <c r="J3" s="55">
        <v>990</v>
      </c>
      <c r="K3" s="47"/>
      <c r="L3" s="44"/>
    </row>
    <row r="4" spans="1:12" ht="13.5" customHeight="1" x14ac:dyDescent="0.25">
      <c r="A4" s="51">
        <v>42286</v>
      </c>
      <c r="B4" s="52">
        <v>201510001</v>
      </c>
      <c r="C4" s="53"/>
      <c r="D4" s="52"/>
      <c r="E4" s="58" t="s">
        <v>69</v>
      </c>
      <c r="F4" s="105">
        <v>1</v>
      </c>
      <c r="G4" s="54">
        <v>38.46153846153846</v>
      </c>
      <c r="H4" s="54">
        <f t="shared" si="0"/>
        <v>38.46153846153846</v>
      </c>
      <c r="I4" s="54">
        <v>16800</v>
      </c>
      <c r="J4" s="55">
        <v>100800</v>
      </c>
      <c r="K4" s="47"/>
      <c r="L4" s="44"/>
    </row>
    <row r="5" spans="1:12" ht="13.5" customHeight="1" x14ac:dyDescent="0.25">
      <c r="A5" s="51">
        <v>42286</v>
      </c>
      <c r="B5" s="52">
        <v>201510001</v>
      </c>
      <c r="C5" s="53"/>
      <c r="D5" s="52"/>
      <c r="E5" s="58" t="s">
        <v>69</v>
      </c>
      <c r="F5" s="105">
        <v>2</v>
      </c>
      <c r="G5" s="54">
        <v>341.88034188034186</v>
      </c>
      <c r="H5" s="54">
        <f t="shared" si="0"/>
        <v>683.76068376068372</v>
      </c>
      <c r="I5" s="54">
        <v>16800</v>
      </c>
      <c r="J5" s="55">
        <v>100800</v>
      </c>
      <c r="K5" s="47"/>
      <c r="L5" s="44"/>
    </row>
    <row r="6" spans="1:12" ht="13.5" customHeight="1" x14ac:dyDescent="0.25">
      <c r="A6" s="51">
        <v>42289</v>
      </c>
      <c r="B6" s="52">
        <v>201510002</v>
      </c>
      <c r="C6" s="53" t="s">
        <v>95</v>
      </c>
      <c r="D6" s="52"/>
      <c r="E6" s="58" t="s">
        <v>68</v>
      </c>
      <c r="F6" s="105">
        <v>1</v>
      </c>
      <c r="G6" s="54">
        <v>341.88034188034186</v>
      </c>
      <c r="H6" s="54">
        <f t="shared" si="0"/>
        <v>341.88034188034186</v>
      </c>
      <c r="I6" s="54">
        <v>2000</v>
      </c>
      <c r="J6" s="55">
        <v>12000</v>
      </c>
      <c r="K6" s="47"/>
      <c r="L6" s="44"/>
    </row>
    <row r="7" spans="1:12" ht="13.5" customHeight="1" x14ac:dyDescent="0.25">
      <c r="A7" s="51">
        <v>42290</v>
      </c>
      <c r="B7" s="52">
        <v>201510003</v>
      </c>
      <c r="C7" s="53" t="s">
        <v>96</v>
      </c>
      <c r="D7" s="52"/>
      <c r="E7" s="58" t="s">
        <v>6</v>
      </c>
      <c r="F7" s="105">
        <v>9</v>
      </c>
      <c r="G7" s="54">
        <v>9000</v>
      </c>
      <c r="H7" s="54">
        <f t="shared" si="0"/>
        <v>81000</v>
      </c>
      <c r="I7" s="54">
        <v>7384</v>
      </c>
      <c r="J7" s="55">
        <v>44304</v>
      </c>
      <c r="K7" s="47"/>
      <c r="L7" s="44"/>
    </row>
    <row r="8" spans="1:12" ht="13.5" customHeight="1" x14ac:dyDescent="0.25">
      <c r="A8" s="51">
        <v>42290</v>
      </c>
      <c r="B8" s="52">
        <v>201510004</v>
      </c>
      <c r="C8" s="53"/>
      <c r="D8" s="52"/>
      <c r="E8" s="58" t="s">
        <v>1</v>
      </c>
      <c r="F8" s="105">
        <v>1</v>
      </c>
      <c r="G8" s="54">
        <v>325</v>
      </c>
      <c r="H8" s="54">
        <f t="shared" si="0"/>
        <v>325</v>
      </c>
      <c r="I8" s="54">
        <v>4000</v>
      </c>
      <c r="J8" s="55">
        <v>24000</v>
      </c>
      <c r="K8" s="47"/>
      <c r="L8" s="44"/>
    </row>
    <row r="9" spans="1:12" ht="13.5" customHeight="1" x14ac:dyDescent="0.25">
      <c r="A9" s="51">
        <v>42290</v>
      </c>
      <c r="B9" s="52">
        <v>201510005</v>
      </c>
      <c r="C9" s="53" t="s">
        <v>95</v>
      </c>
      <c r="D9" s="52"/>
      <c r="E9" s="58" t="s">
        <v>67</v>
      </c>
      <c r="F9" s="105">
        <v>38</v>
      </c>
      <c r="G9" s="54">
        <v>250</v>
      </c>
      <c r="H9" s="54">
        <f t="shared" si="0"/>
        <v>9500</v>
      </c>
      <c r="I9" s="54">
        <v>13300</v>
      </c>
      <c r="J9" s="55">
        <v>79800</v>
      </c>
      <c r="K9" s="47"/>
      <c r="L9" s="44"/>
    </row>
    <row r="10" spans="1:12" ht="13.5" customHeight="1" x14ac:dyDescent="0.25">
      <c r="A10" s="51">
        <v>42299</v>
      </c>
      <c r="B10" s="52">
        <v>201510006</v>
      </c>
      <c r="C10" s="53" t="s">
        <v>97</v>
      </c>
      <c r="D10" s="52"/>
      <c r="E10" s="58" t="s">
        <v>50</v>
      </c>
      <c r="F10" s="105">
        <v>98</v>
      </c>
      <c r="G10" s="54">
        <v>250</v>
      </c>
      <c r="H10" s="54">
        <f t="shared" si="0"/>
        <v>24500</v>
      </c>
      <c r="I10" s="54">
        <v>4355.51</v>
      </c>
      <c r="J10" s="55">
        <v>26133.07</v>
      </c>
      <c r="K10" s="47"/>
      <c r="L10" s="44"/>
    </row>
    <row r="11" spans="1:12" ht="13.5" customHeight="1" x14ac:dyDescent="0.25">
      <c r="A11" s="51">
        <v>42303</v>
      </c>
      <c r="B11" s="52">
        <v>201510007</v>
      </c>
      <c r="C11" s="53" t="s">
        <v>95</v>
      </c>
      <c r="D11" s="52"/>
      <c r="E11" s="58" t="s">
        <v>98</v>
      </c>
      <c r="F11" s="105">
        <v>10347</v>
      </c>
      <c r="G11" s="54">
        <v>400</v>
      </c>
      <c r="H11" s="54">
        <f t="shared" si="0"/>
        <v>4138800</v>
      </c>
      <c r="I11" s="54">
        <v>9177.7900000000009</v>
      </c>
      <c r="J11" s="55">
        <v>93712.78</v>
      </c>
      <c r="K11" s="47"/>
      <c r="L11" s="44"/>
    </row>
    <row r="12" spans="1:12" ht="13.5" customHeight="1" x14ac:dyDescent="0.25">
      <c r="A12" s="51">
        <v>42303</v>
      </c>
      <c r="B12" s="52">
        <v>201510007</v>
      </c>
      <c r="C12" s="53" t="s">
        <v>95</v>
      </c>
      <c r="D12" s="52"/>
      <c r="E12" s="58" t="s">
        <v>98</v>
      </c>
      <c r="F12" s="105">
        <v>10347</v>
      </c>
      <c r="G12" s="54">
        <v>855</v>
      </c>
      <c r="H12" s="54">
        <f t="shared" si="0"/>
        <v>8846685</v>
      </c>
      <c r="I12" s="54">
        <v>9177.7900000000009</v>
      </c>
      <c r="J12" s="55">
        <v>93712.78</v>
      </c>
      <c r="K12" s="47"/>
      <c r="L12" s="44"/>
    </row>
    <row r="13" spans="1:12" ht="13.5" customHeight="1" x14ac:dyDescent="0.25">
      <c r="A13" s="51">
        <v>42304</v>
      </c>
      <c r="B13" s="52">
        <v>201510016</v>
      </c>
      <c r="C13" s="53" t="s">
        <v>97</v>
      </c>
      <c r="D13" s="52"/>
      <c r="E13" s="58" t="s">
        <v>99</v>
      </c>
      <c r="F13" s="105">
        <f>-12*9</f>
        <v>-108</v>
      </c>
      <c r="G13" s="54">
        <v>474</v>
      </c>
      <c r="H13" s="54">
        <f t="shared" si="0"/>
        <v>-51192</v>
      </c>
      <c r="I13" s="54">
        <v>21503.09</v>
      </c>
      <c r="J13" s="55">
        <v>129018.53</v>
      </c>
      <c r="K13" s="47"/>
      <c r="L13" s="44"/>
    </row>
    <row r="14" spans="1:12" ht="13.5" customHeight="1" x14ac:dyDescent="0.25">
      <c r="A14" s="51">
        <v>42304</v>
      </c>
      <c r="B14" s="52">
        <v>201510016</v>
      </c>
      <c r="C14" s="53" t="s">
        <v>97</v>
      </c>
      <c r="D14" s="52"/>
      <c r="E14" s="58" t="s">
        <v>56</v>
      </c>
      <c r="F14" s="105">
        <f>-9*3</f>
        <v>-27</v>
      </c>
      <c r="G14" s="54">
        <v>950</v>
      </c>
      <c r="H14" s="54">
        <f t="shared" si="0"/>
        <v>-25650</v>
      </c>
      <c r="I14" s="54">
        <v>21503.09</v>
      </c>
      <c r="J14" s="55">
        <v>129018.53</v>
      </c>
      <c r="K14" s="47"/>
      <c r="L14" s="44"/>
    </row>
    <row r="15" spans="1:12" ht="13.5" customHeight="1" x14ac:dyDescent="0.25">
      <c r="A15" s="51">
        <v>42304</v>
      </c>
      <c r="B15" s="52">
        <v>201510016</v>
      </c>
      <c r="C15" s="53" t="s">
        <v>97</v>
      </c>
      <c r="D15" s="52"/>
      <c r="E15" s="58" t="s">
        <v>56</v>
      </c>
      <c r="F15" s="105">
        <v>234</v>
      </c>
      <c r="G15" s="54">
        <v>17000</v>
      </c>
      <c r="H15" s="54">
        <f t="shared" si="0"/>
        <v>3978000</v>
      </c>
      <c r="I15" s="54">
        <v>21503.09</v>
      </c>
      <c r="J15" s="55">
        <v>129018.53</v>
      </c>
      <c r="K15" s="47"/>
      <c r="L15" s="44"/>
    </row>
    <row r="16" spans="1:12" ht="13.5" customHeight="1" x14ac:dyDescent="0.25">
      <c r="A16" s="51">
        <v>42304</v>
      </c>
      <c r="B16" s="52">
        <v>201510016</v>
      </c>
      <c r="C16" s="53" t="s">
        <v>97</v>
      </c>
      <c r="D16" s="52"/>
      <c r="E16" s="58" t="s">
        <v>99</v>
      </c>
      <c r="F16" s="105">
        <v>1</v>
      </c>
      <c r="G16" s="54">
        <v>70000</v>
      </c>
      <c r="H16" s="54">
        <f t="shared" si="0"/>
        <v>70000</v>
      </c>
      <c r="I16" s="54">
        <v>21503.09</v>
      </c>
      <c r="J16" s="55">
        <v>129018.53</v>
      </c>
      <c r="K16" s="47"/>
      <c r="L16" s="44"/>
    </row>
    <row r="17" spans="1:12" ht="13.5" customHeight="1" x14ac:dyDescent="0.25">
      <c r="A17" s="51">
        <v>42304</v>
      </c>
      <c r="B17" s="52">
        <v>201510016</v>
      </c>
      <c r="C17" s="53" t="s">
        <v>97</v>
      </c>
      <c r="D17" s="52"/>
      <c r="E17" s="58" t="s">
        <v>35</v>
      </c>
      <c r="F17" s="105">
        <v>2</v>
      </c>
      <c r="G17" s="54">
        <v>-11922.98</v>
      </c>
      <c r="H17" s="54">
        <f t="shared" si="0"/>
        <v>-23845.96</v>
      </c>
      <c r="I17" s="54">
        <v>21503.09</v>
      </c>
      <c r="J17" s="55">
        <v>129018.53</v>
      </c>
      <c r="K17" s="47"/>
      <c r="L17" s="44"/>
    </row>
    <row r="18" spans="1:12" ht="13.5" customHeight="1" x14ac:dyDescent="0.25">
      <c r="A18" s="51">
        <v>42304</v>
      </c>
      <c r="B18" s="52">
        <v>201510016</v>
      </c>
      <c r="C18" s="53" t="s">
        <v>97</v>
      </c>
      <c r="D18" s="52"/>
      <c r="E18" s="58" t="s">
        <v>14</v>
      </c>
      <c r="F18" s="105">
        <v>34</v>
      </c>
      <c r="G18" s="54">
        <v>-2692.25</v>
      </c>
      <c r="H18" s="54">
        <f t="shared" si="0"/>
        <v>-91536.5</v>
      </c>
      <c r="I18" s="54">
        <v>21503.09</v>
      </c>
      <c r="J18" s="55">
        <v>129018.53</v>
      </c>
      <c r="K18" s="47"/>
      <c r="L18" s="44"/>
    </row>
    <row r="19" spans="1:12" ht="13.5" customHeight="1" x14ac:dyDescent="0.25">
      <c r="A19" s="51">
        <v>42304</v>
      </c>
      <c r="B19" s="52">
        <v>201510016</v>
      </c>
      <c r="C19" s="53" t="s">
        <v>97</v>
      </c>
      <c r="D19" s="52"/>
      <c r="E19" s="58" t="s">
        <v>15</v>
      </c>
      <c r="F19" s="105">
        <v>35</v>
      </c>
      <c r="G19" s="54">
        <v>1888.8888888888889</v>
      </c>
      <c r="H19" s="54">
        <f t="shared" si="0"/>
        <v>66111.111111111109</v>
      </c>
      <c r="I19" s="54">
        <v>21503.09</v>
      </c>
      <c r="J19" s="55">
        <v>129018.53</v>
      </c>
      <c r="K19" s="47"/>
      <c r="L19" s="44"/>
    </row>
    <row r="20" spans="1:12" ht="13.5" customHeight="1" x14ac:dyDescent="0.25">
      <c r="A20" s="51">
        <v>42304</v>
      </c>
      <c r="B20" s="52">
        <v>201510016</v>
      </c>
      <c r="C20" s="53" t="s">
        <v>97</v>
      </c>
      <c r="D20" s="52"/>
      <c r="E20" s="58" t="s">
        <v>13</v>
      </c>
      <c r="F20" s="105">
        <v>35</v>
      </c>
      <c r="G20" s="54">
        <v>1888.8888888888889</v>
      </c>
      <c r="H20" s="54">
        <f t="shared" si="0"/>
        <v>66111.111111111109</v>
      </c>
      <c r="I20" s="54">
        <v>21503.09</v>
      </c>
      <c r="J20" s="55">
        <v>129018.53</v>
      </c>
      <c r="K20" s="47"/>
      <c r="L20" s="44"/>
    </row>
    <row r="21" spans="1:12" ht="13.5" customHeight="1" x14ac:dyDescent="0.25">
      <c r="A21" s="51">
        <v>42304</v>
      </c>
      <c r="B21" s="52">
        <v>201510017</v>
      </c>
      <c r="C21" s="53" t="s">
        <v>97</v>
      </c>
      <c r="D21" s="52"/>
      <c r="E21" s="58" t="s">
        <v>100</v>
      </c>
      <c r="F21" s="105">
        <v>1</v>
      </c>
      <c r="G21" s="54">
        <v>120000</v>
      </c>
      <c r="H21" s="54">
        <f t="shared" si="0"/>
        <v>120000</v>
      </c>
      <c r="I21" s="54">
        <v>1025.8</v>
      </c>
      <c r="J21" s="55">
        <v>6154.8</v>
      </c>
      <c r="K21" s="47"/>
      <c r="L21" s="44"/>
    </row>
    <row r="22" spans="1:12" ht="13.5" customHeight="1" x14ac:dyDescent="0.25">
      <c r="A22" s="51">
        <v>42304</v>
      </c>
      <c r="B22" s="52">
        <v>201510017</v>
      </c>
      <c r="C22" s="53" t="s">
        <v>97</v>
      </c>
      <c r="D22" s="52"/>
      <c r="E22" s="58" t="s">
        <v>100</v>
      </c>
      <c r="F22" s="105">
        <v>1</v>
      </c>
      <c r="G22" s="54">
        <v>256.41025641025641</v>
      </c>
      <c r="H22" s="54">
        <f t="shared" si="0"/>
        <v>256.41025641025641</v>
      </c>
      <c r="I22" s="54">
        <v>1025.8</v>
      </c>
      <c r="J22" s="55">
        <v>6154.8</v>
      </c>
      <c r="K22" s="47"/>
      <c r="L22" s="44"/>
    </row>
    <row r="23" spans="1:12" ht="13.5" customHeight="1" x14ac:dyDescent="0.25">
      <c r="A23" s="51">
        <v>42304</v>
      </c>
      <c r="B23" s="52">
        <v>201510017</v>
      </c>
      <c r="C23" s="53" t="s">
        <v>97</v>
      </c>
      <c r="D23" s="52"/>
      <c r="E23" s="58" t="s">
        <v>100</v>
      </c>
      <c r="F23" s="105">
        <v>4</v>
      </c>
      <c r="G23" s="54">
        <v>256.41000000000003</v>
      </c>
      <c r="H23" s="54">
        <f t="shared" si="0"/>
        <v>1025.6400000000001</v>
      </c>
      <c r="I23" s="54">
        <v>1025.8</v>
      </c>
      <c r="J23" s="55">
        <v>6154.8</v>
      </c>
      <c r="K23" s="47"/>
      <c r="L23" s="44"/>
    </row>
    <row r="24" spans="1:12" ht="13.5" customHeight="1" x14ac:dyDescent="0.25">
      <c r="A24" s="51">
        <v>42306</v>
      </c>
      <c r="B24" s="52">
        <v>201510008</v>
      </c>
      <c r="C24" s="53"/>
      <c r="D24" s="52"/>
      <c r="E24" s="58" t="s">
        <v>1</v>
      </c>
      <c r="F24" s="105">
        <v>1</v>
      </c>
      <c r="G24" s="54">
        <v>213.67521367521368</v>
      </c>
      <c r="H24" s="54">
        <f t="shared" si="0"/>
        <v>213.67521367521368</v>
      </c>
      <c r="I24" s="54">
        <v>3400</v>
      </c>
      <c r="J24" s="55">
        <v>20400</v>
      </c>
      <c r="K24" s="47"/>
      <c r="L24" s="44"/>
    </row>
    <row r="25" spans="1:12" ht="13.5" customHeight="1" x14ac:dyDescent="0.25">
      <c r="A25" s="51">
        <v>42306</v>
      </c>
      <c r="B25" s="52">
        <v>201510009</v>
      </c>
      <c r="C25" s="53"/>
      <c r="D25" s="52"/>
      <c r="E25" s="58" t="s">
        <v>69</v>
      </c>
      <c r="F25" s="105">
        <v>1</v>
      </c>
      <c r="G25" s="54">
        <v>213.68</v>
      </c>
      <c r="H25" s="54">
        <f t="shared" si="0"/>
        <v>213.68</v>
      </c>
      <c r="I25" s="54">
        <v>14000</v>
      </c>
      <c r="J25" s="55">
        <v>84000</v>
      </c>
      <c r="K25" s="47"/>
      <c r="L25" s="44"/>
    </row>
    <row r="26" spans="1:12" s="45" customFormat="1" ht="13.5" customHeight="1" x14ac:dyDescent="0.25">
      <c r="A26" s="57">
        <v>42307</v>
      </c>
      <c r="B26" s="58" t="s">
        <v>101</v>
      </c>
      <c r="C26" s="59"/>
      <c r="D26" s="58"/>
      <c r="E26" s="58" t="s">
        <v>93</v>
      </c>
      <c r="F26" s="105">
        <v>1</v>
      </c>
      <c r="G26" s="60">
        <v>126.92</v>
      </c>
      <c r="H26" s="54">
        <f t="shared" si="0"/>
        <v>126.92</v>
      </c>
      <c r="I26" s="60">
        <v>2923.05</v>
      </c>
      <c r="J26" s="61">
        <v>17538.28</v>
      </c>
      <c r="K26" s="56"/>
      <c r="L26" s="46"/>
    </row>
    <row r="27" spans="1:12" s="45" customFormat="1" ht="13.5" customHeight="1" x14ac:dyDescent="0.25">
      <c r="A27" s="57">
        <v>42307</v>
      </c>
      <c r="B27" s="58" t="s">
        <v>101</v>
      </c>
      <c r="C27" s="59"/>
      <c r="D27" s="58"/>
      <c r="E27" s="58" t="s">
        <v>93</v>
      </c>
      <c r="F27" s="105">
        <v>1</v>
      </c>
      <c r="G27" s="60">
        <v>692.31</v>
      </c>
      <c r="H27" s="54">
        <f t="shared" si="0"/>
        <v>692.31</v>
      </c>
      <c r="I27" s="60">
        <v>2923.05</v>
      </c>
      <c r="J27" s="61">
        <v>17538.28</v>
      </c>
      <c r="K27" s="56"/>
      <c r="L27" s="46"/>
    </row>
    <row r="28" spans="1:12" ht="13.5" customHeight="1" x14ac:dyDescent="0.25">
      <c r="A28" s="51">
        <v>42308</v>
      </c>
      <c r="B28" s="52">
        <v>201510010</v>
      </c>
      <c r="C28" s="53"/>
      <c r="D28" s="52"/>
      <c r="E28" s="58" t="s">
        <v>3</v>
      </c>
      <c r="F28" s="105">
        <v>9</v>
      </c>
      <c r="G28" s="54">
        <v>833.33333333333337</v>
      </c>
      <c r="H28" s="54">
        <f t="shared" si="0"/>
        <v>7500</v>
      </c>
      <c r="I28" s="54">
        <v>4760</v>
      </c>
      <c r="J28" s="55">
        <v>38760</v>
      </c>
      <c r="K28" s="47"/>
      <c r="L28" s="44"/>
    </row>
    <row r="29" spans="1:12" ht="13.5" customHeight="1" x14ac:dyDescent="0.25">
      <c r="A29" s="51">
        <v>42308</v>
      </c>
      <c r="B29" s="52">
        <v>201510010</v>
      </c>
      <c r="C29" s="53"/>
      <c r="D29" s="52"/>
      <c r="E29" s="58" t="s">
        <v>0</v>
      </c>
      <c r="F29" s="105">
        <v>9</v>
      </c>
      <c r="G29" s="54">
        <v>833.33333333333337</v>
      </c>
      <c r="H29" s="54">
        <f t="shared" si="0"/>
        <v>7500</v>
      </c>
      <c r="I29" s="54">
        <v>4760</v>
      </c>
      <c r="J29" s="55">
        <v>38760</v>
      </c>
      <c r="K29" s="47"/>
      <c r="L29" s="44"/>
    </row>
    <row r="30" spans="1:12" ht="13.5" customHeight="1" x14ac:dyDescent="0.25">
      <c r="A30" s="51">
        <v>42308</v>
      </c>
      <c r="B30" s="52">
        <v>201510011</v>
      </c>
      <c r="C30" s="53"/>
      <c r="D30" s="52"/>
      <c r="E30" s="58" t="s">
        <v>69</v>
      </c>
      <c r="F30" s="105">
        <v>1</v>
      </c>
      <c r="G30" s="54">
        <v>250</v>
      </c>
      <c r="H30" s="54">
        <f t="shared" si="0"/>
        <v>250</v>
      </c>
      <c r="I30" s="54">
        <v>24000</v>
      </c>
      <c r="J30" s="55">
        <v>144000</v>
      </c>
      <c r="K30" s="47"/>
      <c r="L30" s="44"/>
    </row>
    <row r="31" spans="1:12" ht="13.5" customHeight="1" x14ac:dyDescent="0.25">
      <c r="A31" s="51">
        <v>42308</v>
      </c>
      <c r="B31" s="52">
        <v>201510012</v>
      </c>
      <c r="C31" s="53"/>
      <c r="D31" s="52"/>
      <c r="E31" s="58" t="s">
        <v>5</v>
      </c>
      <c r="F31" s="105">
        <f>17*9</f>
        <v>153</v>
      </c>
      <c r="G31" s="54">
        <v>1</v>
      </c>
      <c r="H31" s="54">
        <f t="shared" si="0"/>
        <v>153</v>
      </c>
      <c r="I31" s="54">
        <v>8666.66</v>
      </c>
      <c r="J31" s="55">
        <v>51999.98</v>
      </c>
      <c r="K31" s="47"/>
      <c r="L31" s="44"/>
    </row>
    <row r="32" spans="1:12" ht="13.5" customHeight="1" x14ac:dyDescent="0.25">
      <c r="A32" s="51">
        <v>42308</v>
      </c>
      <c r="B32" s="52">
        <v>201510012</v>
      </c>
      <c r="C32" s="53"/>
      <c r="D32" s="52"/>
      <c r="E32" s="58" t="s">
        <v>5</v>
      </c>
      <c r="F32" s="105">
        <v>16</v>
      </c>
      <c r="G32" s="54">
        <v>600</v>
      </c>
      <c r="H32" s="54">
        <f t="shared" si="0"/>
        <v>9600</v>
      </c>
      <c r="I32" s="54">
        <v>8666.66</v>
      </c>
      <c r="J32" s="55">
        <v>51999.98</v>
      </c>
      <c r="K32" s="47"/>
      <c r="L32" s="44"/>
    </row>
    <row r="33" spans="1:12" ht="13.5" customHeight="1" x14ac:dyDescent="0.25">
      <c r="A33" s="51">
        <v>42308</v>
      </c>
      <c r="B33" s="52">
        <v>201510013</v>
      </c>
      <c r="C33" s="53"/>
      <c r="D33" s="52"/>
      <c r="E33" s="58" t="s">
        <v>2</v>
      </c>
      <c r="F33" s="105">
        <f>29*9</f>
        <v>261</v>
      </c>
      <c r="G33" s="54">
        <v>3500</v>
      </c>
      <c r="H33" s="54">
        <f t="shared" si="0"/>
        <v>913500</v>
      </c>
      <c r="I33" s="54">
        <v>13076.97</v>
      </c>
      <c r="J33" s="55">
        <v>78461.8</v>
      </c>
      <c r="K33" s="47"/>
      <c r="L33" s="44"/>
    </row>
    <row r="34" spans="1:12" ht="13.5" customHeight="1" x14ac:dyDescent="0.25">
      <c r="A34" s="51">
        <v>42308</v>
      </c>
      <c r="B34" s="52">
        <v>201510013</v>
      </c>
      <c r="C34" s="53"/>
      <c r="D34" s="52"/>
      <c r="E34" s="58" t="s">
        <v>2</v>
      </c>
      <c r="F34" s="105">
        <v>45</v>
      </c>
      <c r="G34" s="54">
        <v>1750</v>
      </c>
      <c r="H34" s="54">
        <f t="shared" si="0"/>
        <v>78750</v>
      </c>
      <c r="I34" s="54">
        <v>13076.97</v>
      </c>
      <c r="J34" s="55">
        <v>78461.8</v>
      </c>
      <c r="K34" s="47"/>
      <c r="L34" s="44"/>
    </row>
    <row r="35" spans="1:12" ht="13.5" customHeight="1" x14ac:dyDescent="0.25">
      <c r="A35" s="51">
        <v>42308</v>
      </c>
      <c r="B35" s="52">
        <v>201510014</v>
      </c>
      <c r="C35" s="53"/>
      <c r="D35" s="52"/>
      <c r="E35" s="58" t="s">
        <v>12</v>
      </c>
      <c r="F35" s="105">
        <v>268.5</v>
      </c>
      <c r="G35" s="54">
        <v>247.86</v>
      </c>
      <c r="H35" s="54">
        <f t="shared" si="0"/>
        <v>66550.41</v>
      </c>
      <c r="I35" s="54">
        <v>6815.6</v>
      </c>
      <c r="J35" s="55">
        <v>40893.620000000003</v>
      </c>
      <c r="K35" s="47"/>
      <c r="L35" s="44"/>
    </row>
    <row r="36" spans="1:12" ht="13.5" customHeight="1" x14ac:dyDescent="0.25">
      <c r="A36" s="51">
        <v>42308</v>
      </c>
      <c r="B36" s="52">
        <v>201510015</v>
      </c>
      <c r="C36" s="53"/>
      <c r="D36" s="52"/>
      <c r="E36" s="58" t="s">
        <v>66</v>
      </c>
      <c r="F36" s="105">
        <v>281.5</v>
      </c>
      <c r="G36" s="54">
        <v>256.41025641025641</v>
      </c>
      <c r="H36" s="54">
        <f t="shared" si="0"/>
        <v>72179.487179487172</v>
      </c>
      <c r="I36" s="54">
        <v>38977.050000000003</v>
      </c>
      <c r="J36" s="55">
        <v>233862.32</v>
      </c>
      <c r="K36" s="47"/>
      <c r="L36" s="44"/>
    </row>
    <row r="37" spans="1:12" ht="13.5" customHeight="1" x14ac:dyDescent="0.25">
      <c r="A37" s="51">
        <v>42308</v>
      </c>
      <c r="B37" s="52">
        <v>201510018</v>
      </c>
      <c r="C37" s="53"/>
      <c r="D37" s="52"/>
      <c r="E37" s="58" t="s">
        <v>0</v>
      </c>
      <c r="F37" s="105">
        <f>4*9</f>
        <v>36</v>
      </c>
      <c r="G37" s="54">
        <v>256.41000000000003</v>
      </c>
      <c r="H37" s="54">
        <f t="shared" si="0"/>
        <v>9230.76</v>
      </c>
      <c r="I37" s="54">
        <v>7350</v>
      </c>
      <c r="J37" s="55">
        <v>59850</v>
      </c>
      <c r="K37" s="47"/>
      <c r="L37" s="44"/>
    </row>
    <row r="38" spans="1:12" ht="13.5" customHeight="1" x14ac:dyDescent="0.25">
      <c r="A38" s="51">
        <v>42308</v>
      </c>
      <c r="B38" s="52">
        <v>201510018</v>
      </c>
      <c r="C38" s="53"/>
      <c r="D38" s="52"/>
      <c r="E38" s="58" t="s">
        <v>3</v>
      </c>
      <c r="F38" s="105">
        <f>3*9</f>
        <v>27</v>
      </c>
      <c r="G38" s="54">
        <v>7178.8888888888814</v>
      </c>
      <c r="H38" s="54">
        <f t="shared" si="0"/>
        <v>193829.9999999998</v>
      </c>
      <c r="I38" s="54">
        <v>7350</v>
      </c>
      <c r="J38" s="55">
        <v>59850</v>
      </c>
      <c r="K38" s="47"/>
      <c r="L38" s="44"/>
    </row>
    <row r="39" spans="1:12" ht="13.5" customHeight="1" x14ac:dyDescent="0.25">
      <c r="A39" s="51">
        <v>42308</v>
      </c>
      <c r="B39" s="52">
        <v>201510019</v>
      </c>
      <c r="C39" s="53" t="s">
        <v>95</v>
      </c>
      <c r="D39" s="52"/>
      <c r="E39" s="58" t="s">
        <v>25</v>
      </c>
      <c r="F39" s="105">
        <v>176</v>
      </c>
      <c r="G39" s="54">
        <v>213.68</v>
      </c>
      <c r="H39" s="54">
        <f t="shared" si="0"/>
        <v>37607.68</v>
      </c>
      <c r="I39" s="54">
        <v>8800</v>
      </c>
      <c r="J39" s="55">
        <v>52800</v>
      </c>
      <c r="K39" s="47"/>
      <c r="L39" s="44"/>
    </row>
    <row r="40" spans="1:12" ht="13.5" customHeight="1" x14ac:dyDescent="0.25">
      <c r="A40" s="51">
        <v>42308</v>
      </c>
      <c r="B40" s="52">
        <v>201510020</v>
      </c>
      <c r="C40" s="53" t="s">
        <v>95</v>
      </c>
      <c r="D40" s="52"/>
      <c r="E40" s="58" t="s">
        <v>98</v>
      </c>
      <c r="F40" s="105">
        <v>5000</v>
      </c>
      <c r="G40" s="54">
        <v>1923.08</v>
      </c>
      <c r="H40" s="54">
        <f t="shared" si="0"/>
        <v>9615400</v>
      </c>
      <c r="I40" s="54">
        <v>1000</v>
      </c>
      <c r="J40" s="55">
        <v>6000</v>
      </c>
      <c r="K40" s="47"/>
      <c r="L40" s="44"/>
    </row>
    <row r="41" spans="1:12" ht="13.5" customHeight="1" x14ac:dyDescent="0.25">
      <c r="A41" s="51">
        <v>42308</v>
      </c>
      <c r="B41" s="52">
        <v>201510021</v>
      </c>
      <c r="C41" s="53" t="s">
        <v>95</v>
      </c>
      <c r="D41" s="52"/>
      <c r="E41" s="58" t="s">
        <v>60</v>
      </c>
      <c r="F41" s="105">
        <v>111</v>
      </c>
      <c r="G41" s="54">
        <v>15000</v>
      </c>
      <c r="H41" s="54">
        <f t="shared" si="0"/>
        <v>1665000</v>
      </c>
      <c r="I41" s="54">
        <v>13320</v>
      </c>
      <c r="J41" s="55">
        <v>79920</v>
      </c>
      <c r="K41" s="47"/>
      <c r="L41" s="44"/>
    </row>
    <row r="42" spans="1:12" ht="13.5" customHeight="1" x14ac:dyDescent="0.25">
      <c r="A42" s="51">
        <v>42308</v>
      </c>
      <c r="B42" s="52">
        <v>201510022</v>
      </c>
      <c r="C42" s="53" t="s">
        <v>95</v>
      </c>
      <c r="D42" s="52"/>
      <c r="E42" s="58" t="s">
        <v>68</v>
      </c>
      <c r="F42" s="105">
        <v>9</v>
      </c>
      <c r="G42" s="54">
        <v>1555.56</v>
      </c>
      <c r="H42" s="54">
        <f t="shared" si="0"/>
        <v>14000.039999999999</v>
      </c>
      <c r="I42" s="54">
        <v>6300</v>
      </c>
      <c r="J42" s="55">
        <v>37800</v>
      </c>
      <c r="K42" s="47"/>
      <c r="L42" s="44"/>
    </row>
    <row r="43" spans="1:12" ht="13.5" customHeight="1" x14ac:dyDescent="0.25">
      <c r="A43" s="51">
        <v>42308</v>
      </c>
      <c r="B43" s="52">
        <v>201510023</v>
      </c>
      <c r="C43" s="53" t="s">
        <v>95</v>
      </c>
      <c r="D43" s="52"/>
      <c r="E43" s="58" t="s">
        <v>67</v>
      </c>
      <c r="F43" s="105">
        <v>193</v>
      </c>
      <c r="G43" s="54">
        <v>1555.5555555555557</v>
      </c>
      <c r="H43" s="54">
        <f t="shared" si="0"/>
        <v>300222.22222222225</v>
      </c>
      <c r="I43" s="54">
        <v>67550</v>
      </c>
      <c r="J43" s="55">
        <v>405300</v>
      </c>
      <c r="K43" s="47"/>
      <c r="L43" s="44"/>
    </row>
    <row r="44" spans="1:12" ht="13.5" customHeight="1" x14ac:dyDescent="0.25">
      <c r="A44" s="51">
        <v>42308</v>
      </c>
      <c r="B44" s="52">
        <v>201510024</v>
      </c>
      <c r="C44" s="53" t="s">
        <v>95</v>
      </c>
      <c r="D44" s="52"/>
      <c r="E44" s="58" t="s">
        <v>49</v>
      </c>
      <c r="F44" s="105">
        <v>221</v>
      </c>
      <c r="G44" s="54">
        <v>85.47</v>
      </c>
      <c r="H44" s="54">
        <f t="shared" si="0"/>
        <v>18888.87</v>
      </c>
      <c r="I44" s="54">
        <v>10955.41</v>
      </c>
      <c r="J44" s="55">
        <v>65732.47</v>
      </c>
      <c r="K44" s="47"/>
      <c r="L44" s="44"/>
    </row>
    <row r="45" spans="1:12" ht="13.5" customHeight="1" x14ac:dyDescent="0.25">
      <c r="A45" s="51">
        <v>42308</v>
      </c>
      <c r="B45" s="52">
        <v>201510025</v>
      </c>
      <c r="C45" s="53"/>
      <c r="D45" s="52"/>
      <c r="E45" s="58" t="s">
        <v>4</v>
      </c>
      <c r="F45" s="105">
        <f>29*9</f>
        <v>261</v>
      </c>
      <c r="G45" s="54">
        <v>341.88</v>
      </c>
      <c r="H45" s="54">
        <f t="shared" si="0"/>
        <v>89230.68</v>
      </c>
      <c r="I45" s="54">
        <v>15589.73</v>
      </c>
      <c r="J45" s="55">
        <v>93538.37</v>
      </c>
      <c r="K45" s="47"/>
      <c r="L45" s="44"/>
    </row>
    <row r="46" spans="1:12" ht="13.5" customHeight="1" x14ac:dyDescent="0.25">
      <c r="A46" s="51">
        <v>42308</v>
      </c>
      <c r="B46" s="52">
        <v>201510025</v>
      </c>
      <c r="C46" s="53"/>
      <c r="D46" s="52"/>
      <c r="E46" s="58" t="s">
        <v>4</v>
      </c>
      <c r="F46" s="105">
        <v>43</v>
      </c>
      <c r="G46" s="54">
        <v>444.44444444444446</v>
      </c>
      <c r="H46" s="54">
        <f t="shared" si="0"/>
        <v>19111.111111111113</v>
      </c>
      <c r="I46" s="54">
        <v>15589.73</v>
      </c>
      <c r="J46" s="55">
        <v>93538.37</v>
      </c>
      <c r="K46" s="47"/>
      <c r="L46" s="44"/>
    </row>
    <row r="47" spans="1:12" ht="13.5" customHeight="1" x14ac:dyDescent="0.25">
      <c r="A47" s="51">
        <v>42308</v>
      </c>
      <c r="B47" s="52">
        <v>201510026</v>
      </c>
      <c r="C47" s="53"/>
      <c r="D47" s="52"/>
      <c r="E47" s="58" t="s">
        <v>1</v>
      </c>
      <c r="F47" s="105">
        <v>9</v>
      </c>
      <c r="G47" s="54">
        <v>444.44</v>
      </c>
      <c r="H47" s="54">
        <f t="shared" si="0"/>
        <v>3999.96</v>
      </c>
      <c r="I47" s="54">
        <v>12922</v>
      </c>
      <c r="J47" s="55">
        <v>77532</v>
      </c>
      <c r="K47" s="47"/>
      <c r="L47" s="44"/>
    </row>
    <row r="48" spans="1:12" ht="13.5" customHeight="1" x14ac:dyDescent="0.25">
      <c r="A48" s="51">
        <v>42308</v>
      </c>
      <c r="B48" s="52">
        <v>201510027</v>
      </c>
      <c r="C48" s="53"/>
      <c r="D48" s="52"/>
      <c r="E48" s="58" t="s">
        <v>43</v>
      </c>
      <c r="F48" s="105">
        <v>4</v>
      </c>
      <c r="G48" s="54">
        <v>444.44444444444446</v>
      </c>
      <c r="H48" s="54">
        <f t="shared" si="0"/>
        <v>1777.7777777777778</v>
      </c>
      <c r="I48" s="54">
        <v>10555.58</v>
      </c>
      <c r="J48" s="55">
        <v>63333.46</v>
      </c>
      <c r="K48" s="47"/>
      <c r="L48" s="44"/>
    </row>
    <row r="49" spans="1:12" ht="13.5" customHeight="1" x14ac:dyDescent="0.25">
      <c r="A49" s="51">
        <v>42308</v>
      </c>
      <c r="B49" s="52">
        <v>201510027</v>
      </c>
      <c r="C49" s="53"/>
      <c r="D49" s="52"/>
      <c r="E49" s="58" t="s">
        <v>43</v>
      </c>
      <c r="F49" s="105">
        <v>27</v>
      </c>
      <c r="G49" s="54">
        <v>444.44</v>
      </c>
      <c r="H49" s="54">
        <f t="shared" si="0"/>
        <v>11999.88</v>
      </c>
      <c r="I49" s="54">
        <v>10555.58</v>
      </c>
      <c r="J49" s="55">
        <v>63333.46</v>
      </c>
      <c r="K49" s="47"/>
      <c r="L49" s="44"/>
    </row>
    <row r="50" spans="1:12" ht="13.5" customHeight="1" x14ac:dyDescent="0.25">
      <c r="A50" s="51">
        <v>42308</v>
      </c>
      <c r="B50" s="52">
        <v>201510028</v>
      </c>
      <c r="C50" s="53"/>
      <c r="D50" s="52"/>
      <c r="E50" s="58" t="s">
        <v>69</v>
      </c>
      <c r="F50" s="105">
        <v>1</v>
      </c>
      <c r="G50" s="54">
        <v>1538.4615384615386</v>
      </c>
      <c r="H50" s="54">
        <f t="shared" si="0"/>
        <v>1538.4615384615386</v>
      </c>
      <c r="I50" s="54">
        <v>30066.67</v>
      </c>
      <c r="J50" s="55">
        <v>180400.03</v>
      </c>
      <c r="K50" s="47"/>
      <c r="L50" s="44"/>
    </row>
    <row r="51" spans="1:12" ht="13.5" customHeight="1" x14ac:dyDescent="0.25">
      <c r="A51" s="51">
        <v>42308</v>
      </c>
      <c r="B51" s="52">
        <v>201510028</v>
      </c>
      <c r="C51" s="53"/>
      <c r="D51" s="52"/>
      <c r="E51" s="58" t="s">
        <v>69</v>
      </c>
      <c r="F51" s="105">
        <v>6</v>
      </c>
      <c r="G51" s="54">
        <v>2393.1623931623931</v>
      </c>
      <c r="H51" s="54">
        <f t="shared" si="0"/>
        <v>14358.974358974359</v>
      </c>
      <c r="I51" s="54">
        <v>30066.67</v>
      </c>
      <c r="J51" s="55">
        <v>180400.03</v>
      </c>
      <c r="K51" s="47"/>
      <c r="L51" s="44"/>
    </row>
    <row r="52" spans="1:12" ht="13.5" customHeight="1" x14ac:dyDescent="0.25">
      <c r="A52" s="51">
        <v>42308</v>
      </c>
      <c r="B52" s="52">
        <v>201510028</v>
      </c>
      <c r="C52" s="53"/>
      <c r="D52" s="52"/>
      <c r="E52" s="58" t="s">
        <v>69</v>
      </c>
      <c r="F52" s="105">
        <f>9*9</f>
        <v>81</v>
      </c>
      <c r="G52" s="54">
        <v>1538.46</v>
      </c>
      <c r="H52" s="54">
        <f t="shared" si="0"/>
        <v>124615.26000000001</v>
      </c>
      <c r="I52" s="54">
        <v>30066.67</v>
      </c>
      <c r="J52" s="55">
        <v>180400.03</v>
      </c>
      <c r="K52" s="47"/>
      <c r="L52" s="44"/>
    </row>
    <row r="53" spans="1:12" ht="13.5" customHeight="1" x14ac:dyDescent="0.25">
      <c r="A53" s="51">
        <v>42308</v>
      </c>
      <c r="B53" s="52">
        <v>201510029</v>
      </c>
      <c r="C53" s="53" t="s">
        <v>95</v>
      </c>
      <c r="D53" s="52"/>
      <c r="E53" s="58" t="s">
        <v>23</v>
      </c>
      <c r="F53" s="106">
        <f>19*9</f>
        <v>171</v>
      </c>
      <c r="G53" s="62">
        <v>170.94</v>
      </c>
      <c r="H53" s="54">
        <f t="shared" si="0"/>
        <v>29230.739999999998</v>
      </c>
      <c r="I53" s="54">
        <v>2923.07</v>
      </c>
      <c r="J53" s="55">
        <v>17538.439999999999</v>
      </c>
      <c r="K53" s="47"/>
      <c r="L53" s="44"/>
    </row>
    <row r="54" spans="1:12" ht="13.5" customHeight="1" x14ac:dyDescent="0.25">
      <c r="A54" s="51">
        <v>42308</v>
      </c>
      <c r="B54" s="52">
        <v>201510030</v>
      </c>
      <c r="C54" s="53" t="s">
        <v>95</v>
      </c>
      <c r="D54" s="52"/>
      <c r="E54" s="58" t="s">
        <v>57</v>
      </c>
      <c r="F54" s="105">
        <f>17*9</f>
        <v>153</v>
      </c>
      <c r="G54" s="54">
        <v>170.94</v>
      </c>
      <c r="H54" s="54">
        <f t="shared" si="0"/>
        <v>26153.82</v>
      </c>
      <c r="I54" s="54">
        <v>10461.530000000001</v>
      </c>
      <c r="J54" s="55">
        <v>62769.17</v>
      </c>
      <c r="K54" s="47"/>
      <c r="L54" s="44"/>
    </row>
    <row r="55" spans="1:12" ht="13.5" customHeight="1" x14ac:dyDescent="0.25">
      <c r="A55" s="51">
        <v>42308</v>
      </c>
      <c r="B55" s="52">
        <v>201510031</v>
      </c>
      <c r="C55" s="53"/>
      <c r="D55" s="52"/>
      <c r="E55" s="58" t="s">
        <v>102</v>
      </c>
      <c r="F55" s="105">
        <v>234</v>
      </c>
      <c r="G55" s="54">
        <v>1884.62</v>
      </c>
      <c r="H55" s="54">
        <f t="shared" si="0"/>
        <v>441001.07999999996</v>
      </c>
      <c r="I55" s="54">
        <v>22711.09</v>
      </c>
      <c r="J55" s="55">
        <v>136266.54999999999</v>
      </c>
      <c r="K55" s="47"/>
      <c r="L55" s="44"/>
    </row>
    <row r="56" spans="1:12" ht="13.5" customHeight="1" x14ac:dyDescent="0.25">
      <c r="A56" s="51">
        <v>42308</v>
      </c>
      <c r="B56" s="52">
        <v>201510031</v>
      </c>
      <c r="C56" s="53"/>
      <c r="D56" s="52"/>
      <c r="E56" s="58" t="s">
        <v>102</v>
      </c>
      <c r="F56" s="105">
        <v>21.5</v>
      </c>
      <c r="G56" s="54">
        <v>1884.62</v>
      </c>
      <c r="H56" s="54">
        <f t="shared" si="0"/>
        <v>40519.329999999994</v>
      </c>
      <c r="I56" s="54">
        <v>22711.09</v>
      </c>
      <c r="J56" s="55">
        <v>136266.54999999999</v>
      </c>
      <c r="K56" s="47"/>
      <c r="L56" s="44"/>
    </row>
    <row r="57" spans="1:12" ht="13.5" customHeight="1" x14ac:dyDescent="0.25">
      <c r="A57" s="51">
        <v>42308</v>
      </c>
      <c r="B57" s="52">
        <v>201510032</v>
      </c>
      <c r="C57" s="53"/>
      <c r="D57" s="52"/>
      <c r="E57" s="58" t="s">
        <v>58</v>
      </c>
      <c r="F57" s="105">
        <f>25*9</f>
        <v>225</v>
      </c>
      <c r="G57" s="54">
        <v>209.40222222222221</v>
      </c>
      <c r="H57" s="54">
        <f t="shared" si="0"/>
        <v>47115.5</v>
      </c>
      <c r="I57" s="54">
        <v>21999.98</v>
      </c>
      <c r="J57" s="55">
        <v>131999.87</v>
      </c>
      <c r="K57" s="63"/>
      <c r="L57" s="44"/>
    </row>
    <row r="58" spans="1:12" ht="13.5" customHeight="1" x14ac:dyDescent="0.25">
      <c r="A58" s="51">
        <v>42308</v>
      </c>
      <c r="B58" s="52">
        <v>201510032</v>
      </c>
      <c r="C58" s="53"/>
      <c r="D58" s="52"/>
      <c r="E58" s="58" t="s">
        <v>58</v>
      </c>
      <c r="F58" s="105">
        <v>22.5</v>
      </c>
      <c r="G58" s="54">
        <v>119.65777777777778</v>
      </c>
      <c r="H58" s="54">
        <f t="shared" si="0"/>
        <v>2692.3</v>
      </c>
      <c r="I58" s="54">
        <v>21999.98</v>
      </c>
      <c r="J58" s="55">
        <v>131999.87</v>
      </c>
      <c r="K58" s="47"/>
      <c r="L58" s="44"/>
    </row>
    <row r="59" spans="1:12" ht="13.5" customHeight="1" x14ac:dyDescent="0.25">
      <c r="A59" s="51">
        <v>42308</v>
      </c>
      <c r="B59" s="52">
        <v>201510033</v>
      </c>
      <c r="C59" s="53"/>
      <c r="D59" s="52"/>
      <c r="E59" s="58" t="s">
        <v>65</v>
      </c>
      <c r="F59" s="105">
        <f>7*9</f>
        <v>63</v>
      </c>
      <c r="G59" s="54">
        <v>119.65811965811966</v>
      </c>
      <c r="H59" s="54">
        <f t="shared" si="0"/>
        <v>7538.4615384615381</v>
      </c>
      <c r="I59" s="54">
        <v>112769.21</v>
      </c>
      <c r="J59" s="55">
        <v>676615.27</v>
      </c>
      <c r="K59" s="47"/>
      <c r="L59" s="44"/>
    </row>
    <row r="60" spans="1:12" ht="13.5" customHeight="1" x14ac:dyDescent="0.25">
      <c r="A60" s="51">
        <v>42308</v>
      </c>
      <c r="B60" s="52">
        <v>201510033</v>
      </c>
      <c r="C60" s="53"/>
      <c r="D60" s="52"/>
      <c r="E60" s="58" t="s">
        <v>65</v>
      </c>
      <c r="F60" s="105">
        <f>20*9</f>
        <v>180</v>
      </c>
      <c r="G60" s="54">
        <v>145.29914529914529</v>
      </c>
      <c r="H60" s="54">
        <f t="shared" si="0"/>
        <v>26153.846153846152</v>
      </c>
      <c r="I60" s="54">
        <v>112769.21</v>
      </c>
      <c r="J60" s="55">
        <v>676615.27</v>
      </c>
      <c r="K60" s="47"/>
      <c r="L60" s="44"/>
    </row>
    <row r="61" spans="1:12" ht="13.5" customHeight="1" x14ac:dyDescent="0.25">
      <c r="A61" s="51">
        <v>42308</v>
      </c>
      <c r="B61" s="52">
        <v>201510033</v>
      </c>
      <c r="C61" s="53"/>
      <c r="D61" s="52"/>
      <c r="E61" s="58" t="s">
        <v>65</v>
      </c>
      <c r="F61" s="105">
        <v>23.5</v>
      </c>
      <c r="G61" s="54">
        <v>472.02818181818179</v>
      </c>
      <c r="H61" s="54">
        <f t="shared" si="0"/>
        <v>11092.662272727272</v>
      </c>
      <c r="I61" s="54">
        <v>112769.21</v>
      </c>
      <c r="J61" s="55">
        <v>676615.27</v>
      </c>
      <c r="K61" s="47"/>
      <c r="L61" s="44"/>
    </row>
    <row r="62" spans="1:12" ht="13.5" customHeight="1" x14ac:dyDescent="0.25">
      <c r="A62" s="51">
        <v>42308</v>
      </c>
      <c r="B62" s="52">
        <v>201510034</v>
      </c>
      <c r="C62" s="53" t="s">
        <v>97</v>
      </c>
      <c r="D62" s="52"/>
      <c r="E62" s="58" t="s">
        <v>24</v>
      </c>
      <c r="F62" s="105">
        <v>7</v>
      </c>
      <c r="G62" s="54">
        <v>188.03444444444443</v>
      </c>
      <c r="H62" s="54">
        <f t="shared" si="0"/>
        <v>1316.241111111111</v>
      </c>
      <c r="I62" s="54">
        <v>8239.31</v>
      </c>
      <c r="J62" s="55">
        <v>49435.85</v>
      </c>
      <c r="K62" s="47"/>
      <c r="L62" s="44"/>
    </row>
    <row r="63" spans="1:12" ht="13.5" customHeight="1" x14ac:dyDescent="0.25">
      <c r="A63" s="51">
        <v>42308</v>
      </c>
      <c r="B63" s="52">
        <v>201510034</v>
      </c>
      <c r="C63" s="53" t="s">
        <v>97</v>
      </c>
      <c r="D63" s="52"/>
      <c r="E63" s="58" t="s">
        <v>24</v>
      </c>
      <c r="F63" s="105">
        <v>234</v>
      </c>
      <c r="G63" s="54">
        <v>1</v>
      </c>
      <c r="H63" s="54">
        <f t="shared" si="0"/>
        <v>234</v>
      </c>
      <c r="I63" s="54">
        <v>8239.31</v>
      </c>
      <c r="J63" s="55">
        <v>49435.85</v>
      </c>
      <c r="K63" s="47"/>
      <c r="L63" s="44"/>
    </row>
    <row r="64" spans="1:12" ht="13.5" customHeight="1" x14ac:dyDescent="0.25">
      <c r="A64" s="51">
        <v>42308</v>
      </c>
      <c r="B64" s="52">
        <v>201510035</v>
      </c>
      <c r="C64" s="53" t="s">
        <v>97</v>
      </c>
      <c r="D64" s="52"/>
      <c r="E64" s="58" t="s">
        <v>51</v>
      </c>
      <c r="F64" s="105">
        <v>27</v>
      </c>
      <c r="G64" s="54">
        <v>311.95999999999998</v>
      </c>
      <c r="H64" s="54">
        <f t="shared" si="0"/>
        <v>8422.92</v>
      </c>
      <c r="I64" s="54">
        <v>10176.950000000001</v>
      </c>
      <c r="J64" s="55">
        <v>61061.69</v>
      </c>
      <c r="K64" s="47"/>
      <c r="L64" s="44"/>
    </row>
    <row r="65" spans="1:12" ht="13.5" customHeight="1" x14ac:dyDescent="0.25">
      <c r="A65" s="51">
        <v>42308</v>
      </c>
      <c r="B65" s="52">
        <v>201510036</v>
      </c>
      <c r="C65" s="53" t="s">
        <v>97</v>
      </c>
      <c r="D65" s="52"/>
      <c r="E65" s="58" t="s">
        <v>45</v>
      </c>
      <c r="F65" s="105">
        <v>27</v>
      </c>
      <c r="G65" s="54">
        <v>188.01</v>
      </c>
      <c r="H65" s="54">
        <f t="shared" si="0"/>
        <v>5076.2699999999995</v>
      </c>
      <c r="I65" s="54">
        <v>10176.950000000001</v>
      </c>
      <c r="J65" s="55">
        <v>61061.69</v>
      </c>
      <c r="K65" s="47"/>
      <c r="L65" s="44"/>
    </row>
    <row r="66" spans="1:12" ht="13.5" customHeight="1" x14ac:dyDescent="0.25">
      <c r="A66" s="51">
        <v>42308</v>
      </c>
      <c r="B66" s="52">
        <v>201510037</v>
      </c>
      <c r="C66" s="53" t="s">
        <v>97</v>
      </c>
      <c r="D66" s="52"/>
      <c r="E66" s="58" t="s">
        <v>35</v>
      </c>
      <c r="F66" s="105">
        <f>12.5*9</f>
        <v>112.5</v>
      </c>
      <c r="G66" s="54">
        <v>311.96555555555557</v>
      </c>
      <c r="H66" s="54">
        <f t="shared" si="0"/>
        <v>35096.125</v>
      </c>
      <c r="I66" s="54">
        <v>4711.55</v>
      </c>
      <c r="J66" s="55">
        <v>28269.3</v>
      </c>
      <c r="K66" s="47"/>
      <c r="L66" s="44"/>
    </row>
    <row r="67" spans="1:12" ht="13.5" customHeight="1" x14ac:dyDescent="0.25">
      <c r="A67" s="51">
        <v>42308</v>
      </c>
      <c r="B67" s="52">
        <v>201510038</v>
      </c>
      <c r="C67" s="53" t="s">
        <v>97</v>
      </c>
      <c r="D67" s="52"/>
      <c r="E67" s="58" t="s">
        <v>14</v>
      </c>
      <c r="F67" s="105">
        <f>24.5*9</f>
        <v>220.5</v>
      </c>
      <c r="G67" s="54">
        <v>188.03418803418805</v>
      </c>
      <c r="H67" s="54">
        <f t="shared" ref="H67:H93" si="1">+G67*F67</f>
        <v>41461.538461538468</v>
      </c>
      <c r="I67" s="54">
        <v>5276.91</v>
      </c>
      <c r="J67" s="55">
        <v>31661.45</v>
      </c>
      <c r="K67" s="47"/>
      <c r="L67" s="44"/>
    </row>
    <row r="68" spans="1:12" ht="13.5" customHeight="1" x14ac:dyDescent="0.25">
      <c r="A68" s="51">
        <v>42308</v>
      </c>
      <c r="B68" s="52">
        <v>201510039</v>
      </c>
      <c r="C68" s="53" t="s">
        <v>97</v>
      </c>
      <c r="D68" s="52"/>
      <c r="E68" s="58" t="s">
        <v>17</v>
      </c>
      <c r="F68" s="105">
        <f>22.5*9</f>
        <v>202.5</v>
      </c>
      <c r="G68" s="54">
        <v>341.88034188034186</v>
      </c>
      <c r="H68" s="54">
        <f t="shared" si="1"/>
        <v>69230.76923076922</v>
      </c>
      <c r="I68" s="54">
        <v>4846.1400000000003</v>
      </c>
      <c r="J68" s="55">
        <v>29076.84</v>
      </c>
      <c r="K68" s="47"/>
      <c r="L68" s="44"/>
    </row>
    <row r="69" spans="1:12" ht="13.5" customHeight="1" x14ac:dyDescent="0.25">
      <c r="A69" s="51">
        <v>42308</v>
      </c>
      <c r="B69" s="52">
        <v>201510040</v>
      </c>
      <c r="C69" s="53"/>
      <c r="D69" s="52"/>
      <c r="E69" s="58" t="s">
        <v>22</v>
      </c>
      <c r="F69" s="105">
        <f>19*9</f>
        <v>171</v>
      </c>
      <c r="G69" s="54">
        <v>162.38999999999999</v>
      </c>
      <c r="H69" s="54">
        <f t="shared" si="1"/>
        <v>27768.69</v>
      </c>
      <c r="I69" s="54">
        <v>4969.22</v>
      </c>
      <c r="J69" s="55">
        <v>29815.33</v>
      </c>
      <c r="K69" s="47"/>
      <c r="L69" s="44"/>
    </row>
    <row r="70" spans="1:12" ht="13.5" customHeight="1" x14ac:dyDescent="0.25">
      <c r="A70" s="51">
        <v>42308</v>
      </c>
      <c r="B70" s="52">
        <v>201510041</v>
      </c>
      <c r="C70" s="53" t="s">
        <v>97</v>
      </c>
      <c r="D70" s="52"/>
      <c r="E70" s="58" t="s">
        <v>61</v>
      </c>
      <c r="F70" s="105">
        <v>11</v>
      </c>
      <c r="G70" s="54">
        <v>641.02</v>
      </c>
      <c r="H70" s="54">
        <f t="shared" si="1"/>
        <v>7051.2199999999993</v>
      </c>
      <c r="I70" s="54">
        <v>1884.62</v>
      </c>
      <c r="J70" s="55">
        <v>11307.71</v>
      </c>
      <c r="K70" s="47"/>
      <c r="L70" s="44"/>
    </row>
    <row r="71" spans="1:12" ht="13.5" customHeight="1" x14ac:dyDescent="0.25">
      <c r="A71" s="51">
        <v>42308</v>
      </c>
      <c r="B71" s="52">
        <v>201510041</v>
      </c>
      <c r="C71" s="53" t="s">
        <v>97</v>
      </c>
      <c r="D71" s="52"/>
      <c r="E71" s="58" t="s">
        <v>28</v>
      </c>
      <c r="F71" s="105">
        <f>2.5*9</f>
        <v>22.5</v>
      </c>
      <c r="G71" s="54">
        <v>222.22222222222223</v>
      </c>
      <c r="H71" s="54">
        <f t="shared" si="1"/>
        <v>5000</v>
      </c>
      <c r="I71" s="54">
        <v>1884.62</v>
      </c>
      <c r="J71" s="55">
        <v>11307.71</v>
      </c>
      <c r="K71" s="47"/>
      <c r="L71" s="44"/>
    </row>
    <row r="72" spans="1:12" ht="13.5" customHeight="1" x14ac:dyDescent="0.25">
      <c r="A72" s="51">
        <v>42308</v>
      </c>
      <c r="B72" s="52">
        <v>201510042</v>
      </c>
      <c r="C72" s="53" t="s">
        <v>95</v>
      </c>
      <c r="D72" s="52"/>
      <c r="E72" s="58" t="s">
        <v>98</v>
      </c>
      <c r="F72" s="105">
        <v>780</v>
      </c>
      <c r="G72" s="54">
        <v>222.22222222222223</v>
      </c>
      <c r="H72" s="54">
        <f t="shared" si="1"/>
        <v>173333.33333333334</v>
      </c>
      <c r="I72" s="54">
        <v>156</v>
      </c>
      <c r="J72" s="55">
        <v>936</v>
      </c>
      <c r="K72" s="47"/>
      <c r="L72" s="44"/>
    </row>
    <row r="73" spans="1:12" ht="13.5" customHeight="1" x14ac:dyDescent="0.25">
      <c r="A73" s="51">
        <v>42308</v>
      </c>
      <c r="B73" s="52">
        <v>201510043</v>
      </c>
      <c r="C73" s="53" t="s">
        <v>95</v>
      </c>
      <c r="D73" s="52"/>
      <c r="E73" s="58" t="s">
        <v>57</v>
      </c>
      <c r="F73" s="105">
        <v>6</v>
      </c>
      <c r="G73" s="54">
        <v>2136.7521367521367</v>
      </c>
      <c r="H73" s="54">
        <f t="shared" si="1"/>
        <v>12820.51282051282</v>
      </c>
      <c r="I73" s="54">
        <v>32209.9</v>
      </c>
      <c r="J73" s="55">
        <v>193259.4</v>
      </c>
      <c r="K73" s="47"/>
      <c r="L73" s="44"/>
    </row>
    <row r="74" spans="1:12" ht="13.5" customHeight="1" x14ac:dyDescent="0.25">
      <c r="A74" s="51">
        <v>42308</v>
      </c>
      <c r="B74" s="52">
        <v>201510043</v>
      </c>
      <c r="C74" s="53" t="s">
        <v>95</v>
      </c>
      <c r="D74" s="52"/>
      <c r="E74" s="58" t="s">
        <v>26</v>
      </c>
      <c r="F74" s="105">
        <v>11</v>
      </c>
      <c r="G74" s="54">
        <v>576.91999999999996</v>
      </c>
      <c r="H74" s="54">
        <f t="shared" si="1"/>
        <v>6346.12</v>
      </c>
      <c r="I74" s="54">
        <v>32209.9</v>
      </c>
      <c r="J74" s="55">
        <v>193259.4</v>
      </c>
      <c r="K74" s="47"/>
      <c r="L74" s="44"/>
    </row>
    <row r="75" spans="1:12" ht="13.5" customHeight="1" x14ac:dyDescent="0.25">
      <c r="A75" s="51">
        <v>42308</v>
      </c>
      <c r="B75" s="52">
        <v>201510043</v>
      </c>
      <c r="C75" s="53" t="s">
        <v>95</v>
      </c>
      <c r="D75" s="52"/>
      <c r="E75" s="58" t="s">
        <v>57</v>
      </c>
      <c r="F75" s="105">
        <f>13*9</f>
        <v>117</v>
      </c>
      <c r="G75" s="54">
        <v>341.88</v>
      </c>
      <c r="H75" s="54">
        <f t="shared" si="1"/>
        <v>39999.96</v>
      </c>
      <c r="I75" s="54">
        <v>32209.9</v>
      </c>
      <c r="J75" s="55">
        <v>193259.4</v>
      </c>
      <c r="K75" s="47"/>
      <c r="L75" s="44"/>
    </row>
    <row r="76" spans="1:12" ht="13.5" customHeight="1" x14ac:dyDescent="0.25">
      <c r="A76" s="51">
        <v>42308</v>
      </c>
      <c r="B76" s="52">
        <v>201510043</v>
      </c>
      <c r="C76" s="53" t="s">
        <v>95</v>
      </c>
      <c r="D76" s="52"/>
      <c r="E76" s="58" t="s">
        <v>26</v>
      </c>
      <c r="F76" s="105">
        <f>24*9</f>
        <v>216</v>
      </c>
      <c r="G76" s="54">
        <v>192.31</v>
      </c>
      <c r="H76" s="54">
        <f t="shared" si="1"/>
        <v>41538.959999999999</v>
      </c>
      <c r="I76" s="54">
        <v>32209.9</v>
      </c>
      <c r="J76" s="55">
        <v>193259.4</v>
      </c>
      <c r="K76" s="47"/>
      <c r="L76" s="44"/>
    </row>
    <row r="77" spans="1:12" ht="13.5" customHeight="1" x14ac:dyDescent="0.25">
      <c r="A77" s="51">
        <v>42308</v>
      </c>
      <c r="B77" s="52">
        <v>201510043</v>
      </c>
      <c r="C77" s="53" t="s">
        <v>95</v>
      </c>
      <c r="D77" s="52"/>
      <c r="E77" s="58" t="s">
        <v>52</v>
      </c>
      <c r="F77" s="108">
        <f>26*9</f>
        <v>234</v>
      </c>
      <c r="G77" s="107">
        <v>192.30769230769232</v>
      </c>
      <c r="H77" s="54">
        <f t="shared" si="1"/>
        <v>45000</v>
      </c>
      <c r="I77" s="54">
        <v>32209.9</v>
      </c>
      <c r="J77" s="55">
        <v>193259.4</v>
      </c>
      <c r="K77" s="47"/>
      <c r="L77" s="44"/>
    </row>
    <row r="78" spans="1:12" ht="13.5" customHeight="1" x14ac:dyDescent="0.25">
      <c r="A78" s="51">
        <v>42308</v>
      </c>
      <c r="B78" s="52">
        <v>201510044</v>
      </c>
      <c r="C78" s="53"/>
      <c r="D78" s="52"/>
      <c r="E78" s="58" t="s">
        <v>27</v>
      </c>
      <c r="F78" s="108">
        <v>210</v>
      </c>
      <c r="G78" s="107">
        <v>205.12</v>
      </c>
      <c r="H78" s="54">
        <f t="shared" si="1"/>
        <v>43075.200000000004</v>
      </c>
      <c r="I78" s="54">
        <v>6820.38</v>
      </c>
      <c r="J78" s="55">
        <v>40922.28</v>
      </c>
      <c r="K78" s="47"/>
      <c r="L78" s="44"/>
    </row>
    <row r="79" spans="1:12" ht="13.5" customHeight="1" x14ac:dyDescent="0.25">
      <c r="A79" s="51">
        <v>42308</v>
      </c>
      <c r="B79" s="52">
        <v>201510045</v>
      </c>
      <c r="C79" s="53"/>
      <c r="D79" s="52"/>
      <c r="E79" s="58" t="s">
        <v>71</v>
      </c>
      <c r="F79" s="108">
        <v>225</v>
      </c>
      <c r="G79" s="44">
        <v>28000</v>
      </c>
      <c r="H79" s="54">
        <f t="shared" si="1"/>
        <v>6300000</v>
      </c>
      <c r="I79" s="54">
        <v>28845.9</v>
      </c>
      <c r="J79" s="55">
        <v>173075.4</v>
      </c>
      <c r="K79" s="47"/>
      <c r="L79" s="44"/>
    </row>
    <row r="80" spans="1:12" ht="13.5" customHeight="1" x14ac:dyDescent="0.25">
      <c r="A80" s="51">
        <v>42308</v>
      </c>
      <c r="B80" s="52">
        <v>201510046</v>
      </c>
      <c r="C80" s="53" t="s">
        <v>96</v>
      </c>
      <c r="D80" s="52"/>
      <c r="E80" s="58" t="s">
        <v>44</v>
      </c>
      <c r="F80" s="108">
        <f>26.1*9</f>
        <v>234.9</v>
      </c>
      <c r="G80" s="44">
        <v>28000</v>
      </c>
      <c r="H80" s="54">
        <f t="shared" si="1"/>
        <v>6577200</v>
      </c>
      <c r="I80" s="54">
        <v>10440</v>
      </c>
      <c r="J80" s="55">
        <v>62640</v>
      </c>
      <c r="K80" s="47"/>
      <c r="L80" s="44"/>
    </row>
    <row r="81" spans="1:12" ht="13.5" customHeight="1" x14ac:dyDescent="0.25">
      <c r="A81" s="51">
        <v>42308</v>
      </c>
      <c r="B81" s="52">
        <v>201510047</v>
      </c>
      <c r="C81" s="53" t="s">
        <v>96</v>
      </c>
      <c r="D81" s="52"/>
      <c r="E81" s="58" t="s">
        <v>43</v>
      </c>
      <c r="F81" s="108">
        <f>25.4*9</f>
        <v>228.6</v>
      </c>
      <c r="G81" s="44">
        <v>10000</v>
      </c>
      <c r="H81" s="54">
        <f t="shared" si="1"/>
        <v>2286000</v>
      </c>
      <c r="I81" s="54">
        <v>10160</v>
      </c>
      <c r="J81" s="55">
        <v>60960</v>
      </c>
      <c r="K81" s="47"/>
      <c r="L81" s="44"/>
    </row>
    <row r="82" spans="1:12" ht="13.5" customHeight="1" x14ac:dyDescent="0.25">
      <c r="A82" s="51">
        <v>42308</v>
      </c>
      <c r="B82" s="52">
        <v>201510048</v>
      </c>
      <c r="C82" s="53"/>
      <c r="D82" s="52"/>
      <c r="E82" s="58" t="s">
        <v>69</v>
      </c>
      <c r="F82" s="108">
        <f>3*9</f>
        <v>27</v>
      </c>
      <c r="G82" s="44">
        <v>4102.2222222222226</v>
      </c>
      <c r="H82" s="54">
        <f t="shared" si="1"/>
        <v>110760.00000000001</v>
      </c>
      <c r="I82" s="54">
        <v>11538.46</v>
      </c>
      <c r="J82" s="55">
        <v>69230.740000000005</v>
      </c>
      <c r="K82" s="47"/>
      <c r="L82" s="44"/>
    </row>
    <row r="83" spans="1:12" ht="13.5" customHeight="1" x14ac:dyDescent="0.25">
      <c r="A83" s="51">
        <v>42308</v>
      </c>
      <c r="B83" s="52">
        <v>201510049</v>
      </c>
      <c r="C83" s="53" t="s">
        <v>95</v>
      </c>
      <c r="D83" s="52"/>
      <c r="E83" s="58" t="s">
        <v>61</v>
      </c>
      <c r="F83" s="108">
        <v>183</v>
      </c>
      <c r="G83" s="44">
        <v>20000</v>
      </c>
      <c r="H83" s="54">
        <f t="shared" si="1"/>
        <v>3660000</v>
      </c>
      <c r="I83" s="54">
        <v>21115.27</v>
      </c>
      <c r="J83" s="55">
        <v>126691.63</v>
      </c>
      <c r="K83" s="47"/>
      <c r="L83" s="44"/>
    </row>
    <row r="84" spans="1:12" ht="13.5" customHeight="1" x14ac:dyDescent="0.25">
      <c r="A84" s="51">
        <v>42308</v>
      </c>
      <c r="B84" s="52">
        <v>201510050</v>
      </c>
      <c r="C84" s="53" t="s">
        <v>95</v>
      </c>
      <c r="D84" s="52"/>
      <c r="E84" s="58" t="s">
        <v>53</v>
      </c>
      <c r="F84" s="108">
        <v>197</v>
      </c>
      <c r="G84" s="44">
        <v>1750</v>
      </c>
      <c r="H84" s="54">
        <f t="shared" si="1"/>
        <v>344750</v>
      </c>
      <c r="I84" s="54">
        <v>13470.07</v>
      </c>
      <c r="J84" s="55">
        <v>80820.429999999993</v>
      </c>
      <c r="K84" s="47"/>
      <c r="L84" s="44"/>
    </row>
    <row r="85" spans="1:12" ht="13.5" customHeight="1" x14ac:dyDescent="0.25">
      <c r="A85" s="51">
        <v>42308</v>
      </c>
      <c r="B85" s="52">
        <v>201510051</v>
      </c>
      <c r="C85" s="53"/>
      <c r="D85" s="52"/>
      <c r="E85" s="58" t="s">
        <v>9</v>
      </c>
      <c r="F85" s="108">
        <v>8.5</v>
      </c>
      <c r="G85" s="44">
        <v>222.22</v>
      </c>
      <c r="H85" s="54">
        <f t="shared" si="1"/>
        <v>1888.87</v>
      </c>
      <c r="I85" s="54">
        <v>9673.09</v>
      </c>
      <c r="J85" s="55">
        <v>58038.52</v>
      </c>
      <c r="K85" s="47"/>
      <c r="L85" s="44"/>
    </row>
    <row r="86" spans="1:12" ht="13.5" customHeight="1" x14ac:dyDescent="0.25">
      <c r="A86" s="51">
        <v>42308</v>
      </c>
      <c r="B86" s="52">
        <v>201510051</v>
      </c>
      <c r="C86" s="53"/>
      <c r="D86" s="52"/>
      <c r="E86" s="58" t="s">
        <v>9</v>
      </c>
      <c r="F86" s="108">
        <f>27*9</f>
        <v>243</v>
      </c>
      <c r="G86" s="44">
        <v>0.7</v>
      </c>
      <c r="H86" s="54">
        <f t="shared" si="1"/>
        <v>170.1</v>
      </c>
      <c r="I86" s="54">
        <v>9673.09</v>
      </c>
      <c r="J86" s="55">
        <v>58038.52</v>
      </c>
      <c r="K86" s="47"/>
      <c r="L86" s="44"/>
    </row>
    <row r="87" spans="1:12" ht="13.5" customHeight="1" x14ac:dyDescent="0.25">
      <c r="A87" s="51">
        <v>42308</v>
      </c>
      <c r="B87" s="52">
        <v>201510052</v>
      </c>
      <c r="C87" s="53"/>
      <c r="D87" s="52"/>
      <c r="E87" s="58" t="s">
        <v>35</v>
      </c>
      <c r="F87" s="108">
        <v>2</v>
      </c>
      <c r="G87" s="44">
        <v>7.47</v>
      </c>
      <c r="H87" s="54">
        <f t="shared" si="1"/>
        <v>14.94</v>
      </c>
      <c r="I87" s="54">
        <v>1928.2</v>
      </c>
      <c r="J87" s="55">
        <v>11569.19</v>
      </c>
      <c r="K87" s="47"/>
      <c r="L87" s="44"/>
    </row>
    <row r="88" spans="1:12" ht="13.5" customHeight="1" x14ac:dyDescent="0.25">
      <c r="A88" s="51">
        <v>42308</v>
      </c>
      <c r="B88" s="52">
        <v>201510052</v>
      </c>
      <c r="C88" s="53"/>
      <c r="D88" s="52"/>
      <c r="E88" s="58" t="s">
        <v>35</v>
      </c>
      <c r="F88" s="108">
        <f>5*9</f>
        <v>45</v>
      </c>
      <c r="G88" s="107">
        <v>119.65777777777778</v>
      </c>
      <c r="H88" s="54">
        <f t="shared" si="1"/>
        <v>5384.6</v>
      </c>
      <c r="I88" s="54">
        <v>1928.2</v>
      </c>
      <c r="J88" s="55">
        <v>11569.19</v>
      </c>
      <c r="K88" s="47"/>
      <c r="L88" s="44"/>
    </row>
    <row r="89" spans="1:12" ht="13.5" customHeight="1" x14ac:dyDescent="0.25">
      <c r="A89" s="51">
        <v>42308</v>
      </c>
      <c r="B89" s="52">
        <v>201510053</v>
      </c>
      <c r="C89" s="53"/>
      <c r="D89" s="52"/>
      <c r="E89" s="58" t="s">
        <v>60</v>
      </c>
      <c r="F89" s="108">
        <v>5</v>
      </c>
      <c r="G89" s="107">
        <v>119.65811965811966</v>
      </c>
      <c r="H89" s="54">
        <f t="shared" si="1"/>
        <v>598.29059829059827</v>
      </c>
      <c r="I89" s="54">
        <v>500</v>
      </c>
      <c r="J89" s="55">
        <v>3000</v>
      </c>
      <c r="K89" s="47"/>
      <c r="L89" s="44"/>
    </row>
    <row r="90" spans="1:12" ht="13.5" customHeight="1" x14ac:dyDescent="0.25">
      <c r="A90" s="51">
        <v>42308</v>
      </c>
      <c r="B90" s="52">
        <v>201510054</v>
      </c>
      <c r="C90" s="53"/>
      <c r="D90" s="52"/>
      <c r="E90" s="58" t="s">
        <v>71</v>
      </c>
      <c r="F90" s="108">
        <v>17.5</v>
      </c>
      <c r="G90" s="107">
        <v>145.29914529914529</v>
      </c>
      <c r="H90" s="54">
        <f t="shared" si="1"/>
        <v>2542.7350427350425</v>
      </c>
      <c r="I90" s="54">
        <v>40809.06</v>
      </c>
      <c r="J90" s="55">
        <v>244854.38</v>
      </c>
      <c r="K90" s="47"/>
      <c r="L90" s="44"/>
    </row>
    <row r="91" spans="1:12" ht="13.5" customHeight="1" x14ac:dyDescent="0.25">
      <c r="A91" s="51">
        <v>42308</v>
      </c>
      <c r="B91" s="52">
        <v>201510054</v>
      </c>
      <c r="C91" s="53"/>
      <c r="D91" s="52"/>
      <c r="E91" s="58" t="s">
        <v>71</v>
      </c>
      <c r="F91" s="108">
        <f>22.17*9</f>
        <v>199.53000000000003</v>
      </c>
      <c r="G91" s="107">
        <v>472.02818181818179</v>
      </c>
      <c r="H91" s="54">
        <f t="shared" si="1"/>
        <v>94183.783118181833</v>
      </c>
      <c r="I91" s="54">
        <v>40809.06</v>
      </c>
      <c r="J91" s="55">
        <v>244854.38</v>
      </c>
      <c r="K91" s="47"/>
      <c r="L91" s="44"/>
    </row>
    <row r="92" spans="1:12" ht="13.5" customHeight="1" x14ac:dyDescent="0.25">
      <c r="A92" s="51">
        <v>42308</v>
      </c>
      <c r="B92" s="52">
        <v>201510055</v>
      </c>
      <c r="C92" s="53"/>
      <c r="D92" s="52"/>
      <c r="E92" s="58" t="s">
        <v>6</v>
      </c>
      <c r="F92" s="108">
        <v>9</v>
      </c>
      <c r="G92" s="107">
        <v>188.03444444444443</v>
      </c>
      <c r="H92" s="54">
        <f t="shared" si="1"/>
        <v>1692.31</v>
      </c>
      <c r="I92" s="54">
        <v>14768</v>
      </c>
      <c r="J92" s="55">
        <v>88608</v>
      </c>
      <c r="K92" s="47"/>
      <c r="L92" s="44"/>
    </row>
    <row r="93" spans="1:12" ht="13.5" customHeight="1" x14ac:dyDescent="0.25">
      <c r="A93" s="51">
        <v>42308</v>
      </c>
      <c r="B93" s="52">
        <v>201510055</v>
      </c>
      <c r="C93" s="53"/>
      <c r="D93" s="52"/>
      <c r="E93" s="58" t="s">
        <v>1</v>
      </c>
      <c r="F93" s="105">
        <v>9</v>
      </c>
      <c r="G93" s="35">
        <v>311.95999999999998</v>
      </c>
      <c r="H93" s="54">
        <f t="shared" si="1"/>
        <v>2807.64</v>
      </c>
      <c r="I93" s="54">
        <v>14768</v>
      </c>
      <c r="J93" s="55">
        <v>88608</v>
      </c>
      <c r="K93" s="47"/>
      <c r="L93" s="44"/>
    </row>
  </sheetData>
  <autoFilter ref="A1:M93"/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72"/>
  <sheetViews>
    <sheetView tabSelected="1" workbookViewId="0">
      <selection activeCell="J23" sqref="J23"/>
    </sheetView>
  </sheetViews>
  <sheetFormatPr baseColWidth="10" defaultRowHeight="15" x14ac:dyDescent="0.25"/>
  <cols>
    <col min="1" max="1" width="8.7109375" customWidth="1"/>
    <col min="2" max="2" width="8" customWidth="1"/>
    <col min="3" max="3" width="7.28515625" customWidth="1"/>
    <col min="4" max="4" width="6.28515625" customWidth="1"/>
    <col min="5" max="5" width="9.5703125" bestFit="1" customWidth="1"/>
    <col min="6" max="6" width="10" style="35" bestFit="1" customWidth="1"/>
    <col min="7" max="7" width="9.5703125" bestFit="1" customWidth="1"/>
  </cols>
  <sheetData>
    <row r="1" spans="1:7" ht="34.5" customHeight="1" x14ac:dyDescent="0.25">
      <c r="A1" s="11"/>
      <c r="B1" s="89" t="s">
        <v>79</v>
      </c>
      <c r="C1" s="85" t="s">
        <v>78</v>
      </c>
      <c r="D1" s="87" t="s">
        <v>77</v>
      </c>
      <c r="E1" s="75" t="s">
        <v>76</v>
      </c>
      <c r="F1" s="73" t="s">
        <v>75</v>
      </c>
      <c r="G1" s="77" t="s">
        <v>74</v>
      </c>
    </row>
    <row r="2" spans="1:7" ht="34.5" customHeight="1" thickBot="1" x14ac:dyDescent="0.3">
      <c r="A2" s="11"/>
      <c r="B2" s="90"/>
      <c r="C2" s="86"/>
      <c r="D2" s="88"/>
      <c r="E2" s="76"/>
      <c r="F2" s="74"/>
      <c r="G2" s="78"/>
    </row>
    <row r="3" spans="1:7" ht="21" customHeight="1" x14ac:dyDescent="0.25">
      <c r="A3" s="10" t="s">
        <v>73</v>
      </c>
      <c r="B3" s="7"/>
      <c r="C3" s="5"/>
      <c r="D3" s="8"/>
      <c r="E3" s="13"/>
      <c r="F3" s="24"/>
      <c r="G3" s="4"/>
    </row>
    <row r="4" spans="1:7" ht="11.25" customHeight="1" x14ac:dyDescent="0.25">
      <c r="A4" s="70" t="s">
        <v>72</v>
      </c>
      <c r="B4" s="91">
        <f>+VLOOKUP(A4,[2]OCT!$A$7:$F$105,6,0)</f>
        <v>50400.000000000007</v>
      </c>
      <c r="C4" s="67">
        <f>+B4/234</f>
        <v>215.38461538461542</v>
      </c>
      <c r="D4" s="82">
        <v>234</v>
      </c>
      <c r="E4" s="2" t="s">
        <v>103</v>
      </c>
      <c r="F4" s="25">
        <f t="array" aca="1" ref="F4:F14" ca="1">LARGE(IF(nom=A4,PRIX,0),ROW(INDIRECT("1:"&amp;ROWS(nom))))</f>
        <v>0</v>
      </c>
      <c r="G4" s="79" t="e">
        <f ca="1">+F4*E4+F5*E5+F6*E6+F7*E7+F8*E8</f>
        <v>#VALUE!</v>
      </c>
    </row>
    <row r="5" spans="1:7" ht="11.25" customHeight="1" x14ac:dyDescent="0.25">
      <c r="A5" s="71"/>
      <c r="B5" s="92"/>
      <c r="C5" s="68"/>
      <c r="D5" s="83"/>
      <c r="E5" s="1"/>
      <c r="F5" s="26">
        <f ca="1"/>
        <v>0</v>
      </c>
      <c r="G5" s="80"/>
    </row>
    <row r="6" spans="1:7" ht="11.25" customHeight="1" x14ac:dyDescent="0.25">
      <c r="A6" s="71"/>
      <c r="B6" s="92"/>
      <c r="C6" s="68"/>
      <c r="D6" s="83"/>
      <c r="E6" s="1"/>
      <c r="F6" s="26">
        <f ca="1"/>
        <v>0</v>
      </c>
      <c r="G6" s="80"/>
    </row>
    <row r="7" spans="1:7" ht="11.25" customHeight="1" x14ac:dyDescent="0.25">
      <c r="A7" s="71"/>
      <c r="B7" s="92"/>
      <c r="C7" s="68"/>
      <c r="D7" s="83"/>
      <c r="E7" s="1"/>
      <c r="F7" s="26">
        <f ca="1"/>
        <v>0</v>
      </c>
      <c r="G7" s="80"/>
    </row>
    <row r="8" spans="1:7" ht="11.25" customHeight="1" x14ac:dyDescent="0.25">
      <c r="A8" s="71"/>
      <c r="B8" s="92"/>
      <c r="C8" s="68"/>
      <c r="D8" s="83"/>
      <c r="E8" s="1"/>
      <c r="F8" s="26">
        <f ca="1"/>
        <v>0</v>
      </c>
      <c r="G8" s="80"/>
    </row>
    <row r="9" spans="1:7" ht="11.25" customHeight="1" x14ac:dyDescent="0.25">
      <c r="A9" s="71"/>
      <c r="B9" s="92"/>
      <c r="C9" s="68"/>
      <c r="D9" s="83"/>
      <c r="E9" s="1"/>
      <c r="F9" s="26">
        <f ca="1"/>
        <v>0</v>
      </c>
      <c r="G9" s="80"/>
    </row>
    <row r="10" spans="1:7" ht="11.25" customHeight="1" x14ac:dyDescent="0.25">
      <c r="A10" s="71"/>
      <c r="B10" s="92"/>
      <c r="C10" s="68"/>
      <c r="D10" s="83"/>
      <c r="E10" s="1"/>
      <c r="F10" s="26">
        <f ca="1"/>
        <v>0</v>
      </c>
      <c r="G10" s="80"/>
    </row>
    <row r="11" spans="1:7" ht="11.25" customHeight="1" x14ac:dyDescent="0.25">
      <c r="A11" s="71"/>
      <c r="B11" s="92"/>
      <c r="C11" s="68"/>
      <c r="D11" s="83"/>
      <c r="E11" s="1"/>
      <c r="F11" s="26">
        <f ca="1"/>
        <v>0</v>
      </c>
      <c r="G11" s="80"/>
    </row>
    <row r="12" spans="1:7" ht="11.25" customHeight="1" x14ac:dyDescent="0.25">
      <c r="A12" s="71"/>
      <c r="B12" s="92"/>
      <c r="C12" s="68"/>
      <c r="D12" s="83"/>
      <c r="E12" s="1"/>
      <c r="F12" s="26">
        <f ca="1"/>
        <v>0</v>
      </c>
      <c r="G12" s="80"/>
    </row>
    <row r="13" spans="1:7" ht="11.25" customHeight="1" x14ac:dyDescent="0.25">
      <c r="A13" s="71"/>
      <c r="B13" s="92"/>
      <c r="C13" s="68"/>
      <c r="D13" s="83"/>
      <c r="E13" s="1"/>
      <c r="F13" s="26">
        <f ca="1"/>
        <v>0</v>
      </c>
      <c r="G13" s="80"/>
    </row>
    <row r="14" spans="1:7" ht="11.25" customHeight="1" x14ac:dyDescent="0.25">
      <c r="A14" s="72"/>
      <c r="B14" s="93"/>
      <c r="C14" s="69"/>
      <c r="D14" s="84"/>
      <c r="E14" s="3"/>
      <c r="F14" s="27">
        <f ca="1"/>
        <v>0</v>
      </c>
      <c r="G14" s="81"/>
    </row>
    <row r="15" spans="1:7" ht="11.25" customHeight="1" x14ac:dyDescent="0.25">
      <c r="A15" s="70" t="s">
        <v>71</v>
      </c>
      <c r="B15" s="91">
        <f>+VLOOKUP(A15,[2]OCT!$A$7:$F$105,6,0)</f>
        <v>140000</v>
      </c>
      <c r="C15" s="67">
        <f t="shared" ref="C15" si="0">+B15/234</f>
        <v>598.29059829059827</v>
      </c>
      <c r="D15" s="82">
        <v>234</v>
      </c>
      <c r="E15" s="2">
        <f t="array" aca="1" ref="E15:E25" ca="1">LARGE(IF(nom=$A$15,QUANTITE,0),ROW(INDIRECT("1:"&amp;ROWS(nom))))</f>
        <v>225</v>
      </c>
      <c r="F15" s="25">
        <f>+'Journal des ventes10'!G79</f>
        <v>28000</v>
      </c>
      <c r="G15" s="79">
        <f ca="1">+F15*E15+F16*E16+F17*E17+F18*E18+F19*E19</f>
        <v>6337252.0316433562</v>
      </c>
    </row>
    <row r="16" spans="1:7" ht="11.25" customHeight="1" x14ac:dyDescent="0.25">
      <c r="A16" s="71"/>
      <c r="B16" s="92"/>
      <c r="C16" s="68"/>
      <c r="D16" s="83"/>
      <c r="E16" s="1">
        <f ca="1"/>
        <v>199.53000000000003</v>
      </c>
      <c r="F16" s="26">
        <f>+'Journal des ventes10'!G90</f>
        <v>145.29914529914529</v>
      </c>
      <c r="G16" s="80"/>
    </row>
    <row r="17" spans="1:7" ht="11.25" customHeight="1" x14ac:dyDescent="0.25">
      <c r="A17" s="71"/>
      <c r="B17" s="92"/>
      <c r="C17" s="68"/>
      <c r="D17" s="83"/>
      <c r="E17" s="1">
        <f ca="1"/>
        <v>17.5</v>
      </c>
      <c r="F17" s="26">
        <f>+'Journal des ventes10'!G91</f>
        <v>472.02818181818179</v>
      </c>
      <c r="G17" s="80"/>
    </row>
    <row r="18" spans="1:7" ht="11.25" customHeight="1" x14ac:dyDescent="0.25">
      <c r="A18" s="71"/>
      <c r="B18" s="92"/>
      <c r="C18" s="68"/>
      <c r="D18" s="83"/>
      <c r="E18" s="1">
        <f ca="1"/>
        <v>0</v>
      </c>
      <c r="F18" s="26"/>
      <c r="G18" s="80"/>
    </row>
    <row r="19" spans="1:7" ht="11.25" customHeight="1" x14ac:dyDescent="0.25">
      <c r="A19" s="71"/>
      <c r="B19" s="92"/>
      <c r="C19" s="68"/>
      <c r="D19" s="83"/>
      <c r="E19" s="1">
        <f ca="1"/>
        <v>0</v>
      </c>
      <c r="F19" s="26"/>
      <c r="G19" s="80"/>
    </row>
    <row r="20" spans="1:7" ht="11.25" customHeight="1" x14ac:dyDescent="0.25">
      <c r="A20" s="71"/>
      <c r="B20" s="92"/>
      <c r="C20" s="68"/>
      <c r="D20" s="83"/>
      <c r="E20" s="1">
        <f ca="1"/>
        <v>0</v>
      </c>
      <c r="F20" s="26"/>
      <c r="G20" s="80"/>
    </row>
    <row r="21" spans="1:7" ht="11.25" customHeight="1" x14ac:dyDescent="0.25">
      <c r="A21" s="71"/>
      <c r="B21" s="92"/>
      <c r="C21" s="68"/>
      <c r="D21" s="83"/>
      <c r="E21" s="1">
        <f ca="1"/>
        <v>0</v>
      </c>
      <c r="F21" s="26"/>
      <c r="G21" s="80"/>
    </row>
    <row r="22" spans="1:7" ht="11.25" customHeight="1" x14ac:dyDescent="0.25">
      <c r="A22" s="71"/>
      <c r="B22" s="92"/>
      <c r="C22" s="68"/>
      <c r="D22" s="83"/>
      <c r="E22" s="1">
        <f ca="1"/>
        <v>0</v>
      </c>
      <c r="F22" s="26"/>
      <c r="G22" s="80"/>
    </row>
    <row r="23" spans="1:7" ht="11.25" customHeight="1" x14ac:dyDescent="0.25">
      <c r="A23" s="71"/>
      <c r="B23" s="92"/>
      <c r="C23" s="68"/>
      <c r="D23" s="83"/>
      <c r="E23" s="1">
        <f ca="1"/>
        <v>0</v>
      </c>
      <c r="F23" s="26"/>
      <c r="G23" s="80"/>
    </row>
    <row r="24" spans="1:7" ht="11.25" customHeight="1" x14ac:dyDescent="0.25">
      <c r="A24" s="71"/>
      <c r="B24" s="92"/>
      <c r="C24" s="68"/>
      <c r="D24" s="83"/>
      <c r="E24" s="1">
        <f ca="1"/>
        <v>0</v>
      </c>
      <c r="F24" s="26"/>
      <c r="G24" s="80"/>
    </row>
    <row r="25" spans="1:7" ht="11.25" customHeight="1" x14ac:dyDescent="0.25">
      <c r="A25" s="72"/>
      <c r="B25" s="93"/>
      <c r="C25" s="69"/>
      <c r="D25" s="84"/>
      <c r="E25" s="3">
        <f ca="1"/>
        <v>0</v>
      </c>
      <c r="F25" s="27"/>
      <c r="G25" s="81"/>
    </row>
    <row r="26" spans="1:7" ht="11.25" customHeight="1" x14ac:dyDescent="0.25">
      <c r="A26" s="64" t="s">
        <v>65</v>
      </c>
      <c r="B26" s="91">
        <f>+VLOOKUP(A26,[2]OCT!$A$7:$F$106,6,0)</f>
        <v>112000.00000000001</v>
      </c>
      <c r="C26" s="67">
        <f t="shared" ref="C26" si="1">+B26/234</f>
        <v>478.63247863247869</v>
      </c>
      <c r="D26" s="82">
        <v>234</v>
      </c>
      <c r="E26" s="2"/>
      <c r="F26" s="25"/>
      <c r="G26" s="79"/>
    </row>
    <row r="27" spans="1:7" ht="11.25" customHeight="1" x14ac:dyDescent="0.25">
      <c r="A27" s="65"/>
      <c r="B27" s="92"/>
      <c r="C27" s="68"/>
      <c r="D27" s="83"/>
      <c r="E27" s="1"/>
      <c r="F27" s="26"/>
      <c r="G27" s="80"/>
    </row>
    <row r="28" spans="1:7" ht="11.25" customHeight="1" x14ac:dyDescent="0.25">
      <c r="A28" s="65"/>
      <c r="B28" s="92"/>
      <c r="C28" s="68"/>
      <c r="D28" s="83"/>
      <c r="E28" s="1"/>
      <c r="F28" s="26"/>
      <c r="G28" s="80"/>
    </row>
    <row r="29" spans="1:7" ht="11.25" customHeight="1" x14ac:dyDescent="0.25">
      <c r="A29" s="65"/>
      <c r="B29" s="92"/>
      <c r="C29" s="68"/>
      <c r="D29" s="83"/>
      <c r="E29" s="1"/>
      <c r="F29" s="26"/>
      <c r="G29" s="80"/>
    </row>
    <row r="30" spans="1:7" ht="11.25" customHeight="1" x14ac:dyDescent="0.25">
      <c r="A30" s="65"/>
      <c r="B30" s="92"/>
      <c r="C30" s="68"/>
      <c r="D30" s="83"/>
      <c r="E30" s="1"/>
      <c r="F30" s="26"/>
      <c r="G30" s="80"/>
    </row>
    <row r="31" spans="1:7" ht="11.25" customHeight="1" x14ac:dyDescent="0.25">
      <c r="A31" s="65"/>
      <c r="B31" s="92"/>
      <c r="C31" s="68"/>
      <c r="D31" s="83"/>
      <c r="E31" s="1"/>
      <c r="F31" s="26"/>
      <c r="G31" s="80"/>
    </row>
    <row r="32" spans="1:7" ht="11.25" customHeight="1" x14ac:dyDescent="0.25">
      <c r="A32" s="65"/>
      <c r="B32" s="92"/>
      <c r="C32" s="68"/>
      <c r="D32" s="83"/>
      <c r="E32" s="1"/>
      <c r="F32" s="26"/>
      <c r="G32" s="80"/>
    </row>
    <row r="33" spans="1:7" ht="11.25" customHeight="1" x14ac:dyDescent="0.25">
      <c r="A33" s="65"/>
      <c r="B33" s="92"/>
      <c r="C33" s="68"/>
      <c r="D33" s="83"/>
      <c r="E33" s="1"/>
      <c r="F33" s="26"/>
      <c r="G33" s="80"/>
    </row>
    <row r="34" spans="1:7" ht="11.25" customHeight="1" x14ac:dyDescent="0.25">
      <c r="A34" s="65"/>
      <c r="B34" s="92"/>
      <c r="C34" s="68"/>
      <c r="D34" s="83"/>
      <c r="E34" s="1"/>
      <c r="F34" s="26"/>
      <c r="G34" s="80"/>
    </row>
    <row r="35" spans="1:7" ht="11.25" customHeight="1" x14ac:dyDescent="0.25">
      <c r="A35" s="65"/>
      <c r="B35" s="92"/>
      <c r="C35" s="68"/>
      <c r="D35" s="83"/>
      <c r="E35" s="1"/>
      <c r="F35" s="26"/>
      <c r="G35" s="80"/>
    </row>
    <row r="36" spans="1:7" ht="11.25" customHeight="1" x14ac:dyDescent="0.25">
      <c r="A36" s="66"/>
      <c r="B36" s="93"/>
      <c r="C36" s="69"/>
      <c r="D36" s="84"/>
      <c r="E36" s="3"/>
      <c r="F36" s="27"/>
      <c r="G36" s="81"/>
    </row>
    <row r="37" spans="1:7" ht="11.25" customHeight="1" x14ac:dyDescent="0.25">
      <c r="A37" s="8" t="s">
        <v>70</v>
      </c>
      <c r="B37" s="7"/>
      <c r="C37" s="5"/>
      <c r="D37" s="8"/>
      <c r="E37" s="6"/>
      <c r="F37" s="28"/>
      <c r="G37" s="4"/>
    </row>
    <row r="38" spans="1:7" ht="11.25" customHeight="1" x14ac:dyDescent="0.25">
      <c r="A38" s="64" t="s">
        <v>69</v>
      </c>
      <c r="B38" s="91">
        <f>+VLOOKUP(A38,[2]OCT!$A$7:$F$106,6,0)</f>
        <v>346500.00000000006</v>
      </c>
      <c r="C38" s="67">
        <f t="shared" ref="C38" si="2">+B38/234</f>
        <v>1480.7692307692309</v>
      </c>
      <c r="D38" s="82">
        <v>234</v>
      </c>
      <c r="E38" s="2"/>
      <c r="F38" s="25"/>
      <c r="G38" s="79"/>
    </row>
    <row r="39" spans="1:7" ht="11.25" customHeight="1" x14ac:dyDescent="0.25">
      <c r="A39" s="65"/>
      <c r="B39" s="92"/>
      <c r="C39" s="68"/>
      <c r="D39" s="83"/>
      <c r="E39" s="1"/>
      <c r="F39" s="26"/>
      <c r="G39" s="80"/>
    </row>
    <row r="40" spans="1:7" ht="11.25" customHeight="1" x14ac:dyDescent="0.25">
      <c r="A40" s="65"/>
      <c r="B40" s="92"/>
      <c r="C40" s="68"/>
      <c r="D40" s="83"/>
      <c r="E40" s="1"/>
      <c r="F40" s="26"/>
      <c r="G40" s="80"/>
    </row>
    <row r="41" spans="1:7" ht="11.25" customHeight="1" x14ac:dyDescent="0.25">
      <c r="A41" s="65"/>
      <c r="B41" s="92"/>
      <c r="C41" s="68"/>
      <c r="D41" s="83"/>
      <c r="E41" s="1"/>
      <c r="F41" s="26"/>
      <c r="G41" s="80"/>
    </row>
    <row r="42" spans="1:7" ht="11.25" customHeight="1" x14ac:dyDescent="0.25">
      <c r="A42" s="65"/>
      <c r="B42" s="92"/>
      <c r="C42" s="68"/>
      <c r="D42" s="83"/>
      <c r="E42" s="1"/>
      <c r="F42" s="26"/>
      <c r="G42" s="80"/>
    </row>
    <row r="43" spans="1:7" ht="11.25" customHeight="1" x14ac:dyDescent="0.25">
      <c r="A43" s="65"/>
      <c r="B43" s="92"/>
      <c r="C43" s="68"/>
      <c r="D43" s="83"/>
      <c r="E43" s="1"/>
      <c r="F43" s="26"/>
      <c r="G43" s="80"/>
    </row>
    <row r="44" spans="1:7" ht="11.25" customHeight="1" x14ac:dyDescent="0.25">
      <c r="A44" s="65"/>
      <c r="B44" s="92"/>
      <c r="C44" s="68"/>
      <c r="D44" s="83"/>
      <c r="E44" s="1"/>
      <c r="F44" s="26"/>
      <c r="G44" s="80"/>
    </row>
    <row r="45" spans="1:7" ht="11.25" customHeight="1" x14ac:dyDescent="0.25">
      <c r="A45" s="65"/>
      <c r="B45" s="92"/>
      <c r="C45" s="68"/>
      <c r="D45" s="83"/>
      <c r="E45" s="1"/>
      <c r="F45" s="26"/>
      <c r="G45" s="80"/>
    </row>
    <row r="46" spans="1:7" ht="11.25" customHeight="1" x14ac:dyDescent="0.25">
      <c r="A46" s="65"/>
      <c r="B46" s="92"/>
      <c r="C46" s="68"/>
      <c r="D46" s="83"/>
      <c r="E46" s="1"/>
      <c r="F46" s="26"/>
      <c r="G46" s="80"/>
    </row>
    <row r="47" spans="1:7" ht="11.25" customHeight="1" x14ac:dyDescent="0.25">
      <c r="A47" s="65"/>
      <c r="B47" s="92"/>
      <c r="C47" s="68"/>
      <c r="D47" s="83"/>
      <c r="E47" s="1"/>
      <c r="F47" s="26"/>
      <c r="G47" s="80"/>
    </row>
    <row r="48" spans="1:7" ht="11.25" customHeight="1" x14ac:dyDescent="0.25">
      <c r="A48" s="66"/>
      <c r="B48" s="93"/>
      <c r="C48" s="69"/>
      <c r="D48" s="84"/>
      <c r="E48" s="3"/>
      <c r="F48" s="27"/>
      <c r="G48" s="81"/>
    </row>
    <row r="49" spans="1:7" ht="11.25" customHeight="1" x14ac:dyDescent="0.25">
      <c r="A49" s="64" t="s">
        <v>68</v>
      </c>
      <c r="B49" s="91">
        <f>+VLOOKUP(A49,[2]OCT!$A$7:$F$106,6,0)</f>
        <v>346500.00000000006</v>
      </c>
      <c r="C49" s="67">
        <f t="shared" ref="C49" si="3">+B49/234</f>
        <v>1480.7692307692309</v>
      </c>
      <c r="D49" s="82">
        <v>234</v>
      </c>
      <c r="E49" s="2"/>
      <c r="F49" s="25"/>
      <c r="G49" s="79"/>
    </row>
    <row r="50" spans="1:7" ht="11.25" customHeight="1" x14ac:dyDescent="0.25">
      <c r="A50" s="65"/>
      <c r="B50" s="92"/>
      <c r="C50" s="68"/>
      <c r="D50" s="83"/>
      <c r="E50" s="1"/>
      <c r="F50" s="26"/>
      <c r="G50" s="80"/>
    </row>
    <row r="51" spans="1:7" ht="11.25" customHeight="1" x14ac:dyDescent="0.25">
      <c r="A51" s="65"/>
      <c r="B51" s="92"/>
      <c r="C51" s="68"/>
      <c r="D51" s="83"/>
      <c r="E51" s="1"/>
      <c r="F51" s="26"/>
      <c r="G51" s="80"/>
    </row>
    <row r="52" spans="1:7" ht="11.25" customHeight="1" x14ac:dyDescent="0.25">
      <c r="A52" s="65"/>
      <c r="B52" s="92"/>
      <c r="C52" s="68"/>
      <c r="D52" s="83"/>
      <c r="E52" s="1"/>
      <c r="F52" s="26"/>
      <c r="G52" s="80"/>
    </row>
    <row r="53" spans="1:7" ht="11.25" customHeight="1" x14ac:dyDescent="0.25">
      <c r="A53" s="65"/>
      <c r="B53" s="92"/>
      <c r="C53" s="68"/>
      <c r="D53" s="83"/>
      <c r="E53" s="1"/>
      <c r="F53" s="26"/>
      <c r="G53" s="80"/>
    </row>
    <row r="54" spans="1:7" ht="11.25" customHeight="1" x14ac:dyDescent="0.25">
      <c r="A54" s="65"/>
      <c r="B54" s="92"/>
      <c r="C54" s="68"/>
      <c r="D54" s="83"/>
      <c r="E54" s="1"/>
      <c r="F54" s="26"/>
      <c r="G54" s="80"/>
    </row>
    <row r="55" spans="1:7" ht="11.25" customHeight="1" x14ac:dyDescent="0.25">
      <c r="A55" s="65"/>
      <c r="B55" s="92"/>
      <c r="C55" s="68"/>
      <c r="D55" s="83"/>
      <c r="E55" s="1"/>
      <c r="F55" s="26"/>
      <c r="G55" s="80"/>
    </row>
    <row r="56" spans="1:7" ht="11.25" customHeight="1" x14ac:dyDescent="0.25">
      <c r="A56" s="65"/>
      <c r="B56" s="92"/>
      <c r="C56" s="68"/>
      <c r="D56" s="83"/>
      <c r="E56" s="1"/>
      <c r="F56" s="26"/>
      <c r="G56" s="80"/>
    </row>
    <row r="57" spans="1:7" ht="11.25" customHeight="1" x14ac:dyDescent="0.25">
      <c r="A57" s="65"/>
      <c r="B57" s="92"/>
      <c r="C57" s="68"/>
      <c r="D57" s="83"/>
      <c r="E57" s="1"/>
      <c r="F57" s="26"/>
      <c r="G57" s="80"/>
    </row>
    <row r="58" spans="1:7" ht="11.25" customHeight="1" x14ac:dyDescent="0.25">
      <c r="A58" s="65"/>
      <c r="B58" s="92"/>
      <c r="C58" s="68"/>
      <c r="D58" s="83"/>
      <c r="E58" s="1"/>
      <c r="F58" s="26"/>
      <c r="G58" s="80"/>
    </row>
    <row r="59" spans="1:7" ht="11.25" customHeight="1" x14ac:dyDescent="0.25">
      <c r="A59" s="66"/>
      <c r="B59" s="93"/>
      <c r="C59" s="69"/>
      <c r="D59" s="84"/>
      <c r="E59" s="3"/>
      <c r="F59" s="27"/>
      <c r="G59" s="81"/>
    </row>
    <row r="60" spans="1:7" ht="11.25" customHeight="1" x14ac:dyDescent="0.25">
      <c r="A60" s="64" t="s">
        <v>67</v>
      </c>
      <c r="B60" s="91">
        <f>+VLOOKUP(A60,[2]OCT!$A$7:$F$106,6,0)</f>
        <v>189000.00000000003</v>
      </c>
      <c r="C60" s="67">
        <f t="shared" ref="C60" si="4">+B60/234</f>
        <v>807.69230769230785</v>
      </c>
      <c r="D60" s="82">
        <v>234</v>
      </c>
      <c r="E60" s="2"/>
      <c r="F60" s="25"/>
      <c r="G60" s="79"/>
    </row>
    <row r="61" spans="1:7" ht="11.25" customHeight="1" x14ac:dyDescent="0.25">
      <c r="A61" s="65"/>
      <c r="B61" s="92"/>
      <c r="C61" s="68"/>
      <c r="D61" s="83"/>
      <c r="E61" s="1"/>
      <c r="F61" s="26"/>
      <c r="G61" s="80"/>
    </row>
    <row r="62" spans="1:7" ht="11.25" customHeight="1" x14ac:dyDescent="0.25">
      <c r="A62" s="65"/>
      <c r="B62" s="92"/>
      <c r="C62" s="68"/>
      <c r="D62" s="83"/>
      <c r="E62" s="1"/>
      <c r="F62" s="26"/>
      <c r="G62" s="80"/>
    </row>
    <row r="63" spans="1:7" ht="11.25" customHeight="1" x14ac:dyDescent="0.25">
      <c r="A63" s="65"/>
      <c r="B63" s="92"/>
      <c r="C63" s="68"/>
      <c r="D63" s="83"/>
      <c r="E63" s="1"/>
      <c r="F63" s="26"/>
      <c r="G63" s="80"/>
    </row>
    <row r="64" spans="1:7" ht="11.25" customHeight="1" x14ac:dyDescent="0.25">
      <c r="A64" s="65"/>
      <c r="B64" s="92"/>
      <c r="C64" s="68"/>
      <c r="D64" s="83"/>
      <c r="E64" s="1"/>
      <c r="F64" s="26"/>
      <c r="G64" s="80"/>
    </row>
    <row r="65" spans="1:7" ht="11.25" customHeight="1" x14ac:dyDescent="0.25">
      <c r="A65" s="65"/>
      <c r="B65" s="92"/>
      <c r="C65" s="68"/>
      <c r="D65" s="83"/>
      <c r="E65" s="1"/>
      <c r="F65" s="26"/>
      <c r="G65" s="80"/>
    </row>
    <row r="66" spans="1:7" ht="11.25" customHeight="1" x14ac:dyDescent="0.25">
      <c r="A66" s="65"/>
      <c r="B66" s="92"/>
      <c r="C66" s="68"/>
      <c r="D66" s="83"/>
      <c r="E66" s="1"/>
      <c r="F66" s="26"/>
      <c r="G66" s="80"/>
    </row>
    <row r="67" spans="1:7" ht="11.25" customHeight="1" x14ac:dyDescent="0.25">
      <c r="A67" s="65"/>
      <c r="B67" s="92"/>
      <c r="C67" s="68"/>
      <c r="D67" s="83"/>
      <c r="E67" s="1"/>
      <c r="F67" s="26"/>
      <c r="G67" s="80"/>
    </row>
    <row r="68" spans="1:7" ht="11.25" customHeight="1" x14ac:dyDescent="0.25">
      <c r="A68" s="65"/>
      <c r="B68" s="92"/>
      <c r="C68" s="68"/>
      <c r="D68" s="83"/>
      <c r="E68" s="1"/>
      <c r="F68" s="26"/>
      <c r="G68" s="80"/>
    </row>
    <row r="69" spans="1:7" ht="11.25" customHeight="1" x14ac:dyDescent="0.25">
      <c r="A69" s="65"/>
      <c r="B69" s="92"/>
      <c r="C69" s="68"/>
      <c r="D69" s="83"/>
      <c r="E69" s="1"/>
      <c r="F69" s="26"/>
      <c r="G69" s="80"/>
    </row>
    <row r="70" spans="1:7" ht="11.25" customHeight="1" x14ac:dyDescent="0.25">
      <c r="A70" s="66"/>
      <c r="B70" s="93"/>
      <c r="C70" s="69"/>
      <c r="D70" s="84"/>
      <c r="E70" s="3"/>
      <c r="F70" s="27"/>
      <c r="G70" s="81"/>
    </row>
    <row r="71" spans="1:7" ht="11.25" customHeight="1" x14ac:dyDescent="0.25">
      <c r="A71" s="64" t="s">
        <v>66</v>
      </c>
      <c r="B71" s="91">
        <f>+VLOOKUP(A71,[2]OCT!$A$7:$F$106,6,0)</f>
        <v>154000.00000000003</v>
      </c>
      <c r="C71" s="67">
        <f t="shared" ref="C71" si="5">+B71/234</f>
        <v>658.1196581196582</v>
      </c>
      <c r="D71" s="82">
        <v>234</v>
      </c>
      <c r="E71" s="2"/>
      <c r="F71" s="25"/>
      <c r="G71" s="79"/>
    </row>
    <row r="72" spans="1:7" ht="11.25" customHeight="1" x14ac:dyDescent="0.25">
      <c r="A72" s="65"/>
      <c r="B72" s="92"/>
      <c r="C72" s="68"/>
      <c r="D72" s="83"/>
      <c r="E72" s="1"/>
      <c r="F72" s="26"/>
      <c r="G72" s="80"/>
    </row>
    <row r="73" spans="1:7" ht="11.25" customHeight="1" x14ac:dyDescent="0.25">
      <c r="A73" s="65"/>
      <c r="B73" s="92"/>
      <c r="C73" s="68"/>
      <c r="D73" s="83"/>
      <c r="E73" s="1"/>
      <c r="F73" s="26"/>
      <c r="G73" s="80"/>
    </row>
    <row r="74" spans="1:7" ht="11.25" customHeight="1" x14ac:dyDescent="0.25">
      <c r="A74" s="65"/>
      <c r="B74" s="92"/>
      <c r="C74" s="68"/>
      <c r="D74" s="83"/>
      <c r="E74" s="1"/>
      <c r="F74" s="26"/>
      <c r="G74" s="80"/>
    </row>
    <row r="75" spans="1:7" ht="11.25" customHeight="1" x14ac:dyDescent="0.25">
      <c r="A75" s="65"/>
      <c r="B75" s="92"/>
      <c r="C75" s="68"/>
      <c r="D75" s="83"/>
      <c r="E75" s="1"/>
      <c r="F75" s="26"/>
      <c r="G75" s="80"/>
    </row>
    <row r="76" spans="1:7" ht="11.25" customHeight="1" x14ac:dyDescent="0.25">
      <c r="A76" s="65"/>
      <c r="B76" s="92"/>
      <c r="C76" s="68"/>
      <c r="D76" s="83"/>
      <c r="E76" s="1"/>
      <c r="F76" s="26"/>
      <c r="G76" s="80"/>
    </row>
    <row r="77" spans="1:7" ht="11.25" customHeight="1" x14ac:dyDescent="0.25">
      <c r="A77" s="65"/>
      <c r="B77" s="92"/>
      <c r="C77" s="68"/>
      <c r="D77" s="83"/>
      <c r="E77" s="1"/>
      <c r="F77" s="26"/>
      <c r="G77" s="80"/>
    </row>
    <row r="78" spans="1:7" ht="11.25" customHeight="1" x14ac:dyDescent="0.25">
      <c r="A78" s="65"/>
      <c r="B78" s="92"/>
      <c r="C78" s="68"/>
      <c r="D78" s="83"/>
      <c r="E78" s="1"/>
      <c r="F78" s="26"/>
      <c r="G78" s="80"/>
    </row>
    <row r="79" spans="1:7" ht="11.25" customHeight="1" x14ac:dyDescent="0.25">
      <c r="A79" s="65"/>
      <c r="B79" s="92"/>
      <c r="C79" s="68"/>
      <c r="D79" s="83"/>
      <c r="E79" s="1"/>
      <c r="F79" s="26"/>
      <c r="G79" s="80"/>
    </row>
    <row r="80" spans="1:7" ht="11.25" customHeight="1" x14ac:dyDescent="0.25">
      <c r="A80" s="65"/>
      <c r="B80" s="92"/>
      <c r="C80" s="68"/>
      <c r="D80" s="83"/>
      <c r="E80" s="1"/>
      <c r="F80" s="26"/>
      <c r="G80" s="80"/>
    </row>
    <row r="81" spans="1:7" ht="11.25" customHeight="1" x14ac:dyDescent="0.25">
      <c r="A81" s="66"/>
      <c r="B81" s="93"/>
      <c r="C81" s="69"/>
      <c r="D81" s="84"/>
      <c r="E81" s="3"/>
      <c r="F81" s="27"/>
      <c r="G81" s="81"/>
    </row>
    <row r="82" spans="1:7" ht="11.25" customHeight="1" x14ac:dyDescent="0.25">
      <c r="A82" s="70" t="s">
        <v>64</v>
      </c>
      <c r="B82" s="91">
        <f>+VLOOKUP(A82,[2]OCT!$A$7:$F$106,6,0)</f>
        <v>100800.00000000001</v>
      </c>
      <c r="C82" s="67">
        <f t="shared" ref="C82" si="6">+B82/234</f>
        <v>430.76923076923083</v>
      </c>
      <c r="D82" s="82">
        <v>234</v>
      </c>
      <c r="E82" s="2"/>
      <c r="F82" s="25"/>
      <c r="G82" s="79"/>
    </row>
    <row r="83" spans="1:7" ht="11.25" customHeight="1" x14ac:dyDescent="0.25">
      <c r="A83" s="71"/>
      <c r="B83" s="92"/>
      <c r="C83" s="68"/>
      <c r="D83" s="83"/>
      <c r="E83" s="1"/>
      <c r="F83" s="26"/>
      <c r="G83" s="80"/>
    </row>
    <row r="84" spans="1:7" ht="11.25" customHeight="1" x14ac:dyDescent="0.25">
      <c r="A84" s="71"/>
      <c r="B84" s="92"/>
      <c r="C84" s="68"/>
      <c r="D84" s="83"/>
      <c r="E84" s="1"/>
      <c r="F84" s="26"/>
      <c r="G84" s="80"/>
    </row>
    <row r="85" spans="1:7" ht="11.25" customHeight="1" x14ac:dyDescent="0.25">
      <c r="A85" s="71"/>
      <c r="B85" s="92"/>
      <c r="C85" s="68"/>
      <c r="D85" s="83"/>
      <c r="E85" s="1"/>
      <c r="F85" s="26"/>
      <c r="G85" s="80"/>
    </row>
    <row r="86" spans="1:7" ht="11.25" customHeight="1" x14ac:dyDescent="0.25">
      <c r="A86" s="71"/>
      <c r="B86" s="92"/>
      <c r="C86" s="68"/>
      <c r="D86" s="83"/>
      <c r="E86" s="1"/>
      <c r="F86" s="26"/>
      <c r="G86" s="80"/>
    </row>
    <row r="87" spans="1:7" ht="11.25" customHeight="1" x14ac:dyDescent="0.25">
      <c r="A87" s="71"/>
      <c r="B87" s="92"/>
      <c r="C87" s="68"/>
      <c r="D87" s="83"/>
      <c r="E87" s="1"/>
      <c r="F87" s="26"/>
      <c r="G87" s="80"/>
    </row>
    <row r="88" spans="1:7" ht="11.25" customHeight="1" x14ac:dyDescent="0.25">
      <c r="A88" s="71"/>
      <c r="B88" s="92"/>
      <c r="C88" s="68"/>
      <c r="D88" s="83"/>
      <c r="E88" s="1"/>
      <c r="F88" s="26"/>
      <c r="G88" s="80"/>
    </row>
    <row r="89" spans="1:7" ht="11.25" customHeight="1" x14ac:dyDescent="0.25">
      <c r="A89" s="71"/>
      <c r="B89" s="92"/>
      <c r="C89" s="68"/>
      <c r="D89" s="83"/>
      <c r="E89" s="1"/>
      <c r="F89" s="26"/>
      <c r="G89" s="80"/>
    </row>
    <row r="90" spans="1:7" ht="11.25" customHeight="1" x14ac:dyDescent="0.25">
      <c r="A90" s="71"/>
      <c r="B90" s="92"/>
      <c r="C90" s="68"/>
      <c r="D90" s="83"/>
      <c r="E90" s="1"/>
      <c r="F90" s="26"/>
      <c r="G90" s="80"/>
    </row>
    <row r="91" spans="1:7" ht="11.25" customHeight="1" x14ac:dyDescent="0.25">
      <c r="A91" s="71"/>
      <c r="B91" s="92"/>
      <c r="C91" s="68"/>
      <c r="D91" s="83"/>
      <c r="E91" s="1"/>
      <c r="F91" s="26"/>
      <c r="G91" s="80"/>
    </row>
    <row r="92" spans="1:7" ht="11.25" customHeight="1" x14ac:dyDescent="0.25">
      <c r="A92" s="72"/>
      <c r="B92" s="93"/>
      <c r="C92" s="69"/>
      <c r="D92" s="84"/>
      <c r="E92" s="3"/>
      <c r="F92" s="27"/>
      <c r="G92" s="81"/>
    </row>
    <row r="93" spans="1:7" ht="11.25" customHeight="1" x14ac:dyDescent="0.25">
      <c r="A93" s="70" t="s">
        <v>63</v>
      </c>
      <c r="B93" s="91">
        <v>0</v>
      </c>
      <c r="C93" s="67">
        <f>+B93/234</f>
        <v>0</v>
      </c>
      <c r="D93" s="82">
        <v>234</v>
      </c>
      <c r="E93" s="2"/>
      <c r="F93" s="25"/>
      <c r="G93" s="79"/>
    </row>
    <row r="94" spans="1:7" ht="11.25" customHeight="1" x14ac:dyDescent="0.25">
      <c r="A94" s="71"/>
      <c r="B94" s="92"/>
      <c r="C94" s="68"/>
      <c r="D94" s="83"/>
      <c r="E94" s="1"/>
      <c r="F94" s="26"/>
      <c r="G94" s="80"/>
    </row>
    <row r="95" spans="1:7" ht="11.25" customHeight="1" x14ac:dyDescent="0.25">
      <c r="A95" s="71"/>
      <c r="B95" s="92"/>
      <c r="C95" s="68"/>
      <c r="D95" s="83"/>
      <c r="E95" s="1"/>
      <c r="F95" s="26"/>
      <c r="G95" s="80"/>
    </row>
    <row r="96" spans="1:7" ht="11.25" customHeight="1" x14ac:dyDescent="0.25">
      <c r="A96" s="71"/>
      <c r="B96" s="92"/>
      <c r="C96" s="68"/>
      <c r="D96" s="83"/>
      <c r="E96" s="1"/>
      <c r="F96" s="26"/>
      <c r="G96" s="80"/>
    </row>
    <row r="97" spans="1:7" ht="11.25" customHeight="1" x14ac:dyDescent="0.25">
      <c r="A97" s="71"/>
      <c r="B97" s="92"/>
      <c r="C97" s="68"/>
      <c r="D97" s="83"/>
      <c r="E97" s="1"/>
      <c r="F97" s="26"/>
      <c r="G97" s="80"/>
    </row>
    <row r="98" spans="1:7" ht="11.25" customHeight="1" x14ac:dyDescent="0.25">
      <c r="A98" s="71"/>
      <c r="B98" s="92"/>
      <c r="C98" s="68"/>
      <c r="D98" s="83"/>
      <c r="E98" s="1"/>
      <c r="F98" s="26"/>
      <c r="G98" s="80"/>
    </row>
    <row r="99" spans="1:7" ht="11.25" customHeight="1" x14ac:dyDescent="0.25">
      <c r="A99" s="71"/>
      <c r="B99" s="92"/>
      <c r="C99" s="68"/>
      <c r="D99" s="83"/>
      <c r="E99" s="1"/>
      <c r="F99" s="26"/>
      <c r="G99" s="80"/>
    </row>
    <row r="100" spans="1:7" ht="11.25" customHeight="1" x14ac:dyDescent="0.25">
      <c r="A100" s="71"/>
      <c r="B100" s="92"/>
      <c r="C100" s="68"/>
      <c r="D100" s="83"/>
      <c r="E100" s="1"/>
      <c r="F100" s="26"/>
      <c r="G100" s="80"/>
    </row>
    <row r="101" spans="1:7" ht="11.25" customHeight="1" x14ac:dyDescent="0.25">
      <c r="A101" s="71"/>
      <c r="B101" s="92"/>
      <c r="C101" s="68"/>
      <c r="D101" s="83"/>
      <c r="E101" s="1"/>
      <c r="F101" s="26"/>
      <c r="G101" s="80"/>
    </row>
    <row r="102" spans="1:7" ht="11.25" customHeight="1" x14ac:dyDescent="0.25">
      <c r="A102" s="71"/>
      <c r="B102" s="92"/>
      <c r="C102" s="68"/>
      <c r="D102" s="83"/>
      <c r="E102" s="1"/>
      <c r="F102" s="26"/>
      <c r="G102" s="80"/>
    </row>
    <row r="103" spans="1:7" ht="11.25" customHeight="1" x14ac:dyDescent="0.25">
      <c r="A103" s="72"/>
      <c r="B103" s="93"/>
      <c r="C103" s="69"/>
      <c r="D103" s="84"/>
      <c r="E103" s="3"/>
      <c r="F103" s="27"/>
      <c r="G103" s="81"/>
    </row>
    <row r="104" spans="1:7" ht="11.25" customHeight="1" x14ac:dyDescent="0.25">
      <c r="A104" s="70" t="s">
        <v>62</v>
      </c>
      <c r="B104" s="91">
        <f>+VLOOKUP(A104,[2]OCT!$A$7:$F$106,6,0)</f>
        <v>89600.000000000015</v>
      </c>
      <c r="C104" s="67">
        <f t="shared" ref="C104" si="7">+B104/234</f>
        <v>382.90598290598297</v>
      </c>
      <c r="D104" s="82">
        <v>234</v>
      </c>
      <c r="E104" s="2"/>
      <c r="F104" s="25"/>
      <c r="G104" s="79"/>
    </row>
    <row r="105" spans="1:7" ht="11.25" customHeight="1" x14ac:dyDescent="0.25">
      <c r="A105" s="71"/>
      <c r="B105" s="92"/>
      <c r="C105" s="68"/>
      <c r="D105" s="83"/>
      <c r="E105" s="1"/>
      <c r="F105" s="26"/>
      <c r="G105" s="80"/>
    </row>
    <row r="106" spans="1:7" ht="11.25" customHeight="1" x14ac:dyDescent="0.25">
      <c r="A106" s="71"/>
      <c r="B106" s="92"/>
      <c r="C106" s="68"/>
      <c r="D106" s="83"/>
      <c r="E106" s="1"/>
      <c r="F106" s="26"/>
      <c r="G106" s="80"/>
    </row>
    <row r="107" spans="1:7" ht="11.25" customHeight="1" x14ac:dyDescent="0.25">
      <c r="A107" s="71"/>
      <c r="B107" s="92"/>
      <c r="C107" s="68"/>
      <c r="D107" s="83"/>
      <c r="E107" s="1"/>
      <c r="F107" s="26"/>
      <c r="G107" s="80"/>
    </row>
    <row r="108" spans="1:7" ht="11.25" customHeight="1" x14ac:dyDescent="0.25">
      <c r="A108" s="71"/>
      <c r="B108" s="92"/>
      <c r="C108" s="68"/>
      <c r="D108" s="83"/>
      <c r="E108" s="1"/>
      <c r="F108" s="26"/>
      <c r="G108" s="80"/>
    </row>
    <row r="109" spans="1:7" ht="11.25" customHeight="1" x14ac:dyDescent="0.25">
      <c r="A109" s="71"/>
      <c r="B109" s="92"/>
      <c r="C109" s="68"/>
      <c r="D109" s="83"/>
      <c r="E109" s="1"/>
      <c r="F109" s="26"/>
      <c r="G109" s="80"/>
    </row>
    <row r="110" spans="1:7" ht="11.25" customHeight="1" x14ac:dyDescent="0.25">
      <c r="A110" s="71"/>
      <c r="B110" s="92"/>
      <c r="C110" s="68"/>
      <c r="D110" s="83"/>
      <c r="E110" s="1"/>
      <c r="F110" s="26"/>
      <c r="G110" s="80"/>
    </row>
    <row r="111" spans="1:7" ht="11.25" customHeight="1" x14ac:dyDescent="0.25">
      <c r="A111" s="71"/>
      <c r="B111" s="92"/>
      <c r="C111" s="68"/>
      <c r="D111" s="83"/>
      <c r="E111" s="1"/>
      <c r="F111" s="26"/>
      <c r="G111" s="80"/>
    </row>
    <row r="112" spans="1:7" ht="11.25" customHeight="1" x14ac:dyDescent="0.25">
      <c r="A112" s="71"/>
      <c r="B112" s="92"/>
      <c r="C112" s="68"/>
      <c r="D112" s="83"/>
      <c r="E112" s="1"/>
      <c r="F112" s="26"/>
      <c r="G112" s="80"/>
    </row>
    <row r="113" spans="1:7" ht="11.25" customHeight="1" x14ac:dyDescent="0.25">
      <c r="A113" s="71"/>
      <c r="B113" s="92"/>
      <c r="C113" s="68"/>
      <c r="D113" s="83"/>
      <c r="E113" s="1"/>
      <c r="F113" s="26"/>
      <c r="G113" s="80"/>
    </row>
    <row r="114" spans="1:7" ht="11.25" customHeight="1" x14ac:dyDescent="0.25">
      <c r="A114" s="72"/>
      <c r="B114" s="93"/>
      <c r="C114" s="69"/>
      <c r="D114" s="84"/>
      <c r="E114" s="3"/>
      <c r="F114" s="27"/>
      <c r="G114" s="81"/>
    </row>
    <row r="115" spans="1:7" ht="11.25" customHeight="1" x14ac:dyDescent="0.25">
      <c r="A115" s="70" t="s">
        <v>61</v>
      </c>
      <c r="B115" s="91">
        <f>+VLOOKUP(A115,[2]OCT!$A$7:$F$106,6,0)</f>
        <v>105000.00000000001</v>
      </c>
      <c r="C115" s="67">
        <f t="shared" ref="C115" si="8">+B115/234</f>
        <v>448.71794871794879</v>
      </c>
      <c r="D115" s="82">
        <v>234</v>
      </c>
      <c r="E115" s="2"/>
      <c r="F115" s="25"/>
      <c r="G115" s="79"/>
    </row>
    <row r="116" spans="1:7" ht="11.25" customHeight="1" x14ac:dyDescent="0.25">
      <c r="A116" s="71"/>
      <c r="B116" s="92"/>
      <c r="C116" s="68"/>
      <c r="D116" s="83"/>
      <c r="E116" s="1"/>
      <c r="F116" s="26"/>
      <c r="G116" s="80"/>
    </row>
    <row r="117" spans="1:7" ht="11.25" customHeight="1" x14ac:dyDescent="0.25">
      <c r="A117" s="71"/>
      <c r="B117" s="92"/>
      <c r="C117" s="68"/>
      <c r="D117" s="83"/>
      <c r="E117" s="1"/>
      <c r="F117" s="26"/>
      <c r="G117" s="80"/>
    </row>
    <row r="118" spans="1:7" ht="11.25" customHeight="1" x14ac:dyDescent="0.25">
      <c r="A118" s="71"/>
      <c r="B118" s="92"/>
      <c r="C118" s="68"/>
      <c r="D118" s="83"/>
      <c r="E118" s="1"/>
      <c r="F118" s="26"/>
      <c r="G118" s="80"/>
    </row>
    <row r="119" spans="1:7" ht="11.25" customHeight="1" x14ac:dyDescent="0.25">
      <c r="A119" s="71"/>
      <c r="B119" s="92"/>
      <c r="C119" s="68"/>
      <c r="D119" s="83"/>
      <c r="E119" s="1"/>
      <c r="F119" s="26"/>
      <c r="G119" s="80"/>
    </row>
    <row r="120" spans="1:7" ht="11.25" customHeight="1" x14ac:dyDescent="0.25">
      <c r="A120" s="71"/>
      <c r="B120" s="92"/>
      <c r="C120" s="68"/>
      <c r="D120" s="83"/>
      <c r="E120" s="1"/>
      <c r="F120" s="26"/>
      <c r="G120" s="80"/>
    </row>
    <row r="121" spans="1:7" ht="11.25" customHeight="1" x14ac:dyDescent="0.25">
      <c r="A121" s="71"/>
      <c r="B121" s="92"/>
      <c r="C121" s="68"/>
      <c r="D121" s="83"/>
      <c r="E121" s="1"/>
      <c r="F121" s="26"/>
      <c r="G121" s="80"/>
    </row>
    <row r="122" spans="1:7" ht="11.25" customHeight="1" x14ac:dyDescent="0.25">
      <c r="A122" s="71"/>
      <c r="B122" s="92"/>
      <c r="C122" s="68"/>
      <c r="D122" s="83"/>
      <c r="E122" s="1"/>
      <c r="F122" s="26"/>
      <c r="G122" s="80"/>
    </row>
    <row r="123" spans="1:7" ht="11.25" customHeight="1" x14ac:dyDescent="0.25">
      <c r="A123" s="71"/>
      <c r="B123" s="92"/>
      <c r="C123" s="68"/>
      <c r="D123" s="83"/>
      <c r="E123" s="1"/>
      <c r="F123" s="26"/>
      <c r="G123" s="80"/>
    </row>
    <row r="124" spans="1:7" ht="11.25" customHeight="1" x14ac:dyDescent="0.25">
      <c r="A124" s="71"/>
      <c r="B124" s="92"/>
      <c r="C124" s="68"/>
      <c r="D124" s="83"/>
      <c r="E124" s="1"/>
      <c r="F124" s="26"/>
      <c r="G124" s="80"/>
    </row>
    <row r="125" spans="1:7" ht="11.25" customHeight="1" x14ac:dyDescent="0.25">
      <c r="A125" s="72"/>
      <c r="B125" s="93"/>
      <c r="C125" s="69"/>
      <c r="D125" s="84"/>
      <c r="E125" s="3"/>
      <c r="F125" s="27"/>
      <c r="G125" s="81"/>
    </row>
    <row r="126" spans="1:7" ht="11.25" customHeight="1" x14ac:dyDescent="0.25">
      <c r="A126" s="70" t="s">
        <v>60</v>
      </c>
      <c r="B126" s="91">
        <f>+VLOOKUP(A126,[2]OCT!$A$7:$F$106,6,0)</f>
        <v>77000.000000000015</v>
      </c>
      <c r="C126" s="67">
        <f t="shared" ref="C126" si="9">+B126/234</f>
        <v>329.0598290598291</v>
      </c>
      <c r="D126" s="82">
        <v>234</v>
      </c>
      <c r="E126" s="2"/>
      <c r="F126" s="25"/>
      <c r="G126" s="79"/>
    </row>
    <row r="127" spans="1:7" ht="11.25" customHeight="1" x14ac:dyDescent="0.25">
      <c r="A127" s="71"/>
      <c r="B127" s="92"/>
      <c r="C127" s="68"/>
      <c r="D127" s="83"/>
      <c r="E127" s="1"/>
      <c r="F127" s="26"/>
      <c r="G127" s="80"/>
    </row>
    <row r="128" spans="1:7" ht="11.25" customHeight="1" x14ac:dyDescent="0.25">
      <c r="A128" s="71"/>
      <c r="B128" s="92"/>
      <c r="C128" s="68"/>
      <c r="D128" s="83"/>
      <c r="E128" s="1"/>
      <c r="F128" s="26"/>
      <c r="G128" s="80"/>
    </row>
    <row r="129" spans="1:7" ht="11.25" customHeight="1" x14ac:dyDescent="0.25">
      <c r="A129" s="71"/>
      <c r="B129" s="92"/>
      <c r="C129" s="68"/>
      <c r="D129" s="83"/>
      <c r="E129" s="1"/>
      <c r="F129" s="26"/>
      <c r="G129" s="80"/>
    </row>
    <row r="130" spans="1:7" ht="11.25" customHeight="1" x14ac:dyDescent="0.25">
      <c r="A130" s="71"/>
      <c r="B130" s="92"/>
      <c r="C130" s="68"/>
      <c r="D130" s="83"/>
      <c r="E130" s="1"/>
      <c r="F130" s="26"/>
      <c r="G130" s="80"/>
    </row>
    <row r="131" spans="1:7" ht="11.25" customHeight="1" x14ac:dyDescent="0.25">
      <c r="A131" s="71"/>
      <c r="B131" s="92"/>
      <c r="C131" s="68"/>
      <c r="D131" s="83"/>
      <c r="E131" s="1"/>
      <c r="F131" s="26"/>
      <c r="G131" s="80"/>
    </row>
    <row r="132" spans="1:7" ht="11.25" customHeight="1" x14ac:dyDescent="0.25">
      <c r="A132" s="71"/>
      <c r="B132" s="92"/>
      <c r="C132" s="68"/>
      <c r="D132" s="83"/>
      <c r="E132" s="1"/>
      <c r="F132" s="26"/>
      <c r="G132" s="80"/>
    </row>
    <row r="133" spans="1:7" ht="11.25" customHeight="1" x14ac:dyDescent="0.25">
      <c r="A133" s="71"/>
      <c r="B133" s="92"/>
      <c r="C133" s="68"/>
      <c r="D133" s="83"/>
      <c r="E133" s="1"/>
      <c r="F133" s="26"/>
      <c r="G133" s="80"/>
    </row>
    <row r="134" spans="1:7" ht="11.25" customHeight="1" x14ac:dyDescent="0.25">
      <c r="A134" s="71"/>
      <c r="B134" s="92"/>
      <c r="C134" s="68"/>
      <c r="D134" s="83"/>
      <c r="E134" s="1"/>
      <c r="F134" s="26"/>
      <c r="G134" s="80"/>
    </row>
    <row r="135" spans="1:7" ht="11.25" customHeight="1" x14ac:dyDescent="0.25">
      <c r="A135" s="71"/>
      <c r="B135" s="92"/>
      <c r="C135" s="68"/>
      <c r="D135" s="83"/>
      <c r="E135" s="1"/>
      <c r="F135" s="26"/>
      <c r="G135" s="80"/>
    </row>
    <row r="136" spans="1:7" ht="11.25" customHeight="1" x14ac:dyDescent="0.25">
      <c r="A136" s="72"/>
      <c r="B136" s="93"/>
      <c r="C136" s="69"/>
      <c r="D136" s="84"/>
      <c r="E136" s="3"/>
      <c r="F136" s="27"/>
      <c r="G136" s="81"/>
    </row>
    <row r="137" spans="1:7" ht="11.25" customHeight="1" x14ac:dyDescent="0.25">
      <c r="A137" s="70" t="s">
        <v>59</v>
      </c>
      <c r="B137" s="91">
        <v>0</v>
      </c>
      <c r="C137" s="67">
        <f>+B137/234</f>
        <v>0</v>
      </c>
      <c r="D137" s="82">
        <v>234</v>
      </c>
      <c r="E137" s="2"/>
      <c r="F137" s="25"/>
      <c r="G137" s="79"/>
    </row>
    <row r="138" spans="1:7" ht="11.25" customHeight="1" x14ac:dyDescent="0.25">
      <c r="A138" s="71"/>
      <c r="B138" s="92"/>
      <c r="C138" s="68"/>
      <c r="D138" s="83"/>
      <c r="E138" s="1"/>
      <c r="F138" s="26"/>
      <c r="G138" s="80"/>
    </row>
    <row r="139" spans="1:7" ht="11.25" customHeight="1" x14ac:dyDescent="0.25">
      <c r="A139" s="71"/>
      <c r="B139" s="92"/>
      <c r="C139" s="68"/>
      <c r="D139" s="83"/>
      <c r="E139" s="1"/>
      <c r="F139" s="26"/>
      <c r="G139" s="80"/>
    </row>
    <row r="140" spans="1:7" ht="11.25" customHeight="1" x14ac:dyDescent="0.25">
      <c r="A140" s="71"/>
      <c r="B140" s="92"/>
      <c r="C140" s="68"/>
      <c r="D140" s="83"/>
      <c r="E140" s="1"/>
      <c r="F140" s="26"/>
      <c r="G140" s="80"/>
    </row>
    <row r="141" spans="1:7" ht="11.25" customHeight="1" x14ac:dyDescent="0.25">
      <c r="A141" s="71"/>
      <c r="B141" s="92"/>
      <c r="C141" s="68"/>
      <c r="D141" s="83"/>
      <c r="E141" s="1"/>
      <c r="F141" s="26"/>
      <c r="G141" s="80"/>
    </row>
    <row r="142" spans="1:7" ht="11.25" customHeight="1" x14ac:dyDescent="0.25">
      <c r="A142" s="71"/>
      <c r="B142" s="92"/>
      <c r="C142" s="68"/>
      <c r="D142" s="83"/>
      <c r="E142" s="1"/>
      <c r="F142" s="26"/>
      <c r="G142" s="80"/>
    </row>
    <row r="143" spans="1:7" ht="11.25" customHeight="1" x14ac:dyDescent="0.25">
      <c r="A143" s="71"/>
      <c r="B143" s="92"/>
      <c r="C143" s="68"/>
      <c r="D143" s="83"/>
      <c r="E143" s="1"/>
      <c r="F143" s="26"/>
      <c r="G143" s="80"/>
    </row>
    <row r="144" spans="1:7" ht="11.25" customHeight="1" x14ac:dyDescent="0.25">
      <c r="A144" s="71"/>
      <c r="B144" s="92"/>
      <c r="C144" s="68"/>
      <c r="D144" s="83"/>
      <c r="E144" s="1"/>
      <c r="F144" s="26"/>
      <c r="G144" s="80"/>
    </row>
    <row r="145" spans="1:7" ht="11.25" customHeight="1" x14ac:dyDescent="0.25">
      <c r="A145" s="71"/>
      <c r="B145" s="92"/>
      <c r="C145" s="68"/>
      <c r="D145" s="83"/>
      <c r="E145" s="1"/>
      <c r="F145" s="26"/>
      <c r="G145" s="80"/>
    </row>
    <row r="146" spans="1:7" ht="11.25" customHeight="1" x14ac:dyDescent="0.25">
      <c r="A146" s="71"/>
      <c r="B146" s="92"/>
      <c r="C146" s="68"/>
      <c r="D146" s="83"/>
      <c r="E146" s="1"/>
      <c r="F146" s="26"/>
      <c r="G146" s="80"/>
    </row>
    <row r="147" spans="1:7" ht="11.25" customHeight="1" x14ac:dyDescent="0.25">
      <c r="A147" s="72"/>
      <c r="B147" s="93"/>
      <c r="C147" s="69"/>
      <c r="D147" s="84"/>
      <c r="E147" s="3"/>
      <c r="F147" s="27"/>
      <c r="G147" s="81"/>
    </row>
    <row r="148" spans="1:7" ht="11.25" customHeight="1" x14ac:dyDescent="0.25">
      <c r="A148" s="70" t="s">
        <v>58</v>
      </c>
      <c r="B148" s="91">
        <f>+VLOOKUP(A148,[2]OCT!$A$7:$F$106,6,0)</f>
        <v>53550.000000000007</v>
      </c>
      <c r="C148" s="67">
        <f t="shared" ref="C148" si="10">+B148/234</f>
        <v>228.84615384615387</v>
      </c>
      <c r="D148" s="82">
        <v>234</v>
      </c>
      <c r="E148" s="2"/>
      <c r="F148" s="25"/>
      <c r="G148" s="79"/>
    </row>
    <row r="149" spans="1:7" ht="11.25" customHeight="1" x14ac:dyDescent="0.25">
      <c r="A149" s="71"/>
      <c r="B149" s="92"/>
      <c r="C149" s="68"/>
      <c r="D149" s="83"/>
      <c r="E149" s="1"/>
      <c r="F149" s="26"/>
      <c r="G149" s="80"/>
    </row>
    <row r="150" spans="1:7" ht="11.25" customHeight="1" x14ac:dyDescent="0.25">
      <c r="A150" s="71"/>
      <c r="B150" s="92"/>
      <c r="C150" s="68"/>
      <c r="D150" s="83"/>
      <c r="E150" s="1"/>
      <c r="F150" s="26"/>
      <c r="G150" s="80"/>
    </row>
    <row r="151" spans="1:7" ht="11.25" customHeight="1" x14ac:dyDescent="0.25">
      <c r="A151" s="71"/>
      <c r="B151" s="92"/>
      <c r="C151" s="68"/>
      <c r="D151" s="83"/>
      <c r="E151" s="1"/>
      <c r="F151" s="26"/>
      <c r="G151" s="80"/>
    </row>
    <row r="152" spans="1:7" ht="11.25" customHeight="1" x14ac:dyDescent="0.25">
      <c r="A152" s="71"/>
      <c r="B152" s="92"/>
      <c r="C152" s="68"/>
      <c r="D152" s="83"/>
      <c r="E152" s="1"/>
      <c r="F152" s="26"/>
      <c r="G152" s="80"/>
    </row>
    <row r="153" spans="1:7" ht="11.25" customHeight="1" x14ac:dyDescent="0.25">
      <c r="A153" s="71"/>
      <c r="B153" s="92"/>
      <c r="C153" s="68"/>
      <c r="D153" s="83"/>
      <c r="E153" s="1"/>
      <c r="F153" s="26"/>
      <c r="G153" s="80"/>
    </row>
    <row r="154" spans="1:7" ht="11.25" customHeight="1" x14ac:dyDescent="0.25">
      <c r="A154" s="71"/>
      <c r="B154" s="92"/>
      <c r="C154" s="68"/>
      <c r="D154" s="83"/>
      <c r="E154" s="1"/>
      <c r="F154" s="26"/>
      <c r="G154" s="80"/>
    </row>
    <row r="155" spans="1:7" ht="11.25" customHeight="1" x14ac:dyDescent="0.25">
      <c r="A155" s="71"/>
      <c r="B155" s="92"/>
      <c r="C155" s="68"/>
      <c r="D155" s="83"/>
      <c r="E155" s="1"/>
      <c r="F155" s="26"/>
      <c r="G155" s="80"/>
    </row>
    <row r="156" spans="1:7" ht="11.25" customHeight="1" x14ac:dyDescent="0.25">
      <c r="A156" s="71"/>
      <c r="B156" s="92"/>
      <c r="C156" s="68"/>
      <c r="D156" s="83"/>
      <c r="E156" s="1"/>
      <c r="F156" s="26"/>
      <c r="G156" s="80"/>
    </row>
    <row r="157" spans="1:7" ht="11.25" customHeight="1" x14ac:dyDescent="0.25">
      <c r="A157" s="71"/>
      <c r="B157" s="92"/>
      <c r="C157" s="68"/>
      <c r="D157" s="83"/>
      <c r="E157" s="1"/>
      <c r="F157" s="26"/>
      <c r="G157" s="80"/>
    </row>
    <row r="158" spans="1:7" ht="11.25" customHeight="1" x14ac:dyDescent="0.25">
      <c r="A158" s="72"/>
      <c r="B158" s="93"/>
      <c r="C158" s="69"/>
      <c r="D158" s="84"/>
      <c r="E158" s="3"/>
      <c r="F158" s="27"/>
      <c r="G158" s="81"/>
    </row>
    <row r="159" spans="1:7" ht="11.25" customHeight="1" x14ac:dyDescent="0.25">
      <c r="A159" s="70" t="s">
        <v>57</v>
      </c>
      <c r="B159" s="91">
        <f>+VLOOKUP(A159,[2]OCT!$A$7:$F$106,6,0)</f>
        <v>53550.000000000007</v>
      </c>
      <c r="C159" s="67">
        <f t="shared" ref="C159" si="11">+B159/234</f>
        <v>228.84615384615387</v>
      </c>
      <c r="D159" s="82">
        <v>234</v>
      </c>
      <c r="E159" s="2"/>
      <c r="F159" s="25"/>
      <c r="G159" s="79"/>
    </row>
    <row r="160" spans="1:7" ht="11.25" customHeight="1" x14ac:dyDescent="0.25">
      <c r="A160" s="71"/>
      <c r="B160" s="92"/>
      <c r="C160" s="68"/>
      <c r="D160" s="83"/>
      <c r="E160" s="1"/>
      <c r="F160" s="26"/>
      <c r="G160" s="80"/>
    </row>
    <row r="161" spans="1:7" ht="11.25" customHeight="1" x14ac:dyDescent="0.25">
      <c r="A161" s="71"/>
      <c r="B161" s="92"/>
      <c r="C161" s="68"/>
      <c r="D161" s="83"/>
      <c r="E161" s="1"/>
      <c r="F161" s="26"/>
      <c r="G161" s="80"/>
    </row>
    <row r="162" spans="1:7" ht="11.25" customHeight="1" x14ac:dyDescent="0.25">
      <c r="A162" s="71"/>
      <c r="B162" s="92"/>
      <c r="C162" s="68"/>
      <c r="D162" s="83"/>
      <c r="E162" s="1"/>
      <c r="F162" s="26"/>
      <c r="G162" s="80"/>
    </row>
    <row r="163" spans="1:7" ht="11.25" customHeight="1" x14ac:dyDescent="0.25">
      <c r="A163" s="71"/>
      <c r="B163" s="92"/>
      <c r="C163" s="68"/>
      <c r="D163" s="83"/>
      <c r="E163" s="1"/>
      <c r="F163" s="26"/>
      <c r="G163" s="80"/>
    </row>
    <row r="164" spans="1:7" ht="11.25" customHeight="1" x14ac:dyDescent="0.25">
      <c r="A164" s="71"/>
      <c r="B164" s="92"/>
      <c r="C164" s="68"/>
      <c r="D164" s="83"/>
      <c r="E164" s="1"/>
      <c r="F164" s="26"/>
      <c r="G164" s="80"/>
    </row>
    <row r="165" spans="1:7" ht="11.25" customHeight="1" x14ac:dyDescent="0.25">
      <c r="A165" s="71"/>
      <c r="B165" s="92"/>
      <c r="C165" s="68"/>
      <c r="D165" s="83"/>
      <c r="E165" s="1"/>
      <c r="F165" s="26"/>
      <c r="G165" s="80"/>
    </row>
    <row r="166" spans="1:7" ht="11.25" customHeight="1" x14ac:dyDescent="0.25">
      <c r="A166" s="71"/>
      <c r="B166" s="92"/>
      <c r="C166" s="68"/>
      <c r="D166" s="83"/>
      <c r="E166" s="1"/>
      <c r="F166" s="26"/>
      <c r="G166" s="80"/>
    </row>
    <row r="167" spans="1:7" ht="11.25" customHeight="1" x14ac:dyDescent="0.25">
      <c r="A167" s="71"/>
      <c r="B167" s="92"/>
      <c r="C167" s="68"/>
      <c r="D167" s="83"/>
      <c r="E167" s="1"/>
      <c r="F167" s="26"/>
      <c r="G167" s="80"/>
    </row>
    <row r="168" spans="1:7" ht="11.25" customHeight="1" x14ac:dyDescent="0.25">
      <c r="A168" s="71"/>
      <c r="B168" s="92"/>
      <c r="C168" s="68"/>
      <c r="D168" s="83"/>
      <c r="E168" s="1"/>
      <c r="F168" s="26"/>
      <c r="G168" s="80"/>
    </row>
    <row r="169" spans="1:7" ht="11.25" customHeight="1" x14ac:dyDescent="0.25">
      <c r="A169" s="72"/>
      <c r="B169" s="93"/>
      <c r="C169" s="69"/>
      <c r="D169" s="84"/>
      <c r="E169" s="3"/>
      <c r="F169" s="27"/>
      <c r="G169" s="81"/>
    </row>
    <row r="170" spans="1:7" ht="11.25" customHeight="1" x14ac:dyDescent="0.25">
      <c r="A170" s="70" t="s">
        <v>56</v>
      </c>
      <c r="B170" s="91">
        <f>+VLOOKUP(A170,[2]OCT!$A$7:$F$106,6,0)</f>
        <v>53550.000000000007</v>
      </c>
      <c r="C170" s="67">
        <f t="shared" ref="C170" si="12">+B170/234</f>
        <v>228.84615384615387</v>
      </c>
      <c r="D170" s="82">
        <v>234</v>
      </c>
      <c r="E170" s="2"/>
      <c r="F170" s="25"/>
      <c r="G170" s="79"/>
    </row>
    <row r="171" spans="1:7" ht="11.25" customHeight="1" x14ac:dyDescent="0.25">
      <c r="A171" s="71"/>
      <c r="B171" s="92"/>
      <c r="C171" s="68"/>
      <c r="D171" s="83"/>
      <c r="E171" s="1"/>
      <c r="F171" s="26"/>
      <c r="G171" s="80"/>
    </row>
    <row r="172" spans="1:7" ht="11.25" customHeight="1" x14ac:dyDescent="0.25">
      <c r="A172" s="71"/>
      <c r="B172" s="92"/>
      <c r="C172" s="68"/>
      <c r="D172" s="83"/>
      <c r="E172" s="1"/>
      <c r="F172" s="26"/>
      <c r="G172" s="80"/>
    </row>
    <row r="173" spans="1:7" ht="11.25" customHeight="1" x14ac:dyDescent="0.25">
      <c r="A173" s="71"/>
      <c r="B173" s="92"/>
      <c r="C173" s="68"/>
      <c r="D173" s="83"/>
      <c r="E173" s="1"/>
      <c r="F173" s="26"/>
      <c r="G173" s="80"/>
    </row>
    <row r="174" spans="1:7" ht="11.25" customHeight="1" x14ac:dyDescent="0.25">
      <c r="A174" s="71"/>
      <c r="B174" s="92"/>
      <c r="C174" s="68"/>
      <c r="D174" s="83"/>
      <c r="E174" s="1"/>
      <c r="F174" s="26"/>
      <c r="G174" s="80"/>
    </row>
    <row r="175" spans="1:7" ht="11.25" customHeight="1" x14ac:dyDescent="0.25">
      <c r="A175" s="71"/>
      <c r="B175" s="92"/>
      <c r="C175" s="68"/>
      <c r="D175" s="83"/>
      <c r="E175" s="1"/>
      <c r="F175" s="26"/>
      <c r="G175" s="80"/>
    </row>
    <row r="176" spans="1:7" ht="11.25" customHeight="1" x14ac:dyDescent="0.25">
      <c r="A176" s="71"/>
      <c r="B176" s="92"/>
      <c r="C176" s="68"/>
      <c r="D176" s="83"/>
      <c r="E176" s="1"/>
      <c r="F176" s="26"/>
      <c r="G176" s="80"/>
    </row>
    <row r="177" spans="1:7" ht="11.25" customHeight="1" x14ac:dyDescent="0.25">
      <c r="A177" s="71"/>
      <c r="B177" s="92"/>
      <c r="C177" s="68"/>
      <c r="D177" s="83"/>
      <c r="E177" s="1"/>
      <c r="F177" s="26"/>
      <c r="G177" s="80"/>
    </row>
    <row r="178" spans="1:7" ht="11.25" customHeight="1" x14ac:dyDescent="0.25">
      <c r="A178" s="71"/>
      <c r="B178" s="92"/>
      <c r="C178" s="68"/>
      <c r="D178" s="83"/>
      <c r="E178" s="1"/>
      <c r="F178" s="26"/>
      <c r="G178" s="80"/>
    </row>
    <row r="179" spans="1:7" ht="11.25" customHeight="1" x14ac:dyDescent="0.25">
      <c r="A179" s="71"/>
      <c r="B179" s="92"/>
      <c r="C179" s="68"/>
      <c r="D179" s="83"/>
      <c r="E179" s="1"/>
      <c r="F179" s="26"/>
      <c r="G179" s="80"/>
    </row>
    <row r="180" spans="1:7" ht="11.25" customHeight="1" x14ac:dyDescent="0.25">
      <c r="A180" s="72"/>
      <c r="B180" s="93"/>
      <c r="C180" s="69"/>
      <c r="D180" s="84"/>
      <c r="E180" s="3"/>
      <c r="F180" s="27"/>
      <c r="G180" s="81"/>
    </row>
    <row r="181" spans="1:7" ht="11.25" customHeight="1" x14ac:dyDescent="0.25">
      <c r="A181" s="70" t="s">
        <v>55</v>
      </c>
      <c r="B181" s="91">
        <v>0</v>
      </c>
      <c r="C181" s="67">
        <f>+B181/234</f>
        <v>0</v>
      </c>
      <c r="D181" s="82">
        <v>234</v>
      </c>
      <c r="E181" s="2"/>
      <c r="F181" s="25"/>
      <c r="G181" s="79"/>
    </row>
    <row r="182" spans="1:7" ht="11.25" customHeight="1" x14ac:dyDescent="0.25">
      <c r="A182" s="71"/>
      <c r="B182" s="92"/>
      <c r="C182" s="68"/>
      <c r="D182" s="83"/>
      <c r="E182" s="1"/>
      <c r="F182" s="26"/>
      <c r="G182" s="80"/>
    </row>
    <row r="183" spans="1:7" ht="11.25" customHeight="1" x14ac:dyDescent="0.25">
      <c r="A183" s="71"/>
      <c r="B183" s="92"/>
      <c r="C183" s="68"/>
      <c r="D183" s="83"/>
      <c r="E183" s="1"/>
      <c r="F183" s="26"/>
      <c r="G183" s="80"/>
    </row>
    <row r="184" spans="1:7" ht="11.25" customHeight="1" x14ac:dyDescent="0.25">
      <c r="A184" s="71"/>
      <c r="B184" s="92"/>
      <c r="C184" s="68"/>
      <c r="D184" s="83"/>
      <c r="E184" s="1"/>
      <c r="F184" s="26"/>
      <c r="G184" s="80"/>
    </row>
    <row r="185" spans="1:7" ht="11.25" customHeight="1" x14ac:dyDescent="0.25">
      <c r="A185" s="71"/>
      <c r="B185" s="92"/>
      <c r="C185" s="68"/>
      <c r="D185" s="83"/>
      <c r="E185" s="1"/>
      <c r="F185" s="26"/>
      <c r="G185" s="80"/>
    </row>
    <row r="186" spans="1:7" ht="11.25" customHeight="1" x14ac:dyDescent="0.25">
      <c r="A186" s="71"/>
      <c r="B186" s="92"/>
      <c r="C186" s="68"/>
      <c r="D186" s="83"/>
      <c r="E186" s="1"/>
      <c r="F186" s="26"/>
      <c r="G186" s="80"/>
    </row>
    <row r="187" spans="1:7" ht="11.25" customHeight="1" x14ac:dyDescent="0.25">
      <c r="A187" s="71"/>
      <c r="B187" s="92"/>
      <c r="C187" s="68"/>
      <c r="D187" s="83"/>
      <c r="E187" s="1"/>
      <c r="F187" s="26"/>
      <c r="G187" s="80"/>
    </row>
    <row r="188" spans="1:7" ht="11.25" customHeight="1" x14ac:dyDescent="0.25">
      <c r="A188" s="71"/>
      <c r="B188" s="92"/>
      <c r="C188" s="68"/>
      <c r="D188" s="83"/>
      <c r="E188" s="1"/>
      <c r="F188" s="26"/>
      <c r="G188" s="80"/>
    </row>
    <row r="189" spans="1:7" ht="11.25" customHeight="1" x14ac:dyDescent="0.25">
      <c r="A189" s="71"/>
      <c r="B189" s="92"/>
      <c r="C189" s="68"/>
      <c r="D189" s="83"/>
      <c r="E189" s="1"/>
      <c r="F189" s="26"/>
      <c r="G189" s="80"/>
    </row>
    <row r="190" spans="1:7" ht="11.25" customHeight="1" x14ac:dyDescent="0.25">
      <c r="A190" s="71"/>
      <c r="B190" s="92"/>
      <c r="C190" s="68"/>
      <c r="D190" s="83"/>
      <c r="E190" s="1"/>
      <c r="F190" s="26"/>
      <c r="G190" s="80"/>
    </row>
    <row r="191" spans="1:7" ht="11.25" customHeight="1" x14ac:dyDescent="0.25">
      <c r="A191" s="72"/>
      <c r="B191" s="93"/>
      <c r="C191" s="69"/>
      <c r="D191" s="84"/>
      <c r="E191" s="3"/>
      <c r="F191" s="27"/>
      <c r="G191" s="81"/>
    </row>
    <row r="192" spans="1:7" ht="11.25" customHeight="1" x14ac:dyDescent="0.25">
      <c r="A192" s="70" t="s">
        <v>54</v>
      </c>
      <c r="B192" s="91">
        <v>0</v>
      </c>
      <c r="C192" s="67">
        <f t="shared" ref="C192" si="13">+B192/234</f>
        <v>0</v>
      </c>
      <c r="D192" s="82">
        <v>234</v>
      </c>
      <c r="E192" s="2"/>
      <c r="F192" s="25"/>
      <c r="G192" s="79"/>
    </row>
    <row r="193" spans="1:7" ht="11.25" customHeight="1" x14ac:dyDescent="0.25">
      <c r="A193" s="71"/>
      <c r="B193" s="92"/>
      <c r="C193" s="68"/>
      <c r="D193" s="83"/>
      <c r="E193" s="1"/>
      <c r="F193" s="26"/>
      <c r="G193" s="80"/>
    </row>
    <row r="194" spans="1:7" ht="11.25" customHeight="1" x14ac:dyDescent="0.25">
      <c r="A194" s="71"/>
      <c r="B194" s="92"/>
      <c r="C194" s="68"/>
      <c r="D194" s="83"/>
      <c r="E194" s="1"/>
      <c r="F194" s="26"/>
      <c r="G194" s="80"/>
    </row>
    <row r="195" spans="1:7" ht="11.25" customHeight="1" x14ac:dyDescent="0.25">
      <c r="A195" s="71"/>
      <c r="B195" s="92"/>
      <c r="C195" s="68"/>
      <c r="D195" s="83"/>
      <c r="E195" s="1"/>
      <c r="F195" s="26"/>
      <c r="G195" s="80"/>
    </row>
    <row r="196" spans="1:7" ht="11.25" customHeight="1" x14ac:dyDescent="0.25">
      <c r="A196" s="71"/>
      <c r="B196" s="92"/>
      <c r="C196" s="68"/>
      <c r="D196" s="83"/>
      <c r="E196" s="1"/>
      <c r="F196" s="26"/>
      <c r="G196" s="80"/>
    </row>
    <row r="197" spans="1:7" ht="11.25" customHeight="1" x14ac:dyDescent="0.25">
      <c r="A197" s="71"/>
      <c r="B197" s="92"/>
      <c r="C197" s="68"/>
      <c r="D197" s="83"/>
      <c r="E197" s="1"/>
      <c r="F197" s="26"/>
      <c r="G197" s="80"/>
    </row>
    <row r="198" spans="1:7" ht="11.25" customHeight="1" x14ac:dyDescent="0.25">
      <c r="A198" s="71"/>
      <c r="B198" s="92"/>
      <c r="C198" s="68"/>
      <c r="D198" s="83"/>
      <c r="E198" s="1"/>
      <c r="F198" s="26"/>
      <c r="G198" s="80"/>
    </row>
    <row r="199" spans="1:7" ht="11.25" customHeight="1" x14ac:dyDescent="0.25">
      <c r="A199" s="71"/>
      <c r="B199" s="92"/>
      <c r="C199" s="68"/>
      <c r="D199" s="83"/>
      <c r="E199" s="1"/>
      <c r="F199" s="26"/>
      <c r="G199" s="80"/>
    </row>
    <row r="200" spans="1:7" ht="11.25" customHeight="1" x14ac:dyDescent="0.25">
      <c r="A200" s="71"/>
      <c r="B200" s="92"/>
      <c r="C200" s="68"/>
      <c r="D200" s="83"/>
      <c r="E200" s="1"/>
      <c r="F200" s="26"/>
      <c r="G200" s="80"/>
    </row>
    <row r="201" spans="1:7" ht="11.25" customHeight="1" x14ac:dyDescent="0.25">
      <c r="A201" s="71"/>
      <c r="B201" s="92"/>
      <c r="C201" s="68"/>
      <c r="D201" s="83"/>
      <c r="E201" s="1"/>
      <c r="F201" s="26"/>
      <c r="G201" s="80"/>
    </row>
    <row r="202" spans="1:7" ht="11.25" customHeight="1" x14ac:dyDescent="0.25">
      <c r="A202" s="72"/>
      <c r="B202" s="93"/>
      <c r="C202" s="69"/>
      <c r="D202" s="84"/>
      <c r="E202" s="3"/>
      <c r="F202" s="27"/>
      <c r="G202" s="81"/>
    </row>
    <row r="203" spans="1:7" ht="11.25" customHeight="1" x14ac:dyDescent="0.25">
      <c r="A203" s="70" t="s">
        <v>53</v>
      </c>
      <c r="B203" s="91">
        <f>+VLOOKUP(A203,[2]OCT!$A$7:$F$106,6,0)</f>
        <v>49000.000000000007</v>
      </c>
      <c r="C203" s="67">
        <f t="shared" ref="C203" si="14">+B203/234</f>
        <v>209.40170940170944</v>
      </c>
      <c r="D203" s="82">
        <v>234</v>
      </c>
      <c r="E203" s="2"/>
      <c r="F203" s="25"/>
      <c r="G203" s="79"/>
    </row>
    <row r="204" spans="1:7" ht="11.25" customHeight="1" x14ac:dyDescent="0.25">
      <c r="A204" s="71"/>
      <c r="B204" s="92"/>
      <c r="C204" s="68"/>
      <c r="D204" s="83"/>
      <c r="E204" s="1"/>
      <c r="F204" s="26"/>
      <c r="G204" s="80"/>
    </row>
    <row r="205" spans="1:7" ht="11.25" customHeight="1" x14ac:dyDescent="0.25">
      <c r="A205" s="71"/>
      <c r="B205" s="92"/>
      <c r="C205" s="68"/>
      <c r="D205" s="83"/>
      <c r="E205" s="1"/>
      <c r="F205" s="26"/>
      <c r="G205" s="80"/>
    </row>
    <row r="206" spans="1:7" ht="11.25" customHeight="1" x14ac:dyDescent="0.25">
      <c r="A206" s="71"/>
      <c r="B206" s="92"/>
      <c r="C206" s="68"/>
      <c r="D206" s="83"/>
      <c r="E206" s="1"/>
      <c r="F206" s="26"/>
      <c r="G206" s="80"/>
    </row>
    <row r="207" spans="1:7" ht="11.25" customHeight="1" x14ac:dyDescent="0.25">
      <c r="A207" s="71"/>
      <c r="B207" s="92"/>
      <c r="C207" s="68"/>
      <c r="D207" s="83"/>
      <c r="E207" s="1"/>
      <c r="F207" s="26"/>
      <c r="G207" s="80"/>
    </row>
    <row r="208" spans="1:7" ht="11.25" customHeight="1" x14ac:dyDescent="0.25">
      <c r="A208" s="71"/>
      <c r="B208" s="92"/>
      <c r="C208" s="68"/>
      <c r="D208" s="83"/>
      <c r="E208" s="1"/>
      <c r="F208" s="26"/>
      <c r="G208" s="80"/>
    </row>
    <row r="209" spans="1:7" ht="11.25" customHeight="1" x14ac:dyDescent="0.25">
      <c r="A209" s="71"/>
      <c r="B209" s="92"/>
      <c r="C209" s="68"/>
      <c r="D209" s="83"/>
      <c r="E209" s="1"/>
      <c r="F209" s="26"/>
      <c r="G209" s="80"/>
    </row>
    <row r="210" spans="1:7" ht="11.25" customHeight="1" x14ac:dyDescent="0.25">
      <c r="A210" s="71"/>
      <c r="B210" s="92"/>
      <c r="C210" s="68"/>
      <c r="D210" s="83"/>
      <c r="E210" s="1"/>
      <c r="F210" s="26"/>
      <c r="G210" s="80"/>
    </row>
    <row r="211" spans="1:7" ht="11.25" customHeight="1" x14ac:dyDescent="0.25">
      <c r="A211" s="71"/>
      <c r="B211" s="92"/>
      <c r="C211" s="68"/>
      <c r="D211" s="83"/>
      <c r="E211" s="1"/>
      <c r="F211" s="26"/>
      <c r="G211" s="80"/>
    </row>
    <row r="212" spans="1:7" ht="11.25" customHeight="1" x14ac:dyDescent="0.25">
      <c r="A212" s="71"/>
      <c r="B212" s="92"/>
      <c r="C212" s="68"/>
      <c r="D212" s="83"/>
      <c r="E212" s="1"/>
      <c r="F212" s="26"/>
      <c r="G212" s="80"/>
    </row>
    <row r="213" spans="1:7" ht="11.25" customHeight="1" x14ac:dyDescent="0.25">
      <c r="A213" s="72"/>
      <c r="B213" s="93"/>
      <c r="C213" s="69"/>
      <c r="D213" s="84"/>
      <c r="E213" s="3"/>
      <c r="F213" s="27"/>
      <c r="G213" s="81"/>
    </row>
    <row r="214" spans="1:7" ht="11.25" customHeight="1" x14ac:dyDescent="0.25">
      <c r="A214" s="70" t="s">
        <v>52</v>
      </c>
      <c r="B214" s="91">
        <f>+VLOOKUP(A214,[2]OCT!$A$7:$F$106,6,0)</f>
        <v>49000.000000000007</v>
      </c>
      <c r="C214" s="67">
        <f t="shared" ref="C214" si="15">+B214/234</f>
        <v>209.40170940170944</v>
      </c>
      <c r="D214" s="82">
        <v>234</v>
      </c>
      <c r="E214" s="2"/>
      <c r="F214" s="25"/>
      <c r="G214" s="79"/>
    </row>
    <row r="215" spans="1:7" ht="11.25" customHeight="1" x14ac:dyDescent="0.25">
      <c r="A215" s="71"/>
      <c r="B215" s="92"/>
      <c r="C215" s="68"/>
      <c r="D215" s="83"/>
      <c r="E215" s="1"/>
      <c r="F215" s="26"/>
      <c r="G215" s="80"/>
    </row>
    <row r="216" spans="1:7" ht="11.25" customHeight="1" x14ac:dyDescent="0.25">
      <c r="A216" s="71"/>
      <c r="B216" s="92"/>
      <c r="C216" s="68"/>
      <c r="D216" s="83"/>
      <c r="E216" s="1"/>
      <c r="F216" s="26"/>
      <c r="G216" s="80"/>
    </row>
    <row r="217" spans="1:7" ht="11.25" customHeight="1" x14ac:dyDescent="0.25">
      <c r="A217" s="71"/>
      <c r="B217" s="92"/>
      <c r="C217" s="68"/>
      <c r="D217" s="83"/>
      <c r="E217" s="1"/>
      <c r="F217" s="26"/>
      <c r="G217" s="80"/>
    </row>
    <row r="218" spans="1:7" ht="11.25" customHeight="1" x14ac:dyDescent="0.25">
      <c r="A218" s="71"/>
      <c r="B218" s="92"/>
      <c r="C218" s="68"/>
      <c r="D218" s="83"/>
      <c r="E218" s="1"/>
      <c r="F218" s="26"/>
      <c r="G218" s="80"/>
    </row>
    <row r="219" spans="1:7" ht="11.25" customHeight="1" x14ac:dyDescent="0.25">
      <c r="A219" s="71"/>
      <c r="B219" s="92"/>
      <c r="C219" s="68"/>
      <c r="D219" s="83"/>
      <c r="E219" s="1"/>
      <c r="F219" s="26"/>
      <c r="G219" s="80"/>
    </row>
    <row r="220" spans="1:7" ht="11.25" customHeight="1" x14ac:dyDescent="0.25">
      <c r="A220" s="71"/>
      <c r="B220" s="92"/>
      <c r="C220" s="68"/>
      <c r="D220" s="83"/>
      <c r="E220" s="1"/>
      <c r="F220" s="26"/>
      <c r="G220" s="80"/>
    </row>
    <row r="221" spans="1:7" ht="11.25" customHeight="1" x14ac:dyDescent="0.25">
      <c r="A221" s="71"/>
      <c r="B221" s="92"/>
      <c r="C221" s="68"/>
      <c r="D221" s="83"/>
      <c r="E221" s="1"/>
      <c r="F221" s="26"/>
      <c r="G221" s="80"/>
    </row>
    <row r="222" spans="1:7" ht="11.25" customHeight="1" x14ac:dyDescent="0.25">
      <c r="A222" s="71"/>
      <c r="B222" s="92"/>
      <c r="C222" s="68"/>
      <c r="D222" s="83"/>
      <c r="E222" s="1"/>
      <c r="F222" s="26"/>
      <c r="G222" s="80"/>
    </row>
    <row r="223" spans="1:7" ht="11.25" customHeight="1" x14ac:dyDescent="0.25">
      <c r="A223" s="71"/>
      <c r="B223" s="92"/>
      <c r="C223" s="68"/>
      <c r="D223" s="83"/>
      <c r="E223" s="1"/>
      <c r="F223" s="26"/>
      <c r="G223" s="80"/>
    </row>
    <row r="224" spans="1:7" ht="11.25" customHeight="1" x14ac:dyDescent="0.25">
      <c r="A224" s="72"/>
      <c r="B224" s="93"/>
      <c r="C224" s="69"/>
      <c r="D224" s="84"/>
      <c r="E224" s="3"/>
      <c r="F224" s="27"/>
      <c r="G224" s="81"/>
    </row>
    <row r="225" spans="1:7" ht="11.25" customHeight="1" x14ac:dyDescent="0.25">
      <c r="A225" s="70" t="s">
        <v>51</v>
      </c>
      <c r="B225" s="91">
        <f>+VLOOKUP(A225,[2]OCT!$A$7:$F$106,6,0)</f>
        <v>35000</v>
      </c>
      <c r="C225" s="67">
        <f t="shared" ref="C225" si="16">+B225/234</f>
        <v>149.57264957264957</v>
      </c>
      <c r="D225" s="82">
        <v>234</v>
      </c>
      <c r="E225" s="2"/>
      <c r="F225" s="25"/>
      <c r="G225" s="79"/>
    </row>
    <row r="226" spans="1:7" ht="11.25" customHeight="1" x14ac:dyDescent="0.25">
      <c r="A226" s="71"/>
      <c r="B226" s="92"/>
      <c r="C226" s="68"/>
      <c r="D226" s="83"/>
      <c r="E226" s="1"/>
      <c r="F226" s="26"/>
      <c r="G226" s="80"/>
    </row>
    <row r="227" spans="1:7" ht="11.25" customHeight="1" x14ac:dyDescent="0.25">
      <c r="A227" s="71"/>
      <c r="B227" s="92"/>
      <c r="C227" s="68"/>
      <c r="D227" s="83"/>
      <c r="E227" s="1"/>
      <c r="F227" s="26"/>
      <c r="G227" s="80"/>
    </row>
    <row r="228" spans="1:7" ht="11.25" customHeight="1" x14ac:dyDescent="0.25">
      <c r="A228" s="71"/>
      <c r="B228" s="92"/>
      <c r="C228" s="68"/>
      <c r="D228" s="83"/>
      <c r="E228" s="1"/>
      <c r="F228" s="26"/>
      <c r="G228" s="80"/>
    </row>
    <row r="229" spans="1:7" ht="11.25" customHeight="1" x14ac:dyDescent="0.25">
      <c r="A229" s="71"/>
      <c r="B229" s="92"/>
      <c r="C229" s="68"/>
      <c r="D229" s="83"/>
      <c r="E229" s="1"/>
      <c r="F229" s="26"/>
      <c r="G229" s="80"/>
    </row>
    <row r="230" spans="1:7" ht="11.25" customHeight="1" x14ac:dyDescent="0.25">
      <c r="A230" s="71"/>
      <c r="B230" s="92"/>
      <c r="C230" s="68"/>
      <c r="D230" s="83"/>
      <c r="E230" s="1"/>
      <c r="F230" s="26"/>
      <c r="G230" s="80"/>
    </row>
    <row r="231" spans="1:7" ht="11.25" customHeight="1" x14ac:dyDescent="0.25">
      <c r="A231" s="71"/>
      <c r="B231" s="92"/>
      <c r="C231" s="68"/>
      <c r="D231" s="83"/>
      <c r="E231" s="1"/>
      <c r="F231" s="26"/>
      <c r="G231" s="80"/>
    </row>
    <row r="232" spans="1:7" ht="11.25" customHeight="1" x14ac:dyDescent="0.25">
      <c r="A232" s="71"/>
      <c r="B232" s="92"/>
      <c r="C232" s="68"/>
      <c r="D232" s="83"/>
      <c r="E232" s="1"/>
      <c r="F232" s="26"/>
      <c r="G232" s="80"/>
    </row>
    <row r="233" spans="1:7" ht="11.25" customHeight="1" x14ac:dyDescent="0.25">
      <c r="A233" s="71"/>
      <c r="B233" s="92"/>
      <c r="C233" s="68"/>
      <c r="D233" s="83"/>
      <c r="E233" s="1"/>
      <c r="F233" s="26"/>
      <c r="G233" s="80"/>
    </row>
    <row r="234" spans="1:7" ht="11.25" customHeight="1" x14ac:dyDescent="0.25">
      <c r="A234" s="71"/>
      <c r="B234" s="92"/>
      <c r="C234" s="68"/>
      <c r="D234" s="83"/>
      <c r="E234" s="1"/>
      <c r="F234" s="26"/>
      <c r="G234" s="80"/>
    </row>
    <row r="235" spans="1:7" ht="11.25" customHeight="1" x14ac:dyDescent="0.25">
      <c r="A235" s="72"/>
      <c r="B235" s="93"/>
      <c r="C235" s="69"/>
      <c r="D235" s="84"/>
      <c r="E235" s="3"/>
      <c r="F235" s="27"/>
      <c r="G235" s="81"/>
    </row>
    <row r="236" spans="1:7" ht="11.25" customHeight="1" x14ac:dyDescent="0.25">
      <c r="A236" s="97" t="s">
        <v>50</v>
      </c>
      <c r="B236" s="91">
        <f>+VLOOKUP(A236,[2]OCT!$A$7:$F$106,6,0)</f>
        <v>35000</v>
      </c>
      <c r="C236" s="68">
        <f t="shared" ref="C236" si="17">+B236/234</f>
        <v>149.57264957264957</v>
      </c>
      <c r="D236" s="83">
        <v>234</v>
      </c>
      <c r="E236" s="9"/>
      <c r="F236" s="29"/>
      <c r="G236" s="80"/>
    </row>
    <row r="237" spans="1:7" ht="11.25" customHeight="1" x14ac:dyDescent="0.25">
      <c r="A237" s="71"/>
      <c r="B237" s="92"/>
      <c r="C237" s="68"/>
      <c r="D237" s="83"/>
      <c r="E237" s="1"/>
      <c r="F237" s="26"/>
      <c r="G237" s="80"/>
    </row>
    <row r="238" spans="1:7" ht="11.25" customHeight="1" x14ac:dyDescent="0.25">
      <c r="A238" s="71"/>
      <c r="B238" s="92"/>
      <c r="C238" s="68"/>
      <c r="D238" s="83"/>
      <c r="E238" s="1"/>
      <c r="F238" s="26"/>
      <c r="G238" s="80"/>
    </row>
    <row r="239" spans="1:7" ht="11.25" customHeight="1" x14ac:dyDescent="0.25">
      <c r="A239" s="71"/>
      <c r="B239" s="92"/>
      <c r="C239" s="68"/>
      <c r="D239" s="83"/>
      <c r="E239" s="1"/>
      <c r="F239" s="26"/>
      <c r="G239" s="80"/>
    </row>
    <row r="240" spans="1:7" ht="11.25" customHeight="1" x14ac:dyDescent="0.25">
      <c r="A240" s="71"/>
      <c r="B240" s="92"/>
      <c r="C240" s="68"/>
      <c r="D240" s="83"/>
      <c r="E240" s="1"/>
      <c r="F240" s="26"/>
      <c r="G240" s="80"/>
    </row>
    <row r="241" spans="1:7" ht="11.25" customHeight="1" x14ac:dyDescent="0.25">
      <c r="A241" s="71"/>
      <c r="B241" s="92"/>
      <c r="C241" s="68"/>
      <c r="D241" s="83"/>
      <c r="E241" s="1"/>
      <c r="F241" s="26"/>
      <c r="G241" s="80"/>
    </row>
    <row r="242" spans="1:7" ht="11.25" customHeight="1" x14ac:dyDescent="0.25">
      <c r="A242" s="71"/>
      <c r="B242" s="92"/>
      <c r="C242" s="68"/>
      <c r="D242" s="83"/>
      <c r="E242" s="1"/>
      <c r="F242" s="26"/>
      <c r="G242" s="80"/>
    </row>
    <row r="243" spans="1:7" ht="11.25" customHeight="1" x14ac:dyDescent="0.25">
      <c r="A243" s="71"/>
      <c r="B243" s="92"/>
      <c r="C243" s="68"/>
      <c r="D243" s="83"/>
      <c r="E243" s="1"/>
      <c r="F243" s="26"/>
      <c r="G243" s="80"/>
    </row>
    <row r="244" spans="1:7" ht="11.25" customHeight="1" x14ac:dyDescent="0.25">
      <c r="A244" s="71"/>
      <c r="B244" s="92"/>
      <c r="C244" s="68"/>
      <c r="D244" s="83"/>
      <c r="E244" s="1"/>
      <c r="F244" s="26"/>
      <c r="G244" s="80"/>
    </row>
    <row r="245" spans="1:7" ht="11.25" customHeight="1" x14ac:dyDescent="0.25">
      <c r="A245" s="71"/>
      <c r="B245" s="92"/>
      <c r="C245" s="68"/>
      <c r="D245" s="83"/>
      <c r="E245" s="1"/>
      <c r="F245" s="26"/>
      <c r="G245" s="80"/>
    </row>
    <row r="246" spans="1:7" ht="11.25" customHeight="1" x14ac:dyDescent="0.25">
      <c r="A246" s="72"/>
      <c r="B246" s="93"/>
      <c r="C246" s="69"/>
      <c r="D246" s="84"/>
      <c r="E246" s="3"/>
      <c r="F246" s="27"/>
      <c r="G246" s="81"/>
    </row>
    <row r="247" spans="1:7" ht="11.25" customHeight="1" x14ac:dyDescent="0.25">
      <c r="A247" s="70" t="s">
        <v>49</v>
      </c>
      <c r="B247" s="91">
        <f>+VLOOKUP(A247,[2]OCT!$A$7:$F$106,6,0)</f>
        <v>35000</v>
      </c>
      <c r="C247" s="67">
        <f t="shared" ref="C247" si="18">+B247/234</f>
        <v>149.57264957264957</v>
      </c>
      <c r="D247" s="82">
        <v>234</v>
      </c>
      <c r="E247" s="2"/>
      <c r="F247" s="25"/>
      <c r="G247" s="79"/>
    </row>
    <row r="248" spans="1:7" ht="11.25" customHeight="1" x14ac:dyDescent="0.25">
      <c r="A248" s="71"/>
      <c r="B248" s="92"/>
      <c r="C248" s="68"/>
      <c r="D248" s="83"/>
      <c r="E248" s="1"/>
      <c r="F248" s="26"/>
      <c r="G248" s="80"/>
    </row>
    <row r="249" spans="1:7" ht="11.25" customHeight="1" x14ac:dyDescent="0.25">
      <c r="A249" s="71"/>
      <c r="B249" s="92"/>
      <c r="C249" s="68"/>
      <c r="D249" s="83"/>
      <c r="E249" s="1"/>
      <c r="F249" s="26"/>
      <c r="G249" s="80"/>
    </row>
    <row r="250" spans="1:7" ht="11.25" customHeight="1" x14ac:dyDescent="0.25">
      <c r="A250" s="71"/>
      <c r="B250" s="92"/>
      <c r="C250" s="68"/>
      <c r="D250" s="83"/>
      <c r="E250" s="1"/>
      <c r="F250" s="26"/>
      <c r="G250" s="80"/>
    </row>
    <row r="251" spans="1:7" ht="11.25" customHeight="1" x14ac:dyDescent="0.25">
      <c r="A251" s="71"/>
      <c r="B251" s="92"/>
      <c r="C251" s="68"/>
      <c r="D251" s="83"/>
      <c r="E251" s="1"/>
      <c r="F251" s="26"/>
      <c r="G251" s="80"/>
    </row>
    <row r="252" spans="1:7" ht="11.25" customHeight="1" x14ac:dyDescent="0.25">
      <c r="A252" s="71"/>
      <c r="B252" s="92"/>
      <c r="C252" s="68"/>
      <c r="D252" s="83"/>
      <c r="E252" s="1"/>
      <c r="F252" s="26"/>
      <c r="G252" s="80"/>
    </row>
    <row r="253" spans="1:7" ht="11.25" customHeight="1" x14ac:dyDescent="0.25">
      <c r="A253" s="71"/>
      <c r="B253" s="92"/>
      <c r="C253" s="68"/>
      <c r="D253" s="83"/>
      <c r="E253" s="1"/>
      <c r="F253" s="26"/>
      <c r="G253" s="80"/>
    </row>
    <row r="254" spans="1:7" ht="11.25" customHeight="1" x14ac:dyDescent="0.25">
      <c r="A254" s="71"/>
      <c r="B254" s="92"/>
      <c r="C254" s="68"/>
      <c r="D254" s="83"/>
      <c r="E254" s="1"/>
      <c r="F254" s="26"/>
      <c r="G254" s="80"/>
    </row>
    <row r="255" spans="1:7" ht="11.25" customHeight="1" x14ac:dyDescent="0.25">
      <c r="A255" s="71"/>
      <c r="B255" s="92"/>
      <c r="C255" s="68"/>
      <c r="D255" s="83"/>
      <c r="E255" s="1"/>
      <c r="F255" s="26"/>
      <c r="G255" s="80"/>
    </row>
    <row r="256" spans="1:7" ht="11.25" customHeight="1" x14ac:dyDescent="0.25">
      <c r="A256" s="71"/>
      <c r="B256" s="92"/>
      <c r="C256" s="68"/>
      <c r="D256" s="83"/>
      <c r="E256" s="1"/>
      <c r="F256" s="26"/>
      <c r="G256" s="80"/>
    </row>
    <row r="257" spans="1:7" ht="11.25" customHeight="1" x14ac:dyDescent="0.25">
      <c r="A257" s="72"/>
      <c r="B257" s="93"/>
      <c r="C257" s="69"/>
      <c r="D257" s="84"/>
      <c r="E257" s="3"/>
      <c r="F257" s="27"/>
      <c r="G257" s="81"/>
    </row>
    <row r="258" spans="1:7" ht="11.25" customHeight="1" x14ac:dyDescent="0.25">
      <c r="A258" s="70" t="s">
        <v>48</v>
      </c>
      <c r="B258" s="91">
        <v>0</v>
      </c>
      <c r="C258" s="67">
        <f>+B258/234</f>
        <v>0</v>
      </c>
      <c r="D258" s="82">
        <v>234</v>
      </c>
      <c r="E258" s="2"/>
      <c r="F258" s="25"/>
      <c r="G258" s="79"/>
    </row>
    <row r="259" spans="1:7" ht="11.25" customHeight="1" x14ac:dyDescent="0.25">
      <c r="A259" s="71"/>
      <c r="B259" s="92"/>
      <c r="C259" s="68"/>
      <c r="D259" s="83"/>
      <c r="E259" s="1"/>
      <c r="F259" s="26"/>
      <c r="G259" s="80"/>
    </row>
    <row r="260" spans="1:7" ht="11.25" customHeight="1" x14ac:dyDescent="0.25">
      <c r="A260" s="71"/>
      <c r="B260" s="92"/>
      <c r="C260" s="68"/>
      <c r="D260" s="83"/>
      <c r="E260" s="1"/>
      <c r="F260" s="26"/>
      <c r="G260" s="80"/>
    </row>
    <row r="261" spans="1:7" ht="11.25" customHeight="1" x14ac:dyDescent="0.25">
      <c r="A261" s="71"/>
      <c r="B261" s="92"/>
      <c r="C261" s="68"/>
      <c r="D261" s="83"/>
      <c r="E261" s="1"/>
      <c r="F261" s="26"/>
      <c r="G261" s="80"/>
    </row>
    <row r="262" spans="1:7" ht="11.25" customHeight="1" x14ac:dyDescent="0.25">
      <c r="A262" s="71"/>
      <c r="B262" s="92"/>
      <c r="C262" s="68"/>
      <c r="D262" s="83"/>
      <c r="E262" s="1"/>
      <c r="F262" s="26"/>
      <c r="G262" s="80"/>
    </row>
    <row r="263" spans="1:7" ht="11.25" customHeight="1" x14ac:dyDescent="0.25">
      <c r="A263" s="71"/>
      <c r="B263" s="92"/>
      <c r="C263" s="68"/>
      <c r="D263" s="83"/>
      <c r="E263" s="1"/>
      <c r="F263" s="26"/>
      <c r="G263" s="80"/>
    </row>
    <row r="264" spans="1:7" ht="11.25" customHeight="1" x14ac:dyDescent="0.25">
      <c r="A264" s="71"/>
      <c r="B264" s="92"/>
      <c r="C264" s="68"/>
      <c r="D264" s="83"/>
      <c r="E264" s="1"/>
      <c r="F264" s="26"/>
      <c r="G264" s="80"/>
    </row>
    <row r="265" spans="1:7" ht="11.25" customHeight="1" x14ac:dyDescent="0.25">
      <c r="A265" s="71"/>
      <c r="B265" s="92"/>
      <c r="C265" s="68"/>
      <c r="D265" s="83"/>
      <c r="E265" s="1"/>
      <c r="F265" s="26"/>
      <c r="G265" s="80"/>
    </row>
    <row r="266" spans="1:7" ht="11.25" customHeight="1" x14ac:dyDescent="0.25">
      <c r="A266" s="71"/>
      <c r="B266" s="92"/>
      <c r="C266" s="68"/>
      <c r="D266" s="83"/>
      <c r="E266" s="1"/>
      <c r="F266" s="26"/>
      <c r="G266" s="80"/>
    </row>
    <row r="267" spans="1:7" ht="11.25" customHeight="1" x14ac:dyDescent="0.25">
      <c r="A267" s="71"/>
      <c r="B267" s="92"/>
      <c r="C267" s="68"/>
      <c r="D267" s="83"/>
      <c r="E267" s="1"/>
      <c r="F267" s="26"/>
      <c r="G267" s="80"/>
    </row>
    <row r="268" spans="1:7" ht="11.25" customHeight="1" x14ac:dyDescent="0.25">
      <c r="A268" s="72"/>
      <c r="B268" s="93"/>
      <c r="C268" s="69"/>
      <c r="D268" s="84"/>
      <c r="E268" s="3"/>
      <c r="F268" s="27"/>
      <c r="G268" s="81"/>
    </row>
    <row r="269" spans="1:7" ht="11.25" customHeight="1" x14ac:dyDescent="0.25">
      <c r="A269" s="70" t="s">
        <v>47</v>
      </c>
      <c r="B269" s="91">
        <f>+VLOOKUP(A269,[2]OCT!$A$7:$F$106,6,0)</f>
        <v>0</v>
      </c>
      <c r="C269" s="67">
        <f>+B269/234</f>
        <v>0</v>
      </c>
      <c r="D269" s="82">
        <v>234</v>
      </c>
      <c r="E269" s="2"/>
      <c r="F269" s="25"/>
      <c r="G269" s="79"/>
    </row>
    <row r="270" spans="1:7" ht="11.25" customHeight="1" x14ac:dyDescent="0.25">
      <c r="A270" s="71"/>
      <c r="B270" s="92"/>
      <c r="C270" s="68"/>
      <c r="D270" s="83"/>
      <c r="E270" s="1"/>
      <c r="F270" s="26"/>
      <c r="G270" s="80"/>
    </row>
    <row r="271" spans="1:7" ht="11.25" customHeight="1" x14ac:dyDescent="0.25">
      <c r="A271" s="71"/>
      <c r="B271" s="92"/>
      <c r="C271" s="68"/>
      <c r="D271" s="83"/>
      <c r="E271" s="1"/>
      <c r="F271" s="26"/>
      <c r="G271" s="80"/>
    </row>
    <row r="272" spans="1:7" ht="11.25" customHeight="1" x14ac:dyDescent="0.25">
      <c r="A272" s="71"/>
      <c r="B272" s="92"/>
      <c r="C272" s="68"/>
      <c r="D272" s="83"/>
      <c r="E272" s="1"/>
      <c r="F272" s="26"/>
      <c r="G272" s="80"/>
    </row>
    <row r="273" spans="1:7" ht="11.25" customHeight="1" x14ac:dyDescent="0.25">
      <c r="A273" s="71"/>
      <c r="B273" s="92"/>
      <c r="C273" s="68"/>
      <c r="D273" s="83"/>
      <c r="E273" s="1"/>
      <c r="F273" s="26"/>
      <c r="G273" s="80"/>
    </row>
    <row r="274" spans="1:7" ht="11.25" customHeight="1" x14ac:dyDescent="0.25">
      <c r="A274" s="71"/>
      <c r="B274" s="92"/>
      <c r="C274" s="68"/>
      <c r="D274" s="83"/>
      <c r="E274" s="1"/>
      <c r="F274" s="26"/>
      <c r="G274" s="80"/>
    </row>
    <row r="275" spans="1:7" ht="11.25" customHeight="1" x14ac:dyDescent="0.25">
      <c r="A275" s="71"/>
      <c r="B275" s="92"/>
      <c r="C275" s="68"/>
      <c r="D275" s="83"/>
      <c r="E275" s="1"/>
      <c r="F275" s="26"/>
      <c r="G275" s="80"/>
    </row>
    <row r="276" spans="1:7" ht="11.25" customHeight="1" x14ac:dyDescent="0.25">
      <c r="A276" s="71"/>
      <c r="B276" s="92"/>
      <c r="C276" s="68"/>
      <c r="D276" s="83"/>
      <c r="E276" s="1"/>
      <c r="F276" s="26"/>
      <c r="G276" s="80"/>
    </row>
    <row r="277" spans="1:7" ht="11.25" customHeight="1" x14ac:dyDescent="0.25">
      <c r="A277" s="71"/>
      <c r="B277" s="92"/>
      <c r="C277" s="68"/>
      <c r="D277" s="83"/>
      <c r="E277" s="1"/>
      <c r="F277" s="26"/>
      <c r="G277" s="80"/>
    </row>
    <row r="278" spans="1:7" ht="11.25" customHeight="1" x14ac:dyDescent="0.25">
      <c r="A278" s="71"/>
      <c r="B278" s="92"/>
      <c r="C278" s="68"/>
      <c r="D278" s="83"/>
      <c r="E278" s="1"/>
      <c r="F278" s="26"/>
      <c r="G278" s="80"/>
    </row>
    <row r="279" spans="1:7" ht="11.25" customHeight="1" x14ac:dyDescent="0.25">
      <c r="A279" s="72"/>
      <c r="B279" s="93"/>
      <c r="C279" s="69"/>
      <c r="D279" s="84"/>
      <c r="E279" s="3"/>
      <c r="F279" s="27"/>
      <c r="G279" s="81"/>
    </row>
    <row r="280" spans="1:7" ht="11.25" customHeight="1" x14ac:dyDescent="0.25">
      <c r="A280" s="70" t="s">
        <v>46</v>
      </c>
      <c r="B280" s="91">
        <v>0</v>
      </c>
      <c r="C280" s="67">
        <f t="shared" ref="C280" si="19">+B280/234</f>
        <v>0</v>
      </c>
      <c r="D280" s="82">
        <v>234</v>
      </c>
      <c r="E280" s="2"/>
      <c r="F280" s="25"/>
      <c r="G280" s="79"/>
    </row>
    <row r="281" spans="1:7" ht="11.25" customHeight="1" x14ac:dyDescent="0.25">
      <c r="A281" s="71"/>
      <c r="B281" s="92"/>
      <c r="C281" s="68"/>
      <c r="D281" s="83"/>
      <c r="E281" s="1"/>
      <c r="F281" s="26"/>
      <c r="G281" s="80"/>
    </row>
    <row r="282" spans="1:7" ht="11.25" customHeight="1" x14ac:dyDescent="0.25">
      <c r="A282" s="71"/>
      <c r="B282" s="92"/>
      <c r="C282" s="68"/>
      <c r="D282" s="83"/>
      <c r="E282" s="1"/>
      <c r="F282" s="26"/>
      <c r="G282" s="80"/>
    </row>
    <row r="283" spans="1:7" ht="11.25" customHeight="1" x14ac:dyDescent="0.25">
      <c r="A283" s="71"/>
      <c r="B283" s="92"/>
      <c r="C283" s="68"/>
      <c r="D283" s="83"/>
      <c r="E283" s="1"/>
      <c r="F283" s="26"/>
      <c r="G283" s="80"/>
    </row>
    <row r="284" spans="1:7" ht="11.25" customHeight="1" x14ac:dyDescent="0.25">
      <c r="A284" s="71"/>
      <c r="B284" s="92"/>
      <c r="C284" s="68"/>
      <c r="D284" s="83"/>
      <c r="E284" s="1"/>
      <c r="F284" s="26"/>
      <c r="G284" s="80"/>
    </row>
    <row r="285" spans="1:7" ht="11.25" customHeight="1" x14ac:dyDescent="0.25">
      <c r="A285" s="71"/>
      <c r="B285" s="92"/>
      <c r="C285" s="68"/>
      <c r="D285" s="83"/>
      <c r="E285" s="1"/>
      <c r="F285" s="26"/>
      <c r="G285" s="80"/>
    </row>
    <row r="286" spans="1:7" ht="11.25" customHeight="1" x14ac:dyDescent="0.25">
      <c r="A286" s="71"/>
      <c r="B286" s="92"/>
      <c r="C286" s="68"/>
      <c r="D286" s="83"/>
      <c r="E286" s="1"/>
      <c r="F286" s="26"/>
      <c r="G286" s="80"/>
    </row>
    <row r="287" spans="1:7" ht="11.25" customHeight="1" x14ac:dyDescent="0.25">
      <c r="A287" s="71"/>
      <c r="B287" s="92"/>
      <c r="C287" s="68"/>
      <c r="D287" s="83"/>
      <c r="E287" s="1"/>
      <c r="F287" s="26"/>
      <c r="G287" s="80"/>
    </row>
    <row r="288" spans="1:7" ht="11.25" customHeight="1" x14ac:dyDescent="0.25">
      <c r="A288" s="71"/>
      <c r="B288" s="92"/>
      <c r="C288" s="68"/>
      <c r="D288" s="83"/>
      <c r="E288" s="1"/>
      <c r="F288" s="26"/>
      <c r="G288" s="80"/>
    </row>
    <row r="289" spans="1:7" ht="11.25" customHeight="1" x14ac:dyDescent="0.25">
      <c r="A289" s="71"/>
      <c r="B289" s="92"/>
      <c r="C289" s="68"/>
      <c r="D289" s="83"/>
      <c r="E289" s="1"/>
      <c r="F289" s="26"/>
      <c r="G289" s="80"/>
    </row>
    <row r="290" spans="1:7" ht="11.25" customHeight="1" x14ac:dyDescent="0.25">
      <c r="A290" s="72"/>
      <c r="B290" s="93"/>
      <c r="C290" s="69"/>
      <c r="D290" s="84"/>
      <c r="E290" s="3"/>
      <c r="F290" s="27"/>
      <c r="G290" s="81"/>
    </row>
    <row r="291" spans="1:7" ht="11.25" customHeight="1" x14ac:dyDescent="0.25">
      <c r="A291" s="70" t="s">
        <v>45</v>
      </c>
      <c r="B291" s="91">
        <f>+VLOOKUP(A291,[2]OCT!$A$7:$F$106,6,0)</f>
        <v>35000</v>
      </c>
      <c r="C291" s="67">
        <f t="shared" ref="C291" si="20">+B291/234</f>
        <v>149.57264957264957</v>
      </c>
      <c r="D291" s="82">
        <v>234</v>
      </c>
      <c r="E291" s="2"/>
      <c r="F291" s="25"/>
      <c r="G291" s="79"/>
    </row>
    <row r="292" spans="1:7" ht="11.25" customHeight="1" x14ac:dyDescent="0.25">
      <c r="A292" s="71"/>
      <c r="B292" s="92"/>
      <c r="C292" s="68"/>
      <c r="D292" s="83"/>
      <c r="E292" s="1"/>
      <c r="F292" s="26"/>
      <c r="G292" s="80"/>
    </row>
    <row r="293" spans="1:7" ht="11.25" customHeight="1" x14ac:dyDescent="0.25">
      <c r="A293" s="71"/>
      <c r="B293" s="92"/>
      <c r="C293" s="68"/>
      <c r="D293" s="83"/>
      <c r="E293" s="1"/>
      <c r="F293" s="26"/>
      <c r="G293" s="80"/>
    </row>
    <row r="294" spans="1:7" ht="11.25" customHeight="1" x14ac:dyDescent="0.25">
      <c r="A294" s="71"/>
      <c r="B294" s="92"/>
      <c r="C294" s="68"/>
      <c r="D294" s="83"/>
      <c r="E294" s="1"/>
      <c r="F294" s="26"/>
      <c r="G294" s="80"/>
    </row>
    <row r="295" spans="1:7" ht="11.25" customHeight="1" x14ac:dyDescent="0.25">
      <c r="A295" s="71"/>
      <c r="B295" s="92"/>
      <c r="C295" s="68"/>
      <c r="D295" s="83"/>
      <c r="E295" s="1"/>
      <c r="F295" s="26"/>
      <c r="G295" s="80"/>
    </row>
    <row r="296" spans="1:7" ht="11.25" customHeight="1" x14ac:dyDescent="0.25">
      <c r="A296" s="71"/>
      <c r="B296" s="92"/>
      <c r="C296" s="68"/>
      <c r="D296" s="83"/>
      <c r="E296" s="1"/>
      <c r="F296" s="26"/>
      <c r="G296" s="80"/>
    </row>
    <row r="297" spans="1:7" ht="11.25" customHeight="1" x14ac:dyDescent="0.25">
      <c r="A297" s="71"/>
      <c r="B297" s="92"/>
      <c r="C297" s="68"/>
      <c r="D297" s="83"/>
      <c r="E297" s="1"/>
      <c r="F297" s="26"/>
      <c r="G297" s="80"/>
    </row>
    <row r="298" spans="1:7" ht="11.25" customHeight="1" x14ac:dyDescent="0.25">
      <c r="A298" s="71"/>
      <c r="B298" s="92"/>
      <c r="C298" s="68"/>
      <c r="D298" s="83"/>
      <c r="E298" s="1"/>
      <c r="F298" s="26"/>
      <c r="G298" s="80"/>
    </row>
    <row r="299" spans="1:7" ht="11.25" customHeight="1" x14ac:dyDescent="0.25">
      <c r="A299" s="71"/>
      <c r="B299" s="92"/>
      <c r="C299" s="68"/>
      <c r="D299" s="83"/>
      <c r="E299" s="1"/>
      <c r="F299" s="26"/>
      <c r="G299" s="80"/>
    </row>
    <row r="300" spans="1:7" ht="11.25" customHeight="1" x14ac:dyDescent="0.25">
      <c r="A300" s="71"/>
      <c r="B300" s="92"/>
      <c r="C300" s="68"/>
      <c r="D300" s="83"/>
      <c r="E300" s="1"/>
      <c r="F300" s="26"/>
      <c r="G300" s="80"/>
    </row>
    <row r="301" spans="1:7" ht="11.25" customHeight="1" x14ac:dyDescent="0.25">
      <c r="A301" s="72"/>
      <c r="B301" s="93"/>
      <c r="C301" s="69"/>
      <c r="D301" s="84"/>
      <c r="E301" s="3"/>
      <c r="F301" s="27"/>
      <c r="G301" s="81"/>
    </row>
    <row r="302" spans="1:7" ht="11.25" customHeight="1" x14ac:dyDescent="0.25">
      <c r="A302" s="70" t="s">
        <v>44</v>
      </c>
      <c r="B302" s="91">
        <f>+VLOOKUP(A302,[2]OCT!$A$7:$F$106,6,0)</f>
        <v>30240.000000000004</v>
      </c>
      <c r="C302" s="67">
        <f t="shared" ref="C302" si="21">+B302/234</f>
        <v>129.23076923076925</v>
      </c>
      <c r="D302" s="82">
        <v>234</v>
      </c>
      <c r="E302" s="2"/>
      <c r="F302" s="25"/>
      <c r="G302" s="79"/>
    </row>
    <row r="303" spans="1:7" ht="11.25" customHeight="1" x14ac:dyDescent="0.25">
      <c r="A303" s="71"/>
      <c r="B303" s="92"/>
      <c r="C303" s="68"/>
      <c r="D303" s="83"/>
      <c r="E303" s="1"/>
      <c r="F303" s="26"/>
      <c r="G303" s="80"/>
    </row>
    <row r="304" spans="1:7" ht="11.25" customHeight="1" x14ac:dyDescent="0.25">
      <c r="A304" s="71"/>
      <c r="B304" s="92"/>
      <c r="C304" s="68"/>
      <c r="D304" s="83"/>
      <c r="E304" s="1"/>
      <c r="F304" s="26"/>
      <c r="G304" s="80"/>
    </row>
    <row r="305" spans="1:7" ht="11.25" customHeight="1" x14ac:dyDescent="0.25">
      <c r="A305" s="71"/>
      <c r="B305" s="92"/>
      <c r="C305" s="68"/>
      <c r="D305" s="83"/>
      <c r="E305" s="1"/>
      <c r="F305" s="26"/>
      <c r="G305" s="80"/>
    </row>
    <row r="306" spans="1:7" ht="11.25" customHeight="1" x14ac:dyDescent="0.25">
      <c r="A306" s="71"/>
      <c r="B306" s="92"/>
      <c r="C306" s="68"/>
      <c r="D306" s="83"/>
      <c r="E306" s="1"/>
      <c r="F306" s="26"/>
      <c r="G306" s="80"/>
    </row>
    <row r="307" spans="1:7" ht="11.25" customHeight="1" x14ac:dyDescent="0.25">
      <c r="A307" s="71"/>
      <c r="B307" s="92"/>
      <c r="C307" s="68"/>
      <c r="D307" s="83"/>
      <c r="E307" s="1"/>
      <c r="F307" s="26"/>
      <c r="G307" s="80"/>
    </row>
    <row r="308" spans="1:7" ht="11.25" customHeight="1" x14ac:dyDescent="0.25">
      <c r="A308" s="71"/>
      <c r="B308" s="92"/>
      <c r="C308" s="68"/>
      <c r="D308" s="83"/>
      <c r="E308" s="1"/>
      <c r="F308" s="26"/>
      <c r="G308" s="80"/>
    </row>
    <row r="309" spans="1:7" ht="11.25" customHeight="1" x14ac:dyDescent="0.25">
      <c r="A309" s="71"/>
      <c r="B309" s="92"/>
      <c r="C309" s="68"/>
      <c r="D309" s="83"/>
      <c r="E309" s="1"/>
      <c r="F309" s="26"/>
      <c r="G309" s="80"/>
    </row>
    <row r="310" spans="1:7" ht="11.25" customHeight="1" x14ac:dyDescent="0.25">
      <c r="A310" s="71"/>
      <c r="B310" s="92"/>
      <c r="C310" s="68"/>
      <c r="D310" s="83"/>
      <c r="E310" s="1"/>
      <c r="F310" s="26"/>
      <c r="G310" s="80"/>
    </row>
    <row r="311" spans="1:7" ht="11.25" customHeight="1" x14ac:dyDescent="0.25">
      <c r="A311" s="71"/>
      <c r="B311" s="92"/>
      <c r="C311" s="68"/>
      <c r="D311" s="83"/>
      <c r="E311" s="1"/>
      <c r="F311" s="26"/>
      <c r="G311" s="80"/>
    </row>
    <row r="312" spans="1:7" ht="11.25" customHeight="1" x14ac:dyDescent="0.25">
      <c r="A312" s="72"/>
      <c r="B312" s="93"/>
      <c r="C312" s="69"/>
      <c r="D312" s="84"/>
      <c r="E312" s="3"/>
      <c r="F312" s="27"/>
      <c r="G312" s="81"/>
    </row>
    <row r="313" spans="1:7" ht="11.25" customHeight="1" x14ac:dyDescent="0.25">
      <c r="A313" s="70" t="s">
        <v>43</v>
      </c>
      <c r="B313" s="91">
        <f>+VLOOKUP(A313,[2]OCT!$A$7:$F$106,6,0)</f>
        <v>30240.000000000004</v>
      </c>
      <c r="C313" s="67">
        <f t="shared" ref="C313" si="22">+B313/234</f>
        <v>129.23076923076925</v>
      </c>
      <c r="D313" s="82">
        <v>234</v>
      </c>
      <c r="E313" s="2"/>
      <c r="F313" s="25"/>
      <c r="G313" s="79"/>
    </row>
    <row r="314" spans="1:7" ht="11.25" customHeight="1" x14ac:dyDescent="0.25">
      <c r="A314" s="71"/>
      <c r="B314" s="92"/>
      <c r="C314" s="68"/>
      <c r="D314" s="83"/>
      <c r="E314" s="1"/>
      <c r="F314" s="26"/>
      <c r="G314" s="80"/>
    </row>
    <row r="315" spans="1:7" ht="11.25" customHeight="1" x14ac:dyDescent="0.25">
      <c r="A315" s="71"/>
      <c r="B315" s="92"/>
      <c r="C315" s="68"/>
      <c r="D315" s="83"/>
      <c r="E315" s="1"/>
      <c r="F315" s="26"/>
      <c r="G315" s="80"/>
    </row>
    <row r="316" spans="1:7" ht="11.25" customHeight="1" x14ac:dyDescent="0.25">
      <c r="A316" s="71"/>
      <c r="B316" s="92"/>
      <c r="C316" s="68"/>
      <c r="D316" s="83"/>
      <c r="E316" s="1"/>
      <c r="F316" s="26"/>
      <c r="G316" s="80"/>
    </row>
    <row r="317" spans="1:7" ht="11.25" customHeight="1" x14ac:dyDescent="0.25">
      <c r="A317" s="71"/>
      <c r="B317" s="92"/>
      <c r="C317" s="68"/>
      <c r="D317" s="83"/>
      <c r="E317" s="1"/>
      <c r="F317" s="26"/>
      <c r="G317" s="80"/>
    </row>
    <row r="318" spans="1:7" ht="11.25" customHeight="1" x14ac:dyDescent="0.25">
      <c r="A318" s="71"/>
      <c r="B318" s="92"/>
      <c r="C318" s="68"/>
      <c r="D318" s="83"/>
      <c r="E318" s="1"/>
      <c r="F318" s="26"/>
      <c r="G318" s="80"/>
    </row>
    <row r="319" spans="1:7" ht="11.25" customHeight="1" x14ac:dyDescent="0.25">
      <c r="A319" s="71"/>
      <c r="B319" s="92"/>
      <c r="C319" s="68"/>
      <c r="D319" s="83"/>
      <c r="E319" s="1"/>
      <c r="F319" s="26"/>
      <c r="G319" s="80"/>
    </row>
    <row r="320" spans="1:7" ht="11.25" customHeight="1" x14ac:dyDescent="0.25">
      <c r="A320" s="71"/>
      <c r="B320" s="92"/>
      <c r="C320" s="68"/>
      <c r="D320" s="83"/>
      <c r="E320" s="1"/>
      <c r="F320" s="26"/>
      <c r="G320" s="80"/>
    </row>
    <row r="321" spans="1:7" ht="11.25" customHeight="1" x14ac:dyDescent="0.25">
      <c r="A321" s="71"/>
      <c r="B321" s="92"/>
      <c r="C321" s="68"/>
      <c r="D321" s="83"/>
      <c r="E321" s="1"/>
      <c r="F321" s="26"/>
      <c r="G321" s="80"/>
    </row>
    <row r="322" spans="1:7" ht="11.25" customHeight="1" x14ac:dyDescent="0.25">
      <c r="A322" s="71"/>
      <c r="B322" s="92"/>
      <c r="C322" s="68"/>
      <c r="D322" s="83"/>
      <c r="E322" s="1"/>
      <c r="F322" s="26"/>
      <c r="G322" s="80"/>
    </row>
    <row r="323" spans="1:7" ht="11.25" customHeight="1" x14ac:dyDescent="0.25">
      <c r="A323" s="72"/>
      <c r="B323" s="93"/>
      <c r="C323" s="69"/>
      <c r="D323" s="84"/>
      <c r="E323" s="3"/>
      <c r="F323" s="27"/>
      <c r="G323" s="81"/>
    </row>
    <row r="324" spans="1:7" ht="11.25" customHeight="1" x14ac:dyDescent="0.25">
      <c r="A324" s="70" t="s">
        <v>42</v>
      </c>
      <c r="B324" s="91">
        <f>+VLOOKUP(A324,[2]OCT!$A$7:$F$106,6,0)</f>
        <v>30240.000000000004</v>
      </c>
      <c r="C324" s="67">
        <f t="shared" ref="C324" si="23">+B324/234</f>
        <v>129.23076923076925</v>
      </c>
      <c r="D324" s="82">
        <v>234</v>
      </c>
      <c r="E324" s="2"/>
      <c r="F324" s="25"/>
      <c r="G324" s="79"/>
    </row>
    <row r="325" spans="1:7" ht="11.25" customHeight="1" x14ac:dyDescent="0.25">
      <c r="A325" s="71"/>
      <c r="B325" s="92"/>
      <c r="C325" s="68"/>
      <c r="D325" s="83"/>
      <c r="E325" s="1"/>
      <c r="F325" s="26"/>
      <c r="G325" s="80"/>
    </row>
    <row r="326" spans="1:7" ht="11.25" customHeight="1" x14ac:dyDescent="0.25">
      <c r="A326" s="71"/>
      <c r="B326" s="92"/>
      <c r="C326" s="68"/>
      <c r="D326" s="83"/>
      <c r="E326" s="1"/>
      <c r="F326" s="26"/>
      <c r="G326" s="80"/>
    </row>
    <row r="327" spans="1:7" ht="11.25" customHeight="1" x14ac:dyDescent="0.25">
      <c r="A327" s="71"/>
      <c r="B327" s="92"/>
      <c r="C327" s="68"/>
      <c r="D327" s="83"/>
      <c r="E327" s="1"/>
      <c r="F327" s="26"/>
      <c r="G327" s="80"/>
    </row>
    <row r="328" spans="1:7" ht="11.25" customHeight="1" x14ac:dyDescent="0.25">
      <c r="A328" s="71"/>
      <c r="B328" s="92"/>
      <c r="C328" s="68"/>
      <c r="D328" s="83"/>
      <c r="E328" s="1"/>
      <c r="F328" s="26"/>
      <c r="G328" s="80"/>
    </row>
    <row r="329" spans="1:7" ht="11.25" customHeight="1" x14ac:dyDescent="0.25">
      <c r="A329" s="71"/>
      <c r="B329" s="92"/>
      <c r="C329" s="68"/>
      <c r="D329" s="83"/>
      <c r="E329" s="1"/>
      <c r="F329" s="26"/>
      <c r="G329" s="80"/>
    </row>
    <row r="330" spans="1:7" ht="11.25" customHeight="1" x14ac:dyDescent="0.25">
      <c r="A330" s="71"/>
      <c r="B330" s="92"/>
      <c r="C330" s="68"/>
      <c r="D330" s="83"/>
      <c r="E330" s="1"/>
      <c r="F330" s="26"/>
      <c r="G330" s="80"/>
    </row>
    <row r="331" spans="1:7" ht="11.25" customHeight="1" x14ac:dyDescent="0.25">
      <c r="A331" s="71"/>
      <c r="B331" s="92"/>
      <c r="C331" s="68"/>
      <c r="D331" s="83"/>
      <c r="E331" s="1"/>
      <c r="F331" s="26"/>
      <c r="G331" s="80"/>
    </row>
    <row r="332" spans="1:7" ht="11.25" customHeight="1" x14ac:dyDescent="0.25">
      <c r="A332" s="71"/>
      <c r="B332" s="92"/>
      <c r="C332" s="68"/>
      <c r="D332" s="83"/>
      <c r="E332" s="1"/>
      <c r="F332" s="26"/>
      <c r="G332" s="80"/>
    </row>
    <row r="333" spans="1:7" ht="11.25" customHeight="1" x14ac:dyDescent="0.25">
      <c r="A333" s="71"/>
      <c r="B333" s="92"/>
      <c r="C333" s="68"/>
      <c r="D333" s="83"/>
      <c r="E333" s="1"/>
      <c r="F333" s="26"/>
      <c r="G333" s="80"/>
    </row>
    <row r="334" spans="1:7" ht="11.25" customHeight="1" x14ac:dyDescent="0.25">
      <c r="A334" s="72"/>
      <c r="B334" s="93"/>
      <c r="C334" s="69"/>
      <c r="D334" s="84"/>
      <c r="E334" s="3"/>
      <c r="F334" s="27"/>
      <c r="G334" s="81"/>
    </row>
    <row r="335" spans="1:7" ht="11.25" customHeight="1" x14ac:dyDescent="0.25">
      <c r="A335" s="70" t="s">
        <v>41</v>
      </c>
      <c r="B335" s="91">
        <f>+VLOOKUP(A335,[2]OCT!$A$7:$F$106,6,0)</f>
        <v>30240.000000000004</v>
      </c>
      <c r="C335" s="67">
        <f t="shared" ref="C335" si="24">+B335/234</f>
        <v>129.23076923076925</v>
      </c>
      <c r="D335" s="82">
        <v>234</v>
      </c>
      <c r="E335" s="2"/>
      <c r="F335" s="25"/>
      <c r="G335" s="79"/>
    </row>
    <row r="336" spans="1:7" ht="11.25" customHeight="1" x14ac:dyDescent="0.25">
      <c r="A336" s="71"/>
      <c r="B336" s="92"/>
      <c r="C336" s="68"/>
      <c r="D336" s="83"/>
      <c r="E336" s="1"/>
      <c r="F336" s="26"/>
      <c r="G336" s="80"/>
    </row>
    <row r="337" spans="1:7" ht="11.25" customHeight="1" x14ac:dyDescent="0.25">
      <c r="A337" s="71"/>
      <c r="B337" s="92"/>
      <c r="C337" s="68"/>
      <c r="D337" s="83"/>
      <c r="E337" s="1"/>
      <c r="F337" s="26"/>
      <c r="G337" s="80"/>
    </row>
    <row r="338" spans="1:7" ht="11.25" customHeight="1" x14ac:dyDescent="0.25">
      <c r="A338" s="71"/>
      <c r="B338" s="92"/>
      <c r="C338" s="68"/>
      <c r="D338" s="83"/>
      <c r="E338" s="1"/>
      <c r="F338" s="26"/>
      <c r="G338" s="80"/>
    </row>
    <row r="339" spans="1:7" ht="11.25" customHeight="1" x14ac:dyDescent="0.25">
      <c r="A339" s="71"/>
      <c r="B339" s="92"/>
      <c r="C339" s="68"/>
      <c r="D339" s="83"/>
      <c r="E339" s="1"/>
      <c r="F339" s="26"/>
      <c r="G339" s="80"/>
    </row>
    <row r="340" spans="1:7" ht="11.25" customHeight="1" x14ac:dyDescent="0.25">
      <c r="A340" s="71"/>
      <c r="B340" s="92"/>
      <c r="C340" s="68"/>
      <c r="D340" s="83"/>
      <c r="E340" s="1"/>
      <c r="F340" s="26"/>
      <c r="G340" s="80"/>
    </row>
    <row r="341" spans="1:7" ht="11.25" customHeight="1" x14ac:dyDescent="0.25">
      <c r="A341" s="71"/>
      <c r="B341" s="92"/>
      <c r="C341" s="68"/>
      <c r="D341" s="83"/>
      <c r="E341" s="1"/>
      <c r="F341" s="26"/>
      <c r="G341" s="80"/>
    </row>
    <row r="342" spans="1:7" ht="11.25" customHeight="1" x14ac:dyDescent="0.25">
      <c r="A342" s="71"/>
      <c r="B342" s="92"/>
      <c r="C342" s="68"/>
      <c r="D342" s="83"/>
      <c r="E342" s="1"/>
      <c r="F342" s="26"/>
      <c r="G342" s="80"/>
    </row>
    <row r="343" spans="1:7" ht="11.25" customHeight="1" x14ac:dyDescent="0.25">
      <c r="A343" s="71"/>
      <c r="B343" s="92"/>
      <c r="C343" s="68"/>
      <c r="D343" s="83"/>
      <c r="E343" s="1"/>
      <c r="F343" s="26"/>
      <c r="G343" s="80"/>
    </row>
    <row r="344" spans="1:7" ht="11.25" customHeight="1" x14ac:dyDescent="0.25">
      <c r="A344" s="71"/>
      <c r="B344" s="92"/>
      <c r="C344" s="68"/>
      <c r="D344" s="83"/>
      <c r="E344" s="1"/>
      <c r="F344" s="26"/>
      <c r="G344" s="80"/>
    </row>
    <row r="345" spans="1:7" ht="11.25" customHeight="1" x14ac:dyDescent="0.25">
      <c r="A345" s="72"/>
      <c r="B345" s="93"/>
      <c r="C345" s="69"/>
      <c r="D345" s="84"/>
      <c r="E345" s="3"/>
      <c r="F345" s="27"/>
      <c r="G345" s="81"/>
    </row>
    <row r="346" spans="1:7" ht="11.25" customHeight="1" x14ac:dyDescent="0.25">
      <c r="A346" s="70" t="s">
        <v>40</v>
      </c>
      <c r="B346" s="91">
        <v>0</v>
      </c>
      <c r="C346" s="67">
        <f t="shared" ref="C346" si="25">+B346/234</f>
        <v>0</v>
      </c>
      <c r="D346" s="82">
        <v>234</v>
      </c>
      <c r="E346" s="2"/>
      <c r="F346" s="25"/>
      <c r="G346" s="79"/>
    </row>
    <row r="347" spans="1:7" ht="11.25" customHeight="1" x14ac:dyDescent="0.25">
      <c r="A347" s="71"/>
      <c r="B347" s="92"/>
      <c r="C347" s="68"/>
      <c r="D347" s="83"/>
      <c r="E347" s="1"/>
      <c r="F347" s="26"/>
      <c r="G347" s="80"/>
    </row>
    <row r="348" spans="1:7" ht="11.25" customHeight="1" x14ac:dyDescent="0.25">
      <c r="A348" s="71"/>
      <c r="B348" s="92"/>
      <c r="C348" s="68"/>
      <c r="D348" s="83"/>
      <c r="E348" s="1"/>
      <c r="F348" s="26"/>
      <c r="G348" s="80"/>
    </row>
    <row r="349" spans="1:7" ht="11.25" customHeight="1" x14ac:dyDescent="0.25">
      <c r="A349" s="71"/>
      <c r="B349" s="92"/>
      <c r="C349" s="68"/>
      <c r="D349" s="83"/>
      <c r="E349" s="1"/>
      <c r="F349" s="26"/>
      <c r="G349" s="80"/>
    </row>
    <row r="350" spans="1:7" ht="11.25" customHeight="1" x14ac:dyDescent="0.25">
      <c r="A350" s="71"/>
      <c r="B350" s="92"/>
      <c r="C350" s="68"/>
      <c r="D350" s="83"/>
      <c r="E350" s="1"/>
      <c r="F350" s="26"/>
      <c r="G350" s="80"/>
    </row>
    <row r="351" spans="1:7" ht="11.25" customHeight="1" x14ac:dyDescent="0.25">
      <c r="A351" s="71"/>
      <c r="B351" s="92"/>
      <c r="C351" s="68"/>
      <c r="D351" s="83"/>
      <c r="E351" s="1"/>
      <c r="F351" s="26"/>
      <c r="G351" s="80"/>
    </row>
    <row r="352" spans="1:7" ht="11.25" customHeight="1" x14ac:dyDescent="0.25">
      <c r="A352" s="71"/>
      <c r="B352" s="92"/>
      <c r="C352" s="68"/>
      <c r="D352" s="83"/>
      <c r="E352" s="1"/>
      <c r="F352" s="26"/>
      <c r="G352" s="80"/>
    </row>
    <row r="353" spans="1:7" ht="11.25" customHeight="1" x14ac:dyDescent="0.25">
      <c r="A353" s="71"/>
      <c r="B353" s="92"/>
      <c r="C353" s="68"/>
      <c r="D353" s="83"/>
      <c r="E353" s="1"/>
      <c r="F353" s="26"/>
      <c r="G353" s="80"/>
    </row>
    <row r="354" spans="1:7" ht="11.25" customHeight="1" x14ac:dyDescent="0.25">
      <c r="A354" s="71"/>
      <c r="B354" s="92"/>
      <c r="C354" s="68"/>
      <c r="D354" s="83"/>
      <c r="E354" s="1"/>
      <c r="F354" s="26"/>
      <c r="G354" s="80"/>
    </row>
    <row r="355" spans="1:7" ht="11.25" customHeight="1" x14ac:dyDescent="0.25">
      <c r="A355" s="71"/>
      <c r="B355" s="92"/>
      <c r="C355" s="68"/>
      <c r="D355" s="83"/>
      <c r="E355" s="1"/>
      <c r="F355" s="26"/>
      <c r="G355" s="80"/>
    </row>
    <row r="356" spans="1:7" ht="11.25" customHeight="1" x14ac:dyDescent="0.25">
      <c r="A356" s="72"/>
      <c r="B356" s="93"/>
      <c r="C356" s="69"/>
      <c r="D356" s="84"/>
      <c r="E356" s="3"/>
      <c r="F356" s="27"/>
      <c r="G356" s="81"/>
    </row>
    <row r="357" spans="1:7" ht="11.25" customHeight="1" x14ac:dyDescent="0.25">
      <c r="A357" s="70" t="s">
        <v>39</v>
      </c>
      <c r="B357" s="91">
        <f>+VLOOKUP(A357,[2]OCT!$A$7:$F$106,6,0)</f>
        <v>28350.000000000004</v>
      </c>
      <c r="C357" s="67">
        <f t="shared" ref="C357" si="26">+B357/234</f>
        <v>121.15384615384617</v>
      </c>
      <c r="D357" s="82">
        <v>234</v>
      </c>
      <c r="E357" s="2"/>
      <c r="F357" s="25"/>
      <c r="G357" s="79"/>
    </row>
    <row r="358" spans="1:7" ht="11.25" customHeight="1" x14ac:dyDescent="0.25">
      <c r="A358" s="71"/>
      <c r="B358" s="92"/>
      <c r="C358" s="68"/>
      <c r="D358" s="83"/>
      <c r="E358" s="1"/>
      <c r="F358" s="26"/>
      <c r="G358" s="80"/>
    </row>
    <row r="359" spans="1:7" ht="11.25" customHeight="1" x14ac:dyDescent="0.25">
      <c r="A359" s="71"/>
      <c r="B359" s="92"/>
      <c r="C359" s="68"/>
      <c r="D359" s="83"/>
      <c r="E359" s="1"/>
      <c r="F359" s="26"/>
      <c r="G359" s="80"/>
    </row>
    <row r="360" spans="1:7" ht="11.25" customHeight="1" x14ac:dyDescent="0.25">
      <c r="A360" s="71"/>
      <c r="B360" s="92"/>
      <c r="C360" s="68"/>
      <c r="D360" s="83"/>
      <c r="E360" s="1"/>
      <c r="F360" s="26"/>
      <c r="G360" s="80"/>
    </row>
    <row r="361" spans="1:7" ht="11.25" customHeight="1" x14ac:dyDescent="0.25">
      <c r="A361" s="71"/>
      <c r="B361" s="92"/>
      <c r="C361" s="68"/>
      <c r="D361" s="83"/>
      <c r="E361" s="1"/>
      <c r="F361" s="26"/>
      <c r="G361" s="80"/>
    </row>
    <row r="362" spans="1:7" ht="11.25" customHeight="1" x14ac:dyDescent="0.25">
      <c r="A362" s="71"/>
      <c r="B362" s="92"/>
      <c r="C362" s="68"/>
      <c r="D362" s="83"/>
      <c r="E362" s="1"/>
      <c r="F362" s="26"/>
      <c r="G362" s="80"/>
    </row>
    <row r="363" spans="1:7" ht="11.25" customHeight="1" x14ac:dyDescent="0.25">
      <c r="A363" s="71"/>
      <c r="B363" s="92"/>
      <c r="C363" s="68"/>
      <c r="D363" s="83"/>
      <c r="E363" s="1"/>
      <c r="F363" s="26"/>
      <c r="G363" s="80"/>
    </row>
    <row r="364" spans="1:7" ht="11.25" customHeight="1" x14ac:dyDescent="0.25">
      <c r="A364" s="71"/>
      <c r="B364" s="92"/>
      <c r="C364" s="68"/>
      <c r="D364" s="83"/>
      <c r="E364" s="1"/>
      <c r="F364" s="26"/>
      <c r="G364" s="80"/>
    </row>
    <row r="365" spans="1:7" ht="11.25" customHeight="1" x14ac:dyDescent="0.25">
      <c r="A365" s="71"/>
      <c r="B365" s="92"/>
      <c r="C365" s="68"/>
      <c r="D365" s="83"/>
      <c r="E365" s="1"/>
      <c r="F365" s="26"/>
      <c r="G365" s="80"/>
    </row>
    <row r="366" spans="1:7" ht="11.25" customHeight="1" x14ac:dyDescent="0.25">
      <c r="A366" s="71"/>
      <c r="B366" s="92"/>
      <c r="C366" s="68"/>
      <c r="D366" s="83"/>
      <c r="E366" s="1"/>
      <c r="F366" s="26"/>
      <c r="G366" s="80"/>
    </row>
    <row r="367" spans="1:7" ht="11.25" customHeight="1" x14ac:dyDescent="0.25">
      <c r="A367" s="72"/>
      <c r="B367" s="93"/>
      <c r="C367" s="69"/>
      <c r="D367" s="84"/>
      <c r="E367" s="3"/>
      <c r="F367" s="27"/>
      <c r="G367" s="81"/>
    </row>
    <row r="368" spans="1:7" ht="11.25" customHeight="1" x14ac:dyDescent="0.25">
      <c r="A368" s="70" t="s">
        <v>38</v>
      </c>
      <c r="B368" s="91">
        <v>0</v>
      </c>
      <c r="C368" s="67">
        <f t="shared" ref="C368" si="27">+B368/234</f>
        <v>0</v>
      </c>
      <c r="D368" s="82">
        <v>234</v>
      </c>
      <c r="E368" s="2"/>
      <c r="F368" s="25"/>
      <c r="G368" s="79"/>
    </row>
    <row r="369" spans="1:7" ht="11.25" customHeight="1" x14ac:dyDescent="0.25">
      <c r="A369" s="71"/>
      <c r="B369" s="92"/>
      <c r="C369" s="68"/>
      <c r="D369" s="83"/>
      <c r="E369" s="1"/>
      <c r="F369" s="26"/>
      <c r="G369" s="80"/>
    </row>
    <row r="370" spans="1:7" ht="11.25" customHeight="1" x14ac:dyDescent="0.25">
      <c r="A370" s="71"/>
      <c r="B370" s="92"/>
      <c r="C370" s="68"/>
      <c r="D370" s="83"/>
      <c r="E370" s="1"/>
      <c r="F370" s="26"/>
      <c r="G370" s="80"/>
    </row>
    <row r="371" spans="1:7" ht="11.25" customHeight="1" x14ac:dyDescent="0.25">
      <c r="A371" s="71"/>
      <c r="B371" s="92"/>
      <c r="C371" s="68"/>
      <c r="D371" s="83"/>
      <c r="E371" s="1"/>
      <c r="F371" s="26"/>
      <c r="G371" s="80"/>
    </row>
    <row r="372" spans="1:7" ht="11.25" customHeight="1" x14ac:dyDescent="0.25">
      <c r="A372" s="71"/>
      <c r="B372" s="92"/>
      <c r="C372" s="68"/>
      <c r="D372" s="83"/>
      <c r="E372" s="1"/>
      <c r="F372" s="26"/>
      <c r="G372" s="80"/>
    </row>
    <row r="373" spans="1:7" ht="11.25" customHeight="1" x14ac:dyDescent="0.25">
      <c r="A373" s="71"/>
      <c r="B373" s="92"/>
      <c r="C373" s="68"/>
      <c r="D373" s="83"/>
      <c r="E373" s="1"/>
      <c r="F373" s="26"/>
      <c r="G373" s="80"/>
    </row>
    <row r="374" spans="1:7" ht="11.25" customHeight="1" x14ac:dyDescent="0.25">
      <c r="A374" s="71"/>
      <c r="B374" s="92"/>
      <c r="C374" s="68"/>
      <c r="D374" s="83"/>
      <c r="E374" s="1"/>
      <c r="F374" s="26"/>
      <c r="G374" s="80"/>
    </row>
    <row r="375" spans="1:7" ht="11.25" customHeight="1" x14ac:dyDescent="0.25">
      <c r="A375" s="71"/>
      <c r="B375" s="92"/>
      <c r="C375" s="68"/>
      <c r="D375" s="83"/>
      <c r="E375" s="1"/>
      <c r="F375" s="26"/>
      <c r="G375" s="80"/>
    </row>
    <row r="376" spans="1:7" ht="11.25" customHeight="1" x14ac:dyDescent="0.25">
      <c r="A376" s="71"/>
      <c r="B376" s="92"/>
      <c r="C376" s="68"/>
      <c r="D376" s="83"/>
      <c r="E376" s="1"/>
      <c r="F376" s="26"/>
      <c r="G376" s="80"/>
    </row>
    <row r="377" spans="1:7" ht="11.25" customHeight="1" x14ac:dyDescent="0.25">
      <c r="A377" s="71"/>
      <c r="B377" s="92"/>
      <c r="C377" s="68"/>
      <c r="D377" s="83"/>
      <c r="E377" s="1"/>
      <c r="F377" s="26"/>
      <c r="G377" s="80"/>
    </row>
    <row r="378" spans="1:7" ht="11.25" customHeight="1" x14ac:dyDescent="0.25">
      <c r="A378" s="72"/>
      <c r="B378" s="93"/>
      <c r="C378" s="69"/>
      <c r="D378" s="84"/>
      <c r="E378" s="3"/>
      <c r="F378" s="27"/>
      <c r="G378" s="81"/>
    </row>
    <row r="379" spans="1:7" ht="11.25" customHeight="1" x14ac:dyDescent="0.25">
      <c r="A379" s="70" t="s">
        <v>37</v>
      </c>
      <c r="B379" s="91">
        <f>+VLOOKUP(A379,[2]OCT!$A$7:$F$106,6,0)</f>
        <v>28350.000000000004</v>
      </c>
      <c r="C379" s="67">
        <f t="shared" ref="C379" si="28">+B379/234</f>
        <v>121.15384615384617</v>
      </c>
      <c r="D379" s="82">
        <v>234</v>
      </c>
      <c r="E379" s="2"/>
      <c r="F379" s="25"/>
      <c r="G379" s="79"/>
    </row>
    <row r="380" spans="1:7" ht="11.25" customHeight="1" x14ac:dyDescent="0.25">
      <c r="A380" s="71"/>
      <c r="B380" s="92"/>
      <c r="C380" s="68"/>
      <c r="D380" s="83"/>
      <c r="E380" s="1"/>
      <c r="F380" s="26"/>
      <c r="G380" s="80"/>
    </row>
    <row r="381" spans="1:7" ht="11.25" customHeight="1" x14ac:dyDescent="0.25">
      <c r="A381" s="71"/>
      <c r="B381" s="92"/>
      <c r="C381" s="68"/>
      <c r="D381" s="83"/>
      <c r="E381" s="1"/>
      <c r="F381" s="26"/>
      <c r="G381" s="80"/>
    </row>
    <row r="382" spans="1:7" ht="11.25" customHeight="1" x14ac:dyDescent="0.25">
      <c r="A382" s="71"/>
      <c r="B382" s="92"/>
      <c r="C382" s="68"/>
      <c r="D382" s="83"/>
      <c r="E382" s="1"/>
      <c r="F382" s="26"/>
      <c r="G382" s="80"/>
    </row>
    <row r="383" spans="1:7" ht="11.25" customHeight="1" x14ac:dyDescent="0.25">
      <c r="A383" s="71"/>
      <c r="B383" s="92"/>
      <c r="C383" s="68"/>
      <c r="D383" s="83"/>
      <c r="E383" s="1"/>
      <c r="F383" s="26"/>
      <c r="G383" s="80"/>
    </row>
    <row r="384" spans="1:7" ht="11.25" customHeight="1" x14ac:dyDescent="0.25">
      <c r="A384" s="71"/>
      <c r="B384" s="92"/>
      <c r="C384" s="68"/>
      <c r="D384" s="83"/>
      <c r="E384" s="1"/>
      <c r="F384" s="26"/>
      <c r="G384" s="80"/>
    </row>
    <row r="385" spans="1:7" ht="11.25" customHeight="1" x14ac:dyDescent="0.25">
      <c r="A385" s="71"/>
      <c r="B385" s="92"/>
      <c r="C385" s="68"/>
      <c r="D385" s="83"/>
      <c r="E385" s="1"/>
      <c r="F385" s="26"/>
      <c r="G385" s="80"/>
    </row>
    <row r="386" spans="1:7" ht="11.25" customHeight="1" x14ac:dyDescent="0.25">
      <c r="A386" s="71"/>
      <c r="B386" s="92"/>
      <c r="C386" s="68"/>
      <c r="D386" s="83"/>
      <c r="E386" s="1"/>
      <c r="F386" s="26"/>
      <c r="G386" s="80"/>
    </row>
    <row r="387" spans="1:7" ht="11.25" customHeight="1" x14ac:dyDescent="0.25">
      <c r="A387" s="71"/>
      <c r="B387" s="92"/>
      <c r="C387" s="68"/>
      <c r="D387" s="83"/>
      <c r="E387" s="1"/>
      <c r="F387" s="26"/>
      <c r="G387" s="80"/>
    </row>
    <row r="388" spans="1:7" ht="11.25" customHeight="1" x14ac:dyDescent="0.25">
      <c r="A388" s="71"/>
      <c r="B388" s="92"/>
      <c r="C388" s="68"/>
      <c r="D388" s="83"/>
      <c r="E388" s="1"/>
      <c r="F388" s="26"/>
      <c r="G388" s="80"/>
    </row>
    <row r="389" spans="1:7" ht="11.25" customHeight="1" x14ac:dyDescent="0.25">
      <c r="A389" s="72"/>
      <c r="B389" s="93"/>
      <c r="C389" s="69"/>
      <c r="D389" s="84"/>
      <c r="E389" s="3"/>
      <c r="F389" s="27"/>
      <c r="G389" s="81"/>
    </row>
    <row r="390" spans="1:7" ht="11.25" customHeight="1" x14ac:dyDescent="0.25">
      <c r="A390" s="70" t="s">
        <v>36</v>
      </c>
      <c r="B390" s="91">
        <f>+VLOOKUP(A390,[2]OCT!$A$7:$F$106,6,0)</f>
        <v>25200.000000000004</v>
      </c>
      <c r="C390" s="67">
        <f t="shared" ref="C390" si="29">+B390/234</f>
        <v>107.69230769230771</v>
      </c>
      <c r="D390" s="82">
        <v>234</v>
      </c>
      <c r="E390" s="2"/>
      <c r="F390" s="25"/>
      <c r="G390" s="79"/>
    </row>
    <row r="391" spans="1:7" ht="11.25" customHeight="1" x14ac:dyDescent="0.25">
      <c r="A391" s="71"/>
      <c r="B391" s="92"/>
      <c r="C391" s="68"/>
      <c r="D391" s="83"/>
      <c r="E391" s="1"/>
      <c r="F391" s="26"/>
      <c r="G391" s="80"/>
    </row>
    <row r="392" spans="1:7" ht="11.25" customHeight="1" x14ac:dyDescent="0.25">
      <c r="A392" s="71"/>
      <c r="B392" s="92"/>
      <c r="C392" s="68"/>
      <c r="D392" s="83"/>
      <c r="E392" s="1"/>
      <c r="F392" s="26"/>
      <c r="G392" s="80"/>
    </row>
    <row r="393" spans="1:7" ht="11.25" customHeight="1" x14ac:dyDescent="0.25">
      <c r="A393" s="71"/>
      <c r="B393" s="92"/>
      <c r="C393" s="68"/>
      <c r="D393" s="83"/>
      <c r="E393" s="1"/>
      <c r="F393" s="26"/>
      <c r="G393" s="80"/>
    </row>
    <row r="394" spans="1:7" ht="11.25" customHeight="1" x14ac:dyDescent="0.25">
      <c r="A394" s="71"/>
      <c r="B394" s="92"/>
      <c r="C394" s="68"/>
      <c r="D394" s="83"/>
      <c r="E394" s="1"/>
      <c r="F394" s="26"/>
      <c r="G394" s="80"/>
    </row>
    <row r="395" spans="1:7" ht="11.25" customHeight="1" x14ac:dyDescent="0.25">
      <c r="A395" s="71"/>
      <c r="B395" s="92"/>
      <c r="C395" s="68"/>
      <c r="D395" s="83"/>
      <c r="E395" s="1"/>
      <c r="F395" s="26"/>
      <c r="G395" s="80"/>
    </row>
    <row r="396" spans="1:7" ht="11.25" customHeight="1" x14ac:dyDescent="0.25">
      <c r="A396" s="71"/>
      <c r="B396" s="92"/>
      <c r="C396" s="68"/>
      <c r="D396" s="83"/>
      <c r="E396" s="1"/>
      <c r="F396" s="26"/>
      <c r="G396" s="80"/>
    </row>
    <row r="397" spans="1:7" ht="11.25" customHeight="1" x14ac:dyDescent="0.25">
      <c r="A397" s="71"/>
      <c r="B397" s="92"/>
      <c r="C397" s="68"/>
      <c r="D397" s="83"/>
      <c r="E397" s="1"/>
      <c r="F397" s="26"/>
      <c r="G397" s="80"/>
    </row>
    <row r="398" spans="1:7" ht="11.25" customHeight="1" x14ac:dyDescent="0.25">
      <c r="A398" s="71"/>
      <c r="B398" s="92"/>
      <c r="C398" s="68"/>
      <c r="D398" s="83"/>
      <c r="E398" s="1"/>
      <c r="F398" s="26"/>
      <c r="G398" s="80"/>
    </row>
    <row r="399" spans="1:7" ht="11.25" customHeight="1" x14ac:dyDescent="0.25">
      <c r="A399" s="71"/>
      <c r="B399" s="92"/>
      <c r="C399" s="68"/>
      <c r="D399" s="83"/>
      <c r="E399" s="1"/>
      <c r="F399" s="26"/>
      <c r="G399" s="80"/>
    </row>
    <row r="400" spans="1:7" ht="11.25" customHeight="1" x14ac:dyDescent="0.25">
      <c r="A400" s="72"/>
      <c r="B400" s="93"/>
      <c r="C400" s="69"/>
      <c r="D400" s="84"/>
      <c r="E400" s="3"/>
      <c r="F400" s="27"/>
      <c r="G400" s="81"/>
    </row>
    <row r="401" spans="1:7" ht="11.25" customHeight="1" x14ac:dyDescent="0.25">
      <c r="A401" s="70" t="s">
        <v>35</v>
      </c>
      <c r="B401" s="91">
        <f>+VLOOKUP(A401,[2]OCT!$A$7:$F$106,6,0)</f>
        <v>28350.000000000004</v>
      </c>
      <c r="C401" s="67">
        <f t="shared" ref="C401" si="30">+B401/234</f>
        <v>121.15384615384617</v>
      </c>
      <c r="D401" s="82">
        <v>234</v>
      </c>
      <c r="E401" s="2"/>
      <c r="F401" s="25"/>
      <c r="G401" s="79"/>
    </row>
    <row r="402" spans="1:7" ht="11.25" customHeight="1" x14ac:dyDescent="0.25">
      <c r="A402" s="71"/>
      <c r="B402" s="92"/>
      <c r="C402" s="68"/>
      <c r="D402" s="83"/>
      <c r="E402" s="1"/>
      <c r="F402" s="26"/>
      <c r="G402" s="80"/>
    </row>
    <row r="403" spans="1:7" ht="11.25" customHeight="1" x14ac:dyDescent="0.25">
      <c r="A403" s="71"/>
      <c r="B403" s="92"/>
      <c r="C403" s="68"/>
      <c r="D403" s="83"/>
      <c r="E403" s="1"/>
      <c r="F403" s="26"/>
      <c r="G403" s="80"/>
    </row>
    <row r="404" spans="1:7" ht="11.25" customHeight="1" x14ac:dyDescent="0.25">
      <c r="A404" s="71"/>
      <c r="B404" s="92"/>
      <c r="C404" s="68"/>
      <c r="D404" s="83"/>
      <c r="E404" s="1"/>
      <c r="F404" s="26"/>
      <c r="G404" s="80"/>
    </row>
    <row r="405" spans="1:7" ht="11.25" customHeight="1" x14ac:dyDescent="0.25">
      <c r="A405" s="71"/>
      <c r="B405" s="92"/>
      <c r="C405" s="68"/>
      <c r="D405" s="83"/>
      <c r="E405" s="1"/>
      <c r="F405" s="26"/>
      <c r="G405" s="80"/>
    </row>
    <row r="406" spans="1:7" ht="11.25" customHeight="1" x14ac:dyDescent="0.25">
      <c r="A406" s="71"/>
      <c r="B406" s="92"/>
      <c r="C406" s="68"/>
      <c r="D406" s="83"/>
      <c r="E406" s="1"/>
      <c r="F406" s="26"/>
      <c r="G406" s="80"/>
    </row>
    <row r="407" spans="1:7" ht="11.25" customHeight="1" x14ac:dyDescent="0.25">
      <c r="A407" s="71"/>
      <c r="B407" s="92"/>
      <c r="C407" s="68"/>
      <c r="D407" s="83"/>
      <c r="E407" s="1"/>
      <c r="F407" s="26"/>
      <c r="G407" s="80"/>
    </row>
    <row r="408" spans="1:7" ht="11.25" customHeight="1" x14ac:dyDescent="0.25">
      <c r="A408" s="71"/>
      <c r="B408" s="92"/>
      <c r="C408" s="68"/>
      <c r="D408" s="83"/>
      <c r="E408" s="1"/>
      <c r="F408" s="26"/>
      <c r="G408" s="80"/>
    </row>
    <row r="409" spans="1:7" ht="11.25" customHeight="1" x14ac:dyDescent="0.25">
      <c r="A409" s="71"/>
      <c r="B409" s="92"/>
      <c r="C409" s="68"/>
      <c r="D409" s="83"/>
      <c r="E409" s="1"/>
      <c r="F409" s="26"/>
      <c r="G409" s="80"/>
    </row>
    <row r="410" spans="1:7" ht="11.25" customHeight="1" x14ac:dyDescent="0.25">
      <c r="A410" s="71"/>
      <c r="B410" s="92"/>
      <c r="C410" s="68"/>
      <c r="D410" s="83"/>
      <c r="E410" s="1"/>
      <c r="F410" s="26"/>
      <c r="G410" s="80"/>
    </row>
    <row r="411" spans="1:7" ht="11.25" customHeight="1" x14ac:dyDescent="0.25">
      <c r="A411" s="72"/>
      <c r="B411" s="93"/>
      <c r="C411" s="69"/>
      <c r="D411" s="84"/>
      <c r="E411" s="3"/>
      <c r="F411" s="27"/>
      <c r="G411" s="81"/>
    </row>
    <row r="412" spans="1:7" ht="11.25" customHeight="1" x14ac:dyDescent="0.25">
      <c r="A412" s="70" t="s">
        <v>34</v>
      </c>
      <c r="B412" s="91">
        <v>0</v>
      </c>
      <c r="C412" s="67">
        <f t="shared" ref="C412" si="31">+B412/234</f>
        <v>0</v>
      </c>
      <c r="D412" s="82">
        <v>234</v>
      </c>
      <c r="E412" s="2"/>
      <c r="F412" s="25"/>
      <c r="G412" s="79"/>
    </row>
    <row r="413" spans="1:7" ht="11.25" customHeight="1" x14ac:dyDescent="0.25">
      <c r="A413" s="71"/>
      <c r="B413" s="92"/>
      <c r="C413" s="68"/>
      <c r="D413" s="83"/>
      <c r="E413" s="1"/>
      <c r="F413" s="26"/>
      <c r="G413" s="80"/>
    </row>
    <row r="414" spans="1:7" ht="11.25" customHeight="1" x14ac:dyDescent="0.25">
      <c r="A414" s="71"/>
      <c r="B414" s="92"/>
      <c r="C414" s="68"/>
      <c r="D414" s="83"/>
      <c r="E414" s="1"/>
      <c r="F414" s="26"/>
      <c r="G414" s="80"/>
    </row>
    <row r="415" spans="1:7" ht="11.25" customHeight="1" x14ac:dyDescent="0.25">
      <c r="A415" s="71"/>
      <c r="B415" s="92"/>
      <c r="C415" s="68"/>
      <c r="D415" s="83"/>
      <c r="E415" s="1"/>
      <c r="F415" s="26"/>
      <c r="G415" s="80"/>
    </row>
    <row r="416" spans="1:7" ht="11.25" customHeight="1" x14ac:dyDescent="0.25">
      <c r="A416" s="71"/>
      <c r="B416" s="92"/>
      <c r="C416" s="68"/>
      <c r="D416" s="83"/>
      <c r="E416" s="1"/>
      <c r="F416" s="26"/>
      <c r="G416" s="80"/>
    </row>
    <row r="417" spans="1:7" ht="11.25" customHeight="1" x14ac:dyDescent="0.25">
      <c r="A417" s="71"/>
      <c r="B417" s="92"/>
      <c r="C417" s="68"/>
      <c r="D417" s="83"/>
      <c r="E417" s="1"/>
      <c r="F417" s="26"/>
      <c r="G417" s="80"/>
    </row>
    <row r="418" spans="1:7" ht="11.25" customHeight="1" x14ac:dyDescent="0.25">
      <c r="A418" s="71"/>
      <c r="B418" s="92"/>
      <c r="C418" s="68"/>
      <c r="D418" s="83"/>
      <c r="E418" s="1"/>
      <c r="F418" s="26"/>
      <c r="G418" s="80"/>
    </row>
    <row r="419" spans="1:7" ht="11.25" customHeight="1" x14ac:dyDescent="0.25">
      <c r="A419" s="71"/>
      <c r="B419" s="92"/>
      <c r="C419" s="68"/>
      <c r="D419" s="83"/>
      <c r="E419" s="1"/>
      <c r="F419" s="26"/>
      <c r="G419" s="80"/>
    </row>
    <row r="420" spans="1:7" ht="11.25" customHeight="1" x14ac:dyDescent="0.25">
      <c r="A420" s="71"/>
      <c r="B420" s="92"/>
      <c r="C420" s="68"/>
      <c r="D420" s="83"/>
      <c r="E420" s="1"/>
      <c r="F420" s="26"/>
      <c r="G420" s="80"/>
    </row>
    <row r="421" spans="1:7" ht="11.25" customHeight="1" x14ac:dyDescent="0.25">
      <c r="A421" s="71"/>
      <c r="B421" s="92"/>
      <c r="C421" s="68"/>
      <c r="D421" s="83"/>
      <c r="E421" s="1"/>
      <c r="F421" s="26"/>
      <c r="G421" s="80"/>
    </row>
    <row r="422" spans="1:7" ht="11.25" customHeight="1" x14ac:dyDescent="0.25">
      <c r="A422" s="72"/>
      <c r="B422" s="93"/>
      <c r="C422" s="69"/>
      <c r="D422" s="84"/>
      <c r="E422" s="3"/>
      <c r="F422" s="27"/>
      <c r="G422" s="81"/>
    </row>
    <row r="423" spans="1:7" ht="11.25" customHeight="1" x14ac:dyDescent="0.25">
      <c r="A423" s="8" t="s">
        <v>33</v>
      </c>
      <c r="B423" s="7"/>
      <c r="C423" s="5"/>
      <c r="D423" s="8"/>
      <c r="E423" s="6"/>
      <c r="F423" s="28"/>
      <c r="G423" s="4"/>
    </row>
    <row r="424" spans="1:7" ht="11.25" customHeight="1" x14ac:dyDescent="0.25">
      <c r="A424" s="70" t="s">
        <v>32</v>
      </c>
      <c r="B424" s="91">
        <f>+VLOOKUP(A424,[2]OCT!$A$7:$F$106,6,0)</f>
        <v>0</v>
      </c>
      <c r="C424" s="67">
        <f t="shared" ref="C424" si="32">+B424/234</f>
        <v>0</v>
      </c>
      <c r="D424" s="82">
        <v>234</v>
      </c>
      <c r="E424" s="2"/>
      <c r="F424" s="25"/>
      <c r="G424" s="79"/>
    </row>
    <row r="425" spans="1:7" ht="11.25" customHeight="1" x14ac:dyDescent="0.25">
      <c r="A425" s="71"/>
      <c r="B425" s="92"/>
      <c r="C425" s="68"/>
      <c r="D425" s="83"/>
      <c r="E425" s="1"/>
      <c r="F425" s="26"/>
      <c r="G425" s="80"/>
    </row>
    <row r="426" spans="1:7" ht="11.25" customHeight="1" x14ac:dyDescent="0.25">
      <c r="A426" s="71"/>
      <c r="B426" s="92"/>
      <c r="C426" s="68"/>
      <c r="D426" s="83"/>
      <c r="E426" s="1"/>
      <c r="F426" s="26"/>
      <c r="G426" s="80"/>
    </row>
    <row r="427" spans="1:7" ht="11.25" customHeight="1" x14ac:dyDescent="0.25">
      <c r="A427" s="71"/>
      <c r="B427" s="92"/>
      <c r="C427" s="68"/>
      <c r="D427" s="83"/>
      <c r="E427" s="1"/>
      <c r="F427" s="26"/>
      <c r="G427" s="80"/>
    </row>
    <row r="428" spans="1:7" ht="11.25" customHeight="1" x14ac:dyDescent="0.25">
      <c r="A428" s="71"/>
      <c r="B428" s="92"/>
      <c r="C428" s="68"/>
      <c r="D428" s="83"/>
      <c r="E428" s="1"/>
      <c r="F428" s="26"/>
      <c r="G428" s="80"/>
    </row>
    <row r="429" spans="1:7" ht="11.25" customHeight="1" x14ac:dyDescent="0.25">
      <c r="A429" s="71"/>
      <c r="B429" s="92"/>
      <c r="C429" s="68"/>
      <c r="D429" s="83"/>
      <c r="E429" s="1"/>
      <c r="F429" s="26"/>
      <c r="G429" s="80"/>
    </row>
    <row r="430" spans="1:7" ht="11.25" customHeight="1" x14ac:dyDescent="0.25">
      <c r="A430" s="71"/>
      <c r="B430" s="92"/>
      <c r="C430" s="68"/>
      <c r="D430" s="83"/>
      <c r="E430" s="1"/>
      <c r="F430" s="26"/>
      <c r="G430" s="80"/>
    </row>
    <row r="431" spans="1:7" ht="11.25" customHeight="1" x14ac:dyDescent="0.25">
      <c r="A431" s="71"/>
      <c r="B431" s="92"/>
      <c r="C431" s="68"/>
      <c r="D431" s="83"/>
      <c r="E431" s="1"/>
      <c r="F431" s="26"/>
      <c r="G431" s="80"/>
    </row>
    <row r="432" spans="1:7" ht="11.25" customHeight="1" x14ac:dyDescent="0.25">
      <c r="A432" s="71"/>
      <c r="B432" s="92"/>
      <c r="C432" s="68"/>
      <c r="D432" s="83"/>
      <c r="E432" s="1"/>
      <c r="F432" s="26"/>
      <c r="G432" s="80"/>
    </row>
    <row r="433" spans="1:7" ht="11.25" customHeight="1" x14ac:dyDescent="0.25">
      <c r="A433" s="71"/>
      <c r="B433" s="92"/>
      <c r="C433" s="68"/>
      <c r="D433" s="83"/>
      <c r="E433" s="1"/>
      <c r="F433" s="26"/>
      <c r="G433" s="80"/>
    </row>
    <row r="434" spans="1:7" ht="11.25" customHeight="1" x14ac:dyDescent="0.25">
      <c r="A434" s="72"/>
      <c r="B434" s="93"/>
      <c r="C434" s="69"/>
      <c r="D434" s="84"/>
      <c r="E434" s="3"/>
      <c r="F434" s="27"/>
      <c r="G434" s="81"/>
    </row>
    <row r="435" spans="1:7" ht="11.25" customHeight="1" x14ac:dyDescent="0.25">
      <c r="A435" s="70" t="s">
        <v>31</v>
      </c>
      <c r="B435" s="91">
        <f>+VLOOKUP(A435,[2]OCT!$A$7:$F$106,6,0)</f>
        <v>14700.000000000002</v>
      </c>
      <c r="C435" s="67">
        <f t="shared" ref="C435" si="33">+B435/234</f>
        <v>62.820512820512832</v>
      </c>
      <c r="D435" s="82">
        <v>234</v>
      </c>
      <c r="E435" s="2"/>
      <c r="F435" s="25"/>
      <c r="G435" s="79"/>
    </row>
    <row r="436" spans="1:7" ht="11.25" customHeight="1" x14ac:dyDescent="0.25">
      <c r="A436" s="71"/>
      <c r="B436" s="92"/>
      <c r="C436" s="68"/>
      <c r="D436" s="83"/>
      <c r="E436" s="1"/>
      <c r="F436" s="26"/>
      <c r="G436" s="80"/>
    </row>
    <row r="437" spans="1:7" ht="11.25" customHeight="1" x14ac:dyDescent="0.25">
      <c r="A437" s="71"/>
      <c r="B437" s="92"/>
      <c r="C437" s="68"/>
      <c r="D437" s="83"/>
      <c r="E437" s="1"/>
      <c r="F437" s="26"/>
      <c r="G437" s="80"/>
    </row>
    <row r="438" spans="1:7" ht="11.25" customHeight="1" x14ac:dyDescent="0.25">
      <c r="A438" s="71"/>
      <c r="B438" s="92"/>
      <c r="C438" s="68"/>
      <c r="D438" s="83"/>
      <c r="E438" s="1"/>
      <c r="F438" s="26"/>
      <c r="G438" s="80"/>
    </row>
    <row r="439" spans="1:7" ht="11.25" customHeight="1" x14ac:dyDescent="0.25">
      <c r="A439" s="71"/>
      <c r="B439" s="92"/>
      <c r="C439" s="68"/>
      <c r="D439" s="83"/>
      <c r="E439" s="1"/>
      <c r="F439" s="26"/>
      <c r="G439" s="80"/>
    </row>
    <row r="440" spans="1:7" ht="11.25" customHeight="1" x14ac:dyDescent="0.25">
      <c r="A440" s="71"/>
      <c r="B440" s="92"/>
      <c r="C440" s="68"/>
      <c r="D440" s="83"/>
      <c r="E440" s="1"/>
      <c r="F440" s="26"/>
      <c r="G440" s="80"/>
    </row>
    <row r="441" spans="1:7" ht="11.25" customHeight="1" x14ac:dyDescent="0.25">
      <c r="A441" s="71"/>
      <c r="B441" s="92"/>
      <c r="C441" s="68"/>
      <c r="D441" s="83"/>
      <c r="E441" s="1"/>
      <c r="F441" s="26"/>
      <c r="G441" s="80"/>
    </row>
    <row r="442" spans="1:7" ht="11.25" customHeight="1" x14ac:dyDescent="0.25">
      <c r="A442" s="71"/>
      <c r="B442" s="92"/>
      <c r="C442" s="68"/>
      <c r="D442" s="83"/>
      <c r="E442" s="1"/>
      <c r="F442" s="26"/>
      <c r="G442" s="80"/>
    </row>
    <row r="443" spans="1:7" ht="11.25" customHeight="1" x14ac:dyDescent="0.25">
      <c r="A443" s="71"/>
      <c r="B443" s="92"/>
      <c r="C443" s="68"/>
      <c r="D443" s="83"/>
      <c r="E443" s="1"/>
      <c r="F443" s="26"/>
      <c r="G443" s="80"/>
    </row>
    <row r="444" spans="1:7" ht="11.25" customHeight="1" x14ac:dyDescent="0.25">
      <c r="A444" s="71"/>
      <c r="B444" s="92"/>
      <c r="C444" s="68"/>
      <c r="D444" s="83"/>
      <c r="E444" s="1"/>
      <c r="F444" s="26"/>
      <c r="G444" s="80"/>
    </row>
    <row r="445" spans="1:7" ht="11.25" customHeight="1" x14ac:dyDescent="0.25">
      <c r="A445" s="72"/>
      <c r="B445" s="93"/>
      <c r="C445" s="69"/>
      <c r="D445" s="84"/>
      <c r="E445" s="3"/>
      <c r="F445" s="27"/>
      <c r="G445" s="81"/>
    </row>
    <row r="446" spans="1:7" ht="11.25" customHeight="1" x14ac:dyDescent="0.25">
      <c r="A446" s="70" t="s">
        <v>30</v>
      </c>
      <c r="B446" s="91">
        <f>+VLOOKUP(A446,[2]OCT!$A$7:$F$106,6,0)</f>
        <v>0</v>
      </c>
      <c r="C446" s="67">
        <f t="shared" ref="C446" si="34">+B446/234</f>
        <v>0</v>
      </c>
      <c r="D446" s="82">
        <v>234</v>
      </c>
      <c r="E446" s="2"/>
      <c r="F446" s="25"/>
      <c r="G446" s="79"/>
    </row>
    <row r="447" spans="1:7" ht="11.25" customHeight="1" x14ac:dyDescent="0.25">
      <c r="A447" s="71"/>
      <c r="B447" s="92"/>
      <c r="C447" s="68"/>
      <c r="D447" s="83"/>
      <c r="E447" s="1"/>
      <c r="F447" s="26"/>
      <c r="G447" s="80"/>
    </row>
    <row r="448" spans="1:7" ht="11.25" customHeight="1" x14ac:dyDescent="0.25">
      <c r="A448" s="71"/>
      <c r="B448" s="92"/>
      <c r="C448" s="68"/>
      <c r="D448" s="83"/>
      <c r="E448" s="1"/>
      <c r="F448" s="26"/>
      <c r="G448" s="80"/>
    </row>
    <row r="449" spans="1:7" ht="11.25" customHeight="1" x14ac:dyDescent="0.25">
      <c r="A449" s="71"/>
      <c r="B449" s="92"/>
      <c r="C449" s="68"/>
      <c r="D449" s="83"/>
      <c r="E449" s="1"/>
      <c r="F449" s="26"/>
      <c r="G449" s="80"/>
    </row>
    <row r="450" spans="1:7" ht="11.25" customHeight="1" x14ac:dyDescent="0.25">
      <c r="A450" s="71"/>
      <c r="B450" s="92"/>
      <c r="C450" s="68"/>
      <c r="D450" s="83"/>
      <c r="E450" s="1"/>
      <c r="F450" s="26"/>
      <c r="G450" s="80"/>
    </row>
    <row r="451" spans="1:7" ht="11.25" customHeight="1" x14ac:dyDescent="0.25">
      <c r="A451" s="71"/>
      <c r="B451" s="92"/>
      <c r="C451" s="68"/>
      <c r="D451" s="83"/>
      <c r="E451" s="1"/>
      <c r="F451" s="26"/>
      <c r="G451" s="80"/>
    </row>
    <row r="452" spans="1:7" ht="11.25" customHeight="1" x14ac:dyDescent="0.25">
      <c r="A452" s="71"/>
      <c r="B452" s="92"/>
      <c r="C452" s="68"/>
      <c r="D452" s="83"/>
      <c r="E452" s="1"/>
      <c r="F452" s="26"/>
      <c r="G452" s="80"/>
    </row>
    <row r="453" spans="1:7" ht="11.25" customHeight="1" x14ac:dyDescent="0.25">
      <c r="A453" s="71"/>
      <c r="B453" s="92"/>
      <c r="C453" s="68"/>
      <c r="D453" s="83"/>
      <c r="E453" s="1"/>
      <c r="F453" s="26"/>
      <c r="G453" s="80"/>
    </row>
    <row r="454" spans="1:7" ht="11.25" customHeight="1" x14ac:dyDescent="0.25">
      <c r="A454" s="71"/>
      <c r="B454" s="92"/>
      <c r="C454" s="68"/>
      <c r="D454" s="83"/>
      <c r="E454" s="1"/>
      <c r="F454" s="26"/>
      <c r="G454" s="80"/>
    </row>
    <row r="455" spans="1:7" ht="11.25" customHeight="1" x14ac:dyDescent="0.25">
      <c r="A455" s="71"/>
      <c r="B455" s="92"/>
      <c r="C455" s="68"/>
      <c r="D455" s="83"/>
      <c r="E455" s="1"/>
      <c r="F455" s="26"/>
      <c r="G455" s="80"/>
    </row>
    <row r="456" spans="1:7" ht="11.25" customHeight="1" x14ac:dyDescent="0.25">
      <c r="A456" s="72"/>
      <c r="B456" s="93"/>
      <c r="C456" s="69"/>
      <c r="D456" s="84"/>
      <c r="E456" s="3"/>
      <c r="F456" s="27"/>
      <c r="G456" s="81"/>
    </row>
    <row r="457" spans="1:7" ht="11.25" customHeight="1" x14ac:dyDescent="0.25">
      <c r="A457" s="70" t="s">
        <v>29</v>
      </c>
      <c r="B457" s="91">
        <f>+VLOOKUP(A457,[2]OCT!$A$7:$F$106,6,0)</f>
        <v>0</v>
      </c>
      <c r="C457" s="67">
        <f t="shared" ref="C457" si="35">+B457/234</f>
        <v>0</v>
      </c>
      <c r="D457" s="82">
        <v>234</v>
      </c>
      <c r="E457" s="2"/>
      <c r="F457" s="25"/>
      <c r="G457" s="79"/>
    </row>
    <row r="458" spans="1:7" ht="11.25" customHeight="1" x14ac:dyDescent="0.25">
      <c r="A458" s="71"/>
      <c r="B458" s="92"/>
      <c r="C458" s="68"/>
      <c r="D458" s="83"/>
      <c r="E458" s="1"/>
      <c r="F458" s="26"/>
      <c r="G458" s="80"/>
    </row>
    <row r="459" spans="1:7" ht="11.25" customHeight="1" x14ac:dyDescent="0.25">
      <c r="A459" s="71"/>
      <c r="B459" s="92"/>
      <c r="C459" s="68"/>
      <c r="D459" s="83"/>
      <c r="E459" s="1"/>
      <c r="F459" s="26"/>
      <c r="G459" s="80"/>
    </row>
    <row r="460" spans="1:7" ht="11.25" customHeight="1" x14ac:dyDescent="0.25">
      <c r="A460" s="71"/>
      <c r="B460" s="92"/>
      <c r="C460" s="68"/>
      <c r="D460" s="83"/>
      <c r="E460" s="1"/>
      <c r="F460" s="26"/>
      <c r="G460" s="80"/>
    </row>
    <row r="461" spans="1:7" ht="11.25" customHeight="1" x14ac:dyDescent="0.25">
      <c r="A461" s="71"/>
      <c r="B461" s="92"/>
      <c r="C461" s="68"/>
      <c r="D461" s="83"/>
      <c r="E461" s="1"/>
      <c r="F461" s="26"/>
      <c r="G461" s="80"/>
    </row>
    <row r="462" spans="1:7" ht="11.25" customHeight="1" x14ac:dyDescent="0.25">
      <c r="A462" s="71"/>
      <c r="B462" s="92"/>
      <c r="C462" s="68"/>
      <c r="D462" s="83"/>
      <c r="E462" s="1"/>
      <c r="F462" s="26"/>
      <c r="G462" s="80"/>
    </row>
    <row r="463" spans="1:7" ht="11.25" customHeight="1" x14ac:dyDescent="0.25">
      <c r="A463" s="71"/>
      <c r="B463" s="92"/>
      <c r="C463" s="68"/>
      <c r="D463" s="83"/>
      <c r="E463" s="1"/>
      <c r="F463" s="26"/>
      <c r="G463" s="80"/>
    </row>
    <row r="464" spans="1:7" ht="11.25" customHeight="1" x14ac:dyDescent="0.25">
      <c r="A464" s="71"/>
      <c r="B464" s="92"/>
      <c r="C464" s="68"/>
      <c r="D464" s="83"/>
      <c r="E464" s="1"/>
      <c r="F464" s="26"/>
      <c r="G464" s="80"/>
    </row>
    <row r="465" spans="1:7" ht="11.25" customHeight="1" x14ac:dyDescent="0.25">
      <c r="A465" s="71"/>
      <c r="B465" s="92"/>
      <c r="C465" s="68"/>
      <c r="D465" s="83"/>
      <c r="E465" s="1"/>
      <c r="F465" s="26"/>
      <c r="G465" s="80"/>
    </row>
    <row r="466" spans="1:7" ht="11.25" customHeight="1" x14ac:dyDescent="0.25">
      <c r="A466" s="71"/>
      <c r="B466" s="92"/>
      <c r="C466" s="68"/>
      <c r="D466" s="83"/>
      <c r="E466" s="1"/>
      <c r="F466" s="26"/>
      <c r="G466" s="80"/>
    </row>
    <row r="467" spans="1:7" ht="11.25" customHeight="1" x14ac:dyDescent="0.25">
      <c r="A467" s="72"/>
      <c r="B467" s="93"/>
      <c r="C467" s="69"/>
      <c r="D467" s="84"/>
      <c r="E467" s="3"/>
      <c r="F467" s="27"/>
      <c r="G467" s="81"/>
    </row>
    <row r="468" spans="1:7" ht="11.25" customHeight="1" x14ac:dyDescent="0.25">
      <c r="A468" s="70" t="s">
        <v>28</v>
      </c>
      <c r="B468" s="91">
        <f>+VLOOKUP(A468,[2]OCT!$A$7:$F$106,6,0)</f>
        <v>28350.000000000004</v>
      </c>
      <c r="C468" s="67">
        <f t="shared" ref="C468" si="36">+B468/234</f>
        <v>121.15384615384617</v>
      </c>
      <c r="D468" s="82">
        <v>234</v>
      </c>
      <c r="E468" s="2"/>
      <c r="F468" s="25"/>
      <c r="G468" s="79"/>
    </row>
    <row r="469" spans="1:7" ht="11.25" customHeight="1" x14ac:dyDescent="0.25">
      <c r="A469" s="71"/>
      <c r="B469" s="92"/>
      <c r="C469" s="68"/>
      <c r="D469" s="83"/>
      <c r="E469" s="1"/>
      <c r="F469" s="26"/>
      <c r="G469" s="80"/>
    </row>
    <row r="470" spans="1:7" ht="11.25" customHeight="1" x14ac:dyDescent="0.25">
      <c r="A470" s="71"/>
      <c r="B470" s="92"/>
      <c r="C470" s="68"/>
      <c r="D470" s="83"/>
      <c r="E470" s="1"/>
      <c r="F470" s="26"/>
      <c r="G470" s="80"/>
    </row>
    <row r="471" spans="1:7" ht="11.25" customHeight="1" x14ac:dyDescent="0.25">
      <c r="A471" s="71"/>
      <c r="B471" s="92"/>
      <c r="C471" s="68"/>
      <c r="D471" s="83"/>
      <c r="E471" s="1"/>
      <c r="F471" s="26"/>
      <c r="G471" s="80"/>
    </row>
    <row r="472" spans="1:7" ht="11.25" customHeight="1" x14ac:dyDescent="0.25">
      <c r="A472" s="71"/>
      <c r="B472" s="92"/>
      <c r="C472" s="68"/>
      <c r="D472" s="83"/>
      <c r="E472" s="1"/>
      <c r="F472" s="26"/>
      <c r="G472" s="80"/>
    </row>
    <row r="473" spans="1:7" ht="11.25" customHeight="1" x14ac:dyDescent="0.25">
      <c r="A473" s="71"/>
      <c r="B473" s="92"/>
      <c r="C473" s="68"/>
      <c r="D473" s="83"/>
      <c r="E473" s="1"/>
      <c r="F473" s="26"/>
      <c r="G473" s="80"/>
    </row>
    <row r="474" spans="1:7" ht="11.25" customHeight="1" x14ac:dyDescent="0.25">
      <c r="A474" s="71"/>
      <c r="B474" s="92"/>
      <c r="C474" s="68"/>
      <c r="D474" s="83"/>
      <c r="E474" s="1"/>
      <c r="F474" s="26"/>
      <c r="G474" s="80"/>
    </row>
    <row r="475" spans="1:7" ht="11.25" customHeight="1" x14ac:dyDescent="0.25">
      <c r="A475" s="71"/>
      <c r="B475" s="92"/>
      <c r="C475" s="68"/>
      <c r="D475" s="83"/>
      <c r="E475" s="1"/>
      <c r="F475" s="26"/>
      <c r="G475" s="80"/>
    </row>
    <row r="476" spans="1:7" ht="11.25" customHeight="1" x14ac:dyDescent="0.25">
      <c r="A476" s="71"/>
      <c r="B476" s="92"/>
      <c r="C476" s="68"/>
      <c r="D476" s="83"/>
      <c r="E476" s="1"/>
      <c r="F476" s="26"/>
      <c r="G476" s="80"/>
    </row>
    <row r="477" spans="1:7" ht="11.25" customHeight="1" x14ac:dyDescent="0.25">
      <c r="A477" s="71"/>
      <c r="B477" s="92"/>
      <c r="C477" s="68"/>
      <c r="D477" s="83"/>
      <c r="E477" s="1"/>
      <c r="F477" s="26"/>
      <c r="G477" s="80"/>
    </row>
    <row r="478" spans="1:7" ht="11.25" customHeight="1" x14ac:dyDescent="0.25">
      <c r="A478" s="72"/>
      <c r="B478" s="93"/>
      <c r="C478" s="69"/>
      <c r="D478" s="84"/>
      <c r="E478" s="3"/>
      <c r="F478" s="27"/>
      <c r="G478" s="81"/>
    </row>
    <row r="479" spans="1:7" ht="11.25" customHeight="1" x14ac:dyDescent="0.25">
      <c r="A479" s="70" t="s">
        <v>27</v>
      </c>
      <c r="B479" s="91">
        <f>+VLOOKUP(A479,[2]OCT!$A$7:$F$106,6,0)</f>
        <v>28350.000000000004</v>
      </c>
      <c r="C479" s="67">
        <f t="shared" ref="C479" si="37">+B479/234</f>
        <v>121.15384615384617</v>
      </c>
      <c r="D479" s="82">
        <v>234</v>
      </c>
      <c r="E479" s="2"/>
      <c r="F479" s="25"/>
      <c r="G479" s="79"/>
    </row>
    <row r="480" spans="1:7" ht="11.25" customHeight="1" x14ac:dyDescent="0.25">
      <c r="A480" s="71"/>
      <c r="B480" s="92"/>
      <c r="C480" s="68"/>
      <c r="D480" s="83"/>
      <c r="E480" s="1"/>
      <c r="F480" s="26"/>
      <c r="G480" s="80"/>
    </row>
    <row r="481" spans="1:7" ht="11.25" customHeight="1" x14ac:dyDescent="0.25">
      <c r="A481" s="71"/>
      <c r="B481" s="92"/>
      <c r="C481" s="68"/>
      <c r="D481" s="83"/>
      <c r="E481" s="1"/>
      <c r="F481" s="26"/>
      <c r="G481" s="80"/>
    </row>
    <row r="482" spans="1:7" ht="11.25" customHeight="1" x14ac:dyDescent="0.25">
      <c r="A482" s="71"/>
      <c r="B482" s="92"/>
      <c r="C482" s="68"/>
      <c r="D482" s="83"/>
      <c r="E482" s="1"/>
      <c r="F482" s="26"/>
      <c r="G482" s="80"/>
    </row>
    <row r="483" spans="1:7" ht="11.25" customHeight="1" x14ac:dyDescent="0.25">
      <c r="A483" s="71"/>
      <c r="B483" s="92"/>
      <c r="C483" s="68"/>
      <c r="D483" s="83"/>
      <c r="E483" s="1"/>
      <c r="F483" s="26"/>
      <c r="G483" s="80"/>
    </row>
    <row r="484" spans="1:7" ht="11.25" customHeight="1" x14ac:dyDescent="0.25">
      <c r="A484" s="71"/>
      <c r="B484" s="92"/>
      <c r="C484" s="68"/>
      <c r="D484" s="83"/>
      <c r="E484" s="1"/>
      <c r="F484" s="26"/>
      <c r="G484" s="80"/>
    </row>
    <row r="485" spans="1:7" ht="11.25" customHeight="1" x14ac:dyDescent="0.25">
      <c r="A485" s="71"/>
      <c r="B485" s="92"/>
      <c r="C485" s="68"/>
      <c r="D485" s="83"/>
      <c r="E485" s="1"/>
      <c r="F485" s="26"/>
      <c r="G485" s="80"/>
    </row>
    <row r="486" spans="1:7" ht="11.25" customHeight="1" x14ac:dyDescent="0.25">
      <c r="A486" s="71"/>
      <c r="B486" s="92"/>
      <c r="C486" s="68"/>
      <c r="D486" s="83"/>
      <c r="E486" s="1"/>
      <c r="F486" s="26"/>
      <c r="G486" s="80"/>
    </row>
    <row r="487" spans="1:7" ht="11.25" customHeight="1" x14ac:dyDescent="0.25">
      <c r="A487" s="71"/>
      <c r="B487" s="92"/>
      <c r="C487" s="68"/>
      <c r="D487" s="83"/>
      <c r="E487" s="1"/>
      <c r="F487" s="26"/>
      <c r="G487" s="80"/>
    </row>
    <row r="488" spans="1:7" ht="11.25" customHeight="1" x14ac:dyDescent="0.25">
      <c r="A488" s="71"/>
      <c r="B488" s="92"/>
      <c r="C488" s="68"/>
      <c r="D488" s="83"/>
      <c r="E488" s="1"/>
      <c r="F488" s="26"/>
      <c r="G488" s="80"/>
    </row>
    <row r="489" spans="1:7" ht="11.25" customHeight="1" x14ac:dyDescent="0.25">
      <c r="A489" s="72"/>
      <c r="B489" s="93"/>
      <c r="C489" s="69"/>
      <c r="D489" s="84"/>
      <c r="E489" s="3"/>
      <c r="F489" s="27"/>
      <c r="G489" s="81"/>
    </row>
    <row r="490" spans="1:7" ht="11.25" customHeight="1" x14ac:dyDescent="0.25">
      <c r="A490" s="70" t="s">
        <v>26</v>
      </c>
      <c r="B490" s="91">
        <f>+VLOOKUP(A490,[2]OCT!$A$7:$F$106,6,0)</f>
        <v>28350.000000000004</v>
      </c>
      <c r="C490" s="67">
        <f t="shared" ref="C490" si="38">+B490/234</f>
        <v>121.15384615384617</v>
      </c>
      <c r="D490" s="82">
        <v>234</v>
      </c>
      <c r="E490" s="2"/>
      <c r="F490" s="25"/>
      <c r="G490" s="79"/>
    </row>
    <row r="491" spans="1:7" ht="11.25" customHeight="1" x14ac:dyDescent="0.25">
      <c r="A491" s="71"/>
      <c r="B491" s="92"/>
      <c r="C491" s="68"/>
      <c r="D491" s="83"/>
      <c r="E491" s="1"/>
      <c r="F491" s="26"/>
      <c r="G491" s="80"/>
    </row>
    <row r="492" spans="1:7" ht="11.25" customHeight="1" x14ac:dyDescent="0.25">
      <c r="A492" s="71"/>
      <c r="B492" s="92"/>
      <c r="C492" s="68"/>
      <c r="D492" s="83"/>
      <c r="E492" s="1"/>
      <c r="F492" s="26"/>
      <c r="G492" s="80"/>
    </row>
    <row r="493" spans="1:7" ht="11.25" customHeight="1" x14ac:dyDescent="0.25">
      <c r="A493" s="71"/>
      <c r="B493" s="92"/>
      <c r="C493" s="68"/>
      <c r="D493" s="83"/>
      <c r="E493" s="1"/>
      <c r="F493" s="26"/>
      <c r="G493" s="80"/>
    </row>
    <row r="494" spans="1:7" ht="11.25" customHeight="1" x14ac:dyDescent="0.25">
      <c r="A494" s="71"/>
      <c r="B494" s="92"/>
      <c r="C494" s="68"/>
      <c r="D494" s="83"/>
      <c r="E494" s="1"/>
      <c r="F494" s="26"/>
      <c r="G494" s="80"/>
    </row>
    <row r="495" spans="1:7" ht="11.25" customHeight="1" x14ac:dyDescent="0.25">
      <c r="A495" s="71"/>
      <c r="B495" s="92"/>
      <c r="C495" s="68"/>
      <c r="D495" s="83"/>
      <c r="E495" s="1"/>
      <c r="F495" s="26"/>
      <c r="G495" s="80"/>
    </row>
    <row r="496" spans="1:7" ht="11.25" customHeight="1" x14ac:dyDescent="0.25">
      <c r="A496" s="71"/>
      <c r="B496" s="92"/>
      <c r="C496" s="68"/>
      <c r="D496" s="83"/>
      <c r="E496" s="1"/>
      <c r="F496" s="26"/>
      <c r="G496" s="80"/>
    </row>
    <row r="497" spans="1:7" ht="11.25" customHeight="1" x14ac:dyDescent="0.25">
      <c r="A497" s="71"/>
      <c r="B497" s="92"/>
      <c r="C497" s="68"/>
      <c r="D497" s="83"/>
      <c r="E497" s="1"/>
      <c r="F497" s="26"/>
      <c r="G497" s="80"/>
    </row>
    <row r="498" spans="1:7" ht="11.25" customHeight="1" x14ac:dyDescent="0.25">
      <c r="A498" s="71"/>
      <c r="B498" s="92"/>
      <c r="C498" s="68"/>
      <c r="D498" s="83"/>
      <c r="E498" s="1"/>
      <c r="F498" s="26"/>
      <c r="G498" s="80"/>
    </row>
    <row r="499" spans="1:7" ht="11.25" customHeight="1" x14ac:dyDescent="0.25">
      <c r="A499" s="71"/>
      <c r="B499" s="92"/>
      <c r="C499" s="68"/>
      <c r="D499" s="83"/>
      <c r="E499" s="1"/>
      <c r="F499" s="26"/>
      <c r="G499" s="80"/>
    </row>
    <row r="500" spans="1:7" ht="11.25" customHeight="1" x14ac:dyDescent="0.25">
      <c r="A500" s="72"/>
      <c r="B500" s="93"/>
      <c r="C500" s="69"/>
      <c r="D500" s="84"/>
      <c r="E500" s="3"/>
      <c r="F500" s="27"/>
      <c r="G500" s="81"/>
    </row>
    <row r="501" spans="1:7" ht="11.25" customHeight="1" x14ac:dyDescent="0.25">
      <c r="A501" s="70" t="s">
        <v>25</v>
      </c>
      <c r="B501" s="91">
        <f>+VLOOKUP(A501,[2]OCT!$A$7:$F$106,6,0)</f>
        <v>28350.000000000004</v>
      </c>
      <c r="C501" s="67">
        <f t="shared" ref="C501" si="39">+B501/234</f>
        <v>121.15384615384617</v>
      </c>
      <c r="D501" s="82">
        <v>234</v>
      </c>
      <c r="E501" s="2"/>
      <c r="F501" s="25"/>
      <c r="G501" s="79"/>
    </row>
    <row r="502" spans="1:7" ht="11.25" customHeight="1" x14ac:dyDescent="0.25">
      <c r="A502" s="71"/>
      <c r="B502" s="92"/>
      <c r="C502" s="68"/>
      <c r="D502" s="83"/>
      <c r="E502" s="1"/>
      <c r="F502" s="26"/>
      <c r="G502" s="80"/>
    </row>
    <row r="503" spans="1:7" ht="11.25" customHeight="1" x14ac:dyDescent="0.25">
      <c r="A503" s="71"/>
      <c r="B503" s="92"/>
      <c r="C503" s="68"/>
      <c r="D503" s="83"/>
      <c r="E503" s="1"/>
      <c r="F503" s="26"/>
      <c r="G503" s="80"/>
    </row>
    <row r="504" spans="1:7" ht="11.25" customHeight="1" x14ac:dyDescent="0.25">
      <c r="A504" s="71"/>
      <c r="B504" s="92"/>
      <c r="C504" s="68"/>
      <c r="D504" s="83"/>
      <c r="E504" s="1"/>
      <c r="F504" s="26"/>
      <c r="G504" s="80"/>
    </row>
    <row r="505" spans="1:7" ht="11.25" customHeight="1" x14ac:dyDescent="0.25">
      <c r="A505" s="71"/>
      <c r="B505" s="92"/>
      <c r="C505" s="68"/>
      <c r="D505" s="83"/>
      <c r="E505" s="1"/>
      <c r="F505" s="26"/>
      <c r="G505" s="80"/>
    </row>
    <row r="506" spans="1:7" ht="11.25" customHeight="1" x14ac:dyDescent="0.25">
      <c r="A506" s="71"/>
      <c r="B506" s="92"/>
      <c r="C506" s="68"/>
      <c r="D506" s="83"/>
      <c r="E506" s="1"/>
      <c r="F506" s="26"/>
      <c r="G506" s="80"/>
    </row>
    <row r="507" spans="1:7" ht="11.25" customHeight="1" x14ac:dyDescent="0.25">
      <c r="A507" s="71"/>
      <c r="B507" s="92"/>
      <c r="C507" s="68"/>
      <c r="D507" s="83"/>
      <c r="E507" s="1"/>
      <c r="F507" s="26"/>
      <c r="G507" s="80"/>
    </row>
    <row r="508" spans="1:7" ht="11.25" customHeight="1" x14ac:dyDescent="0.25">
      <c r="A508" s="71"/>
      <c r="B508" s="92"/>
      <c r="C508" s="68"/>
      <c r="D508" s="83"/>
      <c r="E508" s="1"/>
      <c r="F508" s="26"/>
      <c r="G508" s="80"/>
    </row>
    <row r="509" spans="1:7" ht="11.25" customHeight="1" x14ac:dyDescent="0.25">
      <c r="A509" s="71"/>
      <c r="B509" s="92"/>
      <c r="C509" s="68"/>
      <c r="D509" s="83"/>
      <c r="E509" s="1"/>
      <c r="F509" s="26"/>
      <c r="G509" s="80"/>
    </row>
    <row r="510" spans="1:7" ht="11.25" customHeight="1" x14ac:dyDescent="0.25">
      <c r="A510" s="71"/>
      <c r="B510" s="92"/>
      <c r="C510" s="68"/>
      <c r="D510" s="83"/>
      <c r="E510" s="1"/>
      <c r="F510" s="26"/>
      <c r="G510" s="80"/>
    </row>
    <row r="511" spans="1:7" ht="11.25" customHeight="1" x14ac:dyDescent="0.25">
      <c r="A511" s="72"/>
      <c r="B511" s="93"/>
      <c r="C511" s="69"/>
      <c r="D511" s="84"/>
      <c r="E511" s="3"/>
      <c r="F511" s="27"/>
      <c r="G511" s="81"/>
    </row>
    <row r="512" spans="1:7" ht="11.25" customHeight="1" x14ac:dyDescent="0.25">
      <c r="A512" s="70" t="s">
        <v>24</v>
      </c>
      <c r="B512" s="91">
        <f>+VLOOKUP(A512,[2]OCT!$A$7:$F$106,6,0)</f>
        <v>28350.000000000004</v>
      </c>
      <c r="C512" s="67">
        <f t="shared" ref="C512" si="40">+B512/234</f>
        <v>121.15384615384617</v>
      </c>
      <c r="D512" s="82">
        <v>234</v>
      </c>
      <c r="E512" s="2"/>
      <c r="F512" s="25"/>
      <c r="G512" s="79"/>
    </row>
    <row r="513" spans="1:7" ht="11.25" customHeight="1" x14ac:dyDescent="0.25">
      <c r="A513" s="71"/>
      <c r="B513" s="92"/>
      <c r="C513" s="68"/>
      <c r="D513" s="83"/>
      <c r="E513" s="1"/>
      <c r="F513" s="26"/>
      <c r="G513" s="80"/>
    </row>
    <row r="514" spans="1:7" ht="11.25" customHeight="1" x14ac:dyDescent="0.25">
      <c r="A514" s="71"/>
      <c r="B514" s="92"/>
      <c r="C514" s="68"/>
      <c r="D514" s="83"/>
      <c r="E514" s="1"/>
      <c r="F514" s="26"/>
      <c r="G514" s="80"/>
    </row>
    <row r="515" spans="1:7" ht="11.25" customHeight="1" x14ac:dyDescent="0.25">
      <c r="A515" s="71"/>
      <c r="B515" s="92"/>
      <c r="C515" s="68"/>
      <c r="D515" s="83"/>
      <c r="E515" s="1"/>
      <c r="F515" s="26"/>
      <c r="G515" s="80"/>
    </row>
    <row r="516" spans="1:7" ht="11.25" customHeight="1" x14ac:dyDescent="0.25">
      <c r="A516" s="71"/>
      <c r="B516" s="92"/>
      <c r="C516" s="68"/>
      <c r="D516" s="83"/>
      <c r="E516" s="1"/>
      <c r="F516" s="26"/>
      <c r="G516" s="80"/>
    </row>
    <row r="517" spans="1:7" ht="11.25" customHeight="1" x14ac:dyDescent="0.25">
      <c r="A517" s="71"/>
      <c r="B517" s="92"/>
      <c r="C517" s="68"/>
      <c r="D517" s="83"/>
      <c r="E517" s="1"/>
      <c r="F517" s="26"/>
      <c r="G517" s="80"/>
    </row>
    <row r="518" spans="1:7" ht="11.25" customHeight="1" x14ac:dyDescent="0.25">
      <c r="A518" s="71"/>
      <c r="B518" s="92"/>
      <c r="C518" s="68"/>
      <c r="D518" s="83"/>
      <c r="E518" s="1"/>
      <c r="F518" s="26"/>
      <c r="G518" s="80"/>
    </row>
    <row r="519" spans="1:7" ht="11.25" customHeight="1" x14ac:dyDescent="0.25">
      <c r="A519" s="71"/>
      <c r="B519" s="92"/>
      <c r="C519" s="68"/>
      <c r="D519" s="83"/>
      <c r="E519" s="1"/>
      <c r="F519" s="26"/>
      <c r="G519" s="80"/>
    </row>
    <row r="520" spans="1:7" ht="11.25" customHeight="1" x14ac:dyDescent="0.25">
      <c r="A520" s="71"/>
      <c r="B520" s="92"/>
      <c r="C520" s="68"/>
      <c r="D520" s="83"/>
      <c r="E520" s="1"/>
      <c r="F520" s="26"/>
      <c r="G520" s="80"/>
    </row>
    <row r="521" spans="1:7" ht="11.25" customHeight="1" x14ac:dyDescent="0.25">
      <c r="A521" s="71"/>
      <c r="B521" s="92"/>
      <c r="C521" s="68"/>
      <c r="D521" s="83"/>
      <c r="E521" s="1"/>
      <c r="F521" s="26"/>
      <c r="G521" s="80"/>
    </row>
    <row r="522" spans="1:7" ht="11.25" customHeight="1" x14ac:dyDescent="0.25">
      <c r="A522" s="72"/>
      <c r="B522" s="93"/>
      <c r="C522" s="69"/>
      <c r="D522" s="84"/>
      <c r="E522" s="3"/>
      <c r="F522" s="27"/>
      <c r="G522" s="81"/>
    </row>
    <row r="523" spans="1:7" ht="11.25" customHeight="1" x14ac:dyDescent="0.25">
      <c r="A523" s="70" t="s">
        <v>23</v>
      </c>
      <c r="B523" s="91">
        <f>+VLOOKUP(A523,[2]OCT!$A$7:$F$106,6,0)</f>
        <v>31500.000000000004</v>
      </c>
      <c r="C523" s="67">
        <f t="shared" ref="C523" si="41">+B523/234</f>
        <v>134.61538461538464</v>
      </c>
      <c r="D523" s="82">
        <v>234</v>
      </c>
      <c r="E523" s="2"/>
      <c r="F523" s="25"/>
      <c r="G523" s="79"/>
    </row>
    <row r="524" spans="1:7" ht="11.25" customHeight="1" x14ac:dyDescent="0.25">
      <c r="A524" s="71"/>
      <c r="B524" s="92"/>
      <c r="C524" s="68"/>
      <c r="D524" s="83"/>
      <c r="E524" s="1"/>
      <c r="F524" s="26"/>
      <c r="G524" s="80"/>
    </row>
    <row r="525" spans="1:7" ht="11.25" customHeight="1" x14ac:dyDescent="0.25">
      <c r="A525" s="71"/>
      <c r="B525" s="92"/>
      <c r="C525" s="68"/>
      <c r="D525" s="83"/>
      <c r="E525" s="1"/>
      <c r="F525" s="26"/>
      <c r="G525" s="80"/>
    </row>
    <row r="526" spans="1:7" ht="11.25" customHeight="1" x14ac:dyDescent="0.25">
      <c r="A526" s="71"/>
      <c r="B526" s="92"/>
      <c r="C526" s="68"/>
      <c r="D526" s="83"/>
      <c r="E526" s="1"/>
      <c r="F526" s="26"/>
      <c r="G526" s="80"/>
    </row>
    <row r="527" spans="1:7" ht="11.25" customHeight="1" x14ac:dyDescent="0.25">
      <c r="A527" s="71"/>
      <c r="B527" s="92"/>
      <c r="C527" s="68"/>
      <c r="D527" s="83"/>
      <c r="E527" s="1"/>
      <c r="F527" s="26"/>
      <c r="G527" s="80"/>
    </row>
    <row r="528" spans="1:7" ht="11.25" customHeight="1" x14ac:dyDescent="0.25">
      <c r="A528" s="71"/>
      <c r="B528" s="92"/>
      <c r="C528" s="68"/>
      <c r="D528" s="83"/>
      <c r="E528" s="1"/>
      <c r="F528" s="26"/>
      <c r="G528" s="80"/>
    </row>
    <row r="529" spans="1:7" ht="11.25" customHeight="1" x14ac:dyDescent="0.25">
      <c r="A529" s="71"/>
      <c r="B529" s="92"/>
      <c r="C529" s="68"/>
      <c r="D529" s="83"/>
      <c r="E529" s="1"/>
      <c r="F529" s="26"/>
      <c r="G529" s="80"/>
    </row>
    <row r="530" spans="1:7" ht="11.25" customHeight="1" x14ac:dyDescent="0.25">
      <c r="A530" s="71"/>
      <c r="B530" s="92"/>
      <c r="C530" s="68"/>
      <c r="D530" s="83"/>
      <c r="E530" s="1"/>
      <c r="F530" s="26"/>
      <c r="G530" s="80"/>
    </row>
    <row r="531" spans="1:7" ht="11.25" customHeight="1" x14ac:dyDescent="0.25">
      <c r="A531" s="71"/>
      <c r="B531" s="92"/>
      <c r="C531" s="68"/>
      <c r="D531" s="83"/>
      <c r="E531" s="1"/>
      <c r="F531" s="26"/>
      <c r="G531" s="80"/>
    </row>
    <row r="532" spans="1:7" ht="11.25" customHeight="1" x14ac:dyDescent="0.25">
      <c r="A532" s="71"/>
      <c r="B532" s="92"/>
      <c r="C532" s="68"/>
      <c r="D532" s="83"/>
      <c r="E532" s="1"/>
      <c r="F532" s="26"/>
      <c r="G532" s="80"/>
    </row>
    <row r="533" spans="1:7" ht="11.25" customHeight="1" x14ac:dyDescent="0.25">
      <c r="A533" s="72"/>
      <c r="B533" s="93"/>
      <c r="C533" s="69"/>
      <c r="D533" s="84"/>
      <c r="E533" s="3"/>
      <c r="F533" s="27"/>
      <c r="G533" s="81"/>
    </row>
    <row r="534" spans="1:7" ht="11.25" customHeight="1" x14ac:dyDescent="0.25">
      <c r="A534" s="70" t="s">
        <v>22</v>
      </c>
      <c r="B534" s="91">
        <f>+VLOOKUP(A534,[2]OCT!$A$7:$F$106,6,0)</f>
        <v>22050.000000000004</v>
      </c>
      <c r="C534" s="67">
        <f t="shared" ref="C534" si="42">+B534/234</f>
        <v>94.230769230769241</v>
      </c>
      <c r="D534" s="82">
        <v>234</v>
      </c>
      <c r="E534" s="2"/>
      <c r="F534" s="25"/>
      <c r="G534" s="79"/>
    </row>
    <row r="535" spans="1:7" ht="11.25" customHeight="1" x14ac:dyDescent="0.25">
      <c r="A535" s="71"/>
      <c r="B535" s="92"/>
      <c r="C535" s="68"/>
      <c r="D535" s="83"/>
      <c r="E535" s="1"/>
      <c r="F535" s="26"/>
      <c r="G535" s="80"/>
    </row>
    <row r="536" spans="1:7" ht="11.25" customHeight="1" x14ac:dyDescent="0.25">
      <c r="A536" s="71"/>
      <c r="B536" s="92"/>
      <c r="C536" s="68"/>
      <c r="D536" s="83"/>
      <c r="E536" s="1"/>
      <c r="F536" s="26"/>
      <c r="G536" s="80"/>
    </row>
    <row r="537" spans="1:7" ht="11.25" customHeight="1" x14ac:dyDescent="0.25">
      <c r="A537" s="71"/>
      <c r="B537" s="92"/>
      <c r="C537" s="68"/>
      <c r="D537" s="83"/>
      <c r="E537" s="1"/>
      <c r="F537" s="26"/>
      <c r="G537" s="80"/>
    </row>
    <row r="538" spans="1:7" ht="11.25" customHeight="1" x14ac:dyDescent="0.25">
      <c r="A538" s="71"/>
      <c r="B538" s="92"/>
      <c r="C538" s="68"/>
      <c r="D538" s="83"/>
      <c r="E538" s="1"/>
      <c r="F538" s="26"/>
      <c r="G538" s="80"/>
    </row>
    <row r="539" spans="1:7" ht="11.25" customHeight="1" x14ac:dyDescent="0.25">
      <c r="A539" s="71"/>
      <c r="B539" s="92"/>
      <c r="C539" s="68"/>
      <c r="D539" s="83"/>
      <c r="E539" s="1"/>
      <c r="F539" s="26"/>
      <c r="G539" s="80"/>
    </row>
    <row r="540" spans="1:7" ht="11.25" customHeight="1" x14ac:dyDescent="0.25">
      <c r="A540" s="71"/>
      <c r="B540" s="92"/>
      <c r="C540" s="68"/>
      <c r="D540" s="83"/>
      <c r="E540" s="1"/>
      <c r="F540" s="26"/>
      <c r="G540" s="80"/>
    </row>
    <row r="541" spans="1:7" ht="11.25" customHeight="1" x14ac:dyDescent="0.25">
      <c r="A541" s="71"/>
      <c r="B541" s="92"/>
      <c r="C541" s="68"/>
      <c r="D541" s="83"/>
      <c r="E541" s="1"/>
      <c r="F541" s="26"/>
      <c r="G541" s="80"/>
    </row>
    <row r="542" spans="1:7" ht="11.25" customHeight="1" x14ac:dyDescent="0.25">
      <c r="A542" s="71"/>
      <c r="B542" s="92"/>
      <c r="C542" s="68"/>
      <c r="D542" s="83"/>
      <c r="E542" s="1"/>
      <c r="F542" s="26"/>
      <c r="G542" s="80"/>
    </row>
    <row r="543" spans="1:7" ht="11.25" customHeight="1" x14ac:dyDescent="0.25">
      <c r="A543" s="71"/>
      <c r="B543" s="92"/>
      <c r="C543" s="68"/>
      <c r="D543" s="83"/>
      <c r="E543" s="1"/>
      <c r="F543" s="26"/>
      <c r="G543" s="80"/>
    </row>
    <row r="544" spans="1:7" ht="11.25" customHeight="1" x14ac:dyDescent="0.25">
      <c r="A544" s="72"/>
      <c r="B544" s="93"/>
      <c r="C544" s="69"/>
      <c r="D544" s="84"/>
      <c r="E544" s="3"/>
      <c r="F544" s="27"/>
      <c r="G544" s="81"/>
    </row>
    <row r="545" spans="1:7" ht="11.25" customHeight="1" x14ac:dyDescent="0.25">
      <c r="A545" s="70" t="s">
        <v>21</v>
      </c>
      <c r="B545" s="91">
        <f>+VLOOKUP(A545,[2]OCT!$A$7:$F$106,6,0)</f>
        <v>0</v>
      </c>
      <c r="C545" s="67">
        <f t="shared" ref="C545" si="43">+B545/234</f>
        <v>0</v>
      </c>
      <c r="D545" s="82">
        <v>234</v>
      </c>
      <c r="E545" s="2"/>
      <c r="F545" s="25"/>
      <c r="G545" s="79"/>
    </row>
    <row r="546" spans="1:7" ht="11.25" customHeight="1" x14ac:dyDescent="0.25">
      <c r="A546" s="71"/>
      <c r="B546" s="92"/>
      <c r="C546" s="68"/>
      <c r="D546" s="83"/>
      <c r="E546" s="1"/>
      <c r="F546" s="26"/>
      <c r="G546" s="80"/>
    </row>
    <row r="547" spans="1:7" ht="11.25" customHeight="1" x14ac:dyDescent="0.25">
      <c r="A547" s="71"/>
      <c r="B547" s="92"/>
      <c r="C547" s="68"/>
      <c r="D547" s="83"/>
      <c r="E547" s="1"/>
      <c r="F547" s="26"/>
      <c r="G547" s="80"/>
    </row>
    <row r="548" spans="1:7" ht="11.25" customHeight="1" x14ac:dyDescent="0.25">
      <c r="A548" s="71"/>
      <c r="B548" s="92"/>
      <c r="C548" s="68"/>
      <c r="D548" s="83"/>
      <c r="E548" s="1"/>
      <c r="F548" s="26"/>
      <c r="G548" s="80"/>
    </row>
    <row r="549" spans="1:7" ht="11.25" customHeight="1" x14ac:dyDescent="0.25">
      <c r="A549" s="71"/>
      <c r="B549" s="92"/>
      <c r="C549" s="68"/>
      <c r="D549" s="83"/>
      <c r="E549" s="1"/>
      <c r="F549" s="26"/>
      <c r="G549" s="80"/>
    </row>
    <row r="550" spans="1:7" ht="11.25" customHeight="1" x14ac:dyDescent="0.25">
      <c r="A550" s="71"/>
      <c r="B550" s="92"/>
      <c r="C550" s="68"/>
      <c r="D550" s="83"/>
      <c r="E550" s="1"/>
      <c r="F550" s="26"/>
      <c r="G550" s="80"/>
    </row>
    <row r="551" spans="1:7" ht="11.25" customHeight="1" x14ac:dyDescent="0.25">
      <c r="A551" s="71"/>
      <c r="B551" s="92"/>
      <c r="C551" s="68"/>
      <c r="D551" s="83"/>
      <c r="E551" s="1"/>
      <c r="F551" s="26"/>
      <c r="G551" s="80"/>
    </row>
    <row r="552" spans="1:7" ht="11.25" customHeight="1" x14ac:dyDescent="0.25">
      <c r="A552" s="71"/>
      <c r="B552" s="92"/>
      <c r="C552" s="68"/>
      <c r="D552" s="83"/>
      <c r="E552" s="1"/>
      <c r="F552" s="26"/>
      <c r="G552" s="80"/>
    </row>
    <row r="553" spans="1:7" ht="11.25" customHeight="1" x14ac:dyDescent="0.25">
      <c r="A553" s="71"/>
      <c r="B553" s="92"/>
      <c r="C553" s="68"/>
      <c r="D553" s="83"/>
      <c r="E553" s="1"/>
      <c r="F553" s="26"/>
      <c r="G553" s="80"/>
    </row>
    <row r="554" spans="1:7" ht="11.25" customHeight="1" x14ac:dyDescent="0.25">
      <c r="A554" s="71"/>
      <c r="B554" s="92"/>
      <c r="C554" s="68"/>
      <c r="D554" s="83"/>
      <c r="E554" s="1"/>
      <c r="F554" s="26"/>
      <c r="G554" s="80"/>
    </row>
    <row r="555" spans="1:7" ht="11.25" customHeight="1" x14ac:dyDescent="0.25">
      <c r="A555" s="72"/>
      <c r="B555" s="93"/>
      <c r="C555" s="69"/>
      <c r="D555" s="84"/>
      <c r="E555" s="3"/>
      <c r="F555" s="27"/>
      <c r="G555" s="81"/>
    </row>
    <row r="556" spans="1:7" ht="11.25" customHeight="1" x14ac:dyDescent="0.25">
      <c r="A556" s="8" t="s">
        <v>20</v>
      </c>
      <c r="B556" s="7"/>
      <c r="C556" s="5"/>
      <c r="D556" s="8"/>
      <c r="E556" s="6"/>
      <c r="F556" s="28"/>
      <c r="G556" s="4"/>
    </row>
    <row r="557" spans="1:7" ht="11.25" customHeight="1" x14ac:dyDescent="0.25">
      <c r="A557" s="70" t="s">
        <v>19</v>
      </c>
      <c r="B557" s="91">
        <f>+VLOOKUP(A557,[2]OCT!$A$7:$F$106,6,0)</f>
        <v>0</v>
      </c>
      <c r="C557" s="67">
        <f t="shared" ref="C557" si="44">+B557/234</f>
        <v>0</v>
      </c>
      <c r="D557" s="82">
        <v>234</v>
      </c>
      <c r="E557" s="2"/>
      <c r="F557" s="25"/>
      <c r="G557" s="79"/>
    </row>
    <row r="558" spans="1:7" ht="11.25" customHeight="1" x14ac:dyDescent="0.25">
      <c r="A558" s="71"/>
      <c r="B558" s="92"/>
      <c r="C558" s="68"/>
      <c r="D558" s="83"/>
      <c r="E558" s="1"/>
      <c r="F558" s="26"/>
      <c r="G558" s="80"/>
    </row>
    <row r="559" spans="1:7" ht="11.25" customHeight="1" x14ac:dyDescent="0.25">
      <c r="A559" s="71"/>
      <c r="B559" s="92"/>
      <c r="C559" s="68"/>
      <c r="D559" s="83"/>
      <c r="E559" s="1"/>
      <c r="F559" s="26"/>
      <c r="G559" s="80"/>
    </row>
    <row r="560" spans="1:7" ht="11.25" customHeight="1" x14ac:dyDescent="0.25">
      <c r="A560" s="71"/>
      <c r="B560" s="92"/>
      <c r="C560" s="68"/>
      <c r="D560" s="83"/>
      <c r="E560" s="1"/>
      <c r="F560" s="26"/>
      <c r="G560" s="80"/>
    </row>
    <row r="561" spans="1:7" ht="11.25" customHeight="1" x14ac:dyDescent="0.25">
      <c r="A561" s="71"/>
      <c r="B561" s="92"/>
      <c r="C561" s="68"/>
      <c r="D561" s="83"/>
      <c r="E561" s="1"/>
      <c r="F561" s="26"/>
      <c r="G561" s="80"/>
    </row>
    <row r="562" spans="1:7" ht="11.25" customHeight="1" x14ac:dyDescent="0.25">
      <c r="A562" s="71"/>
      <c r="B562" s="92"/>
      <c r="C562" s="68"/>
      <c r="D562" s="83"/>
      <c r="E562" s="1"/>
      <c r="F562" s="26"/>
      <c r="G562" s="80"/>
    </row>
    <row r="563" spans="1:7" ht="11.25" customHeight="1" x14ac:dyDescent="0.25">
      <c r="A563" s="71"/>
      <c r="B563" s="92"/>
      <c r="C563" s="68"/>
      <c r="D563" s="83"/>
      <c r="E563" s="1"/>
      <c r="F563" s="26"/>
      <c r="G563" s="80"/>
    </row>
    <row r="564" spans="1:7" ht="11.25" customHeight="1" x14ac:dyDescent="0.25">
      <c r="A564" s="71"/>
      <c r="B564" s="92"/>
      <c r="C564" s="68"/>
      <c r="D564" s="83"/>
      <c r="E564" s="1"/>
      <c r="F564" s="26"/>
      <c r="G564" s="80"/>
    </row>
    <row r="565" spans="1:7" ht="11.25" customHeight="1" x14ac:dyDescent="0.25">
      <c r="A565" s="71"/>
      <c r="B565" s="92"/>
      <c r="C565" s="68"/>
      <c r="D565" s="83"/>
      <c r="E565" s="1"/>
      <c r="F565" s="26"/>
      <c r="G565" s="80"/>
    </row>
    <row r="566" spans="1:7" ht="11.25" customHeight="1" x14ac:dyDescent="0.25">
      <c r="A566" s="71"/>
      <c r="B566" s="92"/>
      <c r="C566" s="68"/>
      <c r="D566" s="83"/>
      <c r="E566" s="1"/>
      <c r="F566" s="26"/>
      <c r="G566" s="80"/>
    </row>
    <row r="567" spans="1:7" ht="11.25" customHeight="1" x14ac:dyDescent="0.25">
      <c r="A567" s="72"/>
      <c r="B567" s="93"/>
      <c r="C567" s="69"/>
      <c r="D567" s="84"/>
      <c r="E567" s="3"/>
      <c r="F567" s="27"/>
      <c r="G567" s="81"/>
    </row>
    <row r="568" spans="1:7" ht="11.25" customHeight="1" x14ac:dyDescent="0.25">
      <c r="A568" s="70" t="s">
        <v>18</v>
      </c>
      <c r="B568" s="91">
        <f>+VLOOKUP(A568,[2]OCT!$A$7:$F$106,6,0)</f>
        <v>0</v>
      </c>
      <c r="C568" s="67">
        <f t="shared" ref="C568" si="45">+B568/234</f>
        <v>0</v>
      </c>
      <c r="D568" s="82">
        <v>234</v>
      </c>
      <c r="E568" s="2"/>
      <c r="F568" s="25"/>
      <c r="G568" s="79"/>
    </row>
    <row r="569" spans="1:7" ht="11.25" customHeight="1" x14ac:dyDescent="0.25">
      <c r="A569" s="71"/>
      <c r="B569" s="92"/>
      <c r="C569" s="68"/>
      <c r="D569" s="83"/>
      <c r="E569" s="1"/>
      <c r="F569" s="26"/>
      <c r="G569" s="80"/>
    </row>
    <row r="570" spans="1:7" ht="11.25" customHeight="1" x14ac:dyDescent="0.25">
      <c r="A570" s="71"/>
      <c r="B570" s="92"/>
      <c r="C570" s="68"/>
      <c r="D570" s="83"/>
      <c r="E570" s="1"/>
      <c r="F570" s="26"/>
      <c r="G570" s="80"/>
    </row>
    <row r="571" spans="1:7" ht="11.25" customHeight="1" x14ac:dyDescent="0.25">
      <c r="A571" s="71"/>
      <c r="B571" s="92"/>
      <c r="C571" s="68"/>
      <c r="D571" s="83"/>
      <c r="E571" s="1"/>
      <c r="F571" s="26"/>
      <c r="G571" s="80"/>
    </row>
    <row r="572" spans="1:7" ht="11.25" customHeight="1" x14ac:dyDescent="0.25">
      <c r="A572" s="71"/>
      <c r="B572" s="92"/>
      <c r="C572" s="68"/>
      <c r="D572" s="83"/>
      <c r="E572" s="1"/>
      <c r="F572" s="26"/>
      <c r="G572" s="80"/>
    </row>
    <row r="573" spans="1:7" ht="11.25" customHeight="1" x14ac:dyDescent="0.25">
      <c r="A573" s="71"/>
      <c r="B573" s="92"/>
      <c r="C573" s="68"/>
      <c r="D573" s="83"/>
      <c r="E573" s="1"/>
      <c r="F573" s="26"/>
      <c r="G573" s="80"/>
    </row>
    <row r="574" spans="1:7" ht="11.25" customHeight="1" x14ac:dyDescent="0.25">
      <c r="A574" s="71"/>
      <c r="B574" s="92"/>
      <c r="C574" s="68"/>
      <c r="D574" s="83"/>
      <c r="E574" s="1"/>
      <c r="F574" s="26"/>
      <c r="G574" s="80"/>
    </row>
    <row r="575" spans="1:7" ht="11.25" customHeight="1" x14ac:dyDescent="0.25">
      <c r="A575" s="71"/>
      <c r="B575" s="92"/>
      <c r="C575" s="68"/>
      <c r="D575" s="83"/>
      <c r="E575" s="1"/>
      <c r="F575" s="26"/>
      <c r="G575" s="80"/>
    </row>
    <row r="576" spans="1:7" ht="11.25" customHeight="1" x14ac:dyDescent="0.25">
      <c r="A576" s="71"/>
      <c r="B576" s="92"/>
      <c r="C576" s="68"/>
      <c r="D576" s="83"/>
      <c r="E576" s="1"/>
      <c r="F576" s="26"/>
      <c r="G576" s="80"/>
    </row>
    <row r="577" spans="1:7" ht="11.25" customHeight="1" x14ac:dyDescent="0.25">
      <c r="A577" s="71"/>
      <c r="B577" s="92"/>
      <c r="C577" s="68"/>
      <c r="D577" s="83"/>
      <c r="E577" s="1"/>
      <c r="F577" s="26"/>
      <c r="G577" s="80"/>
    </row>
    <row r="578" spans="1:7" ht="11.25" customHeight="1" x14ac:dyDescent="0.25">
      <c r="A578" s="72"/>
      <c r="B578" s="93"/>
      <c r="C578" s="69"/>
      <c r="D578" s="84"/>
      <c r="E578" s="3"/>
      <c r="F578" s="27"/>
      <c r="G578" s="81"/>
    </row>
    <row r="579" spans="1:7" ht="11.25" customHeight="1" x14ac:dyDescent="0.25">
      <c r="A579" s="70" t="s">
        <v>17</v>
      </c>
      <c r="B579" s="91">
        <f>+VLOOKUP(A579,[2]OCT!$A$7:$F$106,6,0)</f>
        <v>18900</v>
      </c>
      <c r="C579" s="67">
        <f t="shared" ref="C579" si="46">+B579/234</f>
        <v>80.769230769230774</v>
      </c>
      <c r="D579" s="82">
        <v>234</v>
      </c>
      <c r="E579" s="2"/>
      <c r="F579" s="25"/>
      <c r="G579" s="79"/>
    </row>
    <row r="580" spans="1:7" ht="11.25" customHeight="1" x14ac:dyDescent="0.25">
      <c r="A580" s="71"/>
      <c r="B580" s="92"/>
      <c r="C580" s="68"/>
      <c r="D580" s="83"/>
      <c r="E580" s="1"/>
      <c r="F580" s="26"/>
      <c r="G580" s="80"/>
    </row>
    <row r="581" spans="1:7" ht="11.25" customHeight="1" x14ac:dyDescent="0.25">
      <c r="A581" s="71"/>
      <c r="B581" s="92"/>
      <c r="C581" s="68"/>
      <c r="D581" s="83"/>
      <c r="E581" s="1"/>
      <c r="F581" s="26"/>
      <c r="G581" s="80"/>
    </row>
    <row r="582" spans="1:7" ht="11.25" customHeight="1" x14ac:dyDescent="0.25">
      <c r="A582" s="71"/>
      <c r="B582" s="92"/>
      <c r="C582" s="68"/>
      <c r="D582" s="83"/>
      <c r="E582" s="1"/>
      <c r="F582" s="26"/>
      <c r="G582" s="80"/>
    </row>
    <row r="583" spans="1:7" ht="11.25" customHeight="1" x14ac:dyDescent="0.25">
      <c r="A583" s="71"/>
      <c r="B583" s="92"/>
      <c r="C583" s="68"/>
      <c r="D583" s="83"/>
      <c r="E583" s="1"/>
      <c r="F583" s="26"/>
      <c r="G583" s="80"/>
    </row>
    <row r="584" spans="1:7" ht="11.25" customHeight="1" x14ac:dyDescent="0.25">
      <c r="A584" s="71"/>
      <c r="B584" s="92"/>
      <c r="C584" s="68"/>
      <c r="D584" s="83"/>
      <c r="E584" s="1"/>
      <c r="F584" s="26"/>
      <c r="G584" s="80"/>
    </row>
    <row r="585" spans="1:7" ht="11.25" customHeight="1" x14ac:dyDescent="0.25">
      <c r="A585" s="71"/>
      <c r="B585" s="92"/>
      <c r="C585" s="68"/>
      <c r="D585" s="83"/>
      <c r="E585" s="1"/>
      <c r="F585" s="26"/>
      <c r="G585" s="80"/>
    </row>
    <row r="586" spans="1:7" ht="11.25" customHeight="1" x14ac:dyDescent="0.25">
      <c r="A586" s="71"/>
      <c r="B586" s="92"/>
      <c r="C586" s="68"/>
      <c r="D586" s="83"/>
      <c r="E586" s="1"/>
      <c r="F586" s="26"/>
      <c r="G586" s="80"/>
    </row>
    <row r="587" spans="1:7" ht="11.25" customHeight="1" x14ac:dyDescent="0.25">
      <c r="A587" s="71"/>
      <c r="B587" s="92"/>
      <c r="C587" s="68"/>
      <c r="D587" s="83"/>
      <c r="E587" s="1"/>
      <c r="F587" s="26"/>
      <c r="G587" s="80"/>
    </row>
    <row r="588" spans="1:7" ht="11.25" customHeight="1" x14ac:dyDescent="0.25">
      <c r="A588" s="71"/>
      <c r="B588" s="92"/>
      <c r="C588" s="68"/>
      <c r="D588" s="83"/>
      <c r="E588" s="1"/>
      <c r="F588" s="26"/>
      <c r="G588" s="80"/>
    </row>
    <row r="589" spans="1:7" ht="11.25" customHeight="1" x14ac:dyDescent="0.25">
      <c r="A589" s="72"/>
      <c r="B589" s="93"/>
      <c r="C589" s="69"/>
      <c r="D589" s="84"/>
      <c r="E589" s="3"/>
      <c r="F589" s="27"/>
      <c r="G589" s="81"/>
    </row>
    <row r="590" spans="1:7" ht="11.25" customHeight="1" x14ac:dyDescent="0.25">
      <c r="A590" s="70" t="s">
        <v>16</v>
      </c>
      <c r="B590" s="91">
        <f>+VLOOKUP(A590,[2]OCT!$A$7:$F$106,6,0)</f>
        <v>18900</v>
      </c>
      <c r="C590" s="67">
        <f t="shared" ref="C590" si="47">+B590/234</f>
        <v>80.769230769230774</v>
      </c>
      <c r="D590" s="82">
        <v>234</v>
      </c>
      <c r="E590" s="2"/>
      <c r="F590" s="25"/>
      <c r="G590" s="79"/>
    </row>
    <row r="591" spans="1:7" ht="11.25" customHeight="1" x14ac:dyDescent="0.25">
      <c r="A591" s="71"/>
      <c r="B591" s="92"/>
      <c r="C591" s="68"/>
      <c r="D591" s="83"/>
      <c r="E591" s="1"/>
      <c r="F591" s="26"/>
      <c r="G591" s="80"/>
    </row>
    <row r="592" spans="1:7" ht="11.25" customHeight="1" x14ac:dyDescent="0.25">
      <c r="A592" s="71"/>
      <c r="B592" s="92"/>
      <c r="C592" s="68"/>
      <c r="D592" s="83"/>
      <c r="E592" s="1"/>
      <c r="F592" s="26"/>
      <c r="G592" s="80"/>
    </row>
    <row r="593" spans="1:7" ht="11.25" customHeight="1" x14ac:dyDescent="0.25">
      <c r="A593" s="71"/>
      <c r="B593" s="92"/>
      <c r="C593" s="68"/>
      <c r="D593" s="83"/>
      <c r="E593" s="1"/>
      <c r="F593" s="26"/>
      <c r="G593" s="80"/>
    </row>
    <row r="594" spans="1:7" ht="11.25" customHeight="1" x14ac:dyDescent="0.25">
      <c r="A594" s="71"/>
      <c r="B594" s="92"/>
      <c r="C594" s="68"/>
      <c r="D594" s="83"/>
      <c r="E594" s="1"/>
      <c r="F594" s="26"/>
      <c r="G594" s="80"/>
    </row>
    <row r="595" spans="1:7" ht="11.25" customHeight="1" x14ac:dyDescent="0.25">
      <c r="A595" s="71"/>
      <c r="B595" s="92"/>
      <c r="C595" s="68"/>
      <c r="D595" s="83"/>
      <c r="E595" s="1"/>
      <c r="F595" s="26"/>
      <c r="G595" s="80"/>
    </row>
    <row r="596" spans="1:7" ht="11.25" customHeight="1" x14ac:dyDescent="0.25">
      <c r="A596" s="71"/>
      <c r="B596" s="92"/>
      <c r="C596" s="68"/>
      <c r="D596" s="83"/>
      <c r="E596" s="1"/>
      <c r="F596" s="26"/>
      <c r="G596" s="80"/>
    </row>
    <row r="597" spans="1:7" ht="11.25" customHeight="1" x14ac:dyDescent="0.25">
      <c r="A597" s="71"/>
      <c r="B597" s="92"/>
      <c r="C597" s="68"/>
      <c r="D597" s="83"/>
      <c r="E597" s="1"/>
      <c r="F597" s="26"/>
      <c r="G597" s="80"/>
    </row>
    <row r="598" spans="1:7" ht="11.25" customHeight="1" x14ac:dyDescent="0.25">
      <c r="A598" s="71"/>
      <c r="B598" s="92"/>
      <c r="C598" s="68"/>
      <c r="D598" s="83"/>
      <c r="E598" s="1"/>
      <c r="F598" s="26"/>
      <c r="G598" s="80"/>
    </row>
    <row r="599" spans="1:7" ht="11.25" customHeight="1" x14ac:dyDescent="0.25">
      <c r="A599" s="71"/>
      <c r="B599" s="92"/>
      <c r="C599" s="68"/>
      <c r="D599" s="83"/>
      <c r="E599" s="1"/>
      <c r="F599" s="26"/>
      <c r="G599" s="80"/>
    </row>
    <row r="600" spans="1:7" ht="11.25" customHeight="1" x14ac:dyDescent="0.25">
      <c r="A600" s="72"/>
      <c r="B600" s="93"/>
      <c r="C600" s="69"/>
      <c r="D600" s="84"/>
      <c r="E600" s="3"/>
      <c r="F600" s="27"/>
      <c r="G600" s="81"/>
    </row>
    <row r="601" spans="1:7" ht="11.25" customHeight="1" x14ac:dyDescent="0.25">
      <c r="A601" s="70" t="s">
        <v>15</v>
      </c>
      <c r="B601" s="91">
        <f>+VLOOKUP(A601,[2]OCT!$A$7:$F$106,6,0)</f>
        <v>18900</v>
      </c>
      <c r="C601" s="67">
        <f t="shared" ref="C601" si="48">+B601/234</f>
        <v>80.769230769230774</v>
      </c>
      <c r="D601" s="82">
        <v>234</v>
      </c>
      <c r="E601" s="2"/>
      <c r="F601" s="25"/>
      <c r="G601" s="79"/>
    </row>
    <row r="602" spans="1:7" ht="11.25" customHeight="1" x14ac:dyDescent="0.25">
      <c r="A602" s="71"/>
      <c r="B602" s="92"/>
      <c r="C602" s="68"/>
      <c r="D602" s="83"/>
      <c r="E602" s="1"/>
      <c r="F602" s="26"/>
      <c r="G602" s="80"/>
    </row>
    <row r="603" spans="1:7" ht="11.25" customHeight="1" x14ac:dyDescent="0.25">
      <c r="A603" s="71"/>
      <c r="B603" s="92"/>
      <c r="C603" s="68"/>
      <c r="D603" s="83"/>
      <c r="E603" s="1"/>
      <c r="F603" s="26"/>
      <c r="G603" s="80"/>
    </row>
    <row r="604" spans="1:7" ht="11.25" customHeight="1" x14ac:dyDescent="0.25">
      <c r="A604" s="71"/>
      <c r="B604" s="92"/>
      <c r="C604" s="68"/>
      <c r="D604" s="83"/>
      <c r="E604" s="1"/>
      <c r="F604" s="26"/>
      <c r="G604" s="80"/>
    </row>
    <row r="605" spans="1:7" ht="11.25" customHeight="1" x14ac:dyDescent="0.25">
      <c r="A605" s="71"/>
      <c r="B605" s="92"/>
      <c r="C605" s="68"/>
      <c r="D605" s="83"/>
      <c r="E605" s="1"/>
      <c r="F605" s="26"/>
      <c r="G605" s="80"/>
    </row>
    <row r="606" spans="1:7" ht="11.25" customHeight="1" x14ac:dyDescent="0.25">
      <c r="A606" s="71"/>
      <c r="B606" s="92"/>
      <c r="C606" s="68"/>
      <c r="D606" s="83"/>
      <c r="E606" s="1"/>
      <c r="F606" s="26"/>
      <c r="G606" s="80"/>
    </row>
    <row r="607" spans="1:7" ht="11.25" customHeight="1" x14ac:dyDescent="0.25">
      <c r="A607" s="71"/>
      <c r="B607" s="92"/>
      <c r="C607" s="68"/>
      <c r="D607" s="83"/>
      <c r="E607" s="1"/>
      <c r="F607" s="26"/>
      <c r="G607" s="80"/>
    </row>
    <row r="608" spans="1:7" ht="11.25" customHeight="1" x14ac:dyDescent="0.25">
      <c r="A608" s="71"/>
      <c r="B608" s="92"/>
      <c r="C608" s="68"/>
      <c r="D608" s="83"/>
      <c r="E608" s="1"/>
      <c r="F608" s="26"/>
      <c r="G608" s="80"/>
    </row>
    <row r="609" spans="1:7" ht="11.25" customHeight="1" x14ac:dyDescent="0.25">
      <c r="A609" s="71"/>
      <c r="B609" s="92"/>
      <c r="C609" s="68"/>
      <c r="D609" s="83"/>
      <c r="E609" s="1"/>
      <c r="F609" s="26"/>
      <c r="G609" s="80"/>
    </row>
    <row r="610" spans="1:7" ht="11.25" customHeight="1" x14ac:dyDescent="0.25">
      <c r="A610" s="71"/>
      <c r="B610" s="92"/>
      <c r="C610" s="68"/>
      <c r="D610" s="83"/>
      <c r="E610" s="1"/>
      <c r="F610" s="26"/>
      <c r="G610" s="80"/>
    </row>
    <row r="611" spans="1:7" ht="11.25" customHeight="1" x14ac:dyDescent="0.25">
      <c r="A611" s="72"/>
      <c r="B611" s="93"/>
      <c r="C611" s="69"/>
      <c r="D611" s="84"/>
      <c r="E611" s="3"/>
      <c r="F611" s="27"/>
      <c r="G611" s="81"/>
    </row>
    <row r="612" spans="1:7" ht="11.25" customHeight="1" x14ac:dyDescent="0.25">
      <c r="A612" s="70" t="s">
        <v>14</v>
      </c>
      <c r="B612" s="91">
        <f>+VLOOKUP(A612,[2]OCT!$A$7:$F$106,6,0)</f>
        <v>18900</v>
      </c>
      <c r="C612" s="67">
        <f t="shared" ref="C612" si="49">+B612/234</f>
        <v>80.769230769230774</v>
      </c>
      <c r="D612" s="82">
        <v>234</v>
      </c>
      <c r="E612" s="2"/>
      <c r="F612" s="25"/>
      <c r="G612" s="79"/>
    </row>
    <row r="613" spans="1:7" ht="11.25" customHeight="1" x14ac:dyDescent="0.25">
      <c r="A613" s="71"/>
      <c r="B613" s="92"/>
      <c r="C613" s="68"/>
      <c r="D613" s="83"/>
      <c r="E613" s="1"/>
      <c r="F613" s="26"/>
      <c r="G613" s="80"/>
    </row>
    <row r="614" spans="1:7" ht="11.25" customHeight="1" x14ac:dyDescent="0.25">
      <c r="A614" s="71"/>
      <c r="B614" s="92"/>
      <c r="C614" s="68"/>
      <c r="D614" s="83"/>
      <c r="E614" s="1"/>
      <c r="F614" s="26"/>
      <c r="G614" s="80"/>
    </row>
    <row r="615" spans="1:7" ht="11.25" customHeight="1" x14ac:dyDescent="0.25">
      <c r="A615" s="71"/>
      <c r="B615" s="92"/>
      <c r="C615" s="68"/>
      <c r="D615" s="83"/>
      <c r="E615" s="1"/>
      <c r="F615" s="26"/>
      <c r="G615" s="80"/>
    </row>
    <row r="616" spans="1:7" ht="11.25" customHeight="1" x14ac:dyDescent="0.25">
      <c r="A616" s="71"/>
      <c r="B616" s="92"/>
      <c r="C616" s="68"/>
      <c r="D616" s="83"/>
      <c r="E616" s="1"/>
      <c r="F616" s="26"/>
      <c r="G616" s="80"/>
    </row>
    <row r="617" spans="1:7" ht="11.25" customHeight="1" x14ac:dyDescent="0.25">
      <c r="A617" s="71"/>
      <c r="B617" s="92"/>
      <c r="C617" s="68"/>
      <c r="D617" s="83"/>
      <c r="E617" s="1"/>
      <c r="F617" s="26"/>
      <c r="G617" s="80"/>
    </row>
    <row r="618" spans="1:7" ht="11.25" customHeight="1" x14ac:dyDescent="0.25">
      <c r="A618" s="71"/>
      <c r="B618" s="92"/>
      <c r="C618" s="68"/>
      <c r="D618" s="83"/>
      <c r="E618" s="1"/>
      <c r="F618" s="26"/>
      <c r="G618" s="80"/>
    </row>
    <row r="619" spans="1:7" ht="11.25" customHeight="1" x14ac:dyDescent="0.25">
      <c r="A619" s="71"/>
      <c r="B619" s="92"/>
      <c r="C619" s="68"/>
      <c r="D619" s="83"/>
      <c r="E619" s="1"/>
      <c r="F619" s="26"/>
      <c r="G619" s="80"/>
    </row>
    <row r="620" spans="1:7" ht="11.25" customHeight="1" x14ac:dyDescent="0.25">
      <c r="A620" s="71"/>
      <c r="B620" s="92"/>
      <c r="C620" s="68"/>
      <c r="D620" s="83"/>
      <c r="E620" s="1"/>
      <c r="F620" s="26"/>
      <c r="G620" s="80"/>
    </row>
    <row r="621" spans="1:7" ht="11.25" customHeight="1" x14ac:dyDescent="0.25">
      <c r="A621" s="71"/>
      <c r="B621" s="92"/>
      <c r="C621" s="68"/>
      <c r="D621" s="83"/>
      <c r="E621" s="1"/>
      <c r="F621" s="26"/>
      <c r="G621" s="80"/>
    </row>
    <row r="622" spans="1:7" ht="11.25" customHeight="1" x14ac:dyDescent="0.25">
      <c r="A622" s="72"/>
      <c r="B622" s="93"/>
      <c r="C622" s="69"/>
      <c r="D622" s="84"/>
      <c r="E622" s="3"/>
      <c r="F622" s="27"/>
      <c r="G622" s="81"/>
    </row>
    <row r="623" spans="1:7" ht="11.25" customHeight="1" x14ac:dyDescent="0.25">
      <c r="A623" s="70" t="s">
        <v>13</v>
      </c>
      <c r="B623" s="91">
        <f>+VLOOKUP(A623,[2]OCT!$A$7:$F$106,6,0)</f>
        <v>21000.000000000004</v>
      </c>
      <c r="C623" s="67">
        <f t="shared" ref="C623" si="50">+B623/234</f>
        <v>89.743589743589766</v>
      </c>
      <c r="D623" s="82">
        <v>234</v>
      </c>
      <c r="E623" s="2"/>
      <c r="F623" s="25"/>
      <c r="G623" s="79"/>
    </row>
    <row r="624" spans="1:7" ht="11.25" customHeight="1" x14ac:dyDescent="0.25">
      <c r="A624" s="71"/>
      <c r="B624" s="92"/>
      <c r="C624" s="68"/>
      <c r="D624" s="83"/>
      <c r="E624" s="1"/>
      <c r="F624" s="26"/>
      <c r="G624" s="80"/>
    </row>
    <row r="625" spans="1:7" ht="11.25" customHeight="1" x14ac:dyDescent="0.25">
      <c r="A625" s="71"/>
      <c r="B625" s="92"/>
      <c r="C625" s="68"/>
      <c r="D625" s="83"/>
      <c r="E625" s="1"/>
      <c r="F625" s="26"/>
      <c r="G625" s="80"/>
    </row>
    <row r="626" spans="1:7" ht="11.25" customHeight="1" x14ac:dyDescent="0.25">
      <c r="A626" s="71"/>
      <c r="B626" s="92"/>
      <c r="C626" s="68"/>
      <c r="D626" s="83"/>
      <c r="E626" s="1"/>
      <c r="F626" s="26"/>
      <c r="G626" s="80"/>
    </row>
    <row r="627" spans="1:7" ht="11.25" customHeight="1" x14ac:dyDescent="0.25">
      <c r="A627" s="71"/>
      <c r="B627" s="92"/>
      <c r="C627" s="68"/>
      <c r="D627" s="83"/>
      <c r="E627" s="1"/>
      <c r="F627" s="26"/>
      <c r="G627" s="80"/>
    </row>
    <row r="628" spans="1:7" ht="11.25" customHeight="1" x14ac:dyDescent="0.25">
      <c r="A628" s="71"/>
      <c r="B628" s="92"/>
      <c r="C628" s="68"/>
      <c r="D628" s="83"/>
      <c r="E628" s="1"/>
      <c r="F628" s="26"/>
      <c r="G628" s="80"/>
    </row>
    <row r="629" spans="1:7" ht="11.25" customHeight="1" x14ac:dyDescent="0.25">
      <c r="A629" s="71"/>
      <c r="B629" s="92"/>
      <c r="C629" s="68"/>
      <c r="D629" s="83"/>
      <c r="E629" s="1"/>
      <c r="F629" s="26"/>
      <c r="G629" s="80"/>
    </row>
    <row r="630" spans="1:7" ht="11.25" customHeight="1" x14ac:dyDescent="0.25">
      <c r="A630" s="71"/>
      <c r="B630" s="92"/>
      <c r="C630" s="68"/>
      <c r="D630" s="83"/>
      <c r="E630" s="1"/>
      <c r="F630" s="26"/>
      <c r="G630" s="80"/>
    </row>
    <row r="631" spans="1:7" ht="11.25" customHeight="1" x14ac:dyDescent="0.25">
      <c r="A631" s="71"/>
      <c r="B631" s="92"/>
      <c r="C631" s="68"/>
      <c r="D631" s="83"/>
      <c r="E631" s="1"/>
      <c r="F631" s="26"/>
      <c r="G631" s="80"/>
    </row>
    <row r="632" spans="1:7" ht="11.25" customHeight="1" x14ac:dyDescent="0.25">
      <c r="A632" s="71"/>
      <c r="B632" s="92"/>
      <c r="C632" s="68"/>
      <c r="D632" s="83"/>
      <c r="E632" s="1"/>
      <c r="F632" s="26"/>
      <c r="G632" s="80"/>
    </row>
    <row r="633" spans="1:7" ht="11.25" customHeight="1" x14ac:dyDescent="0.25">
      <c r="A633" s="72"/>
      <c r="B633" s="93"/>
      <c r="C633" s="69"/>
      <c r="D633" s="84"/>
      <c r="E633" s="3"/>
      <c r="F633" s="27"/>
      <c r="G633" s="81"/>
    </row>
    <row r="634" spans="1:7" ht="11.25" customHeight="1" x14ac:dyDescent="0.25">
      <c r="A634" s="70" t="s">
        <v>12</v>
      </c>
      <c r="B634" s="91">
        <f>+VLOOKUP(A634,[2]OCT!$A$7:$F$106,6,0)</f>
        <v>39111.111111111117</v>
      </c>
      <c r="C634" s="67">
        <f t="shared" ref="C634" si="51">+B634/234</f>
        <v>167.14150047483383</v>
      </c>
      <c r="D634" s="82">
        <v>234</v>
      </c>
      <c r="E634" s="2"/>
      <c r="F634" s="25"/>
      <c r="G634" s="79"/>
    </row>
    <row r="635" spans="1:7" ht="11.25" customHeight="1" x14ac:dyDescent="0.25">
      <c r="A635" s="71"/>
      <c r="B635" s="92"/>
      <c r="C635" s="68"/>
      <c r="D635" s="83"/>
      <c r="E635" s="1"/>
      <c r="F635" s="26"/>
      <c r="G635" s="80"/>
    </row>
    <row r="636" spans="1:7" ht="11.25" customHeight="1" x14ac:dyDescent="0.25">
      <c r="A636" s="71"/>
      <c r="B636" s="92"/>
      <c r="C636" s="68"/>
      <c r="D636" s="83"/>
      <c r="E636" s="1"/>
      <c r="F636" s="26"/>
      <c r="G636" s="80"/>
    </row>
    <row r="637" spans="1:7" ht="11.25" customHeight="1" x14ac:dyDescent="0.25">
      <c r="A637" s="71"/>
      <c r="B637" s="92"/>
      <c r="C637" s="68"/>
      <c r="D637" s="83"/>
      <c r="E637" s="1"/>
      <c r="F637" s="26"/>
      <c r="G637" s="80"/>
    </row>
    <row r="638" spans="1:7" ht="11.25" customHeight="1" x14ac:dyDescent="0.25">
      <c r="A638" s="71"/>
      <c r="B638" s="92"/>
      <c r="C638" s="68"/>
      <c r="D638" s="83"/>
      <c r="E638" s="1"/>
      <c r="F638" s="26"/>
      <c r="G638" s="80"/>
    </row>
    <row r="639" spans="1:7" ht="11.25" customHeight="1" x14ac:dyDescent="0.25">
      <c r="A639" s="71"/>
      <c r="B639" s="92"/>
      <c r="C639" s="68"/>
      <c r="D639" s="83"/>
      <c r="E639" s="1"/>
      <c r="F639" s="26"/>
      <c r="G639" s="80"/>
    </row>
    <row r="640" spans="1:7" ht="11.25" customHeight="1" x14ac:dyDescent="0.25">
      <c r="A640" s="71"/>
      <c r="B640" s="92"/>
      <c r="C640" s="68"/>
      <c r="D640" s="83"/>
      <c r="E640" s="1"/>
      <c r="F640" s="26"/>
      <c r="G640" s="80"/>
    </row>
    <row r="641" spans="1:7" ht="11.25" customHeight="1" x14ac:dyDescent="0.25">
      <c r="A641" s="71"/>
      <c r="B641" s="92"/>
      <c r="C641" s="68"/>
      <c r="D641" s="83"/>
      <c r="E641" s="1"/>
      <c r="F641" s="26"/>
      <c r="G641" s="80"/>
    </row>
    <row r="642" spans="1:7" ht="11.25" customHeight="1" x14ac:dyDescent="0.25">
      <c r="A642" s="71"/>
      <c r="B642" s="92"/>
      <c r="C642" s="68"/>
      <c r="D642" s="83"/>
      <c r="E642" s="1"/>
      <c r="F642" s="26"/>
      <c r="G642" s="80"/>
    </row>
    <row r="643" spans="1:7" ht="11.25" customHeight="1" x14ac:dyDescent="0.25">
      <c r="A643" s="71"/>
      <c r="B643" s="92"/>
      <c r="C643" s="68"/>
      <c r="D643" s="83"/>
      <c r="E643" s="1"/>
      <c r="F643" s="26"/>
      <c r="G643" s="80"/>
    </row>
    <row r="644" spans="1:7" ht="11.25" customHeight="1" x14ac:dyDescent="0.25">
      <c r="A644" s="72"/>
      <c r="B644" s="93"/>
      <c r="C644" s="69"/>
      <c r="D644" s="84"/>
      <c r="E644" s="3"/>
      <c r="F644" s="27"/>
      <c r="G644" s="81"/>
    </row>
    <row r="645" spans="1:7" ht="11.25" customHeight="1" x14ac:dyDescent="0.25">
      <c r="A645" s="8" t="s">
        <v>11</v>
      </c>
      <c r="B645" s="7"/>
      <c r="C645" s="5"/>
      <c r="D645" s="8"/>
      <c r="E645" s="6"/>
      <c r="F645" s="28"/>
      <c r="G645" s="4"/>
    </row>
    <row r="646" spans="1:7" ht="11.25" customHeight="1" x14ac:dyDescent="0.25">
      <c r="A646" s="70" t="s">
        <v>10</v>
      </c>
      <c r="B646" s="91">
        <f>+VLOOKUP(A646,[2]OCT!$A$7:$F$106,6,0)</f>
        <v>28350.000000000004</v>
      </c>
      <c r="C646" s="67">
        <f t="shared" ref="C646" si="52">+B646/234</f>
        <v>121.15384615384617</v>
      </c>
      <c r="D646" s="82">
        <v>234</v>
      </c>
      <c r="E646" s="2"/>
      <c r="F646" s="25"/>
      <c r="G646" s="79"/>
    </row>
    <row r="647" spans="1:7" ht="11.25" customHeight="1" x14ac:dyDescent="0.25">
      <c r="A647" s="71"/>
      <c r="B647" s="92"/>
      <c r="C647" s="68"/>
      <c r="D647" s="83"/>
      <c r="E647" s="1"/>
      <c r="F647" s="26"/>
      <c r="G647" s="80"/>
    </row>
    <row r="648" spans="1:7" ht="11.25" customHeight="1" x14ac:dyDescent="0.25">
      <c r="A648" s="71"/>
      <c r="B648" s="92"/>
      <c r="C648" s="68"/>
      <c r="D648" s="83"/>
      <c r="E648" s="1"/>
      <c r="F648" s="26"/>
      <c r="G648" s="80"/>
    </row>
    <row r="649" spans="1:7" ht="11.25" customHeight="1" x14ac:dyDescent="0.25">
      <c r="A649" s="71"/>
      <c r="B649" s="92"/>
      <c r="C649" s="68"/>
      <c r="D649" s="83"/>
      <c r="E649" s="1"/>
      <c r="F649" s="26"/>
      <c r="G649" s="80"/>
    </row>
    <row r="650" spans="1:7" ht="11.25" customHeight="1" x14ac:dyDescent="0.25">
      <c r="A650" s="71"/>
      <c r="B650" s="92"/>
      <c r="C650" s="68"/>
      <c r="D650" s="83"/>
      <c r="E650" s="1"/>
      <c r="F650" s="26"/>
      <c r="G650" s="80"/>
    </row>
    <row r="651" spans="1:7" ht="11.25" customHeight="1" x14ac:dyDescent="0.25">
      <c r="A651" s="71"/>
      <c r="B651" s="92"/>
      <c r="C651" s="68"/>
      <c r="D651" s="83"/>
      <c r="E651" s="1"/>
      <c r="F651" s="26"/>
      <c r="G651" s="80"/>
    </row>
    <row r="652" spans="1:7" ht="11.25" customHeight="1" x14ac:dyDescent="0.25">
      <c r="A652" s="71"/>
      <c r="B652" s="92"/>
      <c r="C652" s="68"/>
      <c r="D652" s="83"/>
      <c r="E652" s="1"/>
      <c r="F652" s="26"/>
      <c r="G652" s="80"/>
    </row>
    <row r="653" spans="1:7" ht="11.25" customHeight="1" x14ac:dyDescent="0.25">
      <c r="A653" s="71"/>
      <c r="B653" s="92"/>
      <c r="C653" s="68"/>
      <c r="D653" s="83"/>
      <c r="E653" s="1"/>
      <c r="F653" s="26"/>
      <c r="G653" s="80"/>
    </row>
    <row r="654" spans="1:7" ht="11.25" customHeight="1" x14ac:dyDescent="0.25">
      <c r="A654" s="71"/>
      <c r="B654" s="92"/>
      <c r="C654" s="68"/>
      <c r="D654" s="83"/>
      <c r="E654" s="1"/>
      <c r="F654" s="26"/>
      <c r="G654" s="80"/>
    </row>
    <row r="655" spans="1:7" ht="11.25" customHeight="1" x14ac:dyDescent="0.25">
      <c r="A655" s="71"/>
      <c r="B655" s="92"/>
      <c r="C655" s="68"/>
      <c r="D655" s="83"/>
      <c r="E655" s="1"/>
      <c r="F655" s="26"/>
      <c r="G655" s="80"/>
    </row>
    <row r="656" spans="1:7" ht="11.25" customHeight="1" x14ac:dyDescent="0.25">
      <c r="A656" s="72"/>
      <c r="B656" s="93"/>
      <c r="C656" s="69"/>
      <c r="D656" s="84"/>
      <c r="E656" s="3"/>
      <c r="F656" s="27"/>
      <c r="G656" s="81"/>
    </row>
    <row r="657" spans="1:7" ht="11.25" customHeight="1" x14ac:dyDescent="0.25">
      <c r="A657" s="70" t="s">
        <v>9</v>
      </c>
      <c r="B657" s="91">
        <f>+VLOOKUP(A657,[2]OCT!$A$7:$F$106,6,0)</f>
        <v>28350.000000000004</v>
      </c>
      <c r="C657" s="67">
        <f t="shared" ref="C657" si="53">+B657/234</f>
        <v>121.15384615384617</v>
      </c>
      <c r="D657" s="82">
        <v>234</v>
      </c>
      <c r="E657" s="2"/>
      <c r="F657" s="25"/>
      <c r="G657" s="79"/>
    </row>
    <row r="658" spans="1:7" ht="11.25" customHeight="1" x14ac:dyDescent="0.25">
      <c r="A658" s="71"/>
      <c r="B658" s="92"/>
      <c r="C658" s="68"/>
      <c r="D658" s="83"/>
      <c r="E658" s="1"/>
      <c r="F658" s="26"/>
      <c r="G658" s="80"/>
    </row>
    <row r="659" spans="1:7" ht="11.25" customHeight="1" x14ac:dyDescent="0.25">
      <c r="A659" s="71"/>
      <c r="B659" s="92"/>
      <c r="C659" s="68"/>
      <c r="D659" s="83"/>
      <c r="E659" s="1"/>
      <c r="F659" s="26"/>
      <c r="G659" s="80"/>
    </row>
    <row r="660" spans="1:7" ht="11.25" customHeight="1" x14ac:dyDescent="0.25">
      <c r="A660" s="71"/>
      <c r="B660" s="92"/>
      <c r="C660" s="68"/>
      <c r="D660" s="83"/>
      <c r="E660" s="1"/>
      <c r="F660" s="26"/>
      <c r="G660" s="80"/>
    </row>
    <row r="661" spans="1:7" ht="11.25" customHeight="1" x14ac:dyDescent="0.25">
      <c r="A661" s="71"/>
      <c r="B661" s="92"/>
      <c r="C661" s="68"/>
      <c r="D661" s="83"/>
      <c r="E661" s="1"/>
      <c r="F661" s="26"/>
      <c r="G661" s="80"/>
    </row>
    <row r="662" spans="1:7" ht="11.25" customHeight="1" x14ac:dyDescent="0.25">
      <c r="A662" s="71"/>
      <c r="B662" s="92"/>
      <c r="C662" s="68"/>
      <c r="D662" s="83"/>
      <c r="E662" s="1"/>
      <c r="F662" s="26"/>
      <c r="G662" s="80"/>
    </row>
    <row r="663" spans="1:7" ht="11.25" customHeight="1" x14ac:dyDescent="0.25">
      <c r="A663" s="71"/>
      <c r="B663" s="92"/>
      <c r="C663" s="68"/>
      <c r="D663" s="83"/>
      <c r="E663" s="1"/>
      <c r="F663" s="26"/>
      <c r="G663" s="80"/>
    </row>
    <row r="664" spans="1:7" ht="11.25" customHeight="1" x14ac:dyDescent="0.25">
      <c r="A664" s="71"/>
      <c r="B664" s="92"/>
      <c r="C664" s="68"/>
      <c r="D664" s="83"/>
      <c r="E664" s="1"/>
      <c r="F664" s="26"/>
      <c r="G664" s="80"/>
    </row>
    <row r="665" spans="1:7" ht="11.25" customHeight="1" x14ac:dyDescent="0.25">
      <c r="A665" s="71"/>
      <c r="B665" s="92"/>
      <c r="C665" s="68"/>
      <c r="D665" s="83"/>
      <c r="E665" s="1"/>
      <c r="F665" s="26"/>
      <c r="G665" s="80"/>
    </row>
    <row r="666" spans="1:7" ht="11.25" customHeight="1" x14ac:dyDescent="0.25">
      <c r="A666" s="71"/>
      <c r="B666" s="92"/>
      <c r="C666" s="68"/>
      <c r="D666" s="83"/>
      <c r="E666" s="1"/>
      <c r="F666" s="26"/>
      <c r="G666" s="80"/>
    </row>
    <row r="667" spans="1:7" ht="11.25" customHeight="1" x14ac:dyDescent="0.25">
      <c r="A667" s="72"/>
      <c r="B667" s="93"/>
      <c r="C667" s="69"/>
      <c r="D667" s="84"/>
      <c r="E667" s="3"/>
      <c r="F667" s="27"/>
      <c r="G667" s="81"/>
    </row>
    <row r="668" spans="1:7" ht="11.25" customHeight="1" x14ac:dyDescent="0.25">
      <c r="A668" s="8" t="s">
        <v>8</v>
      </c>
      <c r="B668" s="7"/>
      <c r="C668" s="5"/>
      <c r="D668" s="8"/>
      <c r="E668" s="6"/>
      <c r="F668" s="28"/>
      <c r="G668" s="4"/>
    </row>
    <row r="669" spans="1:7" ht="11.25" customHeight="1" x14ac:dyDescent="0.25">
      <c r="A669" s="70" t="s">
        <v>7</v>
      </c>
      <c r="B669" s="91">
        <f>+VLOOKUP(A669,[2]OCT!$A$7:$F$106,6,0)</f>
        <v>37800</v>
      </c>
      <c r="C669" s="67">
        <f t="shared" ref="C669" si="54">+B669/234</f>
        <v>161.53846153846155</v>
      </c>
      <c r="D669" s="82">
        <v>234</v>
      </c>
      <c r="E669" s="2"/>
      <c r="F669" s="25"/>
      <c r="G669" s="79"/>
    </row>
    <row r="670" spans="1:7" ht="11.25" customHeight="1" x14ac:dyDescent="0.25">
      <c r="A670" s="71"/>
      <c r="B670" s="92"/>
      <c r="C670" s="68"/>
      <c r="D670" s="83"/>
      <c r="E670" s="1"/>
      <c r="F670" s="26"/>
      <c r="G670" s="80"/>
    </row>
    <row r="671" spans="1:7" ht="11.25" customHeight="1" x14ac:dyDescent="0.25">
      <c r="A671" s="71"/>
      <c r="B671" s="92"/>
      <c r="C671" s="68"/>
      <c r="D671" s="83"/>
      <c r="E671" s="1"/>
      <c r="F671" s="26"/>
      <c r="G671" s="80"/>
    </row>
    <row r="672" spans="1:7" ht="11.25" customHeight="1" x14ac:dyDescent="0.25">
      <c r="A672" s="71"/>
      <c r="B672" s="92"/>
      <c r="C672" s="68"/>
      <c r="D672" s="83"/>
      <c r="E672" s="1"/>
      <c r="F672" s="26"/>
      <c r="G672" s="80"/>
    </row>
    <row r="673" spans="1:7" ht="11.25" customHeight="1" x14ac:dyDescent="0.25">
      <c r="A673" s="71"/>
      <c r="B673" s="92"/>
      <c r="C673" s="68"/>
      <c r="D673" s="83"/>
      <c r="E673" s="1"/>
      <c r="F673" s="26"/>
      <c r="G673" s="80"/>
    </row>
    <row r="674" spans="1:7" ht="11.25" customHeight="1" x14ac:dyDescent="0.25">
      <c r="A674" s="71"/>
      <c r="B674" s="92"/>
      <c r="C674" s="68"/>
      <c r="D674" s="83"/>
      <c r="E674" s="1"/>
      <c r="F674" s="26"/>
      <c r="G674" s="80"/>
    </row>
    <row r="675" spans="1:7" ht="11.25" customHeight="1" x14ac:dyDescent="0.25">
      <c r="A675" s="71"/>
      <c r="B675" s="92"/>
      <c r="C675" s="68"/>
      <c r="D675" s="83"/>
      <c r="E675" s="1"/>
      <c r="F675" s="26"/>
      <c r="G675" s="80"/>
    </row>
    <row r="676" spans="1:7" ht="11.25" customHeight="1" x14ac:dyDescent="0.25">
      <c r="A676" s="71"/>
      <c r="B676" s="92"/>
      <c r="C676" s="68"/>
      <c r="D676" s="83"/>
      <c r="E676" s="1"/>
      <c r="F676" s="26"/>
      <c r="G676" s="80"/>
    </row>
    <row r="677" spans="1:7" ht="11.25" customHeight="1" x14ac:dyDescent="0.25">
      <c r="A677" s="71"/>
      <c r="B677" s="92"/>
      <c r="C677" s="68"/>
      <c r="D677" s="83"/>
      <c r="E677" s="1"/>
      <c r="F677" s="26"/>
      <c r="G677" s="80"/>
    </row>
    <row r="678" spans="1:7" ht="11.25" customHeight="1" x14ac:dyDescent="0.25">
      <c r="A678" s="71"/>
      <c r="B678" s="92"/>
      <c r="C678" s="68"/>
      <c r="D678" s="83"/>
      <c r="E678" s="1"/>
      <c r="F678" s="26"/>
      <c r="G678" s="80"/>
    </row>
    <row r="679" spans="1:7" ht="11.25" customHeight="1" x14ac:dyDescent="0.25">
      <c r="A679" s="72"/>
      <c r="B679" s="93"/>
      <c r="C679" s="69"/>
      <c r="D679" s="84"/>
      <c r="E679" s="3"/>
      <c r="F679" s="27"/>
      <c r="G679" s="81"/>
    </row>
    <row r="680" spans="1:7" ht="11.25" customHeight="1" x14ac:dyDescent="0.25">
      <c r="A680" s="70" t="s">
        <v>6</v>
      </c>
      <c r="B680" s="91">
        <f>+VLOOKUP(A680,[2]OCT!$A$7:$F$106,6,0)</f>
        <v>37800</v>
      </c>
      <c r="C680" s="67">
        <f t="shared" ref="C680" si="55">+B680/234</f>
        <v>161.53846153846155</v>
      </c>
      <c r="D680" s="82">
        <v>234</v>
      </c>
      <c r="E680" s="2"/>
      <c r="F680" s="25"/>
      <c r="G680" s="79"/>
    </row>
    <row r="681" spans="1:7" ht="11.25" customHeight="1" x14ac:dyDescent="0.25">
      <c r="A681" s="71"/>
      <c r="B681" s="92"/>
      <c r="C681" s="68"/>
      <c r="D681" s="83"/>
      <c r="E681" s="1"/>
      <c r="F681" s="26"/>
      <c r="G681" s="80"/>
    </row>
    <row r="682" spans="1:7" ht="11.25" customHeight="1" x14ac:dyDescent="0.25">
      <c r="A682" s="71"/>
      <c r="B682" s="92"/>
      <c r="C682" s="68"/>
      <c r="D682" s="83"/>
      <c r="E682" s="1"/>
      <c r="F682" s="26"/>
      <c r="G682" s="80"/>
    </row>
    <row r="683" spans="1:7" ht="11.25" customHeight="1" x14ac:dyDescent="0.25">
      <c r="A683" s="71"/>
      <c r="B683" s="92"/>
      <c r="C683" s="68"/>
      <c r="D683" s="83"/>
      <c r="E683" s="1"/>
      <c r="F683" s="26"/>
      <c r="G683" s="80"/>
    </row>
    <row r="684" spans="1:7" ht="11.25" customHeight="1" x14ac:dyDescent="0.25">
      <c r="A684" s="71"/>
      <c r="B684" s="92"/>
      <c r="C684" s="68"/>
      <c r="D684" s="83"/>
      <c r="E684" s="1"/>
      <c r="F684" s="26"/>
      <c r="G684" s="80"/>
    </row>
    <row r="685" spans="1:7" ht="11.25" customHeight="1" x14ac:dyDescent="0.25">
      <c r="A685" s="71"/>
      <c r="B685" s="92"/>
      <c r="C685" s="68"/>
      <c r="D685" s="83"/>
      <c r="E685" s="1"/>
      <c r="F685" s="26"/>
      <c r="G685" s="80"/>
    </row>
    <row r="686" spans="1:7" ht="11.25" customHeight="1" x14ac:dyDescent="0.25">
      <c r="A686" s="71"/>
      <c r="B686" s="92"/>
      <c r="C686" s="68"/>
      <c r="D686" s="83"/>
      <c r="E686" s="1"/>
      <c r="F686" s="26"/>
      <c r="G686" s="80"/>
    </row>
    <row r="687" spans="1:7" ht="11.25" customHeight="1" x14ac:dyDescent="0.25">
      <c r="A687" s="71"/>
      <c r="B687" s="92"/>
      <c r="C687" s="68"/>
      <c r="D687" s="83"/>
      <c r="E687" s="1"/>
      <c r="F687" s="26"/>
      <c r="G687" s="80"/>
    </row>
    <row r="688" spans="1:7" ht="11.25" customHeight="1" x14ac:dyDescent="0.25">
      <c r="A688" s="71"/>
      <c r="B688" s="92"/>
      <c r="C688" s="68"/>
      <c r="D688" s="83"/>
      <c r="E688" s="1"/>
      <c r="F688" s="26"/>
      <c r="G688" s="80"/>
    </row>
    <row r="689" spans="1:7" ht="11.25" customHeight="1" x14ac:dyDescent="0.25">
      <c r="A689" s="71"/>
      <c r="B689" s="92"/>
      <c r="C689" s="68"/>
      <c r="D689" s="83"/>
      <c r="E689" s="1"/>
      <c r="F689" s="26"/>
      <c r="G689" s="80"/>
    </row>
    <row r="690" spans="1:7" ht="11.25" customHeight="1" x14ac:dyDescent="0.25">
      <c r="A690" s="72"/>
      <c r="B690" s="93"/>
      <c r="C690" s="69"/>
      <c r="D690" s="84"/>
      <c r="E690" s="3"/>
      <c r="F690" s="27"/>
      <c r="G690" s="81"/>
    </row>
    <row r="691" spans="1:7" ht="11.25" customHeight="1" x14ac:dyDescent="0.25">
      <c r="A691" s="70" t="s">
        <v>5</v>
      </c>
      <c r="B691" s="91">
        <f>+VLOOKUP(A691,[2]OCT!$A$7:$F$106,6,0)</f>
        <v>37800</v>
      </c>
      <c r="C691" s="67">
        <f t="shared" ref="C691" si="56">+B691/234</f>
        <v>161.53846153846155</v>
      </c>
      <c r="D691" s="82">
        <v>234</v>
      </c>
      <c r="E691" s="2"/>
      <c r="F691" s="25"/>
      <c r="G691" s="79"/>
    </row>
    <row r="692" spans="1:7" ht="11.25" customHeight="1" x14ac:dyDescent="0.25">
      <c r="A692" s="71"/>
      <c r="B692" s="92"/>
      <c r="C692" s="68"/>
      <c r="D692" s="83"/>
      <c r="E692" s="1"/>
      <c r="F692" s="26"/>
      <c r="G692" s="80"/>
    </row>
    <row r="693" spans="1:7" ht="11.25" customHeight="1" x14ac:dyDescent="0.25">
      <c r="A693" s="71"/>
      <c r="B693" s="92"/>
      <c r="C693" s="68"/>
      <c r="D693" s="83"/>
      <c r="E693" s="1"/>
      <c r="F693" s="26"/>
      <c r="G693" s="80"/>
    </row>
    <row r="694" spans="1:7" ht="11.25" customHeight="1" x14ac:dyDescent="0.25">
      <c r="A694" s="71"/>
      <c r="B694" s="92"/>
      <c r="C694" s="68"/>
      <c r="D694" s="83"/>
      <c r="E694" s="1"/>
      <c r="F694" s="26"/>
      <c r="G694" s="80"/>
    </row>
    <row r="695" spans="1:7" ht="11.25" customHeight="1" x14ac:dyDescent="0.25">
      <c r="A695" s="71"/>
      <c r="B695" s="92"/>
      <c r="C695" s="68"/>
      <c r="D695" s="83"/>
      <c r="E695" s="1"/>
      <c r="F695" s="26"/>
      <c r="G695" s="80"/>
    </row>
    <row r="696" spans="1:7" ht="11.25" customHeight="1" x14ac:dyDescent="0.25">
      <c r="A696" s="71"/>
      <c r="B696" s="92"/>
      <c r="C696" s="68"/>
      <c r="D696" s="83"/>
      <c r="E696" s="1"/>
      <c r="F696" s="26"/>
      <c r="G696" s="80"/>
    </row>
    <row r="697" spans="1:7" ht="11.25" customHeight="1" x14ac:dyDescent="0.25">
      <c r="A697" s="71"/>
      <c r="B697" s="92"/>
      <c r="C697" s="68"/>
      <c r="D697" s="83"/>
      <c r="E697" s="1"/>
      <c r="F697" s="26"/>
      <c r="G697" s="80"/>
    </row>
    <row r="698" spans="1:7" ht="11.25" customHeight="1" x14ac:dyDescent="0.25">
      <c r="A698" s="71"/>
      <c r="B698" s="92"/>
      <c r="C698" s="68"/>
      <c r="D698" s="83"/>
      <c r="E698" s="1"/>
      <c r="F698" s="26"/>
      <c r="G698" s="80"/>
    </row>
    <row r="699" spans="1:7" ht="11.25" customHeight="1" x14ac:dyDescent="0.25">
      <c r="A699" s="71"/>
      <c r="B699" s="92"/>
      <c r="C699" s="68"/>
      <c r="D699" s="83"/>
      <c r="E699" s="1"/>
      <c r="F699" s="26"/>
      <c r="G699" s="80"/>
    </row>
    <row r="700" spans="1:7" ht="11.25" customHeight="1" x14ac:dyDescent="0.25">
      <c r="A700" s="71"/>
      <c r="B700" s="92"/>
      <c r="C700" s="68"/>
      <c r="D700" s="83"/>
      <c r="E700" s="1"/>
      <c r="F700" s="26"/>
      <c r="G700" s="80"/>
    </row>
    <row r="701" spans="1:7" ht="11.25" customHeight="1" x14ac:dyDescent="0.25">
      <c r="A701" s="72"/>
      <c r="B701" s="93"/>
      <c r="C701" s="69"/>
      <c r="D701" s="84"/>
      <c r="E701" s="3"/>
      <c r="F701" s="27"/>
      <c r="G701" s="81"/>
    </row>
    <row r="702" spans="1:7" ht="11.25" customHeight="1" x14ac:dyDescent="0.25">
      <c r="A702" s="70" t="s">
        <v>4</v>
      </c>
      <c r="B702" s="91">
        <f>+VLOOKUP(A702,[2]OCT!$A$7:$F$106,6,0)</f>
        <v>37800</v>
      </c>
      <c r="C702" s="67">
        <f t="shared" ref="C702" si="57">+B702/234</f>
        <v>161.53846153846155</v>
      </c>
      <c r="D702" s="82">
        <v>234</v>
      </c>
      <c r="E702" s="2"/>
      <c r="F702" s="25"/>
      <c r="G702" s="79"/>
    </row>
    <row r="703" spans="1:7" ht="11.25" customHeight="1" x14ac:dyDescent="0.25">
      <c r="A703" s="71"/>
      <c r="B703" s="92"/>
      <c r="C703" s="68"/>
      <c r="D703" s="83"/>
      <c r="E703" s="1"/>
      <c r="F703" s="26"/>
      <c r="G703" s="80"/>
    </row>
    <row r="704" spans="1:7" ht="11.25" customHeight="1" x14ac:dyDescent="0.25">
      <c r="A704" s="71"/>
      <c r="B704" s="92"/>
      <c r="C704" s="68"/>
      <c r="D704" s="83"/>
      <c r="E704" s="1"/>
      <c r="F704" s="26"/>
      <c r="G704" s="80"/>
    </row>
    <row r="705" spans="1:7" ht="11.25" customHeight="1" x14ac:dyDescent="0.25">
      <c r="A705" s="71"/>
      <c r="B705" s="92"/>
      <c r="C705" s="68"/>
      <c r="D705" s="83"/>
      <c r="E705" s="1"/>
      <c r="F705" s="26"/>
      <c r="G705" s="80"/>
    </row>
    <row r="706" spans="1:7" ht="11.25" customHeight="1" x14ac:dyDescent="0.25">
      <c r="A706" s="71"/>
      <c r="B706" s="92"/>
      <c r="C706" s="68"/>
      <c r="D706" s="83"/>
      <c r="E706" s="1"/>
      <c r="F706" s="26"/>
      <c r="G706" s="80"/>
    </row>
    <row r="707" spans="1:7" ht="11.25" customHeight="1" x14ac:dyDescent="0.25">
      <c r="A707" s="71"/>
      <c r="B707" s="92"/>
      <c r="C707" s="68"/>
      <c r="D707" s="83"/>
      <c r="E707" s="1"/>
      <c r="F707" s="26"/>
      <c r="G707" s="80"/>
    </row>
    <row r="708" spans="1:7" ht="11.25" customHeight="1" x14ac:dyDescent="0.25">
      <c r="A708" s="71"/>
      <c r="B708" s="92"/>
      <c r="C708" s="68"/>
      <c r="D708" s="83"/>
      <c r="E708" s="1"/>
      <c r="F708" s="26"/>
      <c r="G708" s="80"/>
    </row>
    <row r="709" spans="1:7" ht="11.25" customHeight="1" x14ac:dyDescent="0.25">
      <c r="A709" s="71"/>
      <c r="B709" s="92"/>
      <c r="C709" s="68"/>
      <c r="D709" s="83"/>
      <c r="E709" s="1"/>
      <c r="F709" s="26"/>
      <c r="G709" s="80"/>
    </row>
    <row r="710" spans="1:7" ht="11.25" customHeight="1" x14ac:dyDescent="0.25">
      <c r="A710" s="71"/>
      <c r="B710" s="92"/>
      <c r="C710" s="68"/>
      <c r="D710" s="83"/>
      <c r="E710" s="1"/>
      <c r="F710" s="26"/>
      <c r="G710" s="80"/>
    </row>
    <row r="711" spans="1:7" ht="11.25" customHeight="1" x14ac:dyDescent="0.25">
      <c r="A711" s="71"/>
      <c r="B711" s="92"/>
      <c r="C711" s="68"/>
      <c r="D711" s="83"/>
      <c r="E711" s="1"/>
      <c r="F711" s="26"/>
      <c r="G711" s="80"/>
    </row>
    <row r="712" spans="1:7" ht="11.25" customHeight="1" x14ac:dyDescent="0.25">
      <c r="A712" s="72"/>
      <c r="B712" s="93"/>
      <c r="C712" s="69"/>
      <c r="D712" s="84"/>
      <c r="E712" s="3"/>
      <c r="F712" s="27"/>
      <c r="G712" s="81"/>
    </row>
    <row r="713" spans="1:7" ht="11.25" customHeight="1" x14ac:dyDescent="0.25">
      <c r="A713" s="70" t="s">
        <v>3</v>
      </c>
      <c r="B713" s="91">
        <f>+VLOOKUP(A713,[2]OCT!$A$7:$F$106,6,0)</f>
        <v>37800</v>
      </c>
      <c r="C713" s="67">
        <f t="shared" ref="C713" si="58">+B713/234</f>
        <v>161.53846153846155</v>
      </c>
      <c r="D713" s="82">
        <v>234</v>
      </c>
      <c r="E713" s="2"/>
      <c r="F713" s="25"/>
      <c r="G713" s="79"/>
    </row>
    <row r="714" spans="1:7" ht="11.25" customHeight="1" x14ac:dyDescent="0.25">
      <c r="A714" s="71"/>
      <c r="B714" s="92"/>
      <c r="C714" s="68"/>
      <c r="D714" s="83"/>
      <c r="E714" s="1"/>
      <c r="F714" s="26"/>
      <c r="G714" s="80"/>
    </row>
    <row r="715" spans="1:7" ht="11.25" customHeight="1" x14ac:dyDescent="0.25">
      <c r="A715" s="71"/>
      <c r="B715" s="92"/>
      <c r="C715" s="68"/>
      <c r="D715" s="83"/>
      <c r="E715" s="1"/>
      <c r="F715" s="26"/>
      <c r="G715" s="80"/>
    </row>
    <row r="716" spans="1:7" ht="11.25" customHeight="1" x14ac:dyDescent="0.25">
      <c r="A716" s="71"/>
      <c r="B716" s="92"/>
      <c r="C716" s="68"/>
      <c r="D716" s="83"/>
      <c r="E716" s="1"/>
      <c r="F716" s="26"/>
      <c r="G716" s="80"/>
    </row>
    <row r="717" spans="1:7" ht="11.25" customHeight="1" x14ac:dyDescent="0.25">
      <c r="A717" s="71"/>
      <c r="B717" s="92"/>
      <c r="C717" s="68"/>
      <c r="D717" s="83"/>
      <c r="E717" s="1"/>
      <c r="F717" s="26"/>
      <c r="G717" s="80"/>
    </row>
    <row r="718" spans="1:7" ht="11.25" customHeight="1" x14ac:dyDescent="0.25">
      <c r="A718" s="71"/>
      <c r="B718" s="92"/>
      <c r="C718" s="68"/>
      <c r="D718" s="83"/>
      <c r="E718" s="1"/>
      <c r="F718" s="26"/>
      <c r="G718" s="80"/>
    </row>
    <row r="719" spans="1:7" ht="11.25" customHeight="1" x14ac:dyDescent="0.25">
      <c r="A719" s="71"/>
      <c r="B719" s="92"/>
      <c r="C719" s="68"/>
      <c r="D719" s="83"/>
      <c r="E719" s="1"/>
      <c r="F719" s="26"/>
      <c r="G719" s="80"/>
    </row>
    <row r="720" spans="1:7" ht="11.25" customHeight="1" x14ac:dyDescent="0.25">
      <c r="A720" s="71"/>
      <c r="B720" s="92"/>
      <c r="C720" s="68"/>
      <c r="D720" s="83"/>
      <c r="E720" s="1"/>
      <c r="F720" s="26"/>
      <c r="G720" s="80"/>
    </row>
    <row r="721" spans="1:7" ht="11.25" customHeight="1" x14ac:dyDescent="0.25">
      <c r="A721" s="71"/>
      <c r="B721" s="92"/>
      <c r="C721" s="68"/>
      <c r="D721" s="83"/>
      <c r="E721" s="1"/>
      <c r="F721" s="26"/>
      <c r="G721" s="80"/>
    </row>
    <row r="722" spans="1:7" ht="11.25" customHeight="1" x14ac:dyDescent="0.25">
      <c r="A722" s="71"/>
      <c r="B722" s="92"/>
      <c r="C722" s="68"/>
      <c r="D722" s="83"/>
      <c r="E722" s="1"/>
      <c r="F722" s="26"/>
      <c r="G722" s="80"/>
    </row>
    <row r="723" spans="1:7" ht="11.25" customHeight="1" x14ac:dyDescent="0.25">
      <c r="A723" s="72"/>
      <c r="B723" s="93"/>
      <c r="C723" s="69"/>
      <c r="D723" s="84"/>
      <c r="E723" s="3"/>
      <c r="F723" s="27"/>
      <c r="G723" s="81"/>
    </row>
    <row r="724" spans="1:7" ht="11.25" customHeight="1" x14ac:dyDescent="0.25">
      <c r="A724" s="70" t="s">
        <v>2</v>
      </c>
      <c r="B724" s="91">
        <f>+VLOOKUP(A724,[2]OCT!$A$7:$F$106,6,0)</f>
        <v>37800</v>
      </c>
      <c r="C724" s="67">
        <f t="shared" ref="C724" si="59">+B724/234</f>
        <v>161.53846153846155</v>
      </c>
      <c r="D724" s="82">
        <v>234</v>
      </c>
      <c r="E724" s="2"/>
      <c r="F724" s="25"/>
      <c r="G724" s="79"/>
    </row>
    <row r="725" spans="1:7" ht="11.25" customHeight="1" x14ac:dyDescent="0.25">
      <c r="A725" s="71"/>
      <c r="B725" s="92"/>
      <c r="C725" s="68"/>
      <c r="D725" s="83"/>
      <c r="E725" s="1"/>
      <c r="F725" s="26"/>
      <c r="G725" s="80"/>
    </row>
    <row r="726" spans="1:7" ht="11.25" customHeight="1" x14ac:dyDescent="0.25">
      <c r="A726" s="71"/>
      <c r="B726" s="92"/>
      <c r="C726" s="68"/>
      <c r="D726" s="83"/>
      <c r="E726" s="1"/>
      <c r="F726" s="26"/>
      <c r="G726" s="80"/>
    </row>
    <row r="727" spans="1:7" ht="11.25" customHeight="1" x14ac:dyDescent="0.25">
      <c r="A727" s="71"/>
      <c r="B727" s="92"/>
      <c r="C727" s="68"/>
      <c r="D727" s="83"/>
      <c r="E727" s="1"/>
      <c r="F727" s="26"/>
      <c r="G727" s="80"/>
    </row>
    <row r="728" spans="1:7" ht="11.25" customHeight="1" x14ac:dyDescent="0.25">
      <c r="A728" s="71"/>
      <c r="B728" s="92"/>
      <c r="C728" s="68"/>
      <c r="D728" s="83"/>
      <c r="E728" s="1"/>
      <c r="F728" s="26"/>
      <c r="G728" s="80"/>
    </row>
    <row r="729" spans="1:7" ht="11.25" customHeight="1" x14ac:dyDescent="0.25">
      <c r="A729" s="71"/>
      <c r="B729" s="92"/>
      <c r="C729" s="68"/>
      <c r="D729" s="83"/>
      <c r="E729" s="1"/>
      <c r="F729" s="26"/>
      <c r="G729" s="80"/>
    </row>
    <row r="730" spans="1:7" ht="11.25" customHeight="1" x14ac:dyDescent="0.25">
      <c r="A730" s="71"/>
      <c r="B730" s="92"/>
      <c r="C730" s="68"/>
      <c r="D730" s="83"/>
      <c r="E730" s="1"/>
      <c r="F730" s="26"/>
      <c r="G730" s="80"/>
    </row>
    <row r="731" spans="1:7" ht="11.25" customHeight="1" x14ac:dyDescent="0.25">
      <c r="A731" s="71"/>
      <c r="B731" s="92"/>
      <c r="C731" s="68"/>
      <c r="D731" s="83"/>
      <c r="E731" s="1"/>
      <c r="F731" s="26"/>
      <c r="G731" s="80"/>
    </row>
    <row r="732" spans="1:7" ht="11.25" customHeight="1" x14ac:dyDescent="0.25">
      <c r="A732" s="71"/>
      <c r="B732" s="92"/>
      <c r="C732" s="68"/>
      <c r="D732" s="83"/>
      <c r="E732" s="1"/>
      <c r="F732" s="26"/>
      <c r="G732" s="80"/>
    </row>
    <row r="733" spans="1:7" ht="11.25" customHeight="1" x14ac:dyDescent="0.25">
      <c r="A733" s="71"/>
      <c r="B733" s="92"/>
      <c r="C733" s="68"/>
      <c r="D733" s="83"/>
      <c r="E733" s="1"/>
      <c r="F733" s="26"/>
      <c r="G733" s="80"/>
    </row>
    <row r="734" spans="1:7" ht="11.25" customHeight="1" x14ac:dyDescent="0.25">
      <c r="A734" s="72"/>
      <c r="B734" s="93"/>
      <c r="C734" s="69"/>
      <c r="D734" s="84"/>
      <c r="E734" s="3"/>
      <c r="F734" s="27"/>
      <c r="G734" s="81"/>
    </row>
    <row r="735" spans="1:7" ht="11.25" customHeight="1" x14ac:dyDescent="0.25">
      <c r="A735" s="70" t="s">
        <v>1</v>
      </c>
      <c r="B735" s="91">
        <f>+VLOOKUP(A735,[2]OCT!$A$7:$F$106,6,0)</f>
        <v>37800</v>
      </c>
      <c r="C735" s="67">
        <f t="shared" ref="C735" si="60">+B735/234</f>
        <v>161.53846153846155</v>
      </c>
      <c r="D735" s="82">
        <v>234</v>
      </c>
      <c r="E735" s="2"/>
      <c r="F735" s="25"/>
      <c r="G735" s="79"/>
    </row>
    <row r="736" spans="1:7" ht="11.25" customHeight="1" x14ac:dyDescent="0.25">
      <c r="A736" s="71"/>
      <c r="B736" s="92"/>
      <c r="C736" s="68"/>
      <c r="D736" s="83"/>
      <c r="E736" s="1"/>
      <c r="F736" s="26"/>
      <c r="G736" s="80"/>
    </row>
    <row r="737" spans="1:7" ht="11.25" customHeight="1" x14ac:dyDescent="0.25">
      <c r="A737" s="71"/>
      <c r="B737" s="92"/>
      <c r="C737" s="68"/>
      <c r="D737" s="83"/>
      <c r="E737" s="1"/>
      <c r="F737" s="26"/>
      <c r="G737" s="80"/>
    </row>
    <row r="738" spans="1:7" ht="11.25" customHeight="1" x14ac:dyDescent="0.25">
      <c r="A738" s="71"/>
      <c r="B738" s="92"/>
      <c r="C738" s="68"/>
      <c r="D738" s="83"/>
      <c r="E738" s="1"/>
      <c r="F738" s="26"/>
      <c r="G738" s="80"/>
    </row>
    <row r="739" spans="1:7" ht="11.25" customHeight="1" x14ac:dyDescent="0.25">
      <c r="A739" s="71"/>
      <c r="B739" s="92"/>
      <c r="C739" s="68"/>
      <c r="D739" s="83"/>
      <c r="E739" s="1"/>
      <c r="F739" s="26"/>
      <c r="G739" s="80"/>
    </row>
    <row r="740" spans="1:7" ht="11.25" customHeight="1" x14ac:dyDescent="0.25">
      <c r="A740" s="71"/>
      <c r="B740" s="92"/>
      <c r="C740" s="68"/>
      <c r="D740" s="83"/>
      <c r="E740" s="1"/>
      <c r="F740" s="26"/>
      <c r="G740" s="80"/>
    </row>
    <row r="741" spans="1:7" ht="11.25" customHeight="1" x14ac:dyDescent="0.25">
      <c r="A741" s="71"/>
      <c r="B741" s="92"/>
      <c r="C741" s="68"/>
      <c r="D741" s="83"/>
      <c r="E741" s="1"/>
      <c r="F741" s="26"/>
      <c r="G741" s="80"/>
    </row>
    <row r="742" spans="1:7" ht="11.25" customHeight="1" x14ac:dyDescent="0.25">
      <c r="A742" s="71"/>
      <c r="B742" s="92"/>
      <c r="C742" s="68"/>
      <c r="D742" s="83"/>
      <c r="E742" s="1"/>
      <c r="F742" s="26"/>
      <c r="G742" s="80"/>
    </row>
    <row r="743" spans="1:7" ht="11.25" customHeight="1" x14ac:dyDescent="0.25">
      <c r="A743" s="71"/>
      <c r="B743" s="92"/>
      <c r="C743" s="68"/>
      <c r="D743" s="83"/>
      <c r="E743" s="1"/>
      <c r="F743" s="26"/>
      <c r="G743" s="80"/>
    </row>
    <row r="744" spans="1:7" ht="11.25" customHeight="1" x14ac:dyDescent="0.25">
      <c r="A744" s="71"/>
      <c r="B744" s="92"/>
      <c r="C744" s="68"/>
      <c r="D744" s="83"/>
      <c r="E744" s="1"/>
      <c r="F744" s="26"/>
      <c r="G744" s="80"/>
    </row>
    <row r="745" spans="1:7" ht="11.25" customHeight="1" x14ac:dyDescent="0.25">
      <c r="A745" s="72"/>
      <c r="B745" s="93"/>
      <c r="C745" s="69"/>
      <c r="D745" s="84"/>
      <c r="E745" s="3"/>
      <c r="F745" s="27"/>
      <c r="G745" s="81"/>
    </row>
    <row r="746" spans="1:7" ht="11.25" customHeight="1" x14ac:dyDescent="0.25">
      <c r="A746" s="94" t="s">
        <v>0</v>
      </c>
      <c r="B746" s="91">
        <f>+VLOOKUP(A746,[2]OCT!$A$7:$F$106,6,0)</f>
        <v>37800</v>
      </c>
      <c r="C746" s="67">
        <f t="shared" ref="C746" si="61">+B746/234</f>
        <v>161.53846153846155</v>
      </c>
      <c r="D746" s="82">
        <v>234</v>
      </c>
      <c r="E746" s="2"/>
      <c r="F746" s="25"/>
      <c r="G746" s="79"/>
    </row>
    <row r="747" spans="1:7" ht="11.25" customHeight="1" x14ac:dyDescent="0.25">
      <c r="A747" s="95"/>
      <c r="B747" s="92"/>
      <c r="C747" s="68"/>
      <c r="D747" s="83"/>
      <c r="E747" s="1"/>
      <c r="F747" s="26"/>
      <c r="G747" s="80"/>
    </row>
    <row r="748" spans="1:7" ht="11.25" customHeight="1" x14ac:dyDescent="0.25">
      <c r="A748" s="95"/>
      <c r="B748" s="92"/>
      <c r="C748" s="68"/>
      <c r="D748" s="83"/>
      <c r="E748" s="1"/>
      <c r="F748" s="26"/>
      <c r="G748" s="80"/>
    </row>
    <row r="749" spans="1:7" ht="11.25" customHeight="1" x14ac:dyDescent="0.25">
      <c r="A749" s="95"/>
      <c r="B749" s="92"/>
      <c r="C749" s="68"/>
      <c r="D749" s="83"/>
      <c r="E749" s="1"/>
      <c r="F749" s="26"/>
      <c r="G749" s="80"/>
    </row>
    <row r="750" spans="1:7" ht="11.25" customHeight="1" x14ac:dyDescent="0.25">
      <c r="A750" s="95"/>
      <c r="B750" s="92"/>
      <c r="C750" s="68"/>
      <c r="D750" s="83"/>
      <c r="E750" s="1"/>
      <c r="F750" s="26"/>
      <c r="G750" s="80"/>
    </row>
    <row r="751" spans="1:7" ht="11.25" customHeight="1" x14ac:dyDescent="0.25">
      <c r="A751" s="95"/>
      <c r="B751" s="92"/>
      <c r="C751" s="68"/>
      <c r="D751" s="83"/>
      <c r="E751" s="1"/>
      <c r="F751" s="26"/>
      <c r="G751" s="80"/>
    </row>
    <row r="752" spans="1:7" ht="11.25" customHeight="1" x14ac:dyDescent="0.25">
      <c r="A752" s="95"/>
      <c r="B752" s="92"/>
      <c r="C752" s="68"/>
      <c r="D752" s="83"/>
      <c r="E752" s="1"/>
      <c r="F752" s="26"/>
      <c r="G752" s="80"/>
    </row>
    <row r="753" spans="1:7" ht="11.25" customHeight="1" x14ac:dyDescent="0.25">
      <c r="A753" s="95"/>
      <c r="B753" s="92"/>
      <c r="C753" s="68"/>
      <c r="D753" s="83"/>
      <c r="E753" s="1"/>
      <c r="F753" s="26"/>
      <c r="G753" s="80"/>
    </row>
    <row r="754" spans="1:7" ht="11.25" customHeight="1" x14ac:dyDescent="0.25">
      <c r="A754" s="95"/>
      <c r="B754" s="92"/>
      <c r="C754" s="68"/>
      <c r="D754" s="83"/>
      <c r="E754" s="1"/>
      <c r="F754" s="26"/>
      <c r="G754" s="80"/>
    </row>
    <row r="755" spans="1:7" ht="11.25" customHeight="1" x14ac:dyDescent="0.25">
      <c r="A755" s="95"/>
      <c r="B755" s="92"/>
      <c r="C755" s="68"/>
      <c r="D755" s="83"/>
      <c r="E755" s="1"/>
      <c r="F755" s="26"/>
      <c r="G755" s="80"/>
    </row>
    <row r="756" spans="1:7" ht="11.25" customHeight="1" x14ac:dyDescent="0.25">
      <c r="A756" s="96"/>
      <c r="B756" s="92"/>
      <c r="C756" s="68"/>
      <c r="D756" s="83"/>
      <c r="E756" s="12"/>
      <c r="F756" s="30"/>
      <c r="G756" s="80"/>
    </row>
    <row r="757" spans="1:7" ht="15" customHeight="1" x14ac:dyDescent="0.25">
      <c r="A757" s="18" t="s">
        <v>80</v>
      </c>
      <c r="B757" s="102">
        <v>104000</v>
      </c>
      <c r="C757" s="18"/>
      <c r="D757" s="36"/>
      <c r="E757" s="2"/>
      <c r="F757" s="31"/>
      <c r="G757" s="98"/>
    </row>
    <row r="758" spans="1:7" x14ac:dyDescent="0.25">
      <c r="A758" s="19"/>
      <c r="B758" s="103"/>
      <c r="C758" s="19"/>
      <c r="D758" s="37"/>
      <c r="E758" s="1"/>
      <c r="F758" s="32"/>
      <c r="G758" s="99"/>
    </row>
    <row r="759" spans="1:7" x14ac:dyDescent="0.25">
      <c r="A759" s="19"/>
      <c r="B759" s="103"/>
      <c r="C759" s="19"/>
      <c r="D759" s="37"/>
      <c r="E759" s="1"/>
      <c r="F759" s="32"/>
      <c r="G759" s="99"/>
    </row>
    <row r="760" spans="1:7" x14ac:dyDescent="0.25">
      <c r="A760" s="20"/>
      <c r="B760" s="104"/>
      <c r="C760" s="20"/>
      <c r="D760" s="38"/>
      <c r="E760" s="12"/>
      <c r="F760" s="33"/>
      <c r="G760" s="100"/>
    </row>
    <row r="761" spans="1:7" ht="15" customHeight="1" x14ac:dyDescent="0.25">
      <c r="A761" s="21" t="s">
        <v>81</v>
      </c>
      <c r="B761" s="21"/>
      <c r="C761" s="21"/>
      <c r="D761" s="14"/>
      <c r="E761" s="2"/>
      <c r="F761" s="31"/>
      <c r="G761" s="98"/>
    </row>
    <row r="762" spans="1:7" x14ac:dyDescent="0.25">
      <c r="A762" s="22"/>
      <c r="B762" s="22"/>
      <c r="C762" s="22"/>
      <c r="D762" s="39"/>
      <c r="E762" s="1"/>
      <c r="F762" s="32"/>
      <c r="G762" s="99"/>
    </row>
    <row r="763" spans="1:7" x14ac:dyDescent="0.25">
      <c r="A763" s="22"/>
      <c r="B763" s="22"/>
      <c r="C763" s="22"/>
      <c r="D763" s="39"/>
      <c r="E763" s="1"/>
      <c r="F763" s="32"/>
      <c r="G763" s="99"/>
    </row>
    <row r="764" spans="1:7" x14ac:dyDescent="0.25">
      <c r="A764" s="22"/>
      <c r="B764" s="22"/>
      <c r="C764" s="22"/>
      <c r="D764" s="39"/>
      <c r="E764" s="1"/>
      <c r="F764" s="32"/>
      <c r="G764" s="99"/>
    </row>
    <row r="765" spans="1:7" x14ac:dyDescent="0.25">
      <c r="A765" s="22"/>
      <c r="B765" s="22"/>
      <c r="C765" s="22"/>
      <c r="D765" s="39"/>
      <c r="E765" s="1"/>
      <c r="F765" s="32"/>
      <c r="G765" s="99"/>
    </row>
    <row r="766" spans="1:7" x14ac:dyDescent="0.25">
      <c r="A766" s="22"/>
      <c r="B766" s="22"/>
      <c r="C766" s="22"/>
      <c r="D766" s="39"/>
      <c r="E766" s="1"/>
      <c r="F766" s="32"/>
      <c r="G766" s="99"/>
    </row>
    <row r="767" spans="1:7" x14ac:dyDescent="0.25">
      <c r="A767" s="22"/>
      <c r="B767" s="22"/>
      <c r="C767" s="22"/>
      <c r="D767" s="39"/>
      <c r="E767" s="1"/>
      <c r="F767" s="32"/>
      <c r="G767" s="99"/>
    </row>
    <row r="768" spans="1:7" x14ac:dyDescent="0.25">
      <c r="A768" s="23"/>
      <c r="B768" s="23"/>
      <c r="C768" s="23"/>
      <c r="D768" s="15"/>
      <c r="E768" s="3"/>
      <c r="F768" s="34"/>
      <c r="G768" s="101"/>
    </row>
    <row r="769" spans="1:7" x14ac:dyDescent="0.25">
      <c r="A769" s="40" t="s">
        <v>82</v>
      </c>
      <c r="B769" s="40"/>
      <c r="C769" s="40"/>
      <c r="D769" s="41"/>
      <c r="E769" s="2"/>
      <c r="F769" s="31"/>
      <c r="G769" s="16"/>
    </row>
    <row r="770" spans="1:7" x14ac:dyDescent="0.25">
      <c r="A770" s="42" t="s">
        <v>83</v>
      </c>
      <c r="B770" s="42"/>
      <c r="C770" s="42"/>
      <c r="D770" s="43"/>
      <c r="E770" s="3"/>
      <c r="F770" s="34"/>
      <c r="G770" s="17"/>
    </row>
    <row r="772" spans="1:7" x14ac:dyDescent="0.25">
      <c r="G772" s="44" t="e">
        <f ca="1">SUM(G4:G770)</f>
        <v>#VALUE!</v>
      </c>
    </row>
  </sheetData>
  <autoFilter ref="A2:G770"/>
  <mergeCells count="349">
    <mergeCell ref="B757:B760"/>
    <mergeCell ref="G757:G760"/>
    <mergeCell ref="G761:G768"/>
    <mergeCell ref="G735:G745"/>
    <mergeCell ref="C746:C756"/>
    <mergeCell ref="C735:C745"/>
    <mergeCell ref="C724:C734"/>
    <mergeCell ref="B702:B712"/>
    <mergeCell ref="C590:C600"/>
    <mergeCell ref="B601:B611"/>
    <mergeCell ref="B557:B567"/>
    <mergeCell ref="B612:B622"/>
    <mergeCell ref="D735:D745"/>
    <mergeCell ref="B26:B36"/>
    <mergeCell ref="C26:C36"/>
    <mergeCell ref="D26:D36"/>
    <mergeCell ref="B735:B745"/>
    <mergeCell ref="B646:B656"/>
    <mergeCell ref="C646:C656"/>
    <mergeCell ref="C557:C567"/>
    <mergeCell ref="C545:C555"/>
    <mergeCell ref="B479:B489"/>
    <mergeCell ref="B468:B478"/>
    <mergeCell ref="D746:D756"/>
    <mergeCell ref="B724:B734"/>
    <mergeCell ref="G724:G734"/>
    <mergeCell ref="G746:G756"/>
    <mergeCell ref="B713:B723"/>
    <mergeCell ref="G713:G723"/>
    <mergeCell ref="B746:B756"/>
    <mergeCell ref="G702:G712"/>
    <mergeCell ref="B691:B701"/>
    <mergeCell ref="G691:G701"/>
    <mergeCell ref="G680:G690"/>
    <mergeCell ref="B669:B679"/>
    <mergeCell ref="G669:G679"/>
    <mergeCell ref="B657:B667"/>
    <mergeCell ref="G657:G667"/>
    <mergeCell ref="D612:D622"/>
    <mergeCell ref="B623:B633"/>
    <mergeCell ref="G623:G633"/>
    <mergeCell ref="G601:G611"/>
    <mergeCell ref="D590:D600"/>
    <mergeCell ref="C601:C611"/>
    <mergeCell ref="G646:G656"/>
    <mergeCell ref="D646:D656"/>
    <mergeCell ref="G612:G622"/>
    <mergeCell ref="C612:C622"/>
    <mergeCell ref="B568:B578"/>
    <mergeCell ref="G568:G578"/>
    <mergeCell ref="C568:C578"/>
    <mergeCell ref="C579:C589"/>
    <mergeCell ref="D579:D589"/>
    <mergeCell ref="D568:D578"/>
    <mergeCell ref="B590:B600"/>
    <mergeCell ref="G590:G600"/>
    <mergeCell ref="D601:D611"/>
    <mergeCell ref="G512:G522"/>
    <mergeCell ref="G557:G567"/>
    <mergeCell ref="D557:D567"/>
    <mergeCell ref="D545:D555"/>
    <mergeCell ref="B545:B555"/>
    <mergeCell ref="G545:G555"/>
    <mergeCell ref="B579:B589"/>
    <mergeCell ref="G579:G589"/>
    <mergeCell ref="B534:B544"/>
    <mergeCell ref="G534:G544"/>
    <mergeCell ref="B523:B533"/>
    <mergeCell ref="G523:G533"/>
    <mergeCell ref="C534:C544"/>
    <mergeCell ref="C523:C533"/>
    <mergeCell ref="D534:D544"/>
    <mergeCell ref="D523:D533"/>
    <mergeCell ref="B490:B500"/>
    <mergeCell ref="B501:B511"/>
    <mergeCell ref="G501:G511"/>
    <mergeCell ref="D512:D522"/>
    <mergeCell ref="D501:D511"/>
    <mergeCell ref="D490:D500"/>
    <mergeCell ref="C490:C500"/>
    <mergeCell ref="C501:C511"/>
    <mergeCell ref="G490:G500"/>
    <mergeCell ref="C512:C522"/>
    <mergeCell ref="B512:B522"/>
    <mergeCell ref="D446:D456"/>
    <mergeCell ref="C479:C489"/>
    <mergeCell ref="G468:G478"/>
    <mergeCell ref="B457:B467"/>
    <mergeCell ref="G457:G467"/>
    <mergeCell ref="G479:G489"/>
    <mergeCell ref="D479:D489"/>
    <mergeCell ref="B446:B456"/>
    <mergeCell ref="G446:G456"/>
    <mergeCell ref="B435:B445"/>
    <mergeCell ref="G435:G445"/>
    <mergeCell ref="C435:C445"/>
    <mergeCell ref="D435:D445"/>
    <mergeCell ref="C446:C456"/>
    <mergeCell ref="G424:G434"/>
    <mergeCell ref="G412:G422"/>
    <mergeCell ref="C468:C478"/>
    <mergeCell ref="D468:D478"/>
    <mergeCell ref="C457:C467"/>
    <mergeCell ref="D457:D467"/>
    <mergeCell ref="C424:C434"/>
    <mergeCell ref="D424:D434"/>
    <mergeCell ref="C412:C422"/>
    <mergeCell ref="D412:D422"/>
    <mergeCell ref="B424:B434"/>
    <mergeCell ref="B412:B422"/>
    <mergeCell ref="C401:C411"/>
    <mergeCell ref="D401:D411"/>
    <mergeCell ref="C390:C400"/>
    <mergeCell ref="D390:D400"/>
    <mergeCell ref="B401:B411"/>
    <mergeCell ref="G401:G411"/>
    <mergeCell ref="C379:C389"/>
    <mergeCell ref="D379:D389"/>
    <mergeCell ref="C368:C378"/>
    <mergeCell ref="D368:D378"/>
    <mergeCell ref="B390:B400"/>
    <mergeCell ref="G390:G400"/>
    <mergeCell ref="B368:B378"/>
    <mergeCell ref="G368:G378"/>
    <mergeCell ref="B379:B389"/>
    <mergeCell ref="G379:G389"/>
    <mergeCell ref="B346:B356"/>
    <mergeCell ref="G346:G356"/>
    <mergeCell ref="C357:C367"/>
    <mergeCell ref="D357:D367"/>
    <mergeCell ref="C346:C356"/>
    <mergeCell ref="D346:D356"/>
    <mergeCell ref="B357:B367"/>
    <mergeCell ref="G357:G367"/>
    <mergeCell ref="B335:B345"/>
    <mergeCell ref="G335:G345"/>
    <mergeCell ref="B324:B334"/>
    <mergeCell ref="G324:G334"/>
    <mergeCell ref="C335:C345"/>
    <mergeCell ref="D335:D345"/>
    <mergeCell ref="C324:C334"/>
    <mergeCell ref="D324:D334"/>
    <mergeCell ref="B313:B323"/>
    <mergeCell ref="G313:G323"/>
    <mergeCell ref="B302:B312"/>
    <mergeCell ref="G302:G312"/>
    <mergeCell ref="C313:C323"/>
    <mergeCell ref="D313:D323"/>
    <mergeCell ref="C302:C312"/>
    <mergeCell ref="D302:D312"/>
    <mergeCell ref="B291:B301"/>
    <mergeCell ref="G291:G301"/>
    <mergeCell ref="B280:B290"/>
    <mergeCell ref="G280:G290"/>
    <mergeCell ref="C291:C301"/>
    <mergeCell ref="D291:D301"/>
    <mergeCell ref="C280:C290"/>
    <mergeCell ref="D280:D290"/>
    <mergeCell ref="B269:B279"/>
    <mergeCell ref="G269:G279"/>
    <mergeCell ref="B258:B268"/>
    <mergeCell ref="G258:G268"/>
    <mergeCell ref="C269:C279"/>
    <mergeCell ref="D269:D279"/>
    <mergeCell ref="C258:C268"/>
    <mergeCell ref="D258:D268"/>
    <mergeCell ref="B247:B257"/>
    <mergeCell ref="G247:G257"/>
    <mergeCell ref="B236:B246"/>
    <mergeCell ref="G236:G246"/>
    <mergeCell ref="C247:C257"/>
    <mergeCell ref="D247:D257"/>
    <mergeCell ref="C236:C246"/>
    <mergeCell ref="D236:D246"/>
    <mergeCell ref="B225:B235"/>
    <mergeCell ref="G225:G235"/>
    <mergeCell ref="B214:B224"/>
    <mergeCell ref="G214:G224"/>
    <mergeCell ref="C225:C235"/>
    <mergeCell ref="D225:D235"/>
    <mergeCell ref="C214:C224"/>
    <mergeCell ref="D214:D224"/>
    <mergeCell ref="B203:B213"/>
    <mergeCell ref="G203:G213"/>
    <mergeCell ref="B192:B202"/>
    <mergeCell ref="G192:G202"/>
    <mergeCell ref="C203:C213"/>
    <mergeCell ref="D203:D213"/>
    <mergeCell ref="C192:C202"/>
    <mergeCell ref="D192:D202"/>
    <mergeCell ref="B181:B191"/>
    <mergeCell ref="G181:G191"/>
    <mergeCell ref="B170:B180"/>
    <mergeCell ref="G170:G180"/>
    <mergeCell ref="C181:C191"/>
    <mergeCell ref="D181:D191"/>
    <mergeCell ref="C170:C180"/>
    <mergeCell ref="D170:D180"/>
    <mergeCell ref="B126:B136"/>
    <mergeCell ref="G126:G136"/>
    <mergeCell ref="C137:C147"/>
    <mergeCell ref="D137:D147"/>
    <mergeCell ref="C126:C136"/>
    <mergeCell ref="D126:D136"/>
    <mergeCell ref="B148:B158"/>
    <mergeCell ref="G148:G158"/>
    <mergeCell ref="C148:C158"/>
    <mergeCell ref="D148:D158"/>
    <mergeCell ref="B159:B169"/>
    <mergeCell ref="G159:G169"/>
    <mergeCell ref="C159:C169"/>
    <mergeCell ref="D159:D169"/>
    <mergeCell ref="C93:C103"/>
    <mergeCell ref="D93:D103"/>
    <mergeCell ref="C82:C92"/>
    <mergeCell ref="D82:D92"/>
    <mergeCell ref="B137:B147"/>
    <mergeCell ref="G137:G147"/>
    <mergeCell ref="B104:B114"/>
    <mergeCell ref="G104:G114"/>
    <mergeCell ref="C115:C125"/>
    <mergeCell ref="D115:D125"/>
    <mergeCell ref="C104:C114"/>
    <mergeCell ref="D104:D114"/>
    <mergeCell ref="B115:B125"/>
    <mergeCell ref="G115:G125"/>
    <mergeCell ref="B93:B103"/>
    <mergeCell ref="G93:G103"/>
    <mergeCell ref="B60:B70"/>
    <mergeCell ref="G60:G70"/>
    <mergeCell ref="C71:C81"/>
    <mergeCell ref="B82:B92"/>
    <mergeCell ref="G82:G92"/>
    <mergeCell ref="B71:B81"/>
    <mergeCell ref="G71:G81"/>
    <mergeCell ref="D71:D81"/>
    <mergeCell ref="C60:C70"/>
    <mergeCell ref="D60:D70"/>
    <mergeCell ref="C49:C59"/>
    <mergeCell ref="D49:D59"/>
    <mergeCell ref="G15:G25"/>
    <mergeCell ref="B38:B48"/>
    <mergeCell ref="G38:G48"/>
    <mergeCell ref="G26:G36"/>
    <mergeCell ref="B15:B25"/>
    <mergeCell ref="D691:D701"/>
    <mergeCell ref="C657:C667"/>
    <mergeCell ref="D657:D667"/>
    <mergeCell ref="C669:C679"/>
    <mergeCell ref="D669:D679"/>
    <mergeCell ref="C623:C633"/>
    <mergeCell ref="D38:D48"/>
    <mergeCell ref="C15:C25"/>
    <mergeCell ref="D15:D25"/>
    <mergeCell ref="D680:D690"/>
    <mergeCell ref="C691:C701"/>
    <mergeCell ref="G634:G644"/>
    <mergeCell ref="D623:D633"/>
    <mergeCell ref="B49:B59"/>
    <mergeCell ref="G49:G59"/>
    <mergeCell ref="D724:D734"/>
    <mergeCell ref="C702:C712"/>
    <mergeCell ref="D702:D712"/>
    <mergeCell ref="C713:C723"/>
    <mergeCell ref="D713:D723"/>
    <mergeCell ref="C680:C690"/>
    <mergeCell ref="B634:B644"/>
    <mergeCell ref="C634:C644"/>
    <mergeCell ref="D634:D644"/>
    <mergeCell ref="B680:B690"/>
    <mergeCell ref="A424:A434"/>
    <mergeCell ref="A435:A445"/>
    <mergeCell ref="A691:A701"/>
    <mergeCell ref="A702:A712"/>
    <mergeCell ref="A713:A723"/>
    <mergeCell ref="A545:A555"/>
    <mergeCell ref="A557:A567"/>
    <mergeCell ref="A568:A578"/>
    <mergeCell ref="A579:A589"/>
    <mergeCell ref="A258:A268"/>
    <mergeCell ref="A269:A279"/>
    <mergeCell ref="A280:A290"/>
    <mergeCell ref="A291:A301"/>
    <mergeCell ref="A115:A125"/>
    <mergeCell ref="A126:A136"/>
    <mergeCell ref="A137:A147"/>
    <mergeCell ref="A148:A158"/>
    <mergeCell ref="A159:A169"/>
    <mergeCell ref="A170:A180"/>
    <mergeCell ref="A390:A400"/>
    <mergeCell ref="A401:A411"/>
    <mergeCell ref="A412:A422"/>
    <mergeCell ref="A724:A734"/>
    <mergeCell ref="A735:A745"/>
    <mergeCell ref="A346:A356"/>
    <mergeCell ref="A357:A367"/>
    <mergeCell ref="A368:A378"/>
    <mergeCell ref="A379:A389"/>
    <mergeCell ref="A302:A312"/>
    <mergeCell ref="A313:A323"/>
    <mergeCell ref="A324:A334"/>
    <mergeCell ref="A335:A345"/>
    <mergeCell ref="A181:A191"/>
    <mergeCell ref="A192:A202"/>
    <mergeCell ref="A203:A213"/>
    <mergeCell ref="A214:A224"/>
    <mergeCell ref="A225:A235"/>
    <mergeCell ref="A236:A246"/>
    <mergeCell ref="A247:A257"/>
    <mergeCell ref="A746:A756"/>
    <mergeCell ref="A612:A622"/>
    <mergeCell ref="A623:A633"/>
    <mergeCell ref="A646:A656"/>
    <mergeCell ref="A657:A667"/>
    <mergeCell ref="A446:A456"/>
    <mergeCell ref="A457:A467"/>
    <mergeCell ref="A468:A478"/>
    <mergeCell ref="A590:A600"/>
    <mergeCell ref="A601:A611"/>
    <mergeCell ref="A669:A679"/>
    <mergeCell ref="A680:A690"/>
    <mergeCell ref="A634:A644"/>
    <mergeCell ref="A479:A489"/>
    <mergeCell ref="A490:A500"/>
    <mergeCell ref="A501:A511"/>
    <mergeCell ref="A512:A522"/>
    <mergeCell ref="A523:A533"/>
    <mergeCell ref="A534:A544"/>
    <mergeCell ref="A82:A92"/>
    <mergeCell ref="A93:A103"/>
    <mergeCell ref="A104:A114"/>
    <mergeCell ref="A4:A14"/>
    <mergeCell ref="C4:C14"/>
    <mergeCell ref="C1:C2"/>
    <mergeCell ref="D1:D2"/>
    <mergeCell ref="B1:B2"/>
    <mergeCell ref="B4:B14"/>
    <mergeCell ref="A38:A48"/>
    <mergeCell ref="A49:A59"/>
    <mergeCell ref="A60:A70"/>
    <mergeCell ref="A71:A81"/>
    <mergeCell ref="A26:A36"/>
    <mergeCell ref="C38:C48"/>
    <mergeCell ref="A15:A25"/>
    <mergeCell ref="F1:F2"/>
    <mergeCell ref="E1:E2"/>
    <mergeCell ref="G1:G2"/>
    <mergeCell ref="G4:G14"/>
    <mergeCell ref="D4:D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Journal des ventes10</vt:lpstr>
      <vt:lpstr>Feuil4</vt:lpstr>
      <vt:lpstr>BASE</vt:lpstr>
      <vt:lpstr>nom</vt:lpstr>
      <vt:lpstr>PRIX</vt:lpstr>
      <vt:lpstr>QUANTITE</vt:lpstr>
      <vt:lpstr>TableDeRecherche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2015-10-29T11:35:34Z</cp:lastPrinted>
  <dcterms:created xsi:type="dcterms:W3CDTF">2015-10-27T15:31:02Z</dcterms:created>
  <dcterms:modified xsi:type="dcterms:W3CDTF">2016-02-25T14:39:53Z</dcterms:modified>
</cp:coreProperties>
</file>