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ujitsu\Documents\Cours EIP\A2\Informatique\"/>
    </mc:Choice>
  </mc:AlternateContent>
  <bookViews>
    <workbookView xWindow="0" yWindow="0" windowWidth="20490" windowHeight="7755" tabRatio="670" firstSheet="2" activeTab="2"/>
  </bookViews>
  <sheets>
    <sheet name="Acceuil" sheetId="1" r:id="rId1"/>
    <sheet name="Installation" sheetId="2" r:id="rId2"/>
    <sheet name="Téléphones" sheetId="9" r:id="rId3"/>
    <sheet name="Téléphonie" sheetId="3" r:id="rId4"/>
    <sheet name="Services d'impression" sheetId="4" r:id="rId5"/>
    <sheet name="Prêt de matériel" sheetId="5" r:id="rId6"/>
    <sheet name="Véhicules" sheetId="8" r:id="rId7"/>
    <sheet name="Déplacements" sheetId="6" r:id="rId8"/>
    <sheet name="Reporting" sheetId="7" r:id="rId9"/>
  </sheets>
  <definedNames>
    <definedName name="Datededepart">Tableau2[[#All],[Date de départ]]</definedName>
    <definedName name="Plaque">Tableau2[Plaque]</definedName>
    <definedName name="TabDéplacements" comment="Tableau des déplacements" localSheetId="7">Tableau2[]</definedName>
    <definedName name="TabTelephones" comment="Tableau des téléphones">Tableau3[]</definedName>
    <definedName name="TabVéhicules">Tableau1[]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6" l="1"/>
  <c r="K18" i="6"/>
  <c r="G4" i="8" l="1"/>
  <c r="C8" i="6"/>
  <c r="K19" i="6"/>
  <c r="F8" i="6" l="1"/>
  <c r="G3" i="8"/>
  <c r="C6" i="6" l="1"/>
  <c r="F4" i="6" l="1"/>
  <c r="F5" i="6"/>
  <c r="F6" i="6"/>
  <c r="C10" i="6"/>
  <c r="C9" i="6"/>
  <c r="E10" i="6" l="1"/>
  <c r="C11" i="6"/>
  <c r="F9" i="6" s="1"/>
  <c r="K20" i="6"/>
  <c r="E11" i="6" l="1"/>
</calcChain>
</file>

<file path=xl/sharedStrings.xml><?xml version="1.0" encoding="utf-8"?>
<sst xmlns="http://schemas.openxmlformats.org/spreadsheetml/2006/main" count="70" uniqueCount="61">
  <si>
    <t>Projet</t>
  </si>
  <si>
    <t>Numéro de Badge</t>
  </si>
  <si>
    <t>Date de départ</t>
  </si>
  <si>
    <t>km départ</t>
  </si>
  <si>
    <t>km retour</t>
  </si>
  <si>
    <t>km parcourus</t>
  </si>
  <si>
    <t>Frais de carburant</t>
  </si>
  <si>
    <t>Frais péage</t>
  </si>
  <si>
    <t>Frais lavage</t>
  </si>
  <si>
    <t>Modèle</t>
  </si>
  <si>
    <t>Plaque</t>
  </si>
  <si>
    <t>Conducteur</t>
  </si>
  <si>
    <t>Plaque:</t>
  </si>
  <si>
    <t>Date de début</t>
  </si>
  <si>
    <t>Date de fin</t>
  </si>
  <si>
    <t>Coût location</t>
  </si>
  <si>
    <t>Maintenance</t>
  </si>
  <si>
    <t>Assurance</t>
  </si>
  <si>
    <t>Frais de péage</t>
  </si>
  <si>
    <t>Frais delavage</t>
  </si>
  <si>
    <t>Coût total</t>
  </si>
  <si>
    <t>Temps d'utilisation (en jours)</t>
  </si>
  <si>
    <t>Prochaine révision</t>
  </si>
  <si>
    <t>Frais de carburant (en €)</t>
  </si>
  <si>
    <t>Fiat 500</t>
  </si>
  <si>
    <t>ML850JK</t>
  </si>
  <si>
    <t>Renault Captur</t>
  </si>
  <si>
    <t>HT452FZ</t>
  </si>
  <si>
    <t>Christine Claudon</t>
  </si>
  <si>
    <t>Nombre total de km parcourus</t>
  </si>
  <si>
    <t>Michel Roux</t>
  </si>
  <si>
    <t>Prix de revient (€/km)</t>
  </si>
  <si>
    <t>Nombre de jours</t>
  </si>
  <si>
    <t>Jours de location</t>
  </si>
  <si>
    <t>Coût Location</t>
  </si>
  <si>
    <t>Fin de Location</t>
  </si>
  <si>
    <t>Début de location</t>
  </si>
  <si>
    <t>renault captur</t>
  </si>
  <si>
    <t>N° Téléphone</t>
  </si>
  <si>
    <t>Localisation baie de brassage</t>
  </si>
  <si>
    <t>N° de brassage</t>
  </si>
  <si>
    <t>N° de prise</t>
  </si>
  <si>
    <t>Carte</t>
  </si>
  <si>
    <t>Nom de modèle</t>
  </si>
  <si>
    <t>Type</t>
  </si>
  <si>
    <t>E-accueil</t>
  </si>
  <si>
    <t>UA</t>
  </si>
  <si>
    <t>Gigamix 2.0</t>
  </si>
  <si>
    <t>A7</t>
  </si>
  <si>
    <t>1-0-26-8</t>
  </si>
  <si>
    <t>Bugati Veiron</t>
  </si>
  <si>
    <t>FR741CV</t>
  </si>
  <si>
    <t>Mich Mich</t>
  </si>
  <si>
    <t>ferrari 45vz</t>
  </si>
  <si>
    <t>NG389AQ</t>
  </si>
  <si>
    <t>Maya l'abeille</t>
  </si>
  <si>
    <t>HelloBubulle</t>
  </si>
  <si>
    <t>A-CHATEAU</t>
  </si>
  <si>
    <t>B7</t>
  </si>
  <si>
    <t>1-0-1-54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</si>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</sst>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scheme val="minor"/>
    </font>
    <font>
      <b/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</fills>
  <borders count="11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4" fillId="5" borderId="0" applyNumberFormat="0" applyBorder="0" applyAlignment="0" applyProtection="0"/>
  </cellStyleXfs>
  <cellXfs count="43">
    <xf numFmtId="0" fontId="0" fillId="0" borderId="0" xfId="0"/>
    <xf numFmtId="0" fontId="1" fillId="3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" fillId="0" borderId="0" xfId="2" applyFont="1" applyFill="1" applyBorder="1" applyAlignment="1">
      <alignment horizontal="center" vertical="center" wrapText="1"/>
    </xf>
    <xf numFmtId="0" fontId="0" fillId="0" borderId="0" xfId="3" applyFont="1" applyFill="1" applyBorder="1" applyAlignment="1">
      <alignment horizontal="center" vertical="center" wrapText="1"/>
    </xf>
    <xf numFmtId="0" fontId="4" fillId="0" borderId="0" xfId="3" applyFill="1" applyBorder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14" fontId="7" fillId="2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2" fontId="11" fillId="2" borderId="7" xfId="0" applyNumberFormat="1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0" fontId="12" fillId="2" borderId="4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2" fontId="12" fillId="2" borderId="0" xfId="0" applyNumberFormat="1" applyFont="1" applyFill="1" applyAlignment="1">
      <alignment horizontal="center" vertical="center" wrapText="1"/>
    </xf>
    <xf numFmtId="2" fontId="12" fillId="2" borderId="5" xfId="0" applyNumberFormat="1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2" fontId="12" fillId="2" borderId="4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14" fontId="12" fillId="2" borderId="2" xfId="0" applyNumberFormat="1" applyFont="1" applyFill="1" applyBorder="1" applyAlignment="1">
      <alignment horizontal="center" vertical="center" wrapText="1"/>
    </xf>
    <xf numFmtId="14" fontId="12" fillId="2" borderId="0" xfId="0" applyNumberFormat="1" applyFont="1" applyFill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2" borderId="0" xfId="0" applyNumberFormat="1" applyFont="1" applyFill="1" applyAlignment="1">
      <alignment horizontal="center" vertical="center" wrapText="1"/>
    </xf>
  </cellXfs>
  <cellStyles count="4">
    <cellStyle name="20 % - Accent2" xfId="3" builtinId="34"/>
    <cellStyle name="Accent2" xfId="2" builtinId="33"/>
    <cellStyle name="Lien hypertexte" xfId="1" builtinId="8"/>
    <cellStyle name="Normal" xfId="0" builtinId="0"/>
  </cellStyles>
  <dxfs count="3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14</xdr:row>
      <xdr:rowOff>0</xdr:rowOff>
    </xdr:from>
    <xdr:to>
      <xdr:col>1</xdr:col>
      <xdr:colOff>657225</xdr:colOff>
      <xdr:row>15</xdr:row>
      <xdr:rowOff>161925</xdr:rowOff>
    </xdr:to>
    <xdr:sp macro="[0]!Installation" textlink="">
      <xdr:nvSpPr>
        <xdr:cNvPr id="3" name="ZoneTexte 2"/>
        <xdr:cNvSpPr txBox="1"/>
      </xdr:nvSpPr>
      <xdr:spPr>
        <a:xfrm>
          <a:off x="304800" y="2667000"/>
          <a:ext cx="1114425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Installation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76200</xdr:colOff>
      <xdr:row>14</xdr:row>
      <xdr:rowOff>19050</xdr:rowOff>
    </xdr:from>
    <xdr:to>
      <xdr:col>3</xdr:col>
      <xdr:colOff>333375</xdr:colOff>
      <xdr:row>16</xdr:row>
      <xdr:rowOff>0</xdr:rowOff>
    </xdr:to>
    <xdr:sp macro="[0]!Téléphonie" textlink="">
      <xdr:nvSpPr>
        <xdr:cNvPr id="4" name="ZoneTexte 3"/>
        <xdr:cNvSpPr txBox="1"/>
      </xdr:nvSpPr>
      <xdr:spPr>
        <a:xfrm>
          <a:off x="1600200" y="2686050"/>
          <a:ext cx="101917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Téléphonie</a:t>
          </a:r>
        </a:p>
      </xdr:txBody>
    </xdr:sp>
    <xdr:clientData/>
  </xdr:twoCellAnchor>
  <xdr:twoCellAnchor>
    <xdr:from>
      <xdr:col>3</xdr:col>
      <xdr:colOff>542925</xdr:colOff>
      <xdr:row>14</xdr:row>
      <xdr:rowOff>0</xdr:rowOff>
    </xdr:from>
    <xdr:to>
      <xdr:col>5</xdr:col>
      <xdr:colOff>457200</xdr:colOff>
      <xdr:row>16</xdr:row>
      <xdr:rowOff>0</xdr:rowOff>
    </xdr:to>
    <xdr:sp macro="[0]!ServicesImpression" textlink="">
      <xdr:nvSpPr>
        <xdr:cNvPr id="5" name="ZoneTexte 4"/>
        <xdr:cNvSpPr txBox="1"/>
      </xdr:nvSpPr>
      <xdr:spPr>
        <a:xfrm>
          <a:off x="2828925" y="2667000"/>
          <a:ext cx="1438275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Services</a:t>
          </a:r>
          <a:r>
            <a:rPr lang="fr-FR" sz="1100" baseline="0"/>
            <a:t> d'impression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5</xdr:col>
      <xdr:colOff>657225</xdr:colOff>
      <xdr:row>14</xdr:row>
      <xdr:rowOff>0</xdr:rowOff>
    </xdr:from>
    <xdr:to>
      <xdr:col>7</xdr:col>
      <xdr:colOff>466725</xdr:colOff>
      <xdr:row>16</xdr:row>
      <xdr:rowOff>0</xdr:rowOff>
    </xdr:to>
    <xdr:sp macro="[0]!PrêtMatériel" textlink="">
      <xdr:nvSpPr>
        <xdr:cNvPr id="6" name="ZoneTexte 5"/>
        <xdr:cNvSpPr txBox="1"/>
      </xdr:nvSpPr>
      <xdr:spPr>
        <a:xfrm>
          <a:off x="4467225" y="2667000"/>
          <a:ext cx="13335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Prêt</a:t>
          </a:r>
          <a:r>
            <a:rPr lang="fr-FR" sz="1100" baseline="0"/>
            <a:t> de matériel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657225</xdr:colOff>
      <xdr:row>14</xdr:row>
      <xdr:rowOff>1</xdr:rowOff>
    </xdr:from>
    <xdr:to>
      <xdr:col>9</xdr:col>
      <xdr:colOff>466724</xdr:colOff>
      <xdr:row>16</xdr:row>
      <xdr:rowOff>1</xdr:rowOff>
    </xdr:to>
    <xdr:sp macro="[0]!Déplacements" textlink="">
      <xdr:nvSpPr>
        <xdr:cNvPr id="7" name="ZoneTexte 6"/>
        <xdr:cNvSpPr txBox="1"/>
      </xdr:nvSpPr>
      <xdr:spPr>
        <a:xfrm>
          <a:off x="5991225" y="2667001"/>
          <a:ext cx="1333499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Déplacements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238125</xdr:colOff>
      <xdr:row>4</xdr:row>
      <xdr:rowOff>0</xdr:rowOff>
    </xdr:from>
    <xdr:to>
      <xdr:col>8</xdr:col>
      <xdr:colOff>333375</xdr:colOff>
      <xdr:row>11</xdr:row>
      <xdr:rowOff>171450</xdr:rowOff>
    </xdr:to>
    <xdr:sp macro="" textlink="">
      <xdr:nvSpPr>
        <xdr:cNvPr id="9" name="Ruban vers le haut 8"/>
        <xdr:cNvSpPr/>
      </xdr:nvSpPr>
      <xdr:spPr>
        <a:xfrm>
          <a:off x="1762125" y="762000"/>
          <a:ext cx="4667250" cy="1504950"/>
        </a:xfrm>
        <a:prstGeom prst="ribbon2">
          <a:avLst>
            <a:gd name="adj1" fmla="val 20016"/>
            <a:gd name="adj2" fmla="val 6632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/>
            <a:t>Service</a:t>
          </a:r>
          <a:r>
            <a:rPr lang="fr-FR" sz="3200" b="1" baseline="0"/>
            <a:t> au Personnel</a:t>
          </a:r>
          <a:endParaRPr lang="fr-FR" sz="3200" b="1"/>
        </a:p>
      </xdr:txBody>
    </xdr:sp>
    <xdr:clientData/>
  </xdr:twoCellAnchor>
  <xdr:twoCellAnchor>
    <xdr:from>
      <xdr:col>9</xdr:col>
      <xdr:colOff>733425</xdr:colOff>
      <xdr:row>14</xdr:row>
      <xdr:rowOff>1</xdr:rowOff>
    </xdr:from>
    <xdr:to>
      <xdr:col>11</xdr:col>
      <xdr:colOff>581025</xdr:colOff>
      <xdr:row>16</xdr:row>
      <xdr:rowOff>1</xdr:rowOff>
    </xdr:to>
    <xdr:sp macro="" textlink="">
      <xdr:nvSpPr>
        <xdr:cNvPr id="2" name="ZoneTexte 1"/>
        <xdr:cNvSpPr txBox="1"/>
      </xdr:nvSpPr>
      <xdr:spPr>
        <a:xfrm>
          <a:off x="7591425" y="2667001"/>
          <a:ext cx="13716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Reporting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152400</xdr:colOff>
      <xdr:row>0</xdr:row>
      <xdr:rowOff>171449</xdr:rowOff>
    </xdr:from>
    <xdr:ext cx="1038225" cy="495301"/>
    <xdr:sp macro="[0]!AfficheUserFormTelephone" textlink="">
      <xdr:nvSpPr>
        <xdr:cNvPr id="2" name="ZoneTexte 1"/>
        <xdr:cNvSpPr txBox="1"/>
      </xdr:nvSpPr>
      <xdr:spPr>
        <a:xfrm>
          <a:off x="152400" y="171449"/>
          <a:ext cx="1038225" cy="495301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100"/>
            <a:t>Ajout nouveau Téléphone</a:t>
          </a:r>
        </a:p>
      </xdr:txBody>
    </xdr:sp>
    <xdr:clientData/>
  </xdr:oneCellAnchor>
  <xdr:twoCellAnchor>
    <xdr:from>
      <xdr:col>0</xdr:col>
      <xdr:colOff>209550</xdr:colOff>
      <xdr:row>3</xdr:row>
      <xdr:rowOff>0</xdr:rowOff>
    </xdr:from>
    <xdr:to>
      <xdr:col>0</xdr:col>
      <xdr:colOff>1190625</xdr:colOff>
      <xdr:row>4</xdr:row>
      <xdr:rowOff>66675</xdr:rowOff>
    </xdr:to>
    <xdr:sp macro="[0]!AfficheUserFormSuppTel" textlink="">
      <xdr:nvSpPr>
        <xdr:cNvPr id="3" name="ZoneTexte 2"/>
        <xdr:cNvSpPr txBox="1"/>
      </xdr:nvSpPr>
      <xdr:spPr>
        <a:xfrm>
          <a:off x="209550" y="771525"/>
          <a:ext cx="981075" cy="44767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 téléphone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1</xdr:row>
      <xdr:rowOff>57150</xdr:rowOff>
    </xdr:from>
    <xdr:to>
      <xdr:col>0</xdr:col>
      <xdr:colOff>1143000</xdr:colOff>
      <xdr:row>3</xdr:row>
      <xdr:rowOff>0</xdr:rowOff>
    </xdr:to>
    <xdr:sp macro="[0]!AfficheUserFormVehicules" textlink="">
      <xdr:nvSpPr>
        <xdr:cNvPr id="2" name="ZoneTexte 1"/>
        <xdr:cNvSpPr txBox="1"/>
      </xdr:nvSpPr>
      <xdr:spPr>
        <a:xfrm>
          <a:off x="142875" y="247650"/>
          <a:ext cx="1000125" cy="571500"/>
        </a:xfrm>
        <a:prstGeom prst="rect">
          <a:avLst/>
        </a:prstGeom>
        <a:solidFill>
          <a:schemeClr val="bg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Enregistrer un véhicule</a:t>
          </a:r>
        </a:p>
      </xdr:txBody>
    </xdr:sp>
    <xdr:clientData/>
  </xdr:twoCellAnchor>
  <xdr:twoCellAnchor>
    <xdr:from>
      <xdr:col>0</xdr:col>
      <xdr:colOff>148167</xdr:colOff>
      <xdr:row>3</xdr:row>
      <xdr:rowOff>42334</xdr:rowOff>
    </xdr:from>
    <xdr:to>
      <xdr:col>0</xdr:col>
      <xdr:colOff>1153583</xdr:colOff>
      <xdr:row>5</xdr:row>
      <xdr:rowOff>158750</xdr:rowOff>
    </xdr:to>
    <xdr:sp macro="[0]!AfficheUserFormSupplVehi" textlink="">
      <xdr:nvSpPr>
        <xdr:cNvPr id="3" name="ZoneTexte 2"/>
        <xdr:cNvSpPr txBox="1"/>
      </xdr:nvSpPr>
      <xdr:spPr>
        <a:xfrm>
          <a:off x="148167" y="994834"/>
          <a:ext cx="1005416" cy="49741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 Véhicule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14288</xdr:colOff>
      <xdr:row>12</xdr:row>
      <xdr:rowOff>0</xdr:rowOff>
    </xdr:from>
    <xdr:to>
      <xdr:col>2</xdr:col>
      <xdr:colOff>511969</xdr:colOff>
      <xdr:row>13</xdr:row>
      <xdr:rowOff>95250</xdr:rowOff>
    </xdr:to>
    <xdr:sp macro="[0]!AfficheUserFormDeplacements" textlink="">
      <xdr:nvSpPr>
        <xdr:cNvPr id="2" name="ZoneTexte 1"/>
        <xdr:cNvSpPr txBox="1"/>
      </xdr:nvSpPr>
      <xdr:spPr>
        <a:xfrm>
          <a:off x="776288" y="4986338"/>
          <a:ext cx="1640681" cy="288131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Enregistrer</a:t>
          </a:r>
          <a:r>
            <a:rPr lang="fr-FR" sz="1100" baseline="0"/>
            <a:t> des données</a:t>
          </a:r>
          <a:endParaRPr lang="fr-FR" sz="1100"/>
        </a:p>
      </xdr:txBody>
    </xdr:sp>
    <xdr:clientData/>
  </xdr:twoCellAnchor>
  <xdr:twoCellAnchor>
    <xdr:from>
      <xdr:col>2</xdr:col>
      <xdr:colOff>693964</xdr:colOff>
      <xdr:row>11</xdr:row>
      <xdr:rowOff>381000</xdr:rowOff>
    </xdr:from>
    <xdr:to>
      <xdr:col>4</xdr:col>
      <xdr:colOff>299357</xdr:colOff>
      <xdr:row>13</xdr:row>
      <xdr:rowOff>108858</xdr:rowOff>
    </xdr:to>
    <xdr:sp macro="[0]!AfficheUserFormSuppDepl" textlink="">
      <xdr:nvSpPr>
        <xdr:cNvPr id="3" name="ZoneTexte 2"/>
        <xdr:cNvSpPr txBox="1"/>
      </xdr:nvSpPr>
      <xdr:spPr>
        <a:xfrm>
          <a:off x="2598964" y="4871357"/>
          <a:ext cx="1986643" cy="31296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Supprimer un déplacement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B2:H4" totalsRowShown="0" headerRowDxfId="8" dataDxfId="0">
  <autoFilter ref="B2:H4"/>
  <sortState ref="B3:H5">
    <sortCondition ref="B3"/>
  </sortState>
  <tableColumns count="7">
    <tableColumn id="1" name="N° Téléphone" dataDxfId="7"/>
    <tableColumn id="2" name="Nom de modèle" dataDxfId="6"/>
    <tableColumn id="3" name="Localisation baie de brassage" dataDxfId="5"/>
    <tableColumn id="4" name="N° de brassage" dataDxfId="4"/>
    <tableColumn id="5" name="N° de prise" dataDxfId="3"/>
    <tableColumn id="6" name="Carte" dataDxfId="2"/>
    <tableColumn id="7" name="Type" dataDxfId="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:J4" totalsRowShown="0" headerRowDxfId="19" dataDxfId="18">
  <autoFilter ref="B2:J4"/>
  <tableColumns count="9">
    <tableColumn id="1" name="Plaque" dataDxfId="17"/>
    <tableColumn id="2" name="Modèle" dataDxfId="16"/>
    <tableColumn id="3" name="Prochaine révision" dataDxfId="15"/>
    <tableColumn id="8" name="Début de location" dataDxfId="14"/>
    <tableColumn id="9" name="Fin de Location" dataDxfId="13"/>
    <tableColumn id="10" name="Jours de location" dataDxfId="12">
      <calculatedColumnFormula>Tableau1[Fin de Location]-Tableau1[Début de location]</calculatedColumnFormula>
    </tableColumn>
    <tableColumn id="11" name="Coût Location" dataDxfId="11"/>
    <tableColumn id="12" name="Maintenance" dataDxfId="10"/>
    <tableColumn id="13" name="Assurance" dataDxfId="9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16:N20" totalsRowShown="0" headerRowDxfId="34" dataDxfId="33">
  <autoFilter ref="B16:N20"/>
  <sortState ref="B17:N20">
    <sortCondition ref="G17"/>
  </sortState>
  <tableColumns count="13">
    <tableColumn id="1" name="Modèle" dataDxfId="32"/>
    <tableColumn id="2" name="Plaque" dataDxfId="31"/>
    <tableColumn id="3" name="Projet" dataDxfId="30"/>
    <tableColumn id="4" name="Numéro de Badge" dataDxfId="29"/>
    <tableColumn id="5" name="Conducteur" dataDxfId="28"/>
    <tableColumn id="6" name="Date de départ" dataDxfId="27"/>
    <tableColumn id="7" name="Temps d'utilisation (en jours)" dataDxfId="26"/>
    <tableColumn id="8" name="km départ" dataDxfId="25"/>
    <tableColumn id="9" name="km retour" dataDxfId="24"/>
    <tableColumn id="10" name="km parcourus" dataDxfId="23">
      <calculatedColumnFormula>Tableau2[[#This Row],[km retour]]-Tableau2[[#This Row],[km départ]]</calculatedColumnFormula>
    </tableColumn>
    <tableColumn id="11" name="Frais de carburant (en €)" dataDxfId="22"/>
    <tableColumn id="12" name="Frais péage" dataDxfId="21"/>
    <tableColumn id="13" name="Frais lavage" dataDxfId="2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N1"/>
  <sheetViews>
    <sheetView workbookViewId="0">
      <selection activeCell="I9" sqref="I9"/>
    </sheetView>
  </sheetViews>
  <sheetFormatPr baseColWidth="10" defaultRowHeight="15" x14ac:dyDescent="0.25"/>
  <sheetData>
    <row r="1" spans="14:14" x14ac:dyDescent="0.25">
      <c r="N1" s="8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4" sqref="C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</sheetPr>
  <dimension ref="B2:H4"/>
  <sheetViews>
    <sheetView tabSelected="1" workbookViewId="0">
      <selection activeCell="D16" sqref="D16"/>
    </sheetView>
  </sheetViews>
  <sheetFormatPr baseColWidth="10" defaultRowHeight="15" x14ac:dyDescent="0.25"/>
  <cols>
    <col min="1" max="1" width="20.140625" customWidth="1"/>
    <col min="2" max="2" width="16.85546875" customWidth="1"/>
    <col min="3" max="3" width="19.85546875" customWidth="1"/>
    <col min="4" max="5" width="17.85546875" customWidth="1"/>
    <col min="6" max="6" width="15.42578125" customWidth="1"/>
    <col min="7" max="7" width="14.5703125" customWidth="1"/>
    <col min="8" max="8" width="14.42578125" customWidth="1"/>
  </cols>
  <sheetData>
    <row r="2" spans="2:8" ht="30.75" customHeight="1" x14ac:dyDescent="0.25">
      <c r="B2" s="9" t="s">
        <v>38</v>
      </c>
      <c r="C2" s="9" t="s">
        <v>43</v>
      </c>
      <c r="D2" s="9" t="s">
        <v>39</v>
      </c>
      <c r="E2" s="9" t="s">
        <v>40</v>
      </c>
      <c r="F2" s="9" t="s">
        <v>41</v>
      </c>
      <c r="G2" s="9" t="s">
        <v>42</v>
      </c>
      <c r="H2" s="9" t="s">
        <v>44</v>
      </c>
    </row>
    <row r="3" spans="2:8" x14ac:dyDescent="0.25">
      <c r="B3" s="41">
        <v>1023</v>
      </c>
      <c r="C3" s="41" t="s">
        <v>56</v>
      </c>
      <c r="D3" s="41" t="s">
        <v>57</v>
      </c>
      <c r="E3" s="41" t="s">
        <v>58</v>
      </c>
      <c r="F3" s="41">
        <v>85</v>
      </c>
      <c r="G3" s="41" t="s">
        <v>59</v>
      </c>
      <c r="H3" s="41" t="s">
        <v>60</v>
      </c>
    </row>
    <row r="4" spans="2:8" x14ac:dyDescent="0.25">
      <c r="B4" s="41">
        <v>2456</v>
      </c>
      <c r="C4" s="41" t="s">
        <v>47</v>
      </c>
      <c r="D4" s="41" t="s">
        <v>45</v>
      </c>
      <c r="E4" s="41" t="s">
        <v>48</v>
      </c>
      <c r="F4" s="41">
        <v>21</v>
      </c>
      <c r="G4" s="41" t="s">
        <v>49</v>
      </c>
      <c r="H4" s="41" t="s">
        <v>46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I8" sqref="I8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"/>
  <sheetViews>
    <sheetView workbookViewId="0">
      <selection activeCell="D10" sqref="D10"/>
    </sheetView>
  </sheetViews>
  <sheetFormatPr baseColWidth="10" defaultRowHeight="15" x14ac:dyDescent="0.25"/>
  <cols>
    <col min="1" max="1" width="27.140625" style="9" customWidth="1"/>
    <col min="2" max="2" width="16.85546875" style="9" customWidth="1"/>
    <col min="3" max="16384" width="11.42578125" style="9"/>
  </cols>
  <sheetData>
    <row r="1" spans="1:2" ht="12.75" customHeight="1" x14ac:dyDescent="0.25">
      <c r="A1" s="10"/>
      <c r="B1" s="1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C00000"/>
  </sheetPr>
  <dimension ref="B2:J4"/>
  <sheetViews>
    <sheetView showGridLines="0" zoomScale="90" zoomScaleNormal="90" workbookViewId="0">
      <selection activeCell="G10" sqref="G10"/>
    </sheetView>
  </sheetViews>
  <sheetFormatPr baseColWidth="10" defaultRowHeight="15" x14ac:dyDescent="0.25"/>
  <cols>
    <col min="1" max="1" width="19.28515625" customWidth="1"/>
    <col min="2" max="2" width="15.85546875" customWidth="1"/>
    <col min="3" max="3" width="16.7109375" customWidth="1"/>
    <col min="4" max="4" width="17.85546875" customWidth="1"/>
    <col min="5" max="5" width="16.140625" customWidth="1"/>
    <col min="6" max="6" width="15.7109375" customWidth="1"/>
    <col min="7" max="7" width="14.42578125" customWidth="1"/>
    <col min="8" max="8" width="15.42578125" customWidth="1"/>
    <col min="9" max="9" width="14.7109375" customWidth="1"/>
    <col min="10" max="10" width="15" customWidth="1"/>
  </cols>
  <sheetData>
    <row r="2" spans="2:10" ht="30" x14ac:dyDescent="0.25">
      <c r="B2" s="15" t="s">
        <v>10</v>
      </c>
      <c r="C2" s="15" t="s">
        <v>9</v>
      </c>
      <c r="D2" s="15" t="s">
        <v>22</v>
      </c>
      <c r="E2" s="23" t="s">
        <v>36</v>
      </c>
      <c r="F2" s="23" t="s">
        <v>35</v>
      </c>
      <c r="G2" s="15" t="s">
        <v>33</v>
      </c>
      <c r="H2" s="15" t="s">
        <v>34</v>
      </c>
      <c r="I2" s="15" t="s">
        <v>16</v>
      </c>
      <c r="J2" s="15" t="s">
        <v>17</v>
      </c>
    </row>
    <row r="3" spans="2:10" x14ac:dyDescent="0.25">
      <c r="B3" s="2" t="s">
        <v>25</v>
      </c>
      <c r="C3" s="2" t="s">
        <v>24</v>
      </c>
      <c r="D3" s="36">
        <v>30000</v>
      </c>
      <c r="E3" s="24">
        <v>42005</v>
      </c>
      <c r="F3" s="24">
        <v>42736</v>
      </c>
      <c r="G3" s="25">
        <f>Tableau1[Fin de Location]-Tableau1[Début de location]</f>
        <v>731</v>
      </c>
      <c r="H3" s="25">
        <v>12000</v>
      </c>
      <c r="I3" s="25">
        <v>500</v>
      </c>
      <c r="J3" s="25">
        <v>132</v>
      </c>
    </row>
    <row r="4" spans="2:10" x14ac:dyDescent="0.25">
      <c r="B4" s="2" t="s">
        <v>27</v>
      </c>
      <c r="C4" s="2" t="s">
        <v>37</v>
      </c>
      <c r="D4" s="36">
        <v>50000</v>
      </c>
      <c r="E4" s="24">
        <v>42005</v>
      </c>
      <c r="F4" s="24">
        <v>42736</v>
      </c>
      <c r="G4" s="25">
        <f>Tableau1[Fin de Location]-Tableau1[Début de location]</f>
        <v>731</v>
      </c>
      <c r="H4" s="25">
        <v>6540</v>
      </c>
      <c r="I4" s="25">
        <v>256</v>
      </c>
      <c r="J4" s="25">
        <v>145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B1:U20"/>
  <sheetViews>
    <sheetView showGridLines="0" zoomScale="70" zoomScaleNormal="70" workbookViewId="0">
      <selection activeCell="F13" sqref="F13"/>
    </sheetView>
  </sheetViews>
  <sheetFormatPr baseColWidth="10" defaultRowHeight="15" x14ac:dyDescent="0.25"/>
  <cols>
    <col min="1" max="1" width="11.42578125" style="2"/>
    <col min="2" max="2" width="17.140625" style="2" customWidth="1"/>
    <col min="3" max="3" width="14.140625" style="2" customWidth="1"/>
    <col min="4" max="4" width="21.7109375" style="2" customWidth="1"/>
    <col min="5" max="5" width="19" style="2" customWidth="1"/>
    <col min="6" max="6" width="29.42578125" style="2" customWidth="1"/>
    <col min="7" max="7" width="16.28515625" style="2" customWidth="1"/>
    <col min="8" max="8" width="14.85546875" style="2" customWidth="1"/>
    <col min="9" max="9" width="19.28515625" style="2" customWidth="1"/>
    <col min="10" max="10" width="24.28515625" style="2" customWidth="1"/>
    <col min="11" max="11" width="20.28515625" style="2" customWidth="1"/>
    <col min="12" max="12" width="20.140625" style="2" customWidth="1"/>
    <col min="13" max="13" width="23" style="2" customWidth="1"/>
    <col min="14" max="14" width="25.42578125" style="2" customWidth="1"/>
    <col min="15" max="15" width="22.7109375" style="2" customWidth="1"/>
    <col min="16" max="16" width="21.5703125" style="2" customWidth="1"/>
    <col min="17" max="16384" width="11.42578125" style="2"/>
  </cols>
  <sheetData>
    <row r="1" spans="2:21" ht="27.75" customHeight="1" x14ac:dyDescent="0.25">
      <c r="Q1" s="16"/>
      <c r="R1" s="18"/>
      <c r="S1" s="18"/>
      <c r="T1" s="18"/>
      <c r="U1" s="16"/>
    </row>
    <row r="2" spans="2:21" ht="30" customHeight="1" x14ac:dyDescent="0.25">
      <c r="C2" s="17" t="s">
        <v>12</v>
      </c>
      <c r="D2" s="39" t="s">
        <v>25</v>
      </c>
      <c r="E2" s="40"/>
      <c r="Q2" s="16"/>
      <c r="R2" s="19"/>
      <c r="S2" s="19"/>
      <c r="T2" s="20"/>
      <c r="U2" s="16"/>
    </row>
    <row r="3" spans="2:21" ht="24.75" customHeight="1" x14ac:dyDescent="0.25">
      <c r="Q3" s="16"/>
      <c r="R3" s="19"/>
      <c r="S3" s="19"/>
      <c r="T3" s="20"/>
      <c r="U3" s="16"/>
    </row>
    <row r="4" spans="2:21" ht="27" customHeight="1" x14ac:dyDescent="0.25">
      <c r="B4" s="4" t="s">
        <v>13</v>
      </c>
      <c r="C4" s="37">
        <v>42231</v>
      </c>
      <c r="E4" s="3" t="s">
        <v>15</v>
      </c>
      <c r="F4" s="30">
        <f>((IF(ISBLANK(D2), " ",IF(ISNA(VLOOKUP(D2,TabVéhicules,7,FALSE)), "Code erroné", VLOOKUP(D2,TabVéhicules,7,FALSE))))*(C6))/(IF(ISBLANK(D2), " ",IF(ISNA(VLOOKUP(D2,TabVéhicules,6,FALSE)), "Code erroné", VLOOKUP(D2,TabVéhicules,6,FALSE))))</f>
        <v>2511.6279069767443</v>
      </c>
      <c r="Q4" s="16"/>
      <c r="R4" s="20"/>
      <c r="S4" s="20"/>
      <c r="T4" s="20"/>
      <c r="U4" s="16"/>
    </row>
    <row r="5" spans="2:21" ht="29.25" customHeight="1" x14ac:dyDescent="0.25">
      <c r="B5" s="3" t="s">
        <v>14</v>
      </c>
      <c r="C5" s="38">
        <v>42384</v>
      </c>
      <c r="E5" s="5" t="s">
        <v>16</v>
      </c>
      <c r="F5" s="31">
        <f>((IF(ISBLANK(D2), " ",IF(ISNA(VLOOKUP(D2,TabVéhicules,8,FALSE)), "Code erroné", VLOOKUP(D2,TabVéhicules,8,FALSE))))*(C6))/(IF(ISBLANK(D2), " ",IF(ISNA(VLOOKUP(D2,TabVéhicules,6,FALSE)), "Code erroné", VLOOKUP(D2,TabVéhicules,6,FALSE))))</f>
        <v>104.65116279069767</v>
      </c>
      <c r="Q5" s="16"/>
      <c r="R5" s="20"/>
      <c r="S5" s="20"/>
      <c r="T5" s="20"/>
      <c r="U5" s="16"/>
    </row>
    <row r="6" spans="2:21" ht="30" customHeight="1" x14ac:dyDescent="0.25">
      <c r="B6" s="1" t="s">
        <v>32</v>
      </c>
      <c r="C6" s="32">
        <f>C5-C4</f>
        <v>153</v>
      </c>
      <c r="D6" s="35"/>
      <c r="E6" s="3" t="s">
        <v>17</v>
      </c>
      <c r="F6" s="30">
        <f>((IF(ISBLANK(D2), " ",IF(ISNA(VLOOKUP(D2,TabVéhicules,9,FALSE)), "Code erroné", VLOOKUP(D2,TabVéhicules,9,FALSE))))*(C6))/(IF(ISBLANK(D2), " ",IF(ISNA(VLOOKUP(D2,TabVéhicules,6,FALSE)), "Code erroné", VLOOKUP(D2,TabVéhicules,6,FALSE))))</f>
        <v>27.627906976744185</v>
      </c>
      <c r="Q6" s="16"/>
      <c r="R6" s="20"/>
      <c r="S6" s="20"/>
      <c r="T6" s="20"/>
      <c r="U6" s="16"/>
    </row>
    <row r="7" spans="2:21" ht="33.75" customHeight="1" x14ac:dyDescent="0.25">
      <c r="D7" s="34"/>
      <c r="Q7" s="16"/>
      <c r="R7" s="20"/>
      <c r="S7" s="20"/>
      <c r="T7" s="20"/>
      <c r="U7" s="16"/>
    </row>
    <row r="8" spans="2:21" ht="37.5" customHeight="1" x14ac:dyDescent="0.25">
      <c r="B8" s="1" t="s">
        <v>6</v>
      </c>
      <c r="C8" s="27">
        <f>SUMIFS(Tableau2[Frais de carburant (en €)],Tableau2[Date de départ],"&gt;="&amp;$C$4,Tableau2[Date de départ],"&lt;="&amp;$C$5,Tableau2[Plaque],$D$2)</f>
        <v>90</v>
      </c>
      <c r="E8" s="1" t="s">
        <v>22</v>
      </c>
      <c r="F8" s="32">
        <f>IF(ISBLANK(D2), " ",IF(ISNA(VLOOKUP(D2,TabVéhicules,3,FALSE)), "Code erroné", VLOOKUP(D2,TabVéhicules,3,FALSE)))</f>
        <v>30000</v>
      </c>
      <c r="Q8" s="16"/>
      <c r="R8" s="20"/>
      <c r="S8" s="20"/>
      <c r="T8" s="20"/>
      <c r="U8" s="16"/>
    </row>
    <row r="9" spans="2:21" ht="36" customHeight="1" x14ac:dyDescent="0.25">
      <c r="B9" s="6" t="s">
        <v>18</v>
      </c>
      <c r="C9" s="28">
        <f>SUMIFS(Tableau2[Frais péage],Tableau2[Date de départ],"&gt;="&amp;$C$4,Tableau2[Date de départ],"&lt;="&amp;$C$5,Tableau2[Plaque],$D$2)</f>
        <v>45</v>
      </c>
      <c r="F9" s="13" t="str">
        <f>IF(F8-C11&lt;500, "Faire révision véhicule", " ")</f>
        <v xml:space="preserve"> </v>
      </c>
      <c r="Q9" s="16"/>
      <c r="R9" s="20"/>
      <c r="S9" s="20"/>
      <c r="T9" s="20"/>
      <c r="U9" s="16"/>
    </row>
    <row r="10" spans="2:21" ht="36.75" customHeight="1" x14ac:dyDescent="0.25">
      <c r="B10" s="7" t="s">
        <v>19</v>
      </c>
      <c r="C10" s="29">
        <f>SUMIFS(Tableau2[Frais lavage],Tableau2[Date de départ],"&gt;="&amp;$C$4,Tableau2[Date de départ],"&lt;="&amp;$C$5,Tableau2[Plaque],$D$2)</f>
        <v>2</v>
      </c>
      <c r="D10" s="6" t="s">
        <v>20</v>
      </c>
      <c r="E10" s="33">
        <f>F4+F5+F6+C8+C9+C10</f>
        <v>2780.9069767441861</v>
      </c>
      <c r="Q10" s="16"/>
      <c r="R10" s="16"/>
      <c r="S10" s="16"/>
      <c r="T10" s="16"/>
      <c r="U10" s="16"/>
    </row>
    <row r="11" spans="2:21" ht="40.5" customHeight="1" x14ac:dyDescent="0.25">
      <c r="B11" s="6" t="s">
        <v>29</v>
      </c>
      <c r="C11" s="28">
        <f>SUMIFS(Tableau2[km parcourus],Tableau2[Date de départ],"&gt;="&amp;$C$4,Tableau2[Date de départ],"&lt;="&amp;$C$5,Tableau2[Plaque],$D$2)</f>
        <v>1126</v>
      </c>
      <c r="D11" s="7" t="s">
        <v>31</v>
      </c>
      <c r="E11" s="26">
        <f>IF(ISERROR(E10/C11)," ",E10/C11)</f>
        <v>2.4697220042133092</v>
      </c>
    </row>
    <row r="12" spans="2:21" ht="30.75" customHeight="1" x14ac:dyDescent="0.25"/>
    <row r="16" spans="2:21" ht="30" customHeight="1" x14ac:dyDescent="0.25">
      <c r="B16" s="1" t="s">
        <v>9</v>
      </c>
      <c r="C16" s="1" t="s">
        <v>10</v>
      </c>
      <c r="D16" s="1" t="s">
        <v>0</v>
      </c>
      <c r="E16" s="1" t="s">
        <v>1</v>
      </c>
      <c r="F16" s="1" t="s">
        <v>11</v>
      </c>
      <c r="G16" s="1" t="s">
        <v>2</v>
      </c>
      <c r="H16" s="1" t="s">
        <v>21</v>
      </c>
      <c r="I16" s="1" t="s">
        <v>3</v>
      </c>
      <c r="J16" s="1" t="s">
        <v>4</v>
      </c>
      <c r="K16" s="1" t="s">
        <v>5</v>
      </c>
      <c r="L16" s="1" t="s">
        <v>23</v>
      </c>
      <c r="M16" s="1" t="s">
        <v>7</v>
      </c>
      <c r="N16" s="1" t="s">
        <v>8</v>
      </c>
    </row>
    <row r="17" spans="2:14" x14ac:dyDescent="0.25">
      <c r="B17" s="12" t="s">
        <v>53</v>
      </c>
      <c r="C17" s="12" t="s">
        <v>54</v>
      </c>
      <c r="D17" s="12">
        <v>5689</v>
      </c>
      <c r="E17" s="12">
        <v>7542</v>
      </c>
      <c r="F17" s="12" t="s">
        <v>55</v>
      </c>
      <c r="G17" s="22">
        <v>41709</v>
      </c>
      <c r="H17" s="12">
        <v>2</v>
      </c>
      <c r="I17" s="12">
        <v>28569</v>
      </c>
      <c r="J17" s="12">
        <v>28678</v>
      </c>
      <c r="K17" s="42">
        <f>Tableau2[[#This Row],[km retour]]-Tableau2[[#This Row],[km départ]]</f>
        <v>109</v>
      </c>
      <c r="L17" s="12">
        <v>37.840000000000003</v>
      </c>
      <c r="M17" s="12">
        <v>8.36</v>
      </c>
      <c r="N17" s="12">
        <v>0</v>
      </c>
    </row>
    <row r="18" spans="2:14" x14ac:dyDescent="0.25">
      <c r="B18" s="12" t="s">
        <v>50</v>
      </c>
      <c r="C18" s="12" t="s">
        <v>51</v>
      </c>
      <c r="D18" s="12">
        <v>1512</v>
      </c>
      <c r="E18" s="12">
        <v>3024</v>
      </c>
      <c r="F18" s="12" t="s">
        <v>52</v>
      </c>
      <c r="G18" s="22">
        <v>41865</v>
      </c>
      <c r="H18" s="12">
        <v>4</v>
      </c>
      <c r="I18" s="12">
        <v>35012</v>
      </c>
      <c r="J18" s="12">
        <v>35078</v>
      </c>
      <c r="K18" s="42">
        <f>Tableau2[[#This Row],[km retour]]-Tableau2[[#This Row],[km départ]]</f>
        <v>66</v>
      </c>
      <c r="L18" s="12">
        <v>45</v>
      </c>
      <c r="M18" s="12">
        <v>68</v>
      </c>
      <c r="N18" s="12">
        <v>5</v>
      </c>
    </row>
    <row r="19" spans="2:14" x14ac:dyDescent="0.25">
      <c r="B19" s="11" t="s">
        <v>24</v>
      </c>
      <c r="C19" s="11" t="s">
        <v>25</v>
      </c>
      <c r="D19" s="11">
        <v>201</v>
      </c>
      <c r="E19" s="11">
        <v>4015</v>
      </c>
      <c r="F19" s="11" t="s">
        <v>30</v>
      </c>
      <c r="G19" s="21">
        <v>42301</v>
      </c>
      <c r="H19" s="11">
        <v>5</v>
      </c>
      <c r="I19" s="11">
        <v>24013</v>
      </c>
      <c r="J19" s="11">
        <v>25139</v>
      </c>
      <c r="K19" s="14">
        <f>Tableau2[[#This Row],[km retour]]-Tableau2[[#This Row],[km départ]]</f>
        <v>1126</v>
      </c>
      <c r="L19" s="11">
        <v>90</v>
      </c>
      <c r="M19" s="11">
        <v>45</v>
      </c>
      <c r="N19" s="11">
        <v>2</v>
      </c>
    </row>
    <row r="20" spans="2:14" x14ac:dyDescent="0.25">
      <c r="B20" s="12" t="s">
        <v>26</v>
      </c>
      <c r="C20" s="12" t="s">
        <v>27</v>
      </c>
      <c r="D20" s="12">
        <v>423</v>
      </c>
      <c r="E20" s="12">
        <v>865</v>
      </c>
      <c r="F20" s="12" t="s">
        <v>28</v>
      </c>
      <c r="G20" s="22">
        <v>42333</v>
      </c>
      <c r="H20" s="12">
        <v>4</v>
      </c>
      <c r="I20" s="12">
        <v>30568</v>
      </c>
      <c r="J20" s="12">
        <v>31134</v>
      </c>
      <c r="K20" s="12">
        <f>Tableau2[[#This Row],[km retour]]-Tableau2[[#This Row],[km départ]]</f>
        <v>566</v>
      </c>
      <c r="L20" s="12">
        <v>54</v>
      </c>
      <c r="M20" s="12">
        <v>40</v>
      </c>
      <c r="N20" s="12">
        <v>0</v>
      </c>
    </row>
  </sheetData>
  <mergeCells count="1">
    <mergeCell ref="D2:E2"/>
  </mergeCell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Acceuil</vt:lpstr>
      <vt:lpstr>Installation</vt:lpstr>
      <vt:lpstr>Téléphones</vt:lpstr>
      <vt:lpstr>Téléphonie</vt:lpstr>
      <vt:lpstr>Services d'impression</vt:lpstr>
      <vt:lpstr>Prêt de matériel</vt:lpstr>
      <vt:lpstr>Véhicules</vt:lpstr>
      <vt:lpstr>Déplacements</vt:lpstr>
      <vt:lpstr>Reporting</vt:lpstr>
      <vt:lpstr>Datededepart</vt:lpstr>
      <vt:lpstr>Plaque</vt:lpstr>
      <vt:lpstr>Déplacements!TabDéplacements</vt:lpstr>
      <vt:lpstr>TabTelephones</vt:lpstr>
      <vt:lpstr>TabVéhicules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Pollesel Mathias</dc:creator>
  <cp:lastModifiedBy>Pollesel Mathias</cp:lastModifiedBy>
  <dcterms:created xsi:type="dcterms:W3CDTF">2016-02-13T18:08:31Z</dcterms:created>
  <dcterms:modified xsi:type="dcterms:W3CDTF">2016-03-17T14:14:11Z</dcterms:modified>
</cp:coreProperties>
</file>