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jitsu\Documents\Informatique forum\"/>
    </mc:Choice>
  </mc:AlternateContent>
  <bookViews>
    <workbookView xWindow="0" yWindow="0" windowWidth="20490" windowHeight="7755" activeTab="1"/>
  </bookViews>
  <sheets>
    <sheet name="Déplacements" sheetId="2" r:id="rId1"/>
    <sheet name="Véhicules" sheetId="3" r:id="rId2"/>
  </sheets>
  <externalReferences>
    <externalReference r:id="rId3"/>
    <externalReference r:id="rId4"/>
  </externalReferences>
  <definedNames>
    <definedName name="ColumnaMateriel">[1]!Tabla3[Matériel]</definedName>
    <definedName name="Datededepart" localSheetId="1">[1]!Tableau2[[#All],[Date de départ]]</definedName>
    <definedName name="Datededepart">Tableau2[[#All],[Date de départ]]</definedName>
    <definedName name="Personnel">[2]!TabPersonnel[#Data]</definedName>
    <definedName name="Plaque" localSheetId="1">[1]!Tableau2[Plaque]</definedName>
    <definedName name="Plaque">Tableau2[Plaque]</definedName>
    <definedName name="TabBaieBrassage">[1]!Tableau13[Baies de brassage]</definedName>
    <definedName name="TabDepartements">[1]!Tableau11[Départements]</definedName>
    <definedName name="TabDéplacements" comment="Tableau des déplacements" localSheetId="0">Tableau2[]</definedName>
    <definedName name="TabEmprunts">[1]!Tabla1[#Data]</definedName>
    <definedName name="TabForfaits">[1]!Tableau12[Forfaits téléphoniques]</definedName>
    <definedName name="TabInstallation">[1]!Tableau5[#Data]</definedName>
    <definedName name="TabStock">[1]!Tabla3[#Data]</definedName>
    <definedName name="TabTéléphnie" comment="Tableau des consommations téléphoniques">[1]!Tableau4[#Data]</definedName>
    <definedName name="TabTelephones" comment="Tableau des téléphones">[1]!Tableau3[#Data]</definedName>
    <definedName name="TabVéhicules">Tableau1[]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4" i="3"/>
  <c r="G3" i="3"/>
  <c r="L20" i="2"/>
  <c r="L19" i="2"/>
  <c r="L18" i="2"/>
  <c r="C11" i="2" s="1"/>
  <c r="L17" i="2"/>
  <c r="C10" i="2"/>
  <c r="C9" i="2"/>
  <c r="F8" i="2"/>
  <c r="F9" i="2" s="1"/>
  <c r="C8" i="2"/>
  <c r="C6" i="2"/>
  <c r="F6" i="2" s="1"/>
  <c r="F5" i="2"/>
  <c r="F4" i="2" l="1"/>
  <c r="E10" i="2" s="1"/>
  <c r="E11" i="2" s="1"/>
</calcChain>
</file>

<file path=xl/sharedStrings.xml><?xml version="1.0" encoding="utf-8"?>
<sst xmlns="http://schemas.openxmlformats.org/spreadsheetml/2006/main" count="61" uniqueCount="46">
  <si>
    <t>Plaque:</t>
  </si>
  <si>
    <t>ML850JK</t>
  </si>
  <si>
    <t>Date de début</t>
  </si>
  <si>
    <t>Coût location</t>
  </si>
  <si>
    <t>Date de fin</t>
  </si>
  <si>
    <t>Maintenance</t>
  </si>
  <si>
    <t>Nombre de jours</t>
  </si>
  <si>
    <t>Assurance</t>
  </si>
  <si>
    <t>Frais de carburant</t>
  </si>
  <si>
    <t>Prochaine révision</t>
  </si>
  <si>
    <t>Frais de péage</t>
  </si>
  <si>
    <t>Frais delavage</t>
  </si>
  <si>
    <t>Coût total</t>
  </si>
  <si>
    <t>Nombre total de km parcourus</t>
  </si>
  <si>
    <t>Prix de revient (€/km)</t>
  </si>
  <si>
    <t>Modèle</t>
  </si>
  <si>
    <t>Plaque</t>
  </si>
  <si>
    <t>Projet</t>
  </si>
  <si>
    <t>Numéro de Badge</t>
  </si>
  <si>
    <t>Nom</t>
  </si>
  <si>
    <t>Prénom</t>
  </si>
  <si>
    <t>Date de départ</t>
  </si>
  <si>
    <t>Temps d'utilisation (en jours)</t>
  </si>
  <si>
    <t>km départ</t>
  </si>
  <si>
    <t>km retour</t>
  </si>
  <si>
    <t>km parcourus</t>
  </si>
  <si>
    <t>Frais de carburant (en €)</t>
  </si>
  <si>
    <t>Frais péage</t>
  </si>
  <si>
    <t>Frais lavage</t>
  </si>
  <si>
    <t>Fiat 500</t>
  </si>
  <si>
    <t>Lagravere</t>
  </si>
  <si>
    <t xml:space="preserve">Thierry </t>
  </si>
  <si>
    <t>Roux</t>
  </si>
  <si>
    <t xml:space="preserve">Michel </t>
  </si>
  <si>
    <t>Renault Captur</t>
  </si>
  <si>
    <t>HT452FZ</t>
  </si>
  <si>
    <t>Christine</t>
  </si>
  <si>
    <t>Claudon</t>
  </si>
  <si>
    <t>14/12/2015</t>
  </si>
  <si>
    <t>Début de location</t>
  </si>
  <si>
    <t>Fin de Location</t>
  </si>
  <si>
    <t>Jours de location</t>
  </si>
  <si>
    <t>Coût Location</t>
  </si>
  <si>
    <t>renault captur</t>
  </si>
  <si>
    <t>TY451RF</t>
  </si>
  <si>
    <t>Fiat Punto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</si>
</sst>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41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4" fontId="8" fillId="5" borderId="4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8" fillId="5" borderId="0" xfId="0" applyNumberFormat="1" applyFont="1" applyFill="1" applyAlignment="1">
      <alignment horizontal="center" vertical="center" wrapText="1"/>
    </xf>
    <xf numFmtId="2" fontId="8" fillId="6" borderId="0" xfId="0" applyNumberFormat="1" applyFont="1" applyFill="1" applyAlignment="1">
      <alignment horizontal="center" vertical="center" wrapText="1"/>
    </xf>
    <xf numFmtId="14" fontId="8" fillId="5" borderId="0" xfId="0" applyNumberFormat="1" applyFont="1" applyFill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2" fontId="8" fillId="5" borderId="6" xfId="0" applyNumberFormat="1" applyFont="1" applyFill="1" applyBorder="1" applyAlignment="1">
      <alignment horizontal="center" vertical="center" wrapText="1"/>
    </xf>
    <xf numFmtId="2" fontId="8" fillId="6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2" fontId="8" fillId="5" borderId="5" xfId="0" applyNumberFormat="1" applyFont="1" applyFill="1" applyBorder="1" applyAlignment="1">
      <alignment horizontal="center" vertical="center" wrapText="1"/>
    </xf>
    <xf numFmtId="2" fontId="10" fillId="5" borderId="10" xfId="0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4" fontId="4" fillId="5" borderId="0" xfId="0" applyNumberFormat="1" applyFont="1" applyFill="1" applyAlignment="1">
      <alignment horizontal="center" vertical="center" wrapText="1"/>
    </xf>
    <xf numFmtId="0" fontId="4" fillId="5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</cellXfs>
  <cellStyles count="3">
    <cellStyle name="20 % - Accent2" xfId="2" builtinId="34"/>
    <cellStyle name="Accent2" xfId="1" builtinId="33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353787</xdr:colOff>
      <xdr:row>12</xdr:row>
      <xdr:rowOff>0</xdr:rowOff>
    </xdr:from>
    <xdr:to>
      <xdr:col>2</xdr:col>
      <xdr:colOff>598715</xdr:colOff>
      <xdr:row>13</xdr:row>
      <xdr:rowOff>163286</xdr:rowOff>
    </xdr:to>
    <xdr:sp macro="[1]!AfficheUserFormDeplacements" textlink="">
      <xdr:nvSpPr>
        <xdr:cNvPr id="2" name="ZoneTexte 1"/>
        <xdr:cNvSpPr txBox="1"/>
      </xdr:nvSpPr>
      <xdr:spPr>
        <a:xfrm>
          <a:off x="353787" y="4876800"/>
          <a:ext cx="2149928" cy="35378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Enregistrer</a:t>
          </a:r>
          <a:r>
            <a:rPr lang="fr-FR" sz="1400" baseline="0"/>
            <a:t> des données</a:t>
          </a:r>
          <a:endParaRPr lang="fr-FR" sz="1400"/>
        </a:p>
      </xdr:txBody>
    </xdr:sp>
    <xdr:clientData/>
  </xdr:twoCellAnchor>
  <xdr:oneCellAnchor>
    <xdr:from>
      <xdr:col>0</xdr:col>
      <xdr:colOff>149678</xdr:colOff>
      <xdr:row>0</xdr:row>
      <xdr:rowOff>136071</xdr:rowOff>
    </xdr:from>
    <xdr:ext cx="1174750" cy="423332"/>
    <xdr:sp macro="[1]!Accueil" textlink="">
      <xdr:nvSpPr>
        <xdr:cNvPr id="3" name="ZoneTexte 2"/>
        <xdr:cNvSpPr txBox="1"/>
      </xdr:nvSpPr>
      <xdr:spPr>
        <a:xfrm>
          <a:off x="149678" y="136071"/>
          <a:ext cx="1174750" cy="423332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600" b="1"/>
            <a:t>   Accueil</a:t>
          </a:r>
        </a:p>
      </xdr:txBody>
    </xdr:sp>
    <xdr:clientData/>
  </xdr:oneCellAnchor>
  <xdr:twoCellAnchor>
    <xdr:from>
      <xdr:col>2</xdr:col>
      <xdr:colOff>721178</xdr:colOff>
      <xdr:row>12</xdr:row>
      <xdr:rowOff>13607</xdr:rowOff>
    </xdr:from>
    <xdr:to>
      <xdr:col>4</xdr:col>
      <xdr:colOff>598714</xdr:colOff>
      <xdr:row>13</xdr:row>
      <xdr:rowOff>149679</xdr:rowOff>
    </xdr:to>
    <xdr:sp macro="[1]!AfficheUserFormSuppDepl" textlink="">
      <xdr:nvSpPr>
        <xdr:cNvPr id="4" name="ZoneTexte 3"/>
        <xdr:cNvSpPr txBox="1"/>
      </xdr:nvSpPr>
      <xdr:spPr>
        <a:xfrm>
          <a:off x="2626178" y="4890407"/>
          <a:ext cx="2268311" cy="326572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Supprimer un déplacement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184150</xdr:rowOff>
    </xdr:from>
    <xdr:to>
      <xdr:col>0</xdr:col>
      <xdr:colOff>1143000</xdr:colOff>
      <xdr:row>2</xdr:row>
      <xdr:rowOff>127000</xdr:rowOff>
    </xdr:to>
    <xdr:sp macro="[1]!AfficheUserFormVehicules" textlink="">
      <xdr:nvSpPr>
        <xdr:cNvPr id="2" name="ZoneTexte 1"/>
        <xdr:cNvSpPr txBox="1"/>
      </xdr:nvSpPr>
      <xdr:spPr>
        <a:xfrm>
          <a:off x="142875" y="184150"/>
          <a:ext cx="1000125" cy="514350"/>
        </a:xfrm>
        <a:prstGeom prst="rect">
          <a:avLst/>
        </a:prstGeom>
        <a:solidFill>
          <a:schemeClr val="bg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Enregistrer un véhicule</a:t>
          </a:r>
        </a:p>
      </xdr:txBody>
    </xdr:sp>
    <xdr:clientData/>
  </xdr:twoCellAnchor>
  <xdr:twoCellAnchor>
    <xdr:from>
      <xdr:col>0</xdr:col>
      <xdr:colOff>148167</xdr:colOff>
      <xdr:row>3</xdr:row>
      <xdr:rowOff>42334</xdr:rowOff>
    </xdr:from>
    <xdr:to>
      <xdr:col>0</xdr:col>
      <xdr:colOff>1153583</xdr:colOff>
      <xdr:row>5</xdr:row>
      <xdr:rowOff>158750</xdr:rowOff>
    </xdr:to>
    <xdr:sp macro="[1]!AfficheUserForm2" textlink="">
      <xdr:nvSpPr>
        <xdr:cNvPr id="3" name="ZoneTexte 2"/>
        <xdr:cNvSpPr txBox="1"/>
      </xdr:nvSpPr>
      <xdr:spPr>
        <a:xfrm>
          <a:off x="148167" y="804334"/>
          <a:ext cx="1005416" cy="49741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Supprimer un Véhicule</a:t>
          </a:r>
        </a:p>
      </xdr:txBody>
    </xdr:sp>
    <xdr:clientData/>
  </xdr:twoCellAnchor>
  <xdr:oneCellAnchor>
    <xdr:from>
      <xdr:col>10</xdr:col>
      <xdr:colOff>296333</xdr:colOff>
      <xdr:row>1</xdr:row>
      <xdr:rowOff>52918</xdr:rowOff>
    </xdr:from>
    <xdr:ext cx="1174750" cy="423332"/>
    <xdr:sp macro="[1]!Accueil" textlink="">
      <xdr:nvSpPr>
        <xdr:cNvPr id="4" name="ZoneTexte 3"/>
        <xdr:cNvSpPr txBox="1"/>
      </xdr:nvSpPr>
      <xdr:spPr>
        <a:xfrm>
          <a:off x="11040533" y="243418"/>
          <a:ext cx="1174750" cy="423332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fr-FR" sz="1600" b="1"/>
            <a:t>   Accueil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jitsu/Documents/Cours%20EIP/El%20Proyecto%20dela%20Muerte%20TCD%20et%20GC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jitsu/Downloads/Cr&#233;ation-dapplication-2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stallation"/>
      <sheetName val="Téléphones"/>
      <sheetName val="Téléphonie"/>
      <sheetName val="Report Téléphonie"/>
      <sheetName val="Impression"/>
      <sheetName val="Prêt de matériel"/>
      <sheetName val="Véhicules"/>
      <sheetName val="Déplacements"/>
      <sheetName val="Report Déplacements"/>
      <sheetName val="Reporting"/>
      <sheetName val="Gestion données"/>
    </sheetNames>
    <definedNames>
      <definedName name="Accueil"/>
      <definedName name="AfficheUserForm2"/>
      <definedName name="AfficheUserFormDeplacements"/>
      <definedName name="AfficheUserFormSuppDepl"/>
      <definedName name="AfficheUserFormVehicu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stallation"/>
      <sheetName val="Téléphonie"/>
      <sheetName val="Matériel"/>
      <sheetName val="Déplacements"/>
      <sheetName val="Reporting"/>
      <sheetName val="Création-dapplication-2n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2" displayName="Tableau2" ref="B16:O20" totalsRowShown="0" headerRowDxfId="25" dataDxfId="24">
  <autoFilter ref="B16:O20"/>
  <sortState ref="B17:O20">
    <sortCondition descending="1" ref="G17"/>
  </sortState>
  <tableColumns count="14">
    <tableColumn id="1" name="Modèle" dataDxfId="23"/>
    <tableColumn id="2" name="Plaque" dataDxfId="22"/>
    <tableColumn id="3" name="Projet" dataDxfId="21"/>
    <tableColumn id="4" name="Numéro de Badge" dataDxfId="20"/>
    <tableColumn id="5" name="Nom" dataDxfId="19"/>
    <tableColumn id="14" name="Prénom"/>
    <tableColumn id="6" name="Date de départ" dataDxfId="18"/>
    <tableColumn id="7" name="Temps d'utilisation (en jours)" dataDxfId="17"/>
    <tableColumn id="8" name="km départ" dataDxfId="16"/>
    <tableColumn id="9" name="km retour" dataDxfId="15"/>
    <tableColumn id="10" name="km parcourus" dataDxfId="14">
      <calculatedColumnFormula>Tableau2[[#This Row],[km retour]]-Tableau2[[#This Row],[km départ]]</calculatedColumnFormula>
    </tableColumn>
    <tableColumn id="11" name="Frais de carburant (en €)" dataDxfId="13"/>
    <tableColumn id="12" name="Frais péage" dataDxfId="12"/>
    <tableColumn id="13" name="Frais lavage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B2:J5" totalsRowShown="0" headerRowDxfId="10" dataDxfId="9">
  <autoFilter ref="B2:J5"/>
  <tableColumns count="9">
    <tableColumn id="1" name="Plaque" dataDxfId="8"/>
    <tableColumn id="2" name="Modèle" dataDxfId="7"/>
    <tableColumn id="3" name="Prochaine révision" dataDxfId="6"/>
    <tableColumn id="8" name="Début de location" dataDxfId="5"/>
    <tableColumn id="9" name="Fin de Location" dataDxfId="4"/>
    <tableColumn id="10" name="Jours de location" dataDxfId="3">
      <calculatedColumnFormula>Tableau1[Fin de Location]-Tableau1[Début de location]</calculatedColumnFormula>
    </tableColumn>
    <tableColumn id="11" name="Coût Location" dataDxfId="2"/>
    <tableColumn id="12" name="Maintenance" dataDxfId="1"/>
    <tableColumn id="13" name="Assurance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B1:V20"/>
  <sheetViews>
    <sheetView showGridLines="0" topLeftCell="A2" zoomScale="60" zoomScaleNormal="60" workbookViewId="0">
      <selection activeCell="F9" sqref="F9"/>
    </sheetView>
  </sheetViews>
  <sheetFormatPr baseColWidth="10" defaultRowHeight="15" x14ac:dyDescent="0.25"/>
  <cols>
    <col min="1" max="1" width="11.42578125" style="1"/>
    <col min="2" max="2" width="17.140625" style="1" customWidth="1"/>
    <col min="3" max="3" width="14.140625" style="1" customWidth="1"/>
    <col min="4" max="4" width="21.7109375" style="1" customWidth="1"/>
    <col min="5" max="5" width="19" style="1" customWidth="1"/>
    <col min="6" max="7" width="22.42578125" style="1" customWidth="1"/>
    <col min="8" max="8" width="16.28515625" style="1" customWidth="1"/>
    <col min="9" max="9" width="14.85546875" style="1" customWidth="1"/>
    <col min="10" max="10" width="19.28515625" style="1" customWidth="1"/>
    <col min="11" max="11" width="24.28515625" style="1" customWidth="1"/>
    <col min="12" max="12" width="20.28515625" style="1" customWidth="1"/>
    <col min="13" max="13" width="20.140625" style="1" customWidth="1"/>
    <col min="14" max="14" width="23" style="1" customWidth="1"/>
    <col min="15" max="15" width="25.42578125" style="1" customWidth="1"/>
    <col min="16" max="16" width="22.7109375" style="1" customWidth="1"/>
    <col min="17" max="17" width="21.5703125" style="1" customWidth="1"/>
    <col min="18" max="16384" width="11.42578125" style="1"/>
  </cols>
  <sheetData>
    <row r="1" spans="2:22" ht="27.75" customHeight="1" x14ac:dyDescent="0.25">
      <c r="R1" s="2"/>
      <c r="S1" s="3"/>
      <c r="T1" s="3"/>
      <c r="U1" s="3"/>
      <c r="V1" s="2"/>
    </row>
    <row r="2" spans="2:22" ht="30" customHeight="1" x14ac:dyDescent="0.25">
      <c r="C2" s="4" t="s">
        <v>0</v>
      </c>
      <c r="D2" s="5" t="s">
        <v>1</v>
      </c>
      <c r="E2" s="6"/>
      <c r="R2" s="2"/>
      <c r="S2" s="7"/>
      <c r="T2" s="7"/>
      <c r="U2" s="8"/>
      <c r="V2" s="2"/>
    </row>
    <row r="3" spans="2:22" ht="24.75" customHeight="1" x14ac:dyDescent="0.25">
      <c r="G3" s="9"/>
      <c r="R3" s="2"/>
      <c r="S3" s="7"/>
      <c r="T3" s="7"/>
      <c r="U3" s="8"/>
      <c r="V3" s="2"/>
    </row>
    <row r="4" spans="2:22" ht="27" customHeight="1" x14ac:dyDescent="0.25">
      <c r="B4" s="10" t="s">
        <v>2</v>
      </c>
      <c r="C4" s="11">
        <v>42231</v>
      </c>
      <c r="E4" s="12" t="s">
        <v>3</v>
      </c>
      <c r="F4" s="13">
        <f>((IF(ISBLANK(D2), " ",IF(ISNA(VLOOKUP(D2,TabVéhicules,7,FALSE)), "Code erroné", VLOOKUP(D2,TabVéhicules,7,FALSE))))*(C6))/(IF(ISBLANK(D2), " ",IF(ISNA(VLOOKUP(D2,TabVéhicules,6,FALSE)), "Code erroné", VLOOKUP(D2,TabVéhicules,6,FALSE))))</f>
        <v>2511.6279069767443</v>
      </c>
      <c r="G4" s="14"/>
      <c r="R4" s="2"/>
      <c r="S4" s="8"/>
      <c r="T4" s="8"/>
      <c r="U4" s="8"/>
      <c r="V4" s="2"/>
    </row>
    <row r="5" spans="2:22" ht="29.25" customHeight="1" x14ac:dyDescent="0.25">
      <c r="B5" s="12" t="s">
        <v>4</v>
      </c>
      <c r="C5" s="15">
        <v>42384</v>
      </c>
      <c r="E5" s="16" t="s">
        <v>5</v>
      </c>
      <c r="F5" s="17">
        <f>((IF(ISBLANK(D2), " ",IF(ISNA(VLOOKUP(D2,TabVéhicules,8,FALSE)), "Code erroné", VLOOKUP(D2,TabVéhicules,8,FALSE))))*(C6))/(IF(ISBLANK(D2), " ",IF(ISNA(VLOOKUP(D2,TabVéhicules,6,FALSE)), "Code erroné", VLOOKUP(D2,TabVéhicules,6,FALSE))))</f>
        <v>104.65116279069767</v>
      </c>
      <c r="G5" s="18"/>
      <c r="R5" s="2"/>
      <c r="S5" s="8"/>
      <c r="T5" s="8"/>
      <c r="U5" s="8"/>
      <c r="V5" s="2"/>
    </row>
    <row r="6" spans="2:22" ht="30" customHeight="1" x14ac:dyDescent="0.25">
      <c r="B6" s="19" t="s">
        <v>6</v>
      </c>
      <c r="C6" s="20">
        <f>C5-C4</f>
        <v>153</v>
      </c>
      <c r="D6" s="21"/>
      <c r="E6" s="12" t="s">
        <v>7</v>
      </c>
      <c r="F6" s="13">
        <f>((IF(ISBLANK(D2), " ",IF(ISNA(VLOOKUP(D2,TabVéhicules,9,FALSE)), "Code erroné", VLOOKUP(D2,TabVéhicules,9,FALSE))))*(C6))/(IF(ISBLANK(D2), " ",IF(ISNA(VLOOKUP(D2,TabVéhicules,6,FALSE)), "Code erroné", VLOOKUP(D2,TabVéhicules,6,FALSE))))</f>
        <v>27.627906976744185</v>
      </c>
      <c r="G6" s="14"/>
      <c r="R6" s="2"/>
      <c r="S6" s="8"/>
      <c r="T6" s="8"/>
      <c r="U6" s="8"/>
      <c r="V6" s="2"/>
    </row>
    <row r="7" spans="2:22" ht="33.75" customHeight="1" x14ac:dyDescent="0.25">
      <c r="D7" s="22"/>
      <c r="G7" s="9"/>
      <c r="R7" s="2"/>
      <c r="S7" s="8"/>
      <c r="T7" s="8"/>
      <c r="U7" s="8"/>
      <c r="V7" s="2"/>
    </row>
    <row r="8" spans="2:22" ht="37.5" customHeight="1" x14ac:dyDescent="0.25">
      <c r="B8" s="19" t="s">
        <v>8</v>
      </c>
      <c r="C8" s="23">
        <f>SUMIFS(Tableau2[Frais de carburant (en €)],Tableau2[Date de départ],"&gt;="&amp;$C$4,Tableau2[Date de départ],"&lt;="&amp;$C$5,Tableau2[Plaque],$D$2)</f>
        <v>90</v>
      </c>
      <c r="E8" s="24" t="s">
        <v>9</v>
      </c>
      <c r="F8" s="20">
        <f>IF(ISBLANK(D2), " ",IF(ISNA(VLOOKUP(D2,TabVéhicules,3,FALSE)), "Code erroné", VLOOKUP(D2,TabVéhicules,3,FALSE)))</f>
        <v>30000</v>
      </c>
      <c r="G8" s="25"/>
      <c r="R8" s="2"/>
      <c r="S8" s="8"/>
      <c r="T8" s="8"/>
      <c r="U8" s="8"/>
      <c r="V8" s="2"/>
    </row>
    <row r="9" spans="2:22" ht="36" customHeight="1" x14ac:dyDescent="0.25">
      <c r="B9" s="26" t="s">
        <v>10</v>
      </c>
      <c r="C9" s="27">
        <f>SUMIFS(Tableau2[Frais péage],Tableau2[Date de départ],"&gt;="&amp;$C$4,Tableau2[Date de départ],"&lt;="&amp;$C$5,Tableau2[Plaque],$D$2)</f>
        <v>45</v>
      </c>
      <c r="F9" s="28" t="str">
        <f>IF(F8-C11&lt;500, "Faire révision véhicule", " ")</f>
        <v xml:space="preserve"> </v>
      </c>
      <c r="G9" s="28"/>
      <c r="R9" s="2"/>
      <c r="S9" s="8"/>
      <c r="T9" s="8"/>
      <c r="U9" s="8"/>
      <c r="V9" s="2"/>
    </row>
    <row r="10" spans="2:22" ht="36.75" customHeight="1" x14ac:dyDescent="0.25">
      <c r="B10" s="29" t="s">
        <v>11</v>
      </c>
      <c r="C10" s="30">
        <f>SUMIFS(Tableau2[Frais lavage],Tableau2[Date de départ],"&gt;="&amp;$C$4,Tableau2[Date de départ],"&lt;="&amp;$C$5,Tableau2[Plaque],$D$2)</f>
        <v>2</v>
      </c>
      <c r="D10" s="26" t="s">
        <v>12</v>
      </c>
      <c r="E10" s="31">
        <f>F4+F5+F6+C8+C9+C10</f>
        <v>2780.9069767441861</v>
      </c>
      <c r="R10" s="2"/>
      <c r="S10" s="2"/>
      <c r="T10" s="2"/>
      <c r="U10" s="2"/>
      <c r="V10" s="2"/>
    </row>
    <row r="11" spans="2:22" ht="40.5" customHeight="1" x14ac:dyDescent="0.25">
      <c r="B11" s="26" t="s">
        <v>13</v>
      </c>
      <c r="C11" s="27">
        <f>SUMIFS(Tableau2[km parcourus],Tableau2[Date de départ],"&gt;="&amp;$C$4,Tableau2[Date de départ],"&lt;="&amp;$C$5,Tableau2[Plaque],$D$2)</f>
        <v>1126</v>
      </c>
      <c r="D11" s="29" t="s">
        <v>14</v>
      </c>
      <c r="E11" s="32">
        <f>IF(ISERROR(E10/C11)," ",E10/C11)</f>
        <v>2.4697220042133092</v>
      </c>
    </row>
    <row r="12" spans="2:22" ht="30.75" customHeight="1" x14ac:dyDescent="0.25"/>
    <row r="16" spans="2:22" ht="30" customHeight="1" x14ac:dyDescent="0.25">
      <c r="B16" s="24" t="s">
        <v>15</v>
      </c>
      <c r="C16" s="24" t="s">
        <v>16</v>
      </c>
      <c r="D16" s="24" t="s">
        <v>17</v>
      </c>
      <c r="E16" s="24" t="s">
        <v>18</v>
      </c>
      <c r="F16" s="24" t="s">
        <v>19</v>
      </c>
      <c r="G16" s="24" t="s">
        <v>20</v>
      </c>
      <c r="H16" s="24" t="s">
        <v>21</v>
      </c>
      <c r="I16" s="24" t="s">
        <v>22</v>
      </c>
      <c r="J16" s="24" t="s">
        <v>23</v>
      </c>
      <c r="K16" s="24" t="s">
        <v>24</v>
      </c>
      <c r="L16" s="24" t="s">
        <v>25</v>
      </c>
      <c r="M16" s="24" t="s">
        <v>26</v>
      </c>
      <c r="N16" s="24" t="s">
        <v>27</v>
      </c>
      <c r="O16" s="24" t="s">
        <v>28</v>
      </c>
    </row>
    <row r="17" spans="2:15" x14ac:dyDescent="0.25">
      <c r="B17" s="33" t="s">
        <v>29</v>
      </c>
      <c r="C17" s="33" t="s">
        <v>1</v>
      </c>
      <c r="D17" s="33">
        <v>754</v>
      </c>
      <c r="E17" s="33">
        <v>8520</v>
      </c>
      <c r="F17" s="33" t="s">
        <v>30</v>
      </c>
      <c r="G17" s="33" t="s">
        <v>31</v>
      </c>
      <c r="H17" s="34">
        <v>42402</v>
      </c>
      <c r="I17" s="33">
        <v>4</v>
      </c>
      <c r="J17" s="33">
        <v>25139</v>
      </c>
      <c r="K17" s="33">
        <v>25658</v>
      </c>
      <c r="L17" s="35">
        <f>Tableau2[[#This Row],[km retour]]-Tableau2[[#This Row],[km départ]]</f>
        <v>519</v>
      </c>
      <c r="M17" s="33">
        <v>52</v>
      </c>
      <c r="N17" s="33">
        <v>89.64</v>
      </c>
      <c r="O17" s="33">
        <v>4</v>
      </c>
    </row>
    <row r="18" spans="2:15" x14ac:dyDescent="0.25">
      <c r="B18" s="33" t="s">
        <v>29</v>
      </c>
      <c r="C18" s="33" t="s">
        <v>1</v>
      </c>
      <c r="D18" s="33">
        <v>201</v>
      </c>
      <c r="E18" s="33">
        <v>4015</v>
      </c>
      <c r="F18" s="33" t="s">
        <v>32</v>
      </c>
      <c r="G18" s="33" t="s">
        <v>33</v>
      </c>
      <c r="H18" s="34">
        <v>42301</v>
      </c>
      <c r="I18" s="33">
        <v>5</v>
      </c>
      <c r="J18" s="33">
        <v>24013</v>
      </c>
      <c r="K18" s="33">
        <v>25139</v>
      </c>
      <c r="L18" s="35">
        <f>Tableau2[[#This Row],[km retour]]-Tableau2[[#This Row],[km départ]]</f>
        <v>1126</v>
      </c>
      <c r="M18" s="33">
        <v>90</v>
      </c>
      <c r="N18" s="33">
        <v>45</v>
      </c>
      <c r="O18" s="33">
        <v>2</v>
      </c>
    </row>
    <row r="19" spans="2:15" x14ac:dyDescent="0.25">
      <c r="B19" s="33" t="s">
        <v>34</v>
      </c>
      <c r="C19" s="33" t="s">
        <v>35</v>
      </c>
      <c r="D19" s="33">
        <v>7541</v>
      </c>
      <c r="E19" s="33">
        <v>865</v>
      </c>
      <c r="F19" s="33" t="s">
        <v>36</v>
      </c>
      <c r="G19" s="33" t="s">
        <v>37</v>
      </c>
      <c r="H19" s="34" t="s">
        <v>38</v>
      </c>
      <c r="I19" s="33">
        <v>1.5</v>
      </c>
      <c r="J19" s="33">
        <v>31134</v>
      </c>
      <c r="K19" s="33">
        <v>31459</v>
      </c>
      <c r="L19" s="35">
        <f>Tableau2[[#This Row],[km retour]]-Tableau2[[#This Row],[km départ]]</f>
        <v>325</v>
      </c>
      <c r="M19" s="33">
        <v>26.87</v>
      </c>
      <c r="N19" s="33">
        <v>37</v>
      </c>
      <c r="O19" s="33">
        <v>0</v>
      </c>
    </row>
    <row r="20" spans="2:15" x14ac:dyDescent="0.25">
      <c r="B20" s="33" t="s">
        <v>34</v>
      </c>
      <c r="C20" s="33" t="s">
        <v>35</v>
      </c>
      <c r="D20" s="33">
        <v>423</v>
      </c>
      <c r="E20" s="33">
        <v>865</v>
      </c>
      <c r="F20" s="33" t="s">
        <v>37</v>
      </c>
      <c r="G20" s="33" t="s">
        <v>36</v>
      </c>
      <c r="H20" s="34">
        <v>42333</v>
      </c>
      <c r="I20" s="33">
        <v>4</v>
      </c>
      <c r="J20" s="33">
        <v>30568</v>
      </c>
      <c r="K20" s="33">
        <v>31134</v>
      </c>
      <c r="L20" s="33">
        <f>Tableau2[[#This Row],[km retour]]-Tableau2[[#This Row],[km départ]]</f>
        <v>566</v>
      </c>
      <c r="M20" s="33">
        <v>54</v>
      </c>
      <c r="N20" s="33">
        <v>40</v>
      </c>
      <c r="O20" s="33">
        <v>0</v>
      </c>
    </row>
  </sheetData>
  <mergeCells count="1">
    <mergeCell ref="D2:E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B2:J5"/>
  <sheetViews>
    <sheetView showGridLines="0" tabSelected="1" zoomScale="90" zoomScaleNormal="90" workbookViewId="0">
      <selection activeCell="D21" sqref="D21"/>
    </sheetView>
  </sheetViews>
  <sheetFormatPr baseColWidth="10" defaultRowHeight="15" x14ac:dyDescent="0.25"/>
  <cols>
    <col min="1" max="1" width="19.28515625" customWidth="1"/>
    <col min="2" max="2" width="15.85546875" customWidth="1"/>
    <col min="3" max="3" width="16.7109375" customWidth="1"/>
    <col min="4" max="4" width="17.85546875" customWidth="1"/>
    <col min="5" max="5" width="16.140625" customWidth="1"/>
    <col min="6" max="6" width="15.7109375" customWidth="1"/>
    <col min="7" max="7" width="14.42578125" customWidth="1"/>
    <col min="8" max="8" width="15.42578125" customWidth="1"/>
    <col min="9" max="9" width="14.7109375" customWidth="1"/>
    <col min="10" max="10" width="15" customWidth="1"/>
  </cols>
  <sheetData>
    <row r="2" spans="2:10" ht="30" x14ac:dyDescent="0.25">
      <c r="B2" s="36" t="s">
        <v>16</v>
      </c>
      <c r="C2" s="36" t="s">
        <v>15</v>
      </c>
      <c r="D2" s="36" t="s">
        <v>9</v>
      </c>
      <c r="E2" s="37" t="s">
        <v>39</v>
      </c>
      <c r="F2" s="37" t="s">
        <v>40</v>
      </c>
      <c r="G2" s="36" t="s">
        <v>41</v>
      </c>
      <c r="H2" s="36" t="s">
        <v>42</v>
      </c>
      <c r="I2" s="36" t="s">
        <v>5</v>
      </c>
      <c r="J2" s="36" t="s">
        <v>7</v>
      </c>
    </row>
    <row r="3" spans="2:10" x14ac:dyDescent="0.25">
      <c r="B3" s="1" t="s">
        <v>1</v>
      </c>
      <c r="C3" s="1" t="s">
        <v>29</v>
      </c>
      <c r="D3" s="38">
        <v>30000</v>
      </c>
      <c r="E3" s="39">
        <v>42005</v>
      </c>
      <c r="F3" s="39">
        <v>42736</v>
      </c>
      <c r="G3" s="40">
        <f>Tableau1[Fin de Location]-Tableau1[Début de location]</f>
        <v>731</v>
      </c>
      <c r="H3" s="40">
        <v>12000</v>
      </c>
      <c r="I3" s="40">
        <v>500</v>
      </c>
      <c r="J3" s="40">
        <v>132</v>
      </c>
    </row>
    <row r="4" spans="2:10" x14ac:dyDescent="0.25">
      <c r="B4" s="1" t="s">
        <v>35</v>
      </c>
      <c r="C4" s="1" t="s">
        <v>43</v>
      </c>
      <c r="D4" s="38">
        <v>50000</v>
      </c>
      <c r="E4" s="39">
        <v>42005</v>
      </c>
      <c r="F4" s="39">
        <v>42736</v>
      </c>
      <c r="G4" s="40">
        <f>Tableau1[Fin de Location]-Tableau1[Début de location]</f>
        <v>731</v>
      </c>
      <c r="H4" s="40">
        <v>6540</v>
      </c>
      <c r="I4" s="40">
        <v>256</v>
      </c>
      <c r="J4" s="40">
        <v>145</v>
      </c>
    </row>
    <row r="5" spans="2:10" x14ac:dyDescent="0.25">
      <c r="B5" s="1" t="s">
        <v>44</v>
      </c>
      <c r="C5" s="1" t="s">
        <v>45</v>
      </c>
      <c r="D5" s="38">
        <v>12300</v>
      </c>
      <c r="E5" s="39">
        <v>42374</v>
      </c>
      <c r="F5" s="39">
        <v>42740</v>
      </c>
      <c r="G5" s="40">
        <f>Tableau1[Fin de Location]-Tableau1[Début de location]</f>
        <v>366</v>
      </c>
      <c r="H5" s="40">
        <v>2560</v>
      </c>
      <c r="I5" s="40">
        <v>420</v>
      </c>
      <c r="J5" s="40">
        <v>142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Déplacements</vt:lpstr>
      <vt:lpstr>Véhicules</vt:lpstr>
      <vt:lpstr>Datededepart</vt:lpstr>
      <vt:lpstr>Plaque</vt:lpstr>
      <vt:lpstr>Déplacements!TabDéplacements</vt:lpstr>
      <vt:lpstr>TabVéhicules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Pollesel Mathias</dc:creator>
  <cp:lastModifiedBy>Pollesel Mathias</cp:lastModifiedBy>
  <dcterms:created xsi:type="dcterms:W3CDTF">2016-03-21T13:27:22Z</dcterms:created>
  <dcterms:modified xsi:type="dcterms:W3CDTF">2016-03-21T13:28:35Z</dcterms:modified>
</cp:coreProperties>
</file>