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ujitsu\Documents\Informatique forum\"/>
    </mc:Choice>
  </mc:AlternateContent>
  <bookViews>
    <workbookView xWindow="0" yWindow="0" windowWidth="20490" windowHeight="7755" activeTab="2"/>
  </bookViews>
  <sheets>
    <sheet name="Installation" sheetId="5" r:id="rId1"/>
    <sheet name="Véhicules" sheetId="2" r:id="rId2"/>
    <sheet name="Déplacements" sheetId="3" r:id="rId3"/>
    <sheet name="Report Déplacements" sheetId="4" r:id="rId4"/>
  </sheets>
  <externalReferences>
    <externalReference r:id="rId5"/>
    <externalReference r:id="rId6"/>
  </externalReferences>
  <definedNames>
    <definedName name="ColumnaMateriel">[2]!Tabla3[Matériel]</definedName>
    <definedName name="Datededepart" localSheetId="0">[2]!Tableau2[[#All],[Date de départ]]</definedName>
    <definedName name="Datededepart" localSheetId="3">[2]!Tableau2[[#All],[Date de départ]]</definedName>
    <definedName name="Datededepart">Tableau2[[#All],[Date de départ]]</definedName>
    <definedName name="Personnel">[1]!TabPersonnel[#Data]</definedName>
    <definedName name="Plaque" localSheetId="0">[2]!Tableau2[Plaque]</definedName>
    <definedName name="Plaque" localSheetId="3">[2]!Tableau2[Plaque]</definedName>
    <definedName name="Plaque">Tableau2[Plaque]</definedName>
    <definedName name="TabBaieBrassage">[2]!Tableau13[Baies de brassage]</definedName>
    <definedName name="TabDepartements">[2]!Tableau11[Départements]</definedName>
    <definedName name="TabDéplacements" comment="Tableau des déplacements" localSheetId="2">Tableau2[]</definedName>
    <definedName name="TabEmprunts" localSheetId="0">[2]!Tabla1[#Data]</definedName>
    <definedName name="TabEmprunts">[2]!Tabla1[#Data]</definedName>
    <definedName name="TabForfaits">[2]!Tableau12[Forfaits téléphoniques]</definedName>
    <definedName name="TabInstallation" localSheetId="0">Tableau5[]</definedName>
    <definedName name="TabInstallation">[2]!Tableau5[#Data]</definedName>
    <definedName name="TabStock" localSheetId="0">[2]!Tabla3[#Data]</definedName>
    <definedName name="TabStock">[2]!Tabla3[#Data]</definedName>
    <definedName name="TabTéléphnie" comment="Tableau des consommations téléphoniques" localSheetId="0">[2]!Tableau4[#Data]</definedName>
    <definedName name="TabTéléphnie" comment="Tableau des consommations téléphoniques">[2]!Tableau4[#Data]</definedName>
    <definedName name="TabTelephones" comment="Tableau des téléphones" localSheetId="0">[2]!Tableau3[#Data]</definedName>
    <definedName name="TabTelephones" comment="Tableau des téléphones">[2]!Tableau3[#Data]</definedName>
    <definedName name="TabVéhicules" localSheetId="2">[2]!Tableau1[#Data]</definedName>
    <definedName name="TabVéhicules" localSheetId="0">[2]!Tableau1[#Data]</definedName>
    <definedName name="TabVéhicules" localSheetId="3">[2]!Tableau1[#Data]</definedName>
    <definedName name="TabVéhicules">Tableau1[]</definedName>
  </definedNames>
  <calcPr calcId="152511"/>
  <pivotCaches>
    <pivotCache cacheId="8" r:id="rId7"/>
    <pivotCache cacheId="9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0" i="3" l="1"/>
  <c r="L19" i="3"/>
  <c r="L18" i="3"/>
  <c r="C11" i="3" s="1"/>
  <c r="L17" i="3"/>
  <c r="C10" i="3"/>
  <c r="C9" i="3"/>
  <c r="F8" i="3"/>
  <c r="G8" i="3" s="1" a="1"/>
  <c r="G8" i="3" s="1"/>
  <c r="C8" i="3"/>
  <c r="C6" i="3"/>
  <c r="F4" i="3" s="1"/>
  <c r="F5" i="3"/>
  <c r="F6" i="3" l="1"/>
  <c r="E10" i="3" s="1"/>
  <c r="E11" i="3" s="1"/>
  <c r="G3" i="2" l="1"/>
  <c r="G4" i="2"/>
  <c r="G5" i="2"/>
</calcChain>
</file>

<file path=xl/sharedStrings.xml><?xml version="1.0" encoding="utf-8"?>
<sst xmlns="http://schemas.openxmlformats.org/spreadsheetml/2006/main" count="113" uniqueCount="77">
  <si>
    <t>Fiat Punto</t>
  </si>
  <si>
    <t>TY451RF</t>
  </si>
  <si>
    <t>renault captur</t>
  </si>
  <si>
    <t>HT452FZ</t>
  </si>
  <si>
    <t>Fiat 500</t>
  </si>
  <si>
    <t>ML850JK</t>
  </si>
  <si>
    <t>Assurance</t>
  </si>
  <si>
    <t>Maintenance</t>
  </si>
  <si>
    <t>Coût Location</t>
  </si>
  <si>
    <t>Jours de location</t>
  </si>
  <si>
    <t>Fin de Location</t>
  </si>
  <si>
    <t>Début de location</t>
  </si>
  <si>
    <t>Prochaine révision</t>
  </si>
  <si>
    <t>Modèle</t>
  </si>
  <si>
    <t>Plaque</t>
  </si>
  <si>
    <t>Plaque:</t>
  </si>
  <si>
    <t>Date de début</t>
  </si>
  <si>
    <t>Coût location</t>
  </si>
  <si>
    <t>Date de fin</t>
  </si>
  <si>
    <t>Nombre de jours</t>
  </si>
  <si>
    <t>Frais de carburant</t>
  </si>
  <si>
    <t>Frais de péage</t>
  </si>
  <si>
    <t>Frais delavage</t>
  </si>
  <si>
    <t>Coût total</t>
  </si>
  <si>
    <t>Nombre total de km parcourus</t>
  </si>
  <si>
    <t>Prix de revient (€/km)</t>
  </si>
  <si>
    <t>Projet</t>
  </si>
  <si>
    <t>Numéro de Badge</t>
  </si>
  <si>
    <t>Nom</t>
  </si>
  <si>
    <t>Prénom</t>
  </si>
  <si>
    <t>Date de départ</t>
  </si>
  <si>
    <t>Temps d'utilisation (en jours)</t>
  </si>
  <si>
    <t>km départ</t>
  </si>
  <si>
    <t>km retour</t>
  </si>
  <si>
    <t>km parcourus</t>
  </si>
  <si>
    <t>Frais de carburant (en €)</t>
  </si>
  <si>
    <t>Frais péage</t>
  </si>
  <si>
    <t>Frais lavage</t>
  </si>
  <si>
    <t>Renault Captur</t>
  </si>
  <si>
    <t>Christine</t>
  </si>
  <si>
    <t>Claudon</t>
  </si>
  <si>
    <t>14/12/2015</t>
  </si>
  <si>
    <t>Synthèse des Déplacements</t>
  </si>
  <si>
    <t>(Tous)</t>
  </si>
  <si>
    <t>Somme de km parcourus</t>
  </si>
  <si>
    <t>Étiquettes de colonnes</t>
  </si>
  <si>
    <t>Étiquettes de lignes</t>
  </si>
  <si>
    <t>Total général</t>
  </si>
  <si>
    <t>Somme de Temps d'utilisation (en jours)</t>
  </si>
  <si>
    <t>N° Badge</t>
  </si>
  <si>
    <t>Département</t>
  </si>
  <si>
    <t>Fonction</t>
  </si>
  <si>
    <t>N° Bureau</t>
  </si>
  <si>
    <t>Clés</t>
  </si>
  <si>
    <t>N° tel 1</t>
  </si>
  <si>
    <t>N°tel 2</t>
  </si>
  <si>
    <t>N° tel 3</t>
  </si>
  <si>
    <t>N° mobile</t>
  </si>
  <si>
    <t>Code photocopieur</t>
  </si>
  <si>
    <t>Karine</t>
  </si>
  <si>
    <t>MASSOL</t>
  </si>
  <si>
    <t>Direction administrative et financière</t>
  </si>
  <si>
    <t>comptable</t>
  </si>
  <si>
    <t>5001; IMG, V1</t>
  </si>
  <si>
    <t>88/81</t>
  </si>
  <si>
    <t>Souni</t>
  </si>
  <si>
    <t>Latifa</t>
  </si>
  <si>
    <t>Direction administrative, financière et humaines</t>
  </si>
  <si>
    <t>Relations humaines</t>
  </si>
  <si>
    <t>JK; 45 ; 21</t>
  </si>
  <si>
    <t>christine</t>
  </si>
  <si>
    <t>missonier</t>
  </si>
  <si>
    <t>Direction administrative</t>
  </si>
  <si>
    <t>IMG; V1</t>
  </si>
  <si>
    <t>Direction de l'enseignement</t>
  </si>
  <si>
    <t>Responçable A1</t>
  </si>
  <si>
    <t>YU7 ; R45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</si>
</sst>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</cellStyleXfs>
  <cellXfs count="48">
    <xf numFmtId="0" fontId="0" fillId="0" borderId="0" xfId="0"/>
    <xf numFmtId="0" fontId="4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3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0" fillId="0" borderId="0" xfId="2" applyFont="1" applyFill="1" applyBorder="1" applyAlignment="1">
      <alignment horizontal="center" vertical="center" wrapText="1"/>
    </xf>
    <xf numFmtId="0" fontId="1" fillId="0" borderId="0" xfId="2" applyFill="1" applyBorder="1" applyAlignment="1">
      <alignment horizontal="center" vertical="center" wrapText="1"/>
    </xf>
    <xf numFmtId="0" fontId="4" fillId="6" borderId="0" xfId="0" applyFont="1" applyFill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 wrapText="1"/>
    </xf>
    <xf numFmtId="14" fontId="8" fillId="5" borderId="8" xfId="0" applyNumberFormat="1" applyFont="1" applyFill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 wrapText="1"/>
    </xf>
    <xf numFmtId="2" fontId="8" fillId="5" borderId="0" xfId="0" applyNumberFormat="1" applyFont="1" applyFill="1" applyAlignment="1">
      <alignment horizontal="center" vertical="center" wrapText="1"/>
    </xf>
    <xf numFmtId="2" fontId="8" fillId="6" borderId="0" xfId="0" applyNumberFormat="1" applyFont="1" applyFill="1" applyAlignment="1">
      <alignment horizontal="center" vertical="center" wrapText="1"/>
    </xf>
    <xf numFmtId="14" fontId="8" fillId="5" borderId="0" xfId="0" applyNumberFormat="1" applyFont="1" applyFill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 wrapText="1"/>
    </xf>
    <xf numFmtId="2" fontId="8" fillId="5" borderId="1" xfId="0" applyNumberFormat="1" applyFont="1" applyFill="1" applyBorder="1" applyAlignment="1">
      <alignment horizontal="center" vertical="center" wrapText="1"/>
    </xf>
    <xf numFmtId="2" fontId="8" fillId="6" borderId="0" xfId="0" applyNumberFormat="1" applyFont="1" applyFill="1" applyBorder="1" applyAlignment="1">
      <alignment horizontal="center" vertical="center" wrapText="1"/>
    </xf>
    <xf numFmtId="0" fontId="7" fillId="4" borderId="0" xfId="0" applyFont="1" applyFill="1" applyAlignment="1">
      <alignment horizontal="center" vertical="center" wrapText="1"/>
    </xf>
    <xf numFmtId="0" fontId="8" fillId="5" borderId="0" xfId="0" applyFont="1" applyFill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8" fillId="5" borderId="4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9" fillId="6" borderId="0" xfId="0" applyFont="1" applyFill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8" fillId="5" borderId="2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7" fillId="4" borderId="9" xfId="0" applyFont="1" applyFill="1" applyBorder="1" applyAlignment="1">
      <alignment horizontal="center" vertical="center" wrapText="1"/>
    </xf>
    <xf numFmtId="0" fontId="8" fillId="5" borderId="10" xfId="0" applyFont="1" applyFill="1" applyBorder="1" applyAlignment="1">
      <alignment horizontal="center" vertical="center" wrapText="1"/>
    </xf>
    <xf numFmtId="2" fontId="8" fillId="5" borderId="2" xfId="0" applyNumberFormat="1" applyFont="1" applyFill="1" applyBorder="1" applyAlignment="1">
      <alignment horizontal="center" vertical="center" wrapText="1"/>
    </xf>
    <xf numFmtId="2" fontId="6" fillId="5" borderId="10" xfId="0" applyNumberFormat="1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14" fontId="4" fillId="5" borderId="0" xfId="0" applyNumberFormat="1" applyFont="1" applyFill="1" applyAlignment="1">
      <alignment horizontal="center" vertical="center" wrapText="1"/>
    </xf>
    <xf numFmtId="0" fontId="4" fillId="5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11" xfId="0" applyBorder="1"/>
    <xf numFmtId="0" fontId="0" fillId="0" borderId="12" xfId="0" applyBorder="1"/>
    <xf numFmtId="0" fontId="6" fillId="5" borderId="6" xfId="0" applyFont="1" applyFill="1" applyBorder="1" applyAlignment="1">
      <alignment horizontal="center" vertical="center" wrapText="1"/>
    </xf>
    <xf numFmtId="0" fontId="6" fillId="5" borderId="0" xfId="0" applyFont="1" applyFill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</cellXfs>
  <cellStyles count="3">
    <cellStyle name="20 % - Accent2" xfId="2" builtinId="34"/>
    <cellStyle name="Accent2" xfId="1" builtinId="33"/>
    <cellStyle name="Normal" xfId="0" builtinId="0"/>
  </cellStyles>
  <dxfs count="40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DEPLACEMENTS.xlsx]Report Déplacements!Tableau croisé dynamique2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 Déplacements'!$B$5:$B$6</c:f>
              <c:strCache>
                <c:ptCount val="1"/>
                <c:pt idx="0">
                  <c:v>HT452FZ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'Report Déplacements'!$A$7:$A$11</c:f>
              <c:strCache>
                <c:ptCount val="4"/>
                <c:pt idx="0">
                  <c:v>201</c:v>
                </c:pt>
                <c:pt idx="1">
                  <c:v>423</c:v>
                </c:pt>
                <c:pt idx="2">
                  <c:v>754</c:v>
                </c:pt>
                <c:pt idx="3">
                  <c:v>7541</c:v>
                </c:pt>
              </c:strCache>
            </c:strRef>
          </c:cat>
          <c:val>
            <c:numRef>
              <c:f>'Report Déplacements'!$B$7:$B$11</c:f>
              <c:numCache>
                <c:formatCode>General</c:formatCode>
                <c:ptCount val="4"/>
                <c:pt idx="1">
                  <c:v>566</c:v>
                </c:pt>
                <c:pt idx="3">
                  <c:v>325</c:v>
                </c:pt>
              </c:numCache>
            </c:numRef>
          </c:val>
        </c:ser>
        <c:ser>
          <c:idx val="1"/>
          <c:order val="1"/>
          <c:tx>
            <c:strRef>
              <c:f>'Report Déplacements'!$C$5:$C$6</c:f>
              <c:strCache>
                <c:ptCount val="1"/>
                <c:pt idx="0">
                  <c:v>ML850JK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'Report Déplacements'!$A$7:$A$11</c:f>
              <c:strCache>
                <c:ptCount val="4"/>
                <c:pt idx="0">
                  <c:v>201</c:v>
                </c:pt>
                <c:pt idx="1">
                  <c:v>423</c:v>
                </c:pt>
                <c:pt idx="2">
                  <c:v>754</c:v>
                </c:pt>
                <c:pt idx="3">
                  <c:v>7541</c:v>
                </c:pt>
              </c:strCache>
            </c:strRef>
          </c:cat>
          <c:val>
            <c:numRef>
              <c:f>'Report Déplacements'!$C$7:$C$11</c:f>
              <c:numCache>
                <c:formatCode>General</c:formatCode>
                <c:ptCount val="4"/>
                <c:pt idx="0">
                  <c:v>1126</c:v>
                </c:pt>
                <c:pt idx="2">
                  <c:v>519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71879800"/>
        <c:axId val="271880192"/>
      </c:barChart>
      <c:catAx>
        <c:axId val="2718798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880192"/>
        <c:crosses val="autoZero"/>
        <c:auto val="1"/>
        <c:lblAlgn val="ctr"/>
        <c:lblOffset val="100"/>
        <c:noMultiLvlLbl val="0"/>
      </c:catAx>
      <c:valAx>
        <c:axId val="271880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8798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DEPLACEMENTS.xlsx]Report Déplacements!Tableau croisé dynamique9</c:name>
    <c:fmtId val="4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5.3914260717410324E-2"/>
          <c:y val="0.25387274866503751"/>
          <c:w val="0.75972003499562557"/>
          <c:h val="0.5664917433910102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'Report Déplacements'!$B$21:$B$22</c:f>
              <c:strCache>
                <c:ptCount val="1"/>
                <c:pt idx="0">
                  <c:v>HT452FZ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'Report Déplacements'!$A$23:$A$27</c:f>
              <c:strCache>
                <c:ptCount val="4"/>
                <c:pt idx="0">
                  <c:v>201</c:v>
                </c:pt>
                <c:pt idx="1">
                  <c:v>423</c:v>
                </c:pt>
                <c:pt idx="2">
                  <c:v>754</c:v>
                </c:pt>
                <c:pt idx="3">
                  <c:v>7541</c:v>
                </c:pt>
              </c:strCache>
            </c:strRef>
          </c:cat>
          <c:val>
            <c:numRef>
              <c:f>'Report Déplacements'!$B$23:$B$27</c:f>
              <c:numCache>
                <c:formatCode>General</c:formatCode>
                <c:ptCount val="4"/>
                <c:pt idx="1">
                  <c:v>4</c:v>
                </c:pt>
                <c:pt idx="3">
                  <c:v>1.5</c:v>
                </c:pt>
              </c:numCache>
            </c:numRef>
          </c:val>
        </c:ser>
        <c:ser>
          <c:idx val="1"/>
          <c:order val="1"/>
          <c:tx>
            <c:strRef>
              <c:f>'Report Déplacements'!$C$21:$C$22</c:f>
              <c:strCache>
                <c:ptCount val="1"/>
                <c:pt idx="0">
                  <c:v>ML850JK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'Report Déplacements'!$A$23:$A$27</c:f>
              <c:strCache>
                <c:ptCount val="4"/>
                <c:pt idx="0">
                  <c:v>201</c:v>
                </c:pt>
                <c:pt idx="1">
                  <c:v>423</c:v>
                </c:pt>
                <c:pt idx="2">
                  <c:v>754</c:v>
                </c:pt>
                <c:pt idx="3">
                  <c:v>7541</c:v>
                </c:pt>
              </c:strCache>
            </c:strRef>
          </c:cat>
          <c:val>
            <c:numRef>
              <c:f>'Report Déplacements'!$C$23:$C$27</c:f>
              <c:numCache>
                <c:formatCode>General</c:formatCode>
                <c:ptCount val="4"/>
                <c:pt idx="0">
                  <c:v>5</c:v>
                </c:pt>
                <c:pt idx="2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71880976"/>
        <c:axId val="271881368"/>
      </c:barChart>
      <c:catAx>
        <c:axId val="271880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881368"/>
        <c:crosses val="autoZero"/>
        <c:auto val="1"/>
        <c:lblAlgn val="ctr"/>
        <c:lblOffset val="100"/>
        <c:noMultiLvlLbl val="0"/>
      </c:catAx>
      <c:valAx>
        <c:axId val="271881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1880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137583</xdr:colOff>
      <xdr:row>1</xdr:row>
      <xdr:rowOff>63499</xdr:rowOff>
    </xdr:from>
    <xdr:to>
      <xdr:col>0</xdr:col>
      <xdr:colOff>1090083</xdr:colOff>
      <xdr:row>2</xdr:row>
      <xdr:rowOff>317499</xdr:rowOff>
    </xdr:to>
    <xdr:sp macro="[2]!AfficheUserFormInsta" textlink="">
      <xdr:nvSpPr>
        <xdr:cNvPr id="2" name="ZoneTexte 1"/>
        <xdr:cNvSpPr txBox="1"/>
      </xdr:nvSpPr>
      <xdr:spPr>
        <a:xfrm>
          <a:off x="137583" y="253999"/>
          <a:ext cx="952500" cy="45402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Enregistrer un</a:t>
          </a:r>
          <a:r>
            <a:rPr lang="fr-FR" sz="1100" baseline="0"/>
            <a:t> personnel</a:t>
          </a:r>
          <a:endParaRPr lang="fr-FR" sz="1100"/>
        </a:p>
      </xdr:txBody>
    </xdr:sp>
    <xdr:clientData/>
  </xdr:twoCellAnchor>
  <xdr:twoCellAnchor>
    <xdr:from>
      <xdr:col>0</xdr:col>
      <xdr:colOff>148168</xdr:colOff>
      <xdr:row>3</xdr:row>
      <xdr:rowOff>0</xdr:rowOff>
    </xdr:from>
    <xdr:to>
      <xdr:col>0</xdr:col>
      <xdr:colOff>1090084</xdr:colOff>
      <xdr:row>3</xdr:row>
      <xdr:rowOff>476250</xdr:rowOff>
    </xdr:to>
    <xdr:sp macro="[2]!AfficheUserForm4" textlink="">
      <xdr:nvSpPr>
        <xdr:cNvPr id="3" name="ZoneTexte 2"/>
        <xdr:cNvSpPr txBox="1"/>
      </xdr:nvSpPr>
      <xdr:spPr>
        <a:xfrm>
          <a:off x="148168" y="962025"/>
          <a:ext cx="941916" cy="476250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Supprimer un</a:t>
          </a:r>
          <a:r>
            <a:rPr lang="fr-FR" sz="1100" baseline="0"/>
            <a:t> personnel</a:t>
          </a:r>
          <a:endParaRPr lang="fr-FR" sz="1100"/>
        </a:p>
      </xdr:txBody>
    </xdr:sp>
    <xdr:clientData/>
  </xdr:twoCellAnchor>
  <xdr:oneCellAnchor>
    <xdr:from>
      <xdr:col>13</xdr:col>
      <xdr:colOff>264584</xdr:colOff>
      <xdr:row>1</xdr:row>
      <xdr:rowOff>74083</xdr:rowOff>
    </xdr:from>
    <xdr:ext cx="1174750" cy="423332"/>
    <xdr:sp macro="[2]!Accueil" textlink="">
      <xdr:nvSpPr>
        <xdr:cNvPr id="4" name="ZoneTexte 3"/>
        <xdr:cNvSpPr txBox="1"/>
      </xdr:nvSpPr>
      <xdr:spPr>
        <a:xfrm>
          <a:off x="12513734" y="264583"/>
          <a:ext cx="1174750" cy="423332"/>
        </a:xfrm>
        <a:prstGeom prst="rect">
          <a:avLst/>
        </a:prstGeom>
        <a:blipFill dpi="0" rotWithShape="1">
          <a:blip xmlns:r="http://schemas.openxmlformats.org/officeDocument/2006/relationships" r:embed="rId1">
            <a:alphaModFix amt="50000"/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l"/>
          <a:r>
            <a:rPr lang="fr-FR" sz="1600" b="1"/>
            <a:t>   Accueil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184150</xdr:rowOff>
    </xdr:from>
    <xdr:to>
      <xdr:col>0</xdr:col>
      <xdr:colOff>1143000</xdr:colOff>
      <xdr:row>2</xdr:row>
      <xdr:rowOff>127000</xdr:rowOff>
    </xdr:to>
    <xdr:sp macro="[0]!AfficheUserFormVehicules" textlink="">
      <xdr:nvSpPr>
        <xdr:cNvPr id="2" name="ZoneTexte 1"/>
        <xdr:cNvSpPr txBox="1"/>
      </xdr:nvSpPr>
      <xdr:spPr>
        <a:xfrm>
          <a:off x="142875" y="184150"/>
          <a:ext cx="619125" cy="323850"/>
        </a:xfrm>
        <a:prstGeom prst="rect">
          <a:avLst/>
        </a:prstGeom>
        <a:solidFill>
          <a:schemeClr val="bg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Enregistrer un véhicule</a:t>
          </a:r>
        </a:p>
      </xdr:txBody>
    </xdr:sp>
    <xdr:clientData/>
  </xdr:twoCellAnchor>
  <xdr:twoCellAnchor>
    <xdr:from>
      <xdr:col>0</xdr:col>
      <xdr:colOff>148167</xdr:colOff>
      <xdr:row>3</xdr:row>
      <xdr:rowOff>42334</xdr:rowOff>
    </xdr:from>
    <xdr:to>
      <xdr:col>0</xdr:col>
      <xdr:colOff>1153583</xdr:colOff>
      <xdr:row>5</xdr:row>
      <xdr:rowOff>158750</xdr:rowOff>
    </xdr:to>
    <xdr:sp macro="[0]!AfficheUserForm2" textlink="">
      <xdr:nvSpPr>
        <xdr:cNvPr id="3" name="ZoneTexte 2"/>
        <xdr:cNvSpPr txBox="1"/>
      </xdr:nvSpPr>
      <xdr:spPr>
        <a:xfrm>
          <a:off x="148167" y="613834"/>
          <a:ext cx="614891" cy="497416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Supprimer un Véhicule</a:t>
          </a:r>
        </a:p>
      </xdr:txBody>
    </xdr:sp>
    <xdr:clientData/>
  </xdr:twoCellAnchor>
  <xdr:oneCellAnchor>
    <xdr:from>
      <xdr:col>10</xdr:col>
      <xdr:colOff>296333</xdr:colOff>
      <xdr:row>1</xdr:row>
      <xdr:rowOff>52918</xdr:rowOff>
    </xdr:from>
    <xdr:ext cx="1174750" cy="423332"/>
    <xdr:sp macro="[0]!Accueil" textlink="">
      <xdr:nvSpPr>
        <xdr:cNvPr id="4" name="ZoneTexte 3"/>
        <xdr:cNvSpPr txBox="1"/>
      </xdr:nvSpPr>
      <xdr:spPr>
        <a:xfrm>
          <a:off x="7916333" y="243418"/>
          <a:ext cx="1174750" cy="423332"/>
        </a:xfrm>
        <a:prstGeom prst="rect">
          <a:avLst/>
        </a:prstGeom>
        <a:blipFill dpi="0" rotWithShape="1">
          <a:blip xmlns:r="http://schemas.openxmlformats.org/officeDocument/2006/relationships" r:embed="rId1">
            <a:alphaModFix amt="50000"/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l"/>
          <a:r>
            <a:rPr lang="fr-FR" sz="1600" b="1"/>
            <a:t>   Accueil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127000</xdr:colOff>
      <xdr:row>12</xdr:row>
      <xdr:rowOff>0</xdr:rowOff>
    </xdr:from>
    <xdr:to>
      <xdr:col>2</xdr:col>
      <xdr:colOff>598715</xdr:colOff>
      <xdr:row>13</xdr:row>
      <xdr:rowOff>163286</xdr:rowOff>
    </xdr:to>
    <xdr:sp macro="[2]!AfficheUserFormDeplacements" textlink="">
      <xdr:nvSpPr>
        <xdr:cNvPr id="2" name="ZoneTexte 1"/>
        <xdr:cNvSpPr txBox="1"/>
      </xdr:nvSpPr>
      <xdr:spPr>
        <a:xfrm>
          <a:off x="889000" y="4876800"/>
          <a:ext cx="2167165" cy="353786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Enregistrer</a:t>
          </a:r>
          <a:r>
            <a:rPr lang="fr-FR" sz="1400" baseline="0"/>
            <a:t> des données</a:t>
          </a:r>
          <a:endParaRPr lang="fr-FR" sz="1400"/>
        </a:p>
      </xdr:txBody>
    </xdr:sp>
    <xdr:clientData/>
  </xdr:twoCellAnchor>
  <xdr:oneCellAnchor>
    <xdr:from>
      <xdr:col>0</xdr:col>
      <xdr:colOff>149678</xdr:colOff>
      <xdr:row>0</xdr:row>
      <xdr:rowOff>136071</xdr:rowOff>
    </xdr:from>
    <xdr:ext cx="1174750" cy="423332"/>
    <xdr:sp macro="[2]!Accueil" textlink="">
      <xdr:nvSpPr>
        <xdr:cNvPr id="3" name="ZoneTexte 2"/>
        <xdr:cNvSpPr txBox="1"/>
      </xdr:nvSpPr>
      <xdr:spPr>
        <a:xfrm>
          <a:off x="149678" y="136071"/>
          <a:ext cx="1174750" cy="423332"/>
        </a:xfrm>
        <a:prstGeom prst="rect">
          <a:avLst/>
        </a:prstGeom>
        <a:blipFill dpi="0" rotWithShape="1">
          <a:blip xmlns:r="http://schemas.openxmlformats.org/officeDocument/2006/relationships" r:embed="rId1">
            <a:alphaModFix amt="50000"/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l"/>
          <a:r>
            <a:rPr lang="fr-FR" sz="1600" b="1"/>
            <a:t>   Accueil</a:t>
          </a:r>
        </a:p>
      </xdr:txBody>
    </xdr:sp>
    <xdr:clientData/>
  </xdr:oneCellAnchor>
  <xdr:twoCellAnchor>
    <xdr:from>
      <xdr:col>2</xdr:col>
      <xdr:colOff>737053</xdr:colOff>
      <xdr:row>12</xdr:row>
      <xdr:rowOff>1</xdr:rowOff>
    </xdr:from>
    <xdr:to>
      <xdr:col>4</xdr:col>
      <xdr:colOff>614589</xdr:colOff>
      <xdr:row>13</xdr:row>
      <xdr:rowOff>158751</xdr:rowOff>
    </xdr:to>
    <xdr:sp macro="[2]!AfficheUserFormSuppDepl" textlink="">
      <xdr:nvSpPr>
        <xdr:cNvPr id="4" name="ZoneTexte 3"/>
        <xdr:cNvSpPr txBox="1"/>
      </xdr:nvSpPr>
      <xdr:spPr>
        <a:xfrm>
          <a:off x="3194503" y="4876801"/>
          <a:ext cx="2411186" cy="349250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Supprimer un déplacement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447675</xdr:colOff>
      <xdr:row>1</xdr:row>
      <xdr:rowOff>233362</xdr:rowOff>
    </xdr:from>
    <xdr:to>
      <xdr:col>11</xdr:col>
      <xdr:colOff>523875</xdr:colOff>
      <xdr:row>13</xdr:row>
      <xdr:rowOff>23812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304800</xdr:colOff>
      <xdr:row>18</xdr:row>
      <xdr:rowOff>180975</xdr:rowOff>
    </xdr:from>
    <xdr:to>
      <xdr:col>11</xdr:col>
      <xdr:colOff>381000</xdr:colOff>
      <xdr:row>34</xdr:row>
      <xdr:rowOff>171450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ujitsu/Downloads/Cr&#233;ation-dapplication-2n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ujitsu/Documents/Cours%20EIP/El%20Proyecto%20dela%20Muerte%20TCD%20et%20GC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stallation"/>
      <sheetName val="Téléphonie"/>
      <sheetName val="Matériel"/>
      <sheetName val="Déplacements"/>
      <sheetName val="Reporting"/>
      <sheetName val="Création-dapplication-2nd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stallation"/>
      <sheetName val="Téléphones"/>
      <sheetName val="Téléphonie"/>
      <sheetName val="Report Téléphonie"/>
      <sheetName val="Impression"/>
      <sheetName val="Report Impression"/>
      <sheetName val="Prêt de matériel"/>
      <sheetName val="Véhicules"/>
      <sheetName val="Déplacements"/>
      <sheetName val="Report Déplacements"/>
      <sheetName val="Reporting"/>
      <sheetName val="Gestion données"/>
    </sheetNames>
    <definedNames>
      <definedName name="Accueil"/>
      <definedName name="AfficheUserForm4"/>
      <definedName name="AfficheUserFormDeplacements"/>
      <definedName name="AfficheUserFormInsta"/>
      <definedName name="AfficheUserFormSuppDepl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fujitsu/Documents/Cours%20EIP/El%20Proyecto%20dela%20Muerte%20TCD%20et%20GCD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fujitsu/Documents/Cours%20EIP/El%20Proyecto%20dela%20Muerte%20TCD%20et%20GCD.xlsm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ollesel Mathias" refreshedDate="42449.495656134262" createdVersion="5" refreshedVersion="5" minRefreshableVersion="3" recordCount="4">
  <cacheSource type="worksheet">
    <worksheetSource name="Tableau2" r:id="rId2"/>
  </cacheSource>
  <cacheFields count="14">
    <cacheField name="Modèle" numFmtId="0">
      <sharedItems/>
    </cacheField>
    <cacheField name="Plaque" numFmtId="0">
      <sharedItems count="2">
        <s v="ML850JK"/>
        <s v="HT452FZ"/>
      </sharedItems>
    </cacheField>
    <cacheField name="Projet" numFmtId="0">
      <sharedItems containsSemiMixedTypes="0" containsString="0" containsNumber="1" containsInteger="1" minValue="201" maxValue="7541" count="4">
        <n v="754"/>
        <n v="201"/>
        <n v="7541"/>
        <n v="423"/>
      </sharedItems>
    </cacheField>
    <cacheField name="Numéro de Badge" numFmtId="0">
      <sharedItems containsSemiMixedTypes="0" containsString="0" containsNumber="1" containsInteger="1" minValue="865" maxValue="8520"/>
    </cacheField>
    <cacheField name="Nom" numFmtId="0">
      <sharedItems/>
    </cacheField>
    <cacheField name="Prénom" numFmtId="0">
      <sharedItems/>
    </cacheField>
    <cacheField name="Date de départ" numFmtId="0">
      <sharedItems containsDate="1" containsMixedTypes="1" minDate="2015-10-24T00:00:00" maxDate="2016-02-03T00:00:00" count="4">
        <d v="2016-02-02T00:00:00"/>
        <d v="2015-10-24T00:00:00"/>
        <s v="14/12/2015"/>
        <d v="2015-11-25T00:00:00"/>
      </sharedItems>
    </cacheField>
    <cacheField name="Temps d'utilisation (en jours)" numFmtId="0">
      <sharedItems containsSemiMixedTypes="0" containsString="0" containsNumber="1" minValue="1.5" maxValue="5"/>
    </cacheField>
    <cacheField name="km départ" numFmtId="0">
      <sharedItems containsSemiMixedTypes="0" containsString="0" containsNumber="1" containsInteger="1" minValue="24013" maxValue="31134"/>
    </cacheField>
    <cacheField name="km retour" numFmtId="0">
      <sharedItems containsSemiMixedTypes="0" containsString="0" containsNumber="1" containsInteger="1" minValue="25139" maxValue="31459"/>
    </cacheField>
    <cacheField name="km parcourus" numFmtId="0">
      <sharedItems containsSemiMixedTypes="0" containsString="0" containsNumber="1" containsInteger="1" minValue="325" maxValue="1126"/>
    </cacheField>
    <cacheField name="Frais de carburant (en €)" numFmtId="0">
      <sharedItems containsSemiMixedTypes="0" containsString="0" containsNumber="1" minValue="26.87" maxValue="90"/>
    </cacheField>
    <cacheField name="Frais péage" numFmtId="0">
      <sharedItems containsSemiMixedTypes="0" containsString="0" containsNumber="1" minValue="37" maxValue="89.64"/>
    </cacheField>
    <cacheField name="Frais lavage" numFmtId="0">
      <sharedItems containsSemiMixedTypes="0" containsString="0" containsNumber="1" containsInteger="1" minValue="0" maxValue="4" count="3">
        <n v="4"/>
        <n v="2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ollesel Mathias" refreshedDate="42449.485020949076" createdVersion="5" refreshedVersion="5" minRefreshableVersion="3" recordCount="4">
  <cacheSource type="worksheet">
    <worksheetSource name="Tableau2" r:id="rId2"/>
  </cacheSource>
  <cacheFields count="14">
    <cacheField name="Modèle" numFmtId="0">
      <sharedItems/>
    </cacheField>
    <cacheField name="Plaque" numFmtId="0">
      <sharedItems count="2">
        <s v="ML850JK"/>
        <s v="HT452FZ"/>
      </sharedItems>
    </cacheField>
    <cacheField name="Projet" numFmtId="0">
      <sharedItems containsSemiMixedTypes="0" containsString="0" containsNumber="1" containsInteger="1" minValue="201" maxValue="7541" count="4">
        <n v="754"/>
        <n v="201"/>
        <n v="7541"/>
        <n v="423"/>
      </sharedItems>
    </cacheField>
    <cacheField name="Numéro de Badge" numFmtId="0">
      <sharedItems containsSemiMixedTypes="0" containsString="0" containsNumber="1" containsInteger="1" minValue="865" maxValue="8520"/>
    </cacheField>
    <cacheField name="Nom" numFmtId="0">
      <sharedItems/>
    </cacheField>
    <cacheField name="Prénom" numFmtId="0">
      <sharedItems/>
    </cacheField>
    <cacheField name="Date de départ" numFmtId="0">
      <sharedItems containsDate="1" containsMixedTypes="1" minDate="2015-10-24T00:00:00" maxDate="2016-02-03T00:00:00" count="4">
        <d v="2016-02-02T00:00:00"/>
        <d v="2015-10-24T00:00:00"/>
        <s v="14/12/2015"/>
        <d v="2015-11-25T00:00:00"/>
      </sharedItems>
    </cacheField>
    <cacheField name="Temps d'utilisation (en jours)" numFmtId="0">
      <sharedItems containsSemiMixedTypes="0" containsString="0" containsNumber="1" minValue="1.5" maxValue="5" count="3">
        <n v="4"/>
        <n v="5"/>
        <n v="1.5"/>
      </sharedItems>
    </cacheField>
    <cacheField name="km départ" numFmtId="0">
      <sharedItems containsSemiMixedTypes="0" containsString="0" containsNumber="1" containsInteger="1" minValue="24013" maxValue="31134"/>
    </cacheField>
    <cacheField name="km retour" numFmtId="0">
      <sharedItems containsSemiMixedTypes="0" containsString="0" containsNumber="1" containsInteger="1" minValue="25139" maxValue="31459"/>
    </cacheField>
    <cacheField name="km parcourus" numFmtId="0">
      <sharedItems containsSemiMixedTypes="0" containsString="0" containsNumber="1" containsInteger="1" minValue="325" maxValue="1126"/>
    </cacheField>
    <cacheField name="Frais de carburant (en €)" numFmtId="0">
      <sharedItems containsSemiMixedTypes="0" containsString="0" containsNumber="1" minValue="26.87" maxValue="90"/>
    </cacheField>
    <cacheField name="Frais péage" numFmtId="0">
      <sharedItems containsSemiMixedTypes="0" containsString="0" containsNumber="1" minValue="37" maxValue="89.64"/>
    </cacheField>
    <cacheField name="Frais lavage" numFmtId="0">
      <sharedItems containsSemiMixedTypes="0" containsString="0" containsNumber="1" containsInteger="1" minValue="0" maxValue="4" count="3">
        <n v="4"/>
        <n v="2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s v="Fiat 500"/>
    <x v="0"/>
    <x v="0"/>
    <n v="8520"/>
    <s v="Lagravere"/>
    <s v="Thierry "/>
    <x v="0"/>
    <n v="4"/>
    <n v="25139"/>
    <n v="25658"/>
    <n v="519"/>
    <n v="52"/>
    <n v="89.64"/>
    <x v="0"/>
  </r>
  <r>
    <s v="Fiat 500"/>
    <x v="0"/>
    <x v="1"/>
    <n v="4015"/>
    <s v="Roux"/>
    <s v="Michel "/>
    <x v="1"/>
    <n v="5"/>
    <n v="24013"/>
    <n v="25139"/>
    <n v="1126"/>
    <n v="90"/>
    <n v="45"/>
    <x v="1"/>
  </r>
  <r>
    <s v="Renault Captur"/>
    <x v="1"/>
    <x v="2"/>
    <n v="865"/>
    <s v="Christine"/>
    <s v="Claudon"/>
    <x v="2"/>
    <n v="1.5"/>
    <n v="31134"/>
    <n v="31459"/>
    <n v="325"/>
    <n v="26.87"/>
    <n v="37"/>
    <x v="2"/>
  </r>
  <r>
    <s v="Renault Captur"/>
    <x v="1"/>
    <x v="3"/>
    <n v="865"/>
    <s v="Claudon"/>
    <s v="Christine"/>
    <x v="3"/>
    <n v="4"/>
    <n v="30568"/>
    <n v="31134"/>
    <n v="566"/>
    <n v="54"/>
    <n v="40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">
  <r>
    <s v="Fiat 500"/>
    <x v="0"/>
    <x v="0"/>
    <n v="8520"/>
    <s v="Lagravere"/>
    <s v="Thierry "/>
    <x v="0"/>
    <x v="0"/>
    <n v="25139"/>
    <n v="25658"/>
    <n v="519"/>
    <n v="52"/>
    <n v="89.64"/>
    <x v="0"/>
  </r>
  <r>
    <s v="Fiat 500"/>
    <x v="0"/>
    <x v="1"/>
    <n v="4015"/>
    <s v="Roux"/>
    <s v="Michel "/>
    <x v="1"/>
    <x v="1"/>
    <n v="24013"/>
    <n v="25139"/>
    <n v="1126"/>
    <n v="90"/>
    <n v="45"/>
    <x v="1"/>
  </r>
  <r>
    <s v="Renault Captur"/>
    <x v="1"/>
    <x v="2"/>
    <n v="865"/>
    <s v="Christine"/>
    <s v="Claudon"/>
    <x v="2"/>
    <x v="2"/>
    <n v="31134"/>
    <n v="31459"/>
    <n v="325"/>
    <n v="26.87"/>
    <n v="37"/>
    <x v="2"/>
  </r>
  <r>
    <s v="Renault Captur"/>
    <x v="1"/>
    <x v="3"/>
    <n v="865"/>
    <s v="Claudon"/>
    <s v="Christine"/>
    <x v="3"/>
    <x v="0"/>
    <n v="30568"/>
    <n v="31134"/>
    <n v="566"/>
    <n v="54"/>
    <n v="4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">
  <location ref="A5:D11" firstHeaderRow="1" firstDataRow="2" firstDataCol="1" rowPageCount="1" colPageCount="1"/>
  <pivotFields count="14">
    <pivotField showAll="0"/>
    <pivotField axis="axisCol" showAll="0">
      <items count="3">
        <item x="1"/>
        <item x="0"/>
        <item t="default"/>
      </items>
    </pivotField>
    <pivotField axis="axisRow" showAll="0">
      <items count="5">
        <item x="1"/>
        <item x="3"/>
        <item x="0"/>
        <item x="2"/>
        <item t="default"/>
      </items>
    </pivotField>
    <pivotField showAll="0"/>
    <pivotField showAll="0"/>
    <pivotField showAll="0"/>
    <pivotField axis="axisPage" showAll="0">
      <items count="5">
        <item x="2"/>
        <item x="1"/>
        <item x="3"/>
        <item x="0"/>
        <item t="default"/>
      </items>
    </pivotField>
    <pivotField showAll="0">
      <items count="4">
        <item x="2"/>
        <item x="0"/>
        <item x="1"/>
        <item t="default"/>
      </items>
    </pivotField>
    <pivotField showAll="0"/>
    <pivotField showAll="0"/>
    <pivotField dataField="1" showAll="0"/>
    <pivotField showAll="0"/>
    <pivotField showAll="0"/>
    <pivotField showAll="0">
      <items count="4">
        <item x="2"/>
        <item x="1"/>
        <item x="0"/>
        <item t="default"/>
      </items>
    </pivotField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3">
    <i>
      <x/>
    </i>
    <i>
      <x v="1"/>
    </i>
    <i t="grand">
      <x/>
    </i>
  </colItems>
  <pageFields count="1">
    <pageField fld="6" hier="-1"/>
  </pageFields>
  <dataFields count="1">
    <dataField name="Somme de km parcourus" fld="10" baseField="0" baseItem="0"/>
  </dataField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9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5">
  <location ref="A21:D27" firstHeaderRow="1" firstDataRow="2" firstDataCol="1" rowPageCount="1" colPageCount="1"/>
  <pivotFields count="14">
    <pivotField showAll="0"/>
    <pivotField axis="axisCol" showAll="0">
      <items count="3">
        <item x="1"/>
        <item x="0"/>
        <item t="default"/>
      </items>
    </pivotField>
    <pivotField axis="axisRow" showAll="0">
      <items count="5">
        <item x="1"/>
        <item x="3"/>
        <item x="0"/>
        <item x="2"/>
        <item t="default"/>
      </items>
    </pivotField>
    <pivotField showAll="0"/>
    <pivotField showAll="0"/>
    <pivotField showAll="0"/>
    <pivotField axis="axisPage" showAll="0">
      <items count="5">
        <item x="2"/>
        <item x="1"/>
        <item x="3"/>
        <item x="0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>
      <items count="4">
        <item x="2"/>
        <item x="1"/>
        <item x="0"/>
        <item t="default"/>
      </items>
    </pivotField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3">
    <i>
      <x/>
    </i>
    <i>
      <x v="1"/>
    </i>
    <i t="grand">
      <x/>
    </i>
  </colItems>
  <pageFields count="1">
    <pageField fld="6" hier="-1"/>
  </pageFields>
  <dataFields count="1">
    <dataField name="Somme de Temps d'utilisation (en jours)" fld="7" baseField="0" baseItem="0"/>
  </dataFields>
  <chartFormats count="8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4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4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5" displayName="Tableau5" ref="B2:M6" totalsRowShown="0" headerRowDxfId="13" dataDxfId="12">
  <autoFilter ref="B2:M6"/>
  <sortState ref="B3:M6">
    <sortCondition ref="B3"/>
  </sortState>
  <tableColumns count="12">
    <tableColumn id="3" name="N° Badge" dataDxfId="11"/>
    <tableColumn id="1" name="Nom" dataDxfId="10"/>
    <tableColumn id="2" name="Prénom" dataDxfId="9"/>
    <tableColumn id="14" name="Département" dataDxfId="8"/>
    <tableColumn id="6" name="Fonction" dataDxfId="7"/>
    <tableColumn id="11" name="N° Bureau" dataDxfId="6"/>
    <tableColumn id="13" name="Clés" dataDxfId="5"/>
    <tableColumn id="7" name="N° tel 1" dataDxfId="4"/>
    <tableColumn id="8" name="N°tel 2" dataDxfId="3"/>
    <tableColumn id="9" name="N° tel 3" dataDxfId="2"/>
    <tableColumn id="10" name="N° mobile" dataDxfId="1"/>
    <tableColumn id="12" name="Code photocopieur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2:J5" totalsRowShown="0" headerRowDxfId="39" dataDxfId="38">
  <autoFilter ref="B2:J5"/>
  <tableColumns count="9">
    <tableColumn id="1" name="Plaque" dataDxfId="37"/>
    <tableColumn id="2" name="Modèle" dataDxfId="36"/>
    <tableColumn id="3" name="Prochaine révision" dataDxfId="35"/>
    <tableColumn id="8" name="Début de location" dataDxfId="34"/>
    <tableColumn id="9" name="Fin de Location" dataDxfId="33"/>
    <tableColumn id="10" name="Jours de location" dataDxfId="32">
      <calculatedColumnFormula>Tableau1[Fin de Location]-Tableau1[Début de location]</calculatedColumnFormula>
    </tableColumn>
    <tableColumn id="11" name="Coût Location" dataDxfId="31"/>
    <tableColumn id="12" name="Maintenance" dataDxfId="30"/>
    <tableColumn id="13" name="Assurance" dataDxfId="29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B16:O20" totalsRowShown="0" headerRowDxfId="28" dataDxfId="27">
  <autoFilter ref="B16:O20"/>
  <sortState ref="B17:O20">
    <sortCondition descending="1" ref="G17"/>
  </sortState>
  <tableColumns count="14">
    <tableColumn id="1" name="Modèle" dataDxfId="26"/>
    <tableColumn id="2" name="Plaque" dataDxfId="25"/>
    <tableColumn id="3" name="Projet" dataDxfId="24"/>
    <tableColumn id="4" name="Numéro de Badge" dataDxfId="23"/>
    <tableColumn id="5" name="Nom" dataDxfId="22"/>
    <tableColumn id="14" name="Prénom"/>
    <tableColumn id="6" name="Date de départ" dataDxfId="21"/>
    <tableColumn id="7" name="Temps d'utilisation (en jours)" dataDxfId="20"/>
    <tableColumn id="8" name="km départ" dataDxfId="19"/>
    <tableColumn id="9" name="km retour" dataDxfId="18"/>
    <tableColumn id="10" name="km parcourus" dataDxfId="17">
      <calculatedColumnFormula>Tableau2[[#This Row],[km retour]]-Tableau2[[#This Row],[km départ]]</calculatedColumnFormula>
    </tableColumn>
    <tableColumn id="11" name="Frais de carburant (en €)" dataDxfId="16"/>
    <tableColumn id="12" name="Frais péage" dataDxfId="15"/>
    <tableColumn id="13" name="Frais lavage" dataDxfId="1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B2:M6"/>
  <sheetViews>
    <sheetView showGridLines="0" zoomScale="90" zoomScaleNormal="90" workbookViewId="0">
      <selection activeCell="B6" sqref="B6"/>
    </sheetView>
  </sheetViews>
  <sheetFormatPr baseColWidth="10" defaultRowHeight="15" x14ac:dyDescent="0.25"/>
  <cols>
    <col min="1" max="1" width="17" style="47" customWidth="1"/>
    <col min="2" max="3" width="11.42578125" style="47"/>
    <col min="4" max="4" width="12.42578125" style="47" customWidth="1"/>
    <col min="5" max="5" width="15" style="47" customWidth="1"/>
    <col min="6" max="8" width="13.5703125" style="47" customWidth="1"/>
    <col min="9" max="9" width="14.140625" style="47" customWidth="1"/>
    <col min="10" max="10" width="13.140625" style="47" customWidth="1"/>
    <col min="11" max="11" width="13.28515625" style="47" customWidth="1"/>
    <col min="12" max="12" width="15" style="47" customWidth="1"/>
    <col min="13" max="13" width="20.140625" style="47" customWidth="1"/>
    <col min="14" max="16384" width="11.42578125" style="47"/>
  </cols>
  <sheetData>
    <row r="2" spans="2:13" ht="15.75" customHeight="1" x14ac:dyDescent="0.25">
      <c r="B2" s="46" t="s">
        <v>49</v>
      </c>
      <c r="C2" s="46" t="s">
        <v>28</v>
      </c>
      <c r="D2" s="46" t="s">
        <v>29</v>
      </c>
      <c r="E2" s="46" t="s">
        <v>50</v>
      </c>
      <c r="F2" s="46" t="s">
        <v>51</v>
      </c>
      <c r="G2" s="46" t="s">
        <v>52</v>
      </c>
      <c r="H2" s="46" t="s">
        <v>53</v>
      </c>
      <c r="I2" s="46" t="s">
        <v>54</v>
      </c>
      <c r="J2" s="46" t="s">
        <v>55</v>
      </c>
      <c r="K2" s="46" t="s">
        <v>56</v>
      </c>
      <c r="L2" s="46" t="s">
        <v>57</v>
      </c>
      <c r="M2" s="46" t="s">
        <v>58</v>
      </c>
    </row>
    <row r="3" spans="2:13" ht="45" x14ac:dyDescent="0.25">
      <c r="B3" s="47">
        <v>541</v>
      </c>
      <c r="C3" s="47" t="s">
        <v>59</v>
      </c>
      <c r="D3" s="47" t="s">
        <v>60</v>
      </c>
      <c r="E3" s="47" t="s">
        <v>61</v>
      </c>
      <c r="F3" s="47" t="s">
        <v>62</v>
      </c>
      <c r="G3" s="47">
        <v>1</v>
      </c>
      <c r="H3" s="47" t="s">
        <v>63</v>
      </c>
      <c r="I3" s="47">
        <v>5885</v>
      </c>
      <c r="J3" s="47">
        <v>868668</v>
      </c>
      <c r="K3" s="47">
        <v>68475</v>
      </c>
      <c r="L3" s="47" t="s">
        <v>64</v>
      </c>
      <c r="M3" s="47">
        <v>8888</v>
      </c>
    </row>
    <row r="4" spans="2:13" ht="60" x14ac:dyDescent="0.25">
      <c r="B4" s="47">
        <v>745</v>
      </c>
      <c r="C4" s="47" t="s">
        <v>65</v>
      </c>
      <c r="D4" s="47" t="s">
        <v>66</v>
      </c>
      <c r="E4" s="47" t="s">
        <v>67</v>
      </c>
      <c r="F4" s="47" t="s">
        <v>68</v>
      </c>
      <c r="G4" s="47">
        <v>56</v>
      </c>
      <c r="H4" s="47" t="s">
        <v>69</v>
      </c>
      <c r="I4" s="47">
        <v>7896</v>
      </c>
      <c r="J4" s="47">
        <v>1259</v>
      </c>
      <c r="M4" s="47">
        <v>7542</v>
      </c>
    </row>
    <row r="5" spans="2:13" ht="30" x14ac:dyDescent="0.25">
      <c r="B5" s="47">
        <v>2199</v>
      </c>
      <c r="C5" s="47" t="s">
        <v>70</v>
      </c>
      <c r="D5" s="47" t="s">
        <v>71</v>
      </c>
      <c r="E5" s="47" t="s">
        <v>72</v>
      </c>
      <c r="F5" s="47" t="s">
        <v>62</v>
      </c>
      <c r="G5" s="47">
        <v>1</v>
      </c>
      <c r="H5" s="47" t="s">
        <v>73</v>
      </c>
      <c r="I5" s="47">
        <v>3011</v>
      </c>
      <c r="J5" s="47">
        <v>8586</v>
      </c>
      <c r="K5" s="47">
        <v>8586</v>
      </c>
      <c r="L5" s="47">
        <v>1111</v>
      </c>
      <c r="M5" s="47">
        <v>9999</v>
      </c>
    </row>
    <row r="6" spans="2:13" ht="30" x14ac:dyDescent="0.25">
      <c r="B6" s="47">
        <v>9512</v>
      </c>
      <c r="C6" s="47" t="s">
        <v>40</v>
      </c>
      <c r="D6" s="47" t="s">
        <v>39</v>
      </c>
      <c r="E6" s="47" t="s">
        <v>74</v>
      </c>
      <c r="F6" s="47" t="s">
        <v>75</v>
      </c>
      <c r="G6" s="47">
        <v>26</v>
      </c>
      <c r="H6" s="47" t="s">
        <v>76</v>
      </c>
      <c r="I6" s="47">
        <v>9651</v>
      </c>
      <c r="L6" s="47">
        <v>7418</v>
      </c>
      <c r="M6" s="47">
        <v>2587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C00000"/>
  </sheetPr>
  <dimension ref="B2:J5"/>
  <sheetViews>
    <sheetView showGridLines="0" zoomScale="90" zoomScaleNormal="90" workbookViewId="0">
      <selection activeCell="E7" sqref="E7"/>
    </sheetView>
  </sheetViews>
  <sheetFormatPr baseColWidth="10" defaultRowHeight="15" x14ac:dyDescent="0.25"/>
  <cols>
    <col min="1" max="1" width="19.28515625" customWidth="1"/>
    <col min="2" max="2" width="15.85546875" customWidth="1"/>
    <col min="3" max="3" width="16.7109375" customWidth="1"/>
    <col min="4" max="4" width="17.85546875" customWidth="1"/>
    <col min="5" max="5" width="16.140625" customWidth="1"/>
    <col min="6" max="6" width="15.7109375" customWidth="1"/>
    <col min="7" max="7" width="14.42578125" customWidth="1"/>
    <col min="8" max="8" width="15.42578125" customWidth="1"/>
    <col min="9" max="9" width="14.7109375" customWidth="1"/>
    <col min="10" max="10" width="15" customWidth="1"/>
  </cols>
  <sheetData>
    <row r="2" spans="2:10" ht="30" x14ac:dyDescent="0.25">
      <c r="B2" s="5" t="s">
        <v>14</v>
      </c>
      <c r="C2" s="5" t="s">
        <v>13</v>
      </c>
      <c r="D2" s="5" t="s">
        <v>12</v>
      </c>
      <c r="E2" s="6" t="s">
        <v>11</v>
      </c>
      <c r="F2" s="6" t="s">
        <v>10</v>
      </c>
      <c r="G2" s="5" t="s">
        <v>9</v>
      </c>
      <c r="H2" s="5" t="s">
        <v>8</v>
      </c>
      <c r="I2" s="5" t="s">
        <v>7</v>
      </c>
      <c r="J2" s="5" t="s">
        <v>6</v>
      </c>
    </row>
    <row r="3" spans="2:10" x14ac:dyDescent="0.25">
      <c r="B3" s="4" t="s">
        <v>5</v>
      </c>
      <c r="C3" s="4" t="s">
        <v>4</v>
      </c>
      <c r="D3" s="3">
        <v>30000</v>
      </c>
      <c r="E3" s="2">
        <v>42005</v>
      </c>
      <c r="F3" s="2">
        <v>42736</v>
      </c>
      <c r="G3" s="1">
        <f>Tableau1[Fin de Location]-Tableau1[Début de location]</f>
        <v>731</v>
      </c>
      <c r="H3" s="1">
        <v>12000</v>
      </c>
      <c r="I3" s="1">
        <v>500</v>
      </c>
      <c r="J3" s="1">
        <v>132</v>
      </c>
    </row>
    <row r="4" spans="2:10" x14ac:dyDescent="0.25">
      <c r="B4" s="4" t="s">
        <v>3</v>
      </c>
      <c r="C4" s="4" t="s">
        <v>2</v>
      </c>
      <c r="D4" s="3">
        <v>50000</v>
      </c>
      <c r="E4" s="2">
        <v>42005</v>
      </c>
      <c r="F4" s="2">
        <v>42736</v>
      </c>
      <c r="G4" s="1">
        <f>Tableau1[Fin de Location]-Tableau1[Début de location]</f>
        <v>731</v>
      </c>
      <c r="H4" s="1">
        <v>6540</v>
      </c>
      <c r="I4" s="1">
        <v>256</v>
      </c>
      <c r="J4" s="1">
        <v>145</v>
      </c>
    </row>
    <row r="5" spans="2:10" x14ac:dyDescent="0.25">
      <c r="B5" s="4" t="s">
        <v>1</v>
      </c>
      <c r="C5" s="4" t="s">
        <v>0</v>
      </c>
      <c r="D5" s="3">
        <v>12300</v>
      </c>
      <c r="E5" s="2">
        <v>42374</v>
      </c>
      <c r="F5" s="2">
        <v>42740</v>
      </c>
      <c r="G5" s="1">
        <f>Tableau1[Fin de Location]-Tableau1[Début de location]</f>
        <v>366</v>
      </c>
      <c r="H5" s="1">
        <v>2560</v>
      </c>
      <c r="I5" s="1">
        <v>420</v>
      </c>
      <c r="J5" s="1">
        <v>142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00000"/>
  </sheetPr>
  <dimension ref="B1:V20"/>
  <sheetViews>
    <sheetView showGridLines="0" tabSelected="1" zoomScale="60" zoomScaleNormal="60" workbookViewId="0">
      <selection activeCell="H23" sqref="H23"/>
    </sheetView>
  </sheetViews>
  <sheetFormatPr baseColWidth="10" defaultRowHeight="15" x14ac:dyDescent="0.25"/>
  <cols>
    <col min="1" max="1" width="11.42578125" style="4"/>
    <col min="2" max="2" width="25.42578125" style="4" customWidth="1"/>
    <col min="3" max="3" width="16.28515625" style="4" customWidth="1"/>
    <col min="4" max="4" width="21.7109375" style="4" customWidth="1"/>
    <col min="5" max="5" width="19" style="4" customWidth="1"/>
    <col min="6" max="7" width="22.42578125" style="4" customWidth="1"/>
    <col min="8" max="8" width="16.28515625" style="4" customWidth="1"/>
    <col min="9" max="9" width="14.85546875" style="4" customWidth="1"/>
    <col min="10" max="10" width="19.28515625" style="4" customWidth="1"/>
    <col min="11" max="11" width="24.28515625" style="4" customWidth="1"/>
    <col min="12" max="12" width="20.28515625" style="4" customWidth="1"/>
    <col min="13" max="13" width="20.140625" style="4" customWidth="1"/>
    <col min="14" max="14" width="23" style="4" customWidth="1"/>
    <col min="15" max="15" width="25.42578125" style="4" customWidth="1"/>
    <col min="16" max="16" width="22.7109375" style="4" customWidth="1"/>
    <col min="17" max="17" width="21.5703125" style="4" customWidth="1"/>
    <col min="18" max="16384" width="11.42578125" style="4"/>
  </cols>
  <sheetData>
    <row r="1" spans="2:22" ht="27.75" customHeight="1" x14ac:dyDescent="0.25">
      <c r="R1" s="7"/>
      <c r="S1" s="8"/>
      <c r="T1" s="8"/>
      <c r="U1" s="8"/>
      <c r="V1" s="7"/>
    </row>
    <row r="2" spans="2:22" ht="30" customHeight="1" x14ac:dyDescent="0.25">
      <c r="C2" s="9" t="s">
        <v>15</v>
      </c>
      <c r="D2" s="43" t="s">
        <v>5</v>
      </c>
      <c r="E2" s="44"/>
      <c r="R2" s="7"/>
      <c r="S2" s="10"/>
      <c r="T2" s="10"/>
      <c r="U2" s="11"/>
      <c r="V2" s="7"/>
    </row>
    <row r="3" spans="2:22" ht="24.75" customHeight="1" x14ac:dyDescent="0.25">
      <c r="G3" s="12"/>
      <c r="R3" s="7"/>
      <c r="S3" s="10"/>
      <c r="T3" s="10"/>
      <c r="U3" s="11"/>
      <c r="V3" s="7"/>
    </row>
    <row r="4" spans="2:22" ht="27" customHeight="1" x14ac:dyDescent="0.25">
      <c r="B4" s="13" t="s">
        <v>16</v>
      </c>
      <c r="C4" s="14">
        <v>42231</v>
      </c>
      <c r="E4" s="15" t="s">
        <v>17</v>
      </c>
      <c r="F4" s="16">
        <f>((IF(ISBLANK(D2), " ",IF(ISNA(VLOOKUP(D2,TabVéhicules,7,FALSE)), "Code erroné", VLOOKUP(D2,TabVéhicules,7,FALSE))))*(C6))/(IF(ISBLANK(D2), " ",IF(ISNA(VLOOKUP(D2,TabVéhicules,6,FALSE)), "Code erroné", VLOOKUP(D2,TabVéhicules,6,FALSE))))</f>
        <v>2511.6279069767443</v>
      </c>
      <c r="G4" s="17"/>
      <c r="R4" s="7"/>
      <c r="S4" s="11"/>
      <c r="T4" s="11"/>
      <c r="U4" s="11"/>
      <c r="V4" s="7"/>
    </row>
    <row r="5" spans="2:22" ht="29.25" customHeight="1" x14ac:dyDescent="0.25">
      <c r="B5" s="15" t="s">
        <v>18</v>
      </c>
      <c r="C5" s="18">
        <v>42384</v>
      </c>
      <c r="E5" s="19" t="s">
        <v>7</v>
      </c>
      <c r="F5" s="20">
        <f>((IF(ISBLANK(D2), " ",IF(ISNA(VLOOKUP(D2,TabVéhicules,8,FALSE)), "Code erroné", VLOOKUP(D2,TabVéhicules,8,FALSE))))*(C6))/(IF(ISBLANK(D2), " ",IF(ISNA(VLOOKUP(D2,TabVéhicules,6,FALSE)), "Code erroné", VLOOKUP(D2,TabVéhicules,6,FALSE))))</f>
        <v>104.65116279069767</v>
      </c>
      <c r="G5" s="21"/>
      <c r="R5" s="7"/>
      <c r="S5" s="11"/>
      <c r="T5" s="11"/>
      <c r="U5" s="11"/>
      <c r="V5" s="7"/>
    </row>
    <row r="6" spans="2:22" ht="30" customHeight="1" x14ac:dyDescent="0.25">
      <c r="B6" s="22" t="s">
        <v>19</v>
      </c>
      <c r="C6" s="23">
        <f>C5-C4</f>
        <v>153</v>
      </c>
      <c r="D6" s="24"/>
      <c r="E6" s="15" t="s">
        <v>6</v>
      </c>
      <c r="F6" s="16">
        <f>((IF(ISBLANK(D2), " ",IF(ISNA(VLOOKUP(D2,TabVéhicules,9,FALSE)), "Code erroné", VLOOKUP(D2,TabVéhicules,9,FALSE))))*(C6))/(IF(ISBLANK(D2), " ",IF(ISNA(VLOOKUP(D2,TabVéhicules,6,FALSE)), "Code erroné", VLOOKUP(D2,TabVéhicules,6,FALSE))))</f>
        <v>27.627906976744185</v>
      </c>
      <c r="G6" s="17"/>
      <c r="R6" s="7"/>
      <c r="S6" s="11"/>
      <c r="T6" s="11"/>
      <c r="U6" s="11"/>
      <c r="V6" s="7"/>
    </row>
    <row r="7" spans="2:22" ht="33.75" customHeight="1" x14ac:dyDescent="0.25">
      <c r="D7" s="25"/>
      <c r="G7" s="12"/>
      <c r="R7" s="7"/>
      <c r="S7" s="11"/>
      <c r="T7" s="11"/>
      <c r="U7" s="11"/>
      <c r="V7" s="7"/>
    </row>
    <row r="8" spans="2:22" ht="37.5" customHeight="1" x14ac:dyDescent="0.25">
      <c r="B8" s="22" t="s">
        <v>20</v>
      </c>
      <c r="C8" s="26">
        <f>SUMIFS(Tableau2[Frais de carburant (en €)],Tableau2[Date de départ],"&gt;="&amp;$C$4,Tableau2[Date de départ],"&lt;="&amp;$C$5,Tableau2[Plaque],$D$2)</f>
        <v>90</v>
      </c>
      <c r="E8" s="27" t="s">
        <v>12</v>
      </c>
      <c r="F8" s="23">
        <f>IF(ISBLANK(D2), " ",IF(ISNA(VLOOKUP(D2,TabVéhicules,3,FALSE)), "Code erroné", VLOOKUP(D2,TabVéhicules,3,FALSE)))</f>
        <v>30000</v>
      </c>
      <c r="G8" s="28" t="str">
        <f t="array" ref="G8">IF(MAX(IF(Tableau2[Plaque]=D2,Tableau2[km retour]))&gt;F8*90%,"Faire révision véhicule","")</f>
        <v/>
      </c>
      <c r="R8" s="7"/>
      <c r="S8" s="11"/>
      <c r="T8" s="11"/>
      <c r="U8" s="11"/>
      <c r="V8" s="7"/>
    </row>
    <row r="9" spans="2:22" ht="36" customHeight="1" x14ac:dyDescent="0.25">
      <c r="B9" s="29" t="s">
        <v>21</v>
      </c>
      <c r="C9" s="30">
        <f>SUMIFS(Tableau2[Frais péage],Tableau2[Date de départ],"&gt;="&amp;$C$4,Tableau2[Date de départ],"&lt;="&amp;$C$5,Tableau2[Plaque],$D$2)</f>
        <v>45</v>
      </c>
      <c r="F9" s="31"/>
      <c r="G9" s="31"/>
      <c r="R9" s="7"/>
      <c r="S9" s="11"/>
      <c r="T9" s="11"/>
      <c r="U9" s="11"/>
      <c r="V9" s="7"/>
    </row>
    <row r="10" spans="2:22" ht="36.75" customHeight="1" x14ac:dyDescent="0.25">
      <c r="B10" s="32" t="s">
        <v>22</v>
      </c>
      <c r="C10" s="33">
        <f>SUMIFS(Tableau2[Frais lavage],Tableau2[Date de départ],"&gt;="&amp;$C$4,Tableau2[Date de départ],"&lt;="&amp;$C$5,Tableau2[Plaque],$D$2)</f>
        <v>2</v>
      </c>
      <c r="D10" s="29" t="s">
        <v>23</v>
      </c>
      <c r="E10" s="34">
        <f>F4+F5+F6+C8+C9+C10</f>
        <v>2780.9069767441861</v>
      </c>
      <c r="R10" s="7"/>
      <c r="S10" s="7"/>
      <c r="T10" s="7"/>
      <c r="U10" s="7"/>
      <c r="V10" s="7"/>
    </row>
    <row r="11" spans="2:22" ht="40.5" customHeight="1" x14ac:dyDescent="0.25">
      <c r="B11" s="29" t="s">
        <v>24</v>
      </c>
      <c r="C11" s="30">
        <f>SUMIFS(Tableau2[km parcourus],Tableau2[Date de départ],"&gt;="&amp;$C$4,Tableau2[Date de départ],"&lt;="&amp;$C$5,Tableau2[Plaque],$D$2)</f>
        <v>1126</v>
      </c>
      <c r="D11" s="32" t="s">
        <v>25</v>
      </c>
      <c r="E11" s="35">
        <f>IF(ISERROR(E10/C11)," ",E10/C11)</f>
        <v>2.4697220042133092</v>
      </c>
    </row>
    <row r="12" spans="2:22" ht="30.75" customHeight="1" x14ac:dyDescent="0.25"/>
    <row r="16" spans="2:22" ht="30" customHeight="1" x14ac:dyDescent="0.25">
      <c r="B16" s="27" t="s">
        <v>13</v>
      </c>
      <c r="C16" s="27" t="s">
        <v>14</v>
      </c>
      <c r="D16" s="27" t="s">
        <v>26</v>
      </c>
      <c r="E16" s="27" t="s">
        <v>27</v>
      </c>
      <c r="F16" s="27" t="s">
        <v>28</v>
      </c>
      <c r="G16" s="27" t="s">
        <v>29</v>
      </c>
      <c r="H16" s="27" t="s">
        <v>30</v>
      </c>
      <c r="I16" s="27" t="s">
        <v>31</v>
      </c>
      <c r="J16" s="27" t="s">
        <v>32</v>
      </c>
      <c r="K16" s="27" t="s">
        <v>33</v>
      </c>
      <c r="L16" s="27" t="s">
        <v>34</v>
      </c>
      <c r="M16" s="27" t="s">
        <v>35</v>
      </c>
      <c r="N16" s="27" t="s">
        <v>36</v>
      </c>
      <c r="O16" s="27" t="s">
        <v>37</v>
      </c>
    </row>
    <row r="17" spans="2:15" x14ac:dyDescent="0.25">
      <c r="B17" s="36" t="s">
        <v>4</v>
      </c>
      <c r="C17" s="36" t="s">
        <v>5</v>
      </c>
      <c r="D17" s="36">
        <v>754</v>
      </c>
      <c r="E17" s="36">
        <v>745</v>
      </c>
      <c r="F17" s="36" t="s">
        <v>65</v>
      </c>
      <c r="G17" s="36" t="s">
        <v>66</v>
      </c>
      <c r="H17" s="37">
        <v>42402</v>
      </c>
      <c r="I17" s="36">
        <v>4</v>
      </c>
      <c r="J17" s="36">
        <v>25139</v>
      </c>
      <c r="K17" s="36">
        <v>25658</v>
      </c>
      <c r="L17" s="38">
        <f>Tableau2[[#This Row],[km retour]]-Tableau2[[#This Row],[km départ]]</f>
        <v>519</v>
      </c>
      <c r="M17" s="36">
        <v>52</v>
      </c>
      <c r="N17" s="36">
        <v>89.64</v>
      </c>
      <c r="O17" s="36">
        <v>4</v>
      </c>
    </row>
    <row r="18" spans="2:15" x14ac:dyDescent="0.25">
      <c r="B18" s="36" t="s">
        <v>4</v>
      </c>
      <c r="C18" s="36" t="s">
        <v>5</v>
      </c>
      <c r="D18" s="36">
        <v>201</v>
      </c>
      <c r="E18" s="36">
        <v>541</v>
      </c>
      <c r="F18" s="36" t="s">
        <v>59</v>
      </c>
      <c r="G18" s="36" t="s">
        <v>60</v>
      </c>
      <c r="H18" s="37">
        <v>42301</v>
      </c>
      <c r="I18" s="36">
        <v>5</v>
      </c>
      <c r="J18" s="36">
        <v>24013</v>
      </c>
      <c r="K18" s="36">
        <v>25139</v>
      </c>
      <c r="L18" s="38">
        <f>Tableau2[[#This Row],[km retour]]-Tableau2[[#This Row],[km départ]]</f>
        <v>1126</v>
      </c>
      <c r="M18" s="36">
        <v>90</v>
      </c>
      <c r="N18" s="36">
        <v>45</v>
      </c>
      <c r="O18" s="36">
        <v>2</v>
      </c>
    </row>
    <row r="19" spans="2:15" x14ac:dyDescent="0.25">
      <c r="B19" s="36" t="s">
        <v>38</v>
      </c>
      <c r="C19" s="36" t="s">
        <v>3</v>
      </c>
      <c r="D19" s="36">
        <v>7541</v>
      </c>
      <c r="E19" s="36">
        <v>9512</v>
      </c>
      <c r="F19" s="36" t="s">
        <v>39</v>
      </c>
      <c r="G19" s="36" t="s">
        <v>40</v>
      </c>
      <c r="H19" s="37" t="s">
        <v>41</v>
      </c>
      <c r="I19" s="36">
        <v>1.5</v>
      </c>
      <c r="J19" s="36">
        <v>31134</v>
      </c>
      <c r="K19" s="36">
        <v>31459</v>
      </c>
      <c r="L19" s="38">
        <f>Tableau2[[#This Row],[km retour]]-Tableau2[[#This Row],[km départ]]</f>
        <v>325</v>
      </c>
      <c r="M19" s="36">
        <v>26.87</v>
      </c>
      <c r="N19" s="36">
        <v>37</v>
      </c>
      <c r="O19" s="36">
        <v>0</v>
      </c>
    </row>
    <row r="20" spans="2:15" x14ac:dyDescent="0.25">
      <c r="B20" s="36" t="s">
        <v>38</v>
      </c>
      <c r="C20" s="36" t="s">
        <v>3</v>
      </c>
      <c r="D20" s="36">
        <v>423</v>
      </c>
      <c r="E20" s="36">
        <v>9512</v>
      </c>
      <c r="F20" s="36" t="s">
        <v>40</v>
      </c>
      <c r="G20" s="36" t="s">
        <v>39</v>
      </c>
      <c r="H20" s="37">
        <v>42333</v>
      </c>
      <c r="I20" s="36">
        <v>4</v>
      </c>
      <c r="J20" s="36">
        <v>30568</v>
      </c>
      <c r="K20" s="36">
        <v>31134</v>
      </c>
      <c r="L20" s="36">
        <f>Tableau2[[#This Row],[km retour]]-Tableau2[[#This Row],[km départ]]</f>
        <v>566</v>
      </c>
      <c r="M20" s="36">
        <v>54</v>
      </c>
      <c r="N20" s="36">
        <v>40</v>
      </c>
      <c r="O20" s="36">
        <v>0</v>
      </c>
    </row>
  </sheetData>
  <mergeCells count="1">
    <mergeCell ref="D2:E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C00000"/>
  </sheetPr>
  <dimension ref="A1:D27"/>
  <sheetViews>
    <sheetView topLeftCell="A7" workbookViewId="0">
      <selection activeCell="C13" sqref="C13"/>
    </sheetView>
  </sheetViews>
  <sheetFormatPr baseColWidth="10" defaultRowHeight="15" x14ac:dyDescent="0.25"/>
  <cols>
    <col min="1" max="1" width="23" bestFit="1" customWidth="1"/>
    <col min="2" max="2" width="23.85546875" customWidth="1"/>
    <col min="3" max="3" width="8.5703125" customWidth="1"/>
    <col min="4" max="4" width="12.5703125" customWidth="1"/>
    <col min="5" max="5" width="8.5703125" customWidth="1"/>
    <col min="6" max="6" width="6.85546875" customWidth="1"/>
    <col min="7" max="7" width="8.5703125" customWidth="1"/>
    <col min="8" max="8" width="6.85546875" customWidth="1"/>
    <col min="9" max="9" width="12.5703125" customWidth="1"/>
    <col min="10" max="10" width="12.5703125" bestFit="1" customWidth="1"/>
  </cols>
  <sheetData>
    <row r="1" spans="1:4" ht="103.5" customHeight="1" x14ac:dyDescent="0.25">
      <c r="A1" s="45" t="s">
        <v>42</v>
      </c>
      <c r="B1" s="45"/>
      <c r="C1" s="45"/>
      <c r="D1" s="45"/>
    </row>
    <row r="2" spans="1:4" ht="67.5" customHeight="1" x14ac:dyDescent="0.25"/>
    <row r="3" spans="1:4" x14ac:dyDescent="0.25">
      <c r="A3" t="s">
        <v>30</v>
      </c>
      <c r="B3" t="s">
        <v>43</v>
      </c>
    </row>
    <row r="5" spans="1:4" x14ac:dyDescent="0.25">
      <c r="A5" t="s">
        <v>44</v>
      </c>
      <c r="B5" t="s">
        <v>45</v>
      </c>
    </row>
    <row r="6" spans="1:4" x14ac:dyDescent="0.25">
      <c r="A6" t="s">
        <v>46</v>
      </c>
      <c r="B6" t="s">
        <v>3</v>
      </c>
      <c r="C6" t="s">
        <v>5</v>
      </c>
      <c r="D6" t="s">
        <v>47</v>
      </c>
    </row>
    <row r="7" spans="1:4" x14ac:dyDescent="0.25">
      <c r="A7" s="39">
        <v>201</v>
      </c>
      <c r="B7" s="40"/>
      <c r="C7" s="40">
        <v>1126</v>
      </c>
      <c r="D7" s="40">
        <v>1126</v>
      </c>
    </row>
    <row r="8" spans="1:4" x14ac:dyDescent="0.25">
      <c r="A8" s="39">
        <v>423</v>
      </c>
      <c r="B8" s="40">
        <v>566</v>
      </c>
      <c r="C8" s="40"/>
      <c r="D8" s="40">
        <v>566</v>
      </c>
    </row>
    <row r="9" spans="1:4" x14ac:dyDescent="0.25">
      <c r="A9" s="39">
        <v>754</v>
      </c>
      <c r="B9" s="40"/>
      <c r="C9" s="40">
        <v>519</v>
      </c>
      <c r="D9" s="40">
        <v>519</v>
      </c>
    </row>
    <row r="10" spans="1:4" x14ac:dyDescent="0.25">
      <c r="A10" s="39">
        <v>7541</v>
      </c>
      <c r="B10" s="40">
        <v>325</v>
      </c>
      <c r="C10" s="40"/>
      <c r="D10" s="40">
        <v>325</v>
      </c>
    </row>
    <row r="11" spans="1:4" x14ac:dyDescent="0.25">
      <c r="A11" s="39" t="s">
        <v>47</v>
      </c>
      <c r="B11" s="40">
        <v>891</v>
      </c>
      <c r="C11" s="40">
        <v>1645</v>
      </c>
      <c r="D11" s="40">
        <v>2536</v>
      </c>
    </row>
    <row r="17" spans="1:4" s="42" customFormat="1" ht="2.25" customHeight="1" x14ac:dyDescent="0.25">
      <c r="A17" s="41"/>
    </row>
    <row r="19" spans="1:4" x14ac:dyDescent="0.25">
      <c r="A19" t="s">
        <v>30</v>
      </c>
      <c r="B19" t="s">
        <v>43</v>
      </c>
    </row>
    <row r="21" spans="1:4" x14ac:dyDescent="0.25">
      <c r="A21" t="s">
        <v>48</v>
      </c>
      <c r="B21" t="s">
        <v>45</v>
      </c>
    </row>
    <row r="22" spans="1:4" x14ac:dyDescent="0.25">
      <c r="A22" t="s">
        <v>46</v>
      </c>
      <c r="B22" t="s">
        <v>3</v>
      </c>
      <c r="C22" t="s">
        <v>5</v>
      </c>
      <c r="D22" t="s">
        <v>47</v>
      </c>
    </row>
    <row r="23" spans="1:4" x14ac:dyDescent="0.25">
      <c r="A23" s="39">
        <v>201</v>
      </c>
      <c r="B23" s="40"/>
      <c r="C23" s="40">
        <v>5</v>
      </c>
      <c r="D23" s="40">
        <v>5</v>
      </c>
    </row>
    <row r="24" spans="1:4" x14ac:dyDescent="0.25">
      <c r="A24" s="39">
        <v>423</v>
      </c>
      <c r="B24" s="40">
        <v>4</v>
      </c>
      <c r="C24" s="40"/>
      <c r="D24" s="40">
        <v>4</v>
      </c>
    </row>
    <row r="25" spans="1:4" x14ac:dyDescent="0.25">
      <c r="A25" s="39">
        <v>754</v>
      </c>
      <c r="B25" s="40"/>
      <c r="C25" s="40">
        <v>4</v>
      </c>
      <c r="D25" s="40">
        <v>4</v>
      </c>
    </row>
    <row r="26" spans="1:4" x14ac:dyDescent="0.25">
      <c r="A26" s="39">
        <v>7541</v>
      </c>
      <c r="B26" s="40">
        <v>1.5</v>
      </c>
      <c r="C26" s="40"/>
      <c r="D26" s="40">
        <v>1.5</v>
      </c>
    </row>
    <row r="27" spans="1:4" x14ac:dyDescent="0.25">
      <c r="A27" s="39" t="s">
        <v>47</v>
      </c>
      <c r="B27" s="40">
        <v>5.5</v>
      </c>
      <c r="C27" s="40">
        <v>9</v>
      </c>
      <c r="D27" s="40">
        <v>14.5</v>
      </c>
    </row>
  </sheetData>
  <mergeCells count="1">
    <mergeCell ref="A1:D1"/>
  </mergeCell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Installation</vt:lpstr>
      <vt:lpstr>Véhicules</vt:lpstr>
      <vt:lpstr>Déplacements</vt:lpstr>
      <vt:lpstr>Report Déplacements</vt:lpstr>
      <vt:lpstr>Datededepart</vt:lpstr>
      <vt:lpstr>Plaque</vt:lpstr>
      <vt:lpstr>Déplacements!TabDéplacements</vt:lpstr>
      <vt:lpstr>Installation!TabInstallation</vt:lpstr>
      <vt:lpstr>TabVéhicules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Pollesel Mathias</dc:creator>
  <cp:lastModifiedBy>Pollesel Mathias</cp:lastModifiedBy>
  <dcterms:created xsi:type="dcterms:W3CDTF">2016-03-21T17:33:10Z</dcterms:created>
  <dcterms:modified xsi:type="dcterms:W3CDTF">2016-03-21T17:45:38Z</dcterms:modified>
</cp:coreProperties>
</file>