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ujitsu\Documents\Cours EIP\A2\"/>
    </mc:Choice>
  </mc:AlternateContent>
  <bookViews>
    <workbookView xWindow="0" yWindow="0" windowWidth="20490" windowHeight="7755" tabRatio="810"/>
  </bookViews>
  <sheets>
    <sheet name="Acceuil" sheetId="1" r:id="rId1"/>
    <sheet name="Installation" sheetId="2" r:id="rId2"/>
    <sheet name="Téléphones" sheetId="9" r:id="rId3"/>
    <sheet name="Téléphonie" sheetId="3" r:id="rId4"/>
    <sheet name="Services d'impression" sheetId="4" r:id="rId5"/>
    <sheet name="Prêt de matériel" sheetId="5" r:id="rId6"/>
    <sheet name="Véhicules" sheetId="8" r:id="rId7"/>
    <sheet name="Déplacements" sheetId="6" r:id="rId8"/>
    <sheet name="Reporting" sheetId="7" r:id="rId9"/>
  </sheets>
  <definedNames>
    <definedName name="Datededepart">Tableau2[[#All],[Date de départ]]</definedName>
    <definedName name="Plaque">Tableau2[Plaque]</definedName>
    <definedName name="TabDéplacements" comment="Tableau des déplacements" localSheetId="7">Tableau2[]</definedName>
    <definedName name="TabTelephones" comment="Tableau des téléphones">Tableau3[]</definedName>
    <definedName name="TabVéhicules">Tableau1[]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8" l="1"/>
  <c r="C8" i="6"/>
  <c r="K17" i="6"/>
  <c r="F8" i="6" l="1"/>
  <c r="G3" i="8"/>
  <c r="C6" i="6" l="1"/>
  <c r="F4" i="6" l="1"/>
  <c r="F5" i="6"/>
  <c r="F6" i="6"/>
  <c r="C10" i="6"/>
  <c r="C9" i="6"/>
  <c r="E10" i="6" l="1"/>
  <c r="C11" i="6"/>
  <c r="F9" i="6" s="1"/>
  <c r="K18" i="6"/>
  <c r="E11" i="6" l="1"/>
</calcChain>
</file>

<file path=xl/sharedStrings.xml><?xml version="1.0" encoding="utf-8"?>
<sst xmlns="http://schemas.openxmlformats.org/spreadsheetml/2006/main" count="99" uniqueCount="88">
  <si>
    <t>Projet</t>
  </si>
  <si>
    <t>Numéro de Badge</t>
  </si>
  <si>
    <t>Date de départ</t>
  </si>
  <si>
    <t>km départ</t>
  </si>
  <si>
    <t>km retour</t>
  </si>
  <si>
    <t>km parcourus</t>
  </si>
  <si>
    <t>Frais de carburant</t>
  </si>
  <si>
    <t>Frais péage</t>
  </si>
  <si>
    <t>Frais lavage</t>
  </si>
  <si>
    <t>Modèle</t>
  </si>
  <si>
    <t>Plaque</t>
  </si>
  <si>
    <t>Conducteur</t>
  </si>
  <si>
    <t>Plaque:</t>
  </si>
  <si>
    <t>Date de début</t>
  </si>
  <si>
    <t>Date de fin</t>
  </si>
  <si>
    <t>Coût location</t>
  </si>
  <si>
    <t>Maintenance</t>
  </si>
  <si>
    <t>Assurance</t>
  </si>
  <si>
    <t>Frais de péage</t>
  </si>
  <si>
    <t>Frais delavage</t>
  </si>
  <si>
    <t>Coût total</t>
  </si>
  <si>
    <t>Temps d'utilisation (en jours)</t>
  </si>
  <si>
    <t>Prochaine révision</t>
  </si>
  <si>
    <t>Frais de carburant (en €)</t>
  </si>
  <si>
    <t>Fiat 500</t>
  </si>
  <si>
    <t>ML850JK</t>
  </si>
  <si>
    <t>Renault Captur</t>
  </si>
  <si>
    <t>HT452FZ</t>
  </si>
  <si>
    <t>Christine Claudon</t>
  </si>
  <si>
    <t>Nombre total de km parcourus</t>
  </si>
  <si>
    <t>Michel Roux</t>
  </si>
  <si>
    <t>Prix de revient (€/km)</t>
  </si>
  <si>
    <t>Nombre de jours</t>
  </si>
  <si>
    <t>Jours de location</t>
  </si>
  <si>
    <t>Coût Location</t>
  </si>
  <si>
    <t>Fin de Location</t>
  </si>
  <si>
    <t>Début de location</t>
  </si>
  <si>
    <t>renault captur</t>
  </si>
  <si>
    <t>N° Téléphone</t>
  </si>
  <si>
    <t>Localisation baie de brassage</t>
  </si>
  <si>
    <t>N° de brassage</t>
  </si>
  <si>
    <t>N° de prise</t>
  </si>
  <si>
    <t>Carte</t>
  </si>
  <si>
    <t>Nom de modèle</t>
  </si>
  <si>
    <t>Type</t>
  </si>
  <si>
    <t>E-accueil</t>
  </si>
  <si>
    <t>UA</t>
  </si>
  <si>
    <t>Gigamix 2.0</t>
  </si>
  <si>
    <t>A7</t>
  </si>
  <si>
    <t>1-0-26-8</t>
  </si>
  <si>
    <t>HelloBubulle</t>
  </si>
  <si>
    <t>A-CHATEAU</t>
  </si>
  <si>
    <t>B7</t>
  </si>
  <si>
    <t>1-0-1-54</t>
  </si>
  <si>
    <t>Z</t>
  </si>
  <si>
    <t>N° Badge</t>
  </si>
  <si>
    <t>Nom</t>
  </si>
  <si>
    <t>Prénom</t>
  </si>
  <si>
    <t>Département</t>
  </si>
  <si>
    <t>Tel Fixe 1</t>
  </si>
  <si>
    <t>Tel Fixe 2</t>
  </si>
  <si>
    <t>Tel Fixe 3</t>
  </si>
  <si>
    <t>Coût national</t>
  </si>
  <si>
    <t>Coût international</t>
  </si>
  <si>
    <t>Tel mobile</t>
  </si>
  <si>
    <t>Coût hors-forfait</t>
  </si>
  <si>
    <t>Coût national2</t>
  </si>
  <si>
    <t>Coût international 2</t>
  </si>
  <si>
    <t>Coût national 3</t>
  </si>
  <si>
    <t>Coût international 3</t>
  </si>
  <si>
    <t>Coût international2</t>
  </si>
  <si>
    <t>Date</t>
  </si>
  <si>
    <t>rtgfef</t>
  </si>
  <si>
    <t>gsgfds</t>
  </si>
  <si>
    <t xml:space="preserve">Cristine </t>
  </si>
  <si>
    <t>Claudon</t>
  </si>
  <si>
    <t>Michel</t>
  </si>
  <si>
    <t>Roux</t>
  </si>
  <si>
    <t>nom</t>
  </si>
  <si>
    <t>prénom</t>
  </si>
  <si>
    <t>Service</t>
  </si>
  <si>
    <t>Fonction</t>
  </si>
  <si>
    <t>N° tel 1</t>
  </si>
  <si>
    <t>N°tel 2</t>
  </si>
  <si>
    <t>N° tel 3</t>
  </si>
  <si>
    <t>N° mobile</t>
  </si>
  <si>
    <t>N° bureau</t>
  </si>
  <si>
    <t>Code photocopieur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</si>
</sst>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scheme val="minor"/>
    </font>
    <font>
      <b/>
      <sz val="11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</fills>
  <borders count="11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4" borderId="0" applyNumberFormat="0" applyBorder="0" applyAlignment="0" applyProtection="0"/>
    <xf numFmtId="0" fontId="4" fillId="5" borderId="0" applyNumberFormat="0" applyBorder="0" applyAlignment="0" applyProtection="0"/>
  </cellStyleXfs>
  <cellXfs count="44">
    <xf numFmtId="0" fontId="0" fillId="0" borderId="0" xfId="0"/>
    <xf numFmtId="0" fontId="1" fillId="3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3" fillId="0" borderId="0" xfId="1"/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7" fillId="2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2" fillId="2" borderId="0" xfId="0" applyNumberFormat="1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1" fillId="0" borderId="0" xfId="2" applyFont="1" applyFill="1" applyBorder="1" applyAlignment="1">
      <alignment horizontal="center" vertical="center" wrapText="1"/>
    </xf>
    <xf numFmtId="0" fontId="0" fillId="0" borderId="0" xfId="3" applyFont="1" applyFill="1" applyBorder="1" applyAlignment="1">
      <alignment horizontal="center" vertical="center" wrapText="1"/>
    </xf>
    <xf numFmtId="0" fontId="4" fillId="0" borderId="0" xfId="3" applyFill="1" applyBorder="1" applyAlignment="1">
      <alignment horizontal="center" vertical="center" wrapText="1"/>
    </xf>
    <xf numFmtId="14" fontId="2" fillId="2" borderId="0" xfId="0" applyNumberFormat="1" applyFont="1" applyFill="1" applyAlignment="1">
      <alignment horizontal="center" vertical="center" wrapText="1"/>
    </xf>
    <xf numFmtId="14" fontId="7" fillId="2" borderId="0" xfId="0" applyNumberFormat="1" applyFont="1" applyFill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2" fontId="11" fillId="2" borderId="7" xfId="0" applyNumberFormat="1" applyFont="1" applyFill="1" applyBorder="1" applyAlignment="1">
      <alignment horizontal="center" vertical="center" wrapText="1"/>
    </xf>
    <xf numFmtId="0" fontId="12" fillId="2" borderId="6" xfId="0" applyFont="1" applyFill="1" applyBorder="1" applyAlignment="1">
      <alignment horizontal="center" vertical="center" wrapText="1"/>
    </xf>
    <xf numFmtId="0" fontId="12" fillId="2" borderId="4" xfId="0" applyFont="1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2" fontId="12" fillId="2" borderId="0" xfId="0" applyNumberFormat="1" applyFont="1" applyFill="1" applyAlignment="1">
      <alignment horizontal="center" vertical="center" wrapText="1"/>
    </xf>
    <xf numFmtId="2" fontId="12" fillId="2" borderId="5" xfId="0" applyNumberFormat="1" applyFont="1" applyFill="1" applyBorder="1" applyAlignment="1">
      <alignment horizontal="center" vertical="center" wrapText="1"/>
    </xf>
    <xf numFmtId="0" fontId="12" fillId="2" borderId="0" xfId="0" applyFont="1" applyFill="1" applyAlignment="1">
      <alignment horizontal="center" vertical="center" wrapText="1"/>
    </xf>
    <xf numFmtId="2" fontId="12" fillId="2" borderId="4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 wrapText="1"/>
    </xf>
    <xf numFmtId="14" fontId="12" fillId="2" borderId="2" xfId="0" applyNumberFormat="1" applyFont="1" applyFill="1" applyBorder="1" applyAlignment="1">
      <alignment horizontal="center" vertical="center" wrapText="1"/>
    </xf>
    <xf numFmtId="14" fontId="12" fillId="2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10" fillId="2" borderId="10" xfId="0" applyFont="1" applyFill="1" applyBorder="1" applyAlignment="1">
      <alignment horizontal="center" vertical="center" wrapText="1"/>
    </xf>
    <xf numFmtId="0" fontId="10" fillId="2" borderId="0" xfId="0" applyFont="1" applyFill="1" applyAlignment="1">
      <alignment horizontal="center" vertical="center" wrapText="1"/>
    </xf>
  </cellXfs>
  <cellStyles count="4">
    <cellStyle name="20 % - Accent2" xfId="3" builtinId="34"/>
    <cellStyle name="Accent2" xfId="2" builtinId="33"/>
    <cellStyle name="Lien hypertexte" xfId="1" builtinId="8"/>
    <cellStyle name="Normal" xfId="0" builtinId="0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30" formatCode="@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[$-40C]mmm\-yy;@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251883</xdr:colOff>
      <xdr:row>13</xdr:row>
      <xdr:rowOff>158751</xdr:rowOff>
    </xdr:from>
    <xdr:to>
      <xdr:col>3</xdr:col>
      <xdr:colOff>88683</xdr:colOff>
      <xdr:row>17</xdr:row>
      <xdr:rowOff>1551</xdr:rowOff>
    </xdr:to>
    <xdr:sp macro="[0]!Installation" textlink="">
      <xdr:nvSpPr>
        <xdr:cNvPr id="3" name="ZoneTexte 2"/>
        <xdr:cNvSpPr txBox="1"/>
      </xdr:nvSpPr>
      <xdr:spPr>
        <a:xfrm>
          <a:off x="1013883" y="2635251"/>
          <a:ext cx="1360800" cy="604800"/>
        </a:xfrm>
        <a:prstGeom prst="rect">
          <a:avLst/>
        </a:prstGeom>
        <a:solidFill>
          <a:schemeClr val="accent2">
            <a:alpha val="89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Installation</a:t>
          </a:r>
        </a:p>
      </xdr:txBody>
    </xdr:sp>
    <xdr:clientData/>
  </xdr:twoCellAnchor>
  <xdr:twoCellAnchor>
    <xdr:from>
      <xdr:col>4</xdr:col>
      <xdr:colOff>86782</xdr:colOff>
      <xdr:row>13</xdr:row>
      <xdr:rowOff>167217</xdr:rowOff>
    </xdr:from>
    <xdr:to>
      <xdr:col>5</xdr:col>
      <xdr:colOff>685582</xdr:colOff>
      <xdr:row>17</xdr:row>
      <xdr:rowOff>10017</xdr:rowOff>
    </xdr:to>
    <xdr:sp macro="[0]!Téléphonie" textlink="">
      <xdr:nvSpPr>
        <xdr:cNvPr id="4" name="ZoneTexte 3"/>
        <xdr:cNvSpPr txBox="1"/>
      </xdr:nvSpPr>
      <xdr:spPr>
        <a:xfrm>
          <a:off x="3134782" y="2643717"/>
          <a:ext cx="1360800" cy="604800"/>
        </a:xfrm>
        <a:prstGeom prst="rect">
          <a:avLst/>
        </a:prstGeom>
        <a:solidFill>
          <a:schemeClr val="accent2">
            <a:alpha val="89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Téléphonie</a:t>
          </a:r>
        </a:p>
      </xdr:txBody>
    </xdr:sp>
    <xdr:clientData/>
  </xdr:twoCellAnchor>
  <xdr:twoCellAnchor>
    <xdr:from>
      <xdr:col>6</xdr:col>
      <xdr:colOff>680509</xdr:colOff>
      <xdr:row>13</xdr:row>
      <xdr:rowOff>169333</xdr:rowOff>
    </xdr:from>
    <xdr:to>
      <xdr:col>8</xdr:col>
      <xdr:colOff>518584</xdr:colOff>
      <xdr:row>17</xdr:row>
      <xdr:rowOff>10583</xdr:rowOff>
    </xdr:to>
    <xdr:sp macro="[0]!ServicesImpression" textlink="">
      <xdr:nvSpPr>
        <xdr:cNvPr id="5" name="ZoneTexte 4"/>
        <xdr:cNvSpPr txBox="1"/>
      </xdr:nvSpPr>
      <xdr:spPr>
        <a:xfrm>
          <a:off x="5252509" y="2645833"/>
          <a:ext cx="1362075" cy="603250"/>
        </a:xfrm>
        <a:prstGeom prst="rect">
          <a:avLst/>
        </a:prstGeom>
        <a:solidFill>
          <a:schemeClr val="accent2">
            <a:alpha val="89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Services</a:t>
          </a:r>
          <a:r>
            <a:rPr lang="fr-FR" sz="1400" b="1" baseline="0"/>
            <a:t> d'impression</a:t>
          </a:r>
          <a:endParaRPr lang="fr-FR" sz="1400" b="1"/>
        </a:p>
        <a:p>
          <a:pPr algn="ctr"/>
          <a:endParaRPr lang="fr-FR" sz="1400" b="1"/>
        </a:p>
      </xdr:txBody>
    </xdr:sp>
    <xdr:clientData/>
  </xdr:twoCellAnchor>
  <xdr:twoCellAnchor>
    <xdr:from>
      <xdr:col>9</xdr:col>
      <xdr:colOff>614891</xdr:colOff>
      <xdr:row>13</xdr:row>
      <xdr:rowOff>169332</xdr:rowOff>
    </xdr:from>
    <xdr:to>
      <xdr:col>11</xdr:col>
      <xdr:colOff>451691</xdr:colOff>
      <xdr:row>17</xdr:row>
      <xdr:rowOff>12132</xdr:rowOff>
    </xdr:to>
    <xdr:sp macro="[0]!PrêtMatériel" textlink="">
      <xdr:nvSpPr>
        <xdr:cNvPr id="6" name="ZoneTexte 5"/>
        <xdr:cNvSpPr txBox="1"/>
      </xdr:nvSpPr>
      <xdr:spPr>
        <a:xfrm>
          <a:off x="7472891" y="2645832"/>
          <a:ext cx="1360800" cy="604800"/>
        </a:xfrm>
        <a:prstGeom prst="rect">
          <a:avLst/>
        </a:prstGeom>
        <a:solidFill>
          <a:schemeClr val="accent2">
            <a:alpha val="89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Prêt</a:t>
          </a:r>
          <a:r>
            <a:rPr lang="fr-FR" sz="1400" b="1" baseline="0"/>
            <a:t> de matériel</a:t>
          </a:r>
          <a:endParaRPr lang="fr-FR" sz="1400" b="1"/>
        </a:p>
        <a:p>
          <a:pPr algn="ctr"/>
          <a:endParaRPr lang="fr-FR" sz="1400" b="1"/>
        </a:p>
      </xdr:txBody>
    </xdr:sp>
    <xdr:clientData/>
  </xdr:twoCellAnchor>
  <xdr:twoCellAnchor>
    <xdr:from>
      <xdr:col>4</xdr:col>
      <xdr:colOff>96307</xdr:colOff>
      <xdr:row>20</xdr:row>
      <xdr:rowOff>42334</xdr:rowOff>
    </xdr:from>
    <xdr:to>
      <xdr:col>5</xdr:col>
      <xdr:colOff>695107</xdr:colOff>
      <xdr:row>23</xdr:row>
      <xdr:rowOff>75634</xdr:rowOff>
    </xdr:to>
    <xdr:sp macro="[0]!Déplacements" textlink="">
      <xdr:nvSpPr>
        <xdr:cNvPr id="7" name="ZoneTexte 6"/>
        <xdr:cNvSpPr txBox="1"/>
      </xdr:nvSpPr>
      <xdr:spPr>
        <a:xfrm>
          <a:off x="3144307" y="3852334"/>
          <a:ext cx="1360800" cy="604800"/>
        </a:xfrm>
        <a:prstGeom prst="rect">
          <a:avLst/>
        </a:prstGeom>
        <a:solidFill>
          <a:schemeClr val="accent2">
            <a:alpha val="89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Déplacements</a:t>
          </a:r>
        </a:p>
      </xdr:txBody>
    </xdr:sp>
    <xdr:clientData/>
  </xdr:twoCellAnchor>
  <xdr:twoCellAnchor>
    <xdr:from>
      <xdr:col>2</xdr:col>
      <xdr:colOff>609600</xdr:colOff>
      <xdr:row>4</xdr:row>
      <xdr:rowOff>9525</xdr:rowOff>
    </xdr:from>
    <xdr:to>
      <xdr:col>8</xdr:col>
      <xdr:colOff>704850</xdr:colOff>
      <xdr:row>11</xdr:row>
      <xdr:rowOff>180975</xdr:rowOff>
    </xdr:to>
    <xdr:sp macro="" textlink="">
      <xdr:nvSpPr>
        <xdr:cNvPr id="9" name="Ruban vers le haut 8"/>
        <xdr:cNvSpPr/>
      </xdr:nvSpPr>
      <xdr:spPr>
        <a:xfrm>
          <a:off x="2133600" y="771525"/>
          <a:ext cx="4667250" cy="1504950"/>
        </a:xfrm>
        <a:prstGeom prst="ribbon2">
          <a:avLst>
            <a:gd name="adj1" fmla="val 20016"/>
            <a:gd name="adj2" fmla="val 66327"/>
          </a:avLst>
        </a:prstGeom>
        <a:solidFill>
          <a:schemeClr val="accent1">
            <a:alpha val="78000"/>
          </a:schemeClr>
        </a:solidFill>
        <a:ln w="38100"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>
              <a:solidFill>
                <a:sysClr val="windowText" lastClr="000000"/>
              </a:solidFill>
            </a:rPr>
            <a:t>Service</a:t>
          </a:r>
          <a:r>
            <a:rPr lang="fr-FR" sz="3200" b="1" baseline="0">
              <a:solidFill>
                <a:sysClr val="windowText" lastClr="000000"/>
              </a:solidFill>
            </a:rPr>
            <a:t> au Personnel</a:t>
          </a:r>
          <a:endParaRPr lang="fr-FR" sz="3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691092</xdr:colOff>
      <xdr:row>20</xdr:row>
      <xdr:rowOff>42335</xdr:rowOff>
    </xdr:from>
    <xdr:to>
      <xdr:col>8</xdr:col>
      <xdr:colOff>527892</xdr:colOff>
      <xdr:row>23</xdr:row>
      <xdr:rowOff>75635</xdr:rowOff>
    </xdr:to>
    <xdr:sp macro="" textlink="">
      <xdr:nvSpPr>
        <xdr:cNvPr id="2" name="ZoneTexte 1"/>
        <xdr:cNvSpPr txBox="1"/>
      </xdr:nvSpPr>
      <xdr:spPr>
        <a:xfrm>
          <a:off x="5263092" y="3852335"/>
          <a:ext cx="1360800" cy="604800"/>
        </a:xfrm>
        <a:prstGeom prst="rect">
          <a:avLst/>
        </a:prstGeom>
        <a:solidFill>
          <a:schemeClr val="accent2">
            <a:alpha val="89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Reporting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152400</xdr:colOff>
      <xdr:row>0</xdr:row>
      <xdr:rowOff>171449</xdr:rowOff>
    </xdr:from>
    <xdr:ext cx="1038225" cy="495301"/>
    <xdr:sp macro="[0]!AfficheUserFormTelephone" textlink="">
      <xdr:nvSpPr>
        <xdr:cNvPr id="2" name="ZoneTexte 1"/>
        <xdr:cNvSpPr txBox="1"/>
      </xdr:nvSpPr>
      <xdr:spPr>
        <a:xfrm>
          <a:off x="152400" y="171449"/>
          <a:ext cx="1038225" cy="495301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100"/>
            <a:t>Ajout nouveau Téléphone</a:t>
          </a:r>
        </a:p>
      </xdr:txBody>
    </xdr:sp>
    <xdr:clientData/>
  </xdr:oneCellAnchor>
  <xdr:twoCellAnchor>
    <xdr:from>
      <xdr:col>0</xdr:col>
      <xdr:colOff>152400</xdr:colOff>
      <xdr:row>3</xdr:row>
      <xdr:rowOff>0</xdr:rowOff>
    </xdr:from>
    <xdr:to>
      <xdr:col>0</xdr:col>
      <xdr:colOff>1190625</xdr:colOff>
      <xdr:row>5</xdr:row>
      <xdr:rowOff>66675</xdr:rowOff>
    </xdr:to>
    <xdr:sp macro="[0]!AfficheUserForm1" textlink="">
      <xdr:nvSpPr>
        <xdr:cNvPr id="3" name="ZoneTexte 2"/>
        <xdr:cNvSpPr txBox="1"/>
      </xdr:nvSpPr>
      <xdr:spPr>
        <a:xfrm>
          <a:off x="152400" y="771525"/>
          <a:ext cx="1038225" cy="44767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Supprimer un téléphone</a:t>
          </a:r>
        </a:p>
      </xdr:txBody>
    </xdr:sp>
    <xdr:clientData/>
  </xdr:twoCellAnchor>
  <xdr:oneCellAnchor>
    <xdr:from>
      <xdr:col>8</xdr:col>
      <xdr:colOff>476250</xdr:colOff>
      <xdr:row>1</xdr:row>
      <xdr:rowOff>95250</xdr:rowOff>
    </xdr:from>
    <xdr:ext cx="1174750" cy="423332"/>
    <xdr:sp macro="[0]!Accueil" textlink="">
      <xdr:nvSpPr>
        <xdr:cNvPr id="4" name="ZoneTexte 3"/>
        <xdr:cNvSpPr txBox="1"/>
      </xdr:nvSpPr>
      <xdr:spPr>
        <a:xfrm>
          <a:off x="9610725" y="285750"/>
          <a:ext cx="1174750" cy="423332"/>
        </a:xfrm>
        <a:prstGeom prst="rect">
          <a:avLst/>
        </a:prstGeom>
        <a:blipFill dpi="0" rotWithShape="1">
          <a:blip xmlns:r="http://schemas.openxmlformats.org/officeDocument/2006/relationships" r:embed="rId1">
            <a:alphaModFix amt="50000"/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l"/>
          <a:r>
            <a:rPr lang="fr-FR" sz="1600" b="1"/>
            <a:t>   Accueil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84668</xdr:colOff>
      <xdr:row>1</xdr:row>
      <xdr:rowOff>21166</xdr:rowOff>
    </xdr:from>
    <xdr:to>
      <xdr:col>0</xdr:col>
      <xdr:colOff>1492250</xdr:colOff>
      <xdr:row>3</xdr:row>
      <xdr:rowOff>21166</xdr:rowOff>
    </xdr:to>
    <xdr:sp macro="[0]!AfficheUserFormConsoTel" textlink="">
      <xdr:nvSpPr>
        <xdr:cNvPr id="2" name="ZoneTexte 1"/>
        <xdr:cNvSpPr txBox="1"/>
      </xdr:nvSpPr>
      <xdr:spPr>
        <a:xfrm>
          <a:off x="84668" y="211666"/>
          <a:ext cx="1407582" cy="550333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Ajouter consommations</a:t>
          </a:r>
        </a:p>
      </xdr:txBody>
    </xdr:sp>
    <xdr:clientData/>
  </xdr:twoCellAnchor>
  <xdr:twoCellAnchor>
    <xdr:from>
      <xdr:col>0</xdr:col>
      <xdr:colOff>42333</xdr:colOff>
      <xdr:row>3</xdr:row>
      <xdr:rowOff>137584</xdr:rowOff>
    </xdr:from>
    <xdr:to>
      <xdr:col>0</xdr:col>
      <xdr:colOff>1524000</xdr:colOff>
      <xdr:row>6</xdr:row>
      <xdr:rowOff>116417</xdr:rowOff>
    </xdr:to>
    <xdr:sp macro="[0]!AfficheUserForm3" textlink="">
      <xdr:nvSpPr>
        <xdr:cNvPr id="3" name="ZoneTexte 2"/>
        <xdr:cNvSpPr txBox="1"/>
      </xdr:nvSpPr>
      <xdr:spPr>
        <a:xfrm>
          <a:off x="42333" y="878417"/>
          <a:ext cx="1481667" cy="550333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Supprimer consommations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1</xdr:row>
      <xdr:rowOff>57150</xdr:rowOff>
    </xdr:from>
    <xdr:to>
      <xdr:col>0</xdr:col>
      <xdr:colOff>1143000</xdr:colOff>
      <xdr:row>3</xdr:row>
      <xdr:rowOff>0</xdr:rowOff>
    </xdr:to>
    <xdr:sp macro="[0]!AfficheUserFormVehicules" textlink="">
      <xdr:nvSpPr>
        <xdr:cNvPr id="2" name="ZoneTexte 1"/>
        <xdr:cNvSpPr txBox="1"/>
      </xdr:nvSpPr>
      <xdr:spPr>
        <a:xfrm>
          <a:off x="142875" y="247650"/>
          <a:ext cx="1000125" cy="571500"/>
        </a:xfrm>
        <a:prstGeom prst="rect">
          <a:avLst/>
        </a:prstGeom>
        <a:solidFill>
          <a:schemeClr val="bg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Enregistrer un véhicule</a:t>
          </a:r>
        </a:p>
      </xdr:txBody>
    </xdr:sp>
    <xdr:clientData/>
  </xdr:twoCellAnchor>
  <xdr:twoCellAnchor>
    <xdr:from>
      <xdr:col>0</xdr:col>
      <xdr:colOff>148167</xdr:colOff>
      <xdr:row>3</xdr:row>
      <xdr:rowOff>42334</xdr:rowOff>
    </xdr:from>
    <xdr:to>
      <xdr:col>0</xdr:col>
      <xdr:colOff>1153583</xdr:colOff>
      <xdr:row>5</xdr:row>
      <xdr:rowOff>158750</xdr:rowOff>
    </xdr:to>
    <xdr:sp macro="[0]!AfficheUserForm2" textlink="">
      <xdr:nvSpPr>
        <xdr:cNvPr id="3" name="ZoneTexte 2"/>
        <xdr:cNvSpPr txBox="1"/>
      </xdr:nvSpPr>
      <xdr:spPr>
        <a:xfrm>
          <a:off x="148167" y="994834"/>
          <a:ext cx="1005416" cy="497416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Supprimer un Véhicule</a:t>
          </a:r>
        </a:p>
      </xdr:txBody>
    </xdr:sp>
    <xdr:clientData/>
  </xdr:twoCellAnchor>
  <xdr:oneCellAnchor>
    <xdr:from>
      <xdr:col>10</xdr:col>
      <xdr:colOff>296333</xdr:colOff>
      <xdr:row>1</xdr:row>
      <xdr:rowOff>52918</xdr:rowOff>
    </xdr:from>
    <xdr:ext cx="1174750" cy="423332"/>
    <xdr:sp macro="[0]!Accueil" textlink="">
      <xdr:nvSpPr>
        <xdr:cNvPr id="4" name="ZoneTexte 3"/>
        <xdr:cNvSpPr txBox="1"/>
      </xdr:nvSpPr>
      <xdr:spPr>
        <a:xfrm>
          <a:off x="11059583" y="243418"/>
          <a:ext cx="1174750" cy="423332"/>
        </a:xfrm>
        <a:prstGeom prst="rect">
          <a:avLst/>
        </a:prstGeom>
        <a:blipFill dpi="0" rotWithShape="1">
          <a:blip xmlns:r="http://schemas.openxmlformats.org/officeDocument/2006/relationships" r:embed="rId1">
            <a:alphaModFix amt="50000"/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l"/>
          <a:r>
            <a:rPr lang="fr-FR" sz="1600" b="1"/>
            <a:t>   Accueil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14288</xdr:colOff>
      <xdr:row>12</xdr:row>
      <xdr:rowOff>0</xdr:rowOff>
    </xdr:from>
    <xdr:to>
      <xdr:col>2</xdr:col>
      <xdr:colOff>511969</xdr:colOff>
      <xdr:row>13</xdr:row>
      <xdr:rowOff>95250</xdr:rowOff>
    </xdr:to>
    <xdr:sp macro="[0]!AfficheUserFormDeplacements" textlink="">
      <xdr:nvSpPr>
        <xdr:cNvPr id="2" name="ZoneTexte 1"/>
        <xdr:cNvSpPr txBox="1"/>
      </xdr:nvSpPr>
      <xdr:spPr>
        <a:xfrm>
          <a:off x="776288" y="4986338"/>
          <a:ext cx="1640681" cy="288131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Enregistrer</a:t>
          </a:r>
          <a:r>
            <a:rPr lang="fr-FR" sz="1100" baseline="0"/>
            <a:t> des données</a:t>
          </a:r>
          <a:endParaRPr lang="fr-FR" sz="1100"/>
        </a:p>
      </xdr:txBody>
    </xdr:sp>
    <xdr:clientData/>
  </xdr:twoCellAnchor>
  <xdr:oneCellAnchor>
    <xdr:from>
      <xdr:col>0</xdr:col>
      <xdr:colOff>149678</xdr:colOff>
      <xdr:row>0</xdr:row>
      <xdr:rowOff>136071</xdr:rowOff>
    </xdr:from>
    <xdr:ext cx="1174750" cy="423332"/>
    <xdr:sp macro="[0]!Accueil" textlink="">
      <xdr:nvSpPr>
        <xdr:cNvPr id="4" name="ZoneTexte 3"/>
        <xdr:cNvSpPr txBox="1"/>
      </xdr:nvSpPr>
      <xdr:spPr>
        <a:xfrm>
          <a:off x="149678" y="136071"/>
          <a:ext cx="1174750" cy="423332"/>
        </a:xfrm>
        <a:prstGeom prst="rect">
          <a:avLst/>
        </a:prstGeom>
        <a:blipFill dpi="0" rotWithShape="1">
          <a:blip xmlns:r="http://schemas.openxmlformats.org/officeDocument/2006/relationships" r:embed="rId1">
            <a:alphaModFix amt="50000"/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l"/>
          <a:r>
            <a:rPr lang="fr-FR" sz="1600" b="1"/>
            <a:t>   Accueil</a:t>
          </a:r>
        </a:p>
      </xdr:txBody>
    </xdr:sp>
    <xdr:clientData/>
  </xdr:oneCellAnchor>
  <xdr:twoCellAnchor>
    <xdr:from>
      <xdr:col>2</xdr:col>
      <xdr:colOff>707571</xdr:colOff>
      <xdr:row>11</xdr:row>
      <xdr:rowOff>381000</xdr:rowOff>
    </xdr:from>
    <xdr:to>
      <xdr:col>4</xdr:col>
      <xdr:colOff>585107</xdr:colOff>
      <xdr:row>13</xdr:row>
      <xdr:rowOff>122465</xdr:rowOff>
    </xdr:to>
    <xdr:sp macro="[0]!AfficheUserForm1" textlink="">
      <xdr:nvSpPr>
        <xdr:cNvPr id="5" name="ZoneTexte 4"/>
        <xdr:cNvSpPr txBox="1"/>
      </xdr:nvSpPr>
      <xdr:spPr>
        <a:xfrm>
          <a:off x="2612571" y="4871357"/>
          <a:ext cx="2258786" cy="326572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Supprimer un déplacement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5" name="Tableau5" displayName="Tableau5" ref="B2:M3" totalsRowShown="0">
  <autoFilter ref="B2:M3"/>
  <tableColumns count="12">
    <tableColumn id="1" name="nom"/>
    <tableColumn id="2" name="prénom"/>
    <tableColumn id="3" name="N° Badge"/>
    <tableColumn id="4" name="Service"/>
    <tableColumn id="5" name="Département"/>
    <tableColumn id="6" name="Fonction"/>
    <tableColumn id="7" name="N° tel 1"/>
    <tableColumn id="8" name="N°tel 2"/>
    <tableColumn id="9" name="N° tel 3"/>
    <tableColumn id="10" name="N° mobile"/>
    <tableColumn id="11" name="N° bureau"/>
    <tableColumn id="12" name="Code photocopieur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2:H4" totalsRowShown="0" headerRowDxfId="53" dataDxfId="52">
  <autoFilter ref="B2:H4"/>
  <sortState ref="B3:H5">
    <sortCondition ref="B3"/>
  </sortState>
  <tableColumns count="7">
    <tableColumn id="1" name="N° Téléphone" dataDxfId="51"/>
    <tableColumn id="2" name="Nom de modèle" dataDxfId="50"/>
    <tableColumn id="3" name="Localisation baie de brassage" dataDxfId="49"/>
    <tableColumn id="4" name="N° de brassage" dataDxfId="48"/>
    <tableColumn id="5" name="N° de prise" dataDxfId="47"/>
    <tableColumn id="6" name="Carte" dataDxfId="46"/>
    <tableColumn id="7" name="Type" dataDxfId="45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B2:R5" totalsRowShown="0" headerRowDxfId="44" dataDxfId="43">
  <autoFilter ref="B2:R5"/>
  <sortState ref="B3:R5">
    <sortCondition descending="1" ref="F3"/>
  </sortState>
  <tableColumns count="17">
    <tableColumn id="1" name="N° Badge" dataDxfId="42"/>
    <tableColumn id="2" name="Nom" dataDxfId="41"/>
    <tableColumn id="3" name="Prénom" dataDxfId="40"/>
    <tableColumn id="4" name="Département" dataDxfId="39"/>
    <tableColumn id="18" name="Date" dataDxfId="38"/>
    <tableColumn id="5" name="Tel Fixe 1" dataDxfId="37"/>
    <tableColumn id="6" name="Coût national" dataDxfId="36"/>
    <tableColumn id="7" name="Coût international" dataDxfId="35"/>
    <tableColumn id="8" name="Tel Fixe 2" dataDxfId="34"/>
    <tableColumn id="9" name="Coût national2" dataDxfId="33"/>
    <tableColumn id="10" name="Coût international 2" dataDxfId="32"/>
    <tableColumn id="11" name="Tel Fixe 3" dataDxfId="31"/>
    <tableColumn id="12" name="Coût national 3" dataDxfId="30"/>
    <tableColumn id="13" name="Coût international 3" dataDxfId="29"/>
    <tableColumn id="14" name="Tel mobile" dataDxfId="28"/>
    <tableColumn id="15" name="Coût hors-forfait" dataDxfId="27"/>
    <tableColumn id="16" name="Coût international2" dataDxfId="26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B2:J4" totalsRowShown="0" headerRowDxfId="25" dataDxfId="24">
  <autoFilter ref="B2:J4"/>
  <tableColumns count="9">
    <tableColumn id="1" name="Plaque" dataDxfId="23"/>
    <tableColumn id="2" name="Modèle" dataDxfId="22"/>
    <tableColumn id="3" name="Prochaine révision" dataDxfId="21"/>
    <tableColumn id="8" name="Début de location" dataDxfId="20"/>
    <tableColumn id="9" name="Fin de Location" dataDxfId="19"/>
    <tableColumn id="10" name="Jours de location" dataDxfId="18">
      <calculatedColumnFormula>Tableau1[Fin de Location]-Tableau1[Début de location]</calculatedColumnFormula>
    </tableColumn>
    <tableColumn id="11" name="Coût Location" dataDxfId="17"/>
    <tableColumn id="12" name="Maintenance" dataDxfId="16"/>
    <tableColumn id="13" name="Assurance" dataDxfId="15"/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id="2" name="Tableau2" displayName="Tableau2" ref="B16:N18" totalsRowShown="0" headerRowDxfId="14" dataDxfId="13">
  <autoFilter ref="B16:N18"/>
  <sortState ref="B17:N20">
    <sortCondition ref="G17"/>
  </sortState>
  <tableColumns count="13">
    <tableColumn id="1" name="Modèle" dataDxfId="12"/>
    <tableColumn id="2" name="Plaque" dataDxfId="11"/>
    <tableColumn id="3" name="Projet" dataDxfId="10"/>
    <tableColumn id="4" name="Numéro de Badge" dataDxfId="9"/>
    <tableColumn id="5" name="Conducteur" dataDxfId="8"/>
    <tableColumn id="6" name="Date de départ" dataDxfId="7"/>
    <tableColumn id="7" name="Temps d'utilisation (en jours)" dataDxfId="6"/>
    <tableColumn id="8" name="km départ" dataDxfId="5"/>
    <tableColumn id="9" name="km retour" dataDxfId="4"/>
    <tableColumn id="10" name="km parcourus" dataDxfId="3">
      <calculatedColumnFormula>Tableau2[[#This Row],[km retour]]-Tableau2[[#This Row],[km départ]]</calculatedColumnFormula>
    </tableColumn>
    <tableColumn id="11" name="Frais de carburant (en €)" dataDxfId="2"/>
    <tableColumn id="12" name="Frais péage" dataDxfId="1"/>
    <tableColumn id="13" name="Frais lavag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N1"/>
  <sheetViews>
    <sheetView tabSelected="1" zoomScale="90" zoomScaleNormal="90" workbookViewId="0">
      <selection activeCell="N9" sqref="N9"/>
    </sheetView>
  </sheetViews>
  <sheetFormatPr baseColWidth="10" defaultRowHeight="15"/>
  <sheetData>
    <row r="1" spans="14:14">
      <c r="N1" s="8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M2"/>
  <sheetViews>
    <sheetView workbookViewId="0">
      <selection activeCell="J11" sqref="J11"/>
    </sheetView>
  </sheetViews>
  <sheetFormatPr baseColWidth="10" defaultRowHeight="15"/>
  <cols>
    <col min="6" max="6" width="15" customWidth="1"/>
    <col min="11" max="12" width="12" customWidth="1"/>
    <col min="13" max="13" width="20.140625" customWidth="1"/>
  </cols>
  <sheetData>
    <row r="2" spans="2:13">
      <c r="B2" t="s">
        <v>78</v>
      </c>
      <c r="C2" t="s">
        <v>79</v>
      </c>
      <c r="D2" t="s">
        <v>55</v>
      </c>
      <c r="E2" t="s">
        <v>80</v>
      </c>
      <c r="F2" t="s">
        <v>58</v>
      </c>
      <c r="G2" t="s">
        <v>81</v>
      </c>
      <c r="H2" t="s">
        <v>82</v>
      </c>
      <c r="I2" t="s">
        <v>83</v>
      </c>
      <c r="J2" t="s">
        <v>84</v>
      </c>
      <c r="K2" t="s">
        <v>85</v>
      </c>
      <c r="L2" t="s">
        <v>86</v>
      </c>
      <c r="M2" t="s">
        <v>87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C000"/>
  </sheetPr>
  <dimension ref="B2:H4"/>
  <sheetViews>
    <sheetView workbookViewId="0">
      <selection activeCell="E11" sqref="E11"/>
    </sheetView>
  </sheetViews>
  <sheetFormatPr baseColWidth="10" defaultRowHeight="15"/>
  <cols>
    <col min="1" max="1" width="20.140625" customWidth="1"/>
    <col min="2" max="2" width="16.85546875" customWidth="1"/>
    <col min="3" max="3" width="19.85546875" customWidth="1"/>
    <col min="4" max="5" width="17.85546875" customWidth="1"/>
    <col min="6" max="6" width="15.42578125" customWidth="1"/>
    <col min="7" max="7" width="14.5703125" customWidth="1"/>
    <col min="8" max="8" width="14.42578125" customWidth="1"/>
  </cols>
  <sheetData>
    <row r="2" spans="2:8" ht="30.75" customHeight="1">
      <c r="B2" s="9" t="s">
        <v>38</v>
      </c>
      <c r="C2" s="9" t="s">
        <v>43</v>
      </c>
      <c r="D2" s="9" t="s">
        <v>39</v>
      </c>
      <c r="E2" s="9" t="s">
        <v>40</v>
      </c>
      <c r="F2" s="9" t="s">
        <v>41</v>
      </c>
      <c r="G2" s="9" t="s">
        <v>42</v>
      </c>
      <c r="H2" s="9" t="s">
        <v>44</v>
      </c>
    </row>
    <row r="3" spans="2:8">
      <c r="B3" s="39">
        <v>1023</v>
      </c>
      <c r="C3" s="39" t="s">
        <v>50</v>
      </c>
      <c r="D3" s="39" t="s">
        <v>51</v>
      </c>
      <c r="E3" s="39" t="s">
        <v>52</v>
      </c>
      <c r="F3" s="39">
        <v>85</v>
      </c>
      <c r="G3" s="39" t="s">
        <v>53</v>
      </c>
      <c r="H3" s="39" t="s">
        <v>54</v>
      </c>
    </row>
    <row r="4" spans="2:8">
      <c r="B4" s="39">
        <v>2456</v>
      </c>
      <c r="C4" s="39" t="s">
        <v>47</v>
      </c>
      <c r="D4" s="39" t="s">
        <v>45</v>
      </c>
      <c r="E4" s="39" t="s">
        <v>48</v>
      </c>
      <c r="F4" s="39">
        <v>21</v>
      </c>
      <c r="G4" s="39" t="s">
        <v>49</v>
      </c>
      <c r="H4" s="39" t="s">
        <v>46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B2:R5"/>
  <sheetViews>
    <sheetView zoomScale="90" zoomScaleNormal="90" workbookViewId="0">
      <selection activeCell="G10" sqref="G10"/>
    </sheetView>
  </sheetViews>
  <sheetFormatPr baseColWidth="10" defaultRowHeight="15"/>
  <cols>
    <col min="1" max="1" width="23.28515625" style="9" customWidth="1"/>
    <col min="2" max="2" width="14.42578125" style="9" customWidth="1"/>
    <col min="3" max="3" width="16.28515625" style="9" customWidth="1"/>
    <col min="4" max="4" width="17.140625" style="9" customWidth="1"/>
    <col min="5" max="5" width="18.140625" style="9" customWidth="1"/>
    <col min="6" max="6" width="14.85546875" style="9" customWidth="1"/>
    <col min="7" max="7" width="13.85546875" style="9" customWidth="1"/>
    <col min="8" max="8" width="16" style="9" customWidth="1"/>
    <col min="9" max="9" width="22.42578125" style="9" customWidth="1"/>
    <col min="10" max="10" width="14.28515625" style="9" customWidth="1"/>
    <col min="11" max="11" width="17.85546875" style="9" customWidth="1"/>
    <col min="12" max="12" width="24.28515625" style="9" customWidth="1"/>
    <col min="13" max="13" width="15.42578125" style="9" customWidth="1"/>
    <col min="14" max="14" width="20.42578125" style="9" customWidth="1"/>
    <col min="15" max="15" width="23.7109375" style="9" customWidth="1"/>
    <col min="16" max="16" width="19.85546875" style="9" customWidth="1"/>
    <col min="17" max="17" width="19.7109375" style="9" customWidth="1"/>
    <col min="18" max="18" width="22.5703125" style="9" customWidth="1"/>
    <col min="19" max="16384" width="11.42578125" style="9"/>
  </cols>
  <sheetData>
    <row r="2" spans="2:18" ht="28.5" customHeight="1">
      <c r="B2" s="9" t="s">
        <v>55</v>
      </c>
      <c r="C2" s="9" t="s">
        <v>56</v>
      </c>
      <c r="D2" s="9" t="s">
        <v>57</v>
      </c>
      <c r="E2" s="9" t="s">
        <v>58</v>
      </c>
      <c r="F2" s="9" t="s">
        <v>71</v>
      </c>
      <c r="G2" s="9" t="s">
        <v>59</v>
      </c>
      <c r="H2" s="9" t="s">
        <v>62</v>
      </c>
      <c r="I2" s="9" t="s">
        <v>63</v>
      </c>
      <c r="J2" s="9" t="s">
        <v>60</v>
      </c>
      <c r="K2" s="9" t="s">
        <v>66</v>
      </c>
      <c r="L2" s="9" t="s">
        <v>67</v>
      </c>
      <c r="M2" s="9" t="s">
        <v>61</v>
      </c>
      <c r="N2" s="9" t="s">
        <v>68</v>
      </c>
      <c r="O2" s="9" t="s">
        <v>69</v>
      </c>
      <c r="P2" s="9" t="s">
        <v>64</v>
      </c>
      <c r="Q2" s="9" t="s">
        <v>65</v>
      </c>
      <c r="R2" s="9" t="s">
        <v>70</v>
      </c>
    </row>
    <row r="3" spans="2:18">
      <c r="B3" s="9">
        <v>546</v>
      </c>
      <c r="C3" s="9" t="s">
        <v>76</v>
      </c>
      <c r="D3" s="9" t="s">
        <v>77</v>
      </c>
      <c r="E3" s="9">
        <v>54</v>
      </c>
      <c r="F3" s="40">
        <v>42461</v>
      </c>
      <c r="G3" s="9">
        <v>485</v>
      </c>
      <c r="H3" s="9">
        <v>56.2</v>
      </c>
      <c r="I3" s="9">
        <v>89.2</v>
      </c>
      <c r="P3" s="41">
        <v>685751532</v>
      </c>
      <c r="Q3" s="9">
        <v>105.9</v>
      </c>
      <c r="R3" s="9">
        <v>56.2</v>
      </c>
    </row>
    <row r="4" spans="2:18">
      <c r="B4" s="9">
        <v>547</v>
      </c>
      <c r="C4" s="9" t="s">
        <v>74</v>
      </c>
      <c r="D4" s="9" t="s">
        <v>75</v>
      </c>
      <c r="E4" s="9">
        <v>458</v>
      </c>
      <c r="F4" s="40">
        <v>42401</v>
      </c>
      <c r="G4" s="9">
        <v>7512</v>
      </c>
      <c r="H4" s="9">
        <v>89.02</v>
      </c>
      <c r="I4" s="9">
        <v>36.5</v>
      </c>
      <c r="P4" s="41">
        <v>625451398</v>
      </c>
      <c r="Q4" s="9">
        <v>6.5</v>
      </c>
      <c r="R4" s="9">
        <v>2.2999999999999998</v>
      </c>
    </row>
    <row r="5" spans="2:18">
      <c r="B5" s="9">
        <v>5155</v>
      </c>
      <c r="C5" s="9" t="s">
        <v>72</v>
      </c>
      <c r="D5" s="9" t="s">
        <v>73</v>
      </c>
      <c r="E5" s="9">
        <v>245</v>
      </c>
      <c r="F5" s="40">
        <v>42339</v>
      </c>
      <c r="G5" s="9">
        <v>145</v>
      </c>
      <c r="H5" s="9">
        <v>42.5</v>
      </c>
      <c r="I5" s="9">
        <v>23.6</v>
      </c>
      <c r="J5" s="9">
        <v>452</v>
      </c>
      <c r="K5" s="9">
        <v>1.2</v>
      </c>
      <c r="L5" s="9">
        <v>5.6</v>
      </c>
      <c r="M5" s="9">
        <v>789</v>
      </c>
      <c r="N5" s="9">
        <v>5.6</v>
      </c>
      <c r="O5" s="9">
        <v>89.3</v>
      </c>
      <c r="P5" s="41">
        <v>645869526</v>
      </c>
      <c r="Q5" s="9">
        <v>23.5</v>
      </c>
      <c r="R5" s="9">
        <v>4.5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I8" sqref="I8"/>
    </sheetView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"/>
  <sheetViews>
    <sheetView workbookViewId="0">
      <selection activeCell="D10" sqref="D10"/>
    </sheetView>
  </sheetViews>
  <sheetFormatPr baseColWidth="10" defaultRowHeight="15"/>
  <cols>
    <col min="1" max="1" width="27.140625" style="9" customWidth="1"/>
    <col min="2" max="2" width="16.85546875" style="9" customWidth="1"/>
    <col min="3" max="16384" width="11.42578125" style="9"/>
  </cols>
  <sheetData>
    <row r="1" spans="1:2" ht="12.75" customHeight="1">
      <c r="A1" s="10"/>
      <c r="B1" s="10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C00000"/>
  </sheetPr>
  <dimension ref="B2:J4"/>
  <sheetViews>
    <sheetView showGridLines="0" zoomScale="90" zoomScaleNormal="90" workbookViewId="0">
      <selection activeCell="E12" sqref="E12"/>
    </sheetView>
  </sheetViews>
  <sheetFormatPr baseColWidth="10" defaultRowHeight="15"/>
  <cols>
    <col min="1" max="1" width="19.28515625" customWidth="1"/>
    <col min="2" max="2" width="15.85546875" customWidth="1"/>
    <col min="3" max="3" width="16.7109375" customWidth="1"/>
    <col min="4" max="4" width="17.85546875" customWidth="1"/>
    <col min="5" max="5" width="16.140625" customWidth="1"/>
    <col min="6" max="6" width="15.7109375" customWidth="1"/>
    <col min="7" max="7" width="14.42578125" customWidth="1"/>
    <col min="8" max="8" width="15.42578125" customWidth="1"/>
    <col min="9" max="9" width="14.7109375" customWidth="1"/>
    <col min="10" max="10" width="15" customWidth="1"/>
  </cols>
  <sheetData>
    <row r="2" spans="2:10" ht="30">
      <c r="B2" s="15" t="s">
        <v>10</v>
      </c>
      <c r="C2" s="15" t="s">
        <v>9</v>
      </c>
      <c r="D2" s="15" t="s">
        <v>22</v>
      </c>
      <c r="E2" s="23" t="s">
        <v>36</v>
      </c>
      <c r="F2" s="23" t="s">
        <v>35</v>
      </c>
      <c r="G2" s="15" t="s">
        <v>33</v>
      </c>
      <c r="H2" s="15" t="s">
        <v>34</v>
      </c>
      <c r="I2" s="15" t="s">
        <v>16</v>
      </c>
      <c r="J2" s="15" t="s">
        <v>17</v>
      </c>
    </row>
    <row r="3" spans="2:10">
      <c r="B3" s="2" t="s">
        <v>25</v>
      </c>
      <c r="C3" s="2" t="s">
        <v>24</v>
      </c>
      <c r="D3" s="36">
        <v>30000</v>
      </c>
      <c r="E3" s="24">
        <v>42005</v>
      </c>
      <c r="F3" s="24">
        <v>42736</v>
      </c>
      <c r="G3" s="25">
        <f>Tableau1[Fin de Location]-Tableau1[Début de location]</f>
        <v>731</v>
      </c>
      <c r="H3" s="25">
        <v>12000</v>
      </c>
      <c r="I3" s="25">
        <v>500</v>
      </c>
      <c r="J3" s="25">
        <v>132</v>
      </c>
    </row>
    <row r="4" spans="2:10">
      <c r="B4" s="2" t="s">
        <v>27</v>
      </c>
      <c r="C4" s="2" t="s">
        <v>37</v>
      </c>
      <c r="D4" s="36">
        <v>50000</v>
      </c>
      <c r="E4" s="24">
        <v>42005</v>
      </c>
      <c r="F4" s="24">
        <v>42736</v>
      </c>
      <c r="G4" s="25">
        <f>Tableau1[Fin de Location]-Tableau1[Début de location]</f>
        <v>731</v>
      </c>
      <c r="H4" s="25">
        <v>6540</v>
      </c>
      <c r="I4" s="25">
        <v>256</v>
      </c>
      <c r="J4" s="25">
        <v>145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00000"/>
  </sheetPr>
  <dimension ref="B1:U18"/>
  <sheetViews>
    <sheetView showGridLines="0" topLeftCell="A7" zoomScale="70" zoomScaleNormal="70" workbookViewId="0">
      <selection activeCell="F13" sqref="F13"/>
    </sheetView>
  </sheetViews>
  <sheetFormatPr baseColWidth="10" defaultRowHeight="15"/>
  <cols>
    <col min="1" max="1" width="11.42578125" style="2"/>
    <col min="2" max="2" width="17.140625" style="2" customWidth="1"/>
    <col min="3" max="3" width="14.140625" style="2" customWidth="1"/>
    <col min="4" max="4" width="21.7109375" style="2" customWidth="1"/>
    <col min="5" max="5" width="19" style="2" customWidth="1"/>
    <col min="6" max="6" width="29.42578125" style="2" customWidth="1"/>
    <col min="7" max="7" width="16.28515625" style="2" customWidth="1"/>
    <col min="8" max="8" width="14.85546875" style="2" customWidth="1"/>
    <col min="9" max="9" width="19.28515625" style="2" customWidth="1"/>
    <col min="10" max="10" width="24.28515625" style="2" customWidth="1"/>
    <col min="11" max="11" width="20.28515625" style="2" customWidth="1"/>
    <col min="12" max="12" width="20.140625" style="2" customWidth="1"/>
    <col min="13" max="13" width="23" style="2" customWidth="1"/>
    <col min="14" max="14" width="25.42578125" style="2" customWidth="1"/>
    <col min="15" max="15" width="22.7109375" style="2" customWidth="1"/>
    <col min="16" max="16" width="21.5703125" style="2" customWidth="1"/>
    <col min="17" max="16384" width="11.42578125" style="2"/>
  </cols>
  <sheetData>
    <row r="1" spans="2:21" ht="27.75" customHeight="1">
      <c r="Q1" s="16"/>
      <c r="R1" s="18"/>
      <c r="S1" s="18"/>
      <c r="T1" s="18"/>
      <c r="U1" s="16"/>
    </row>
    <row r="2" spans="2:21" ht="30" customHeight="1">
      <c r="C2" s="17" t="s">
        <v>12</v>
      </c>
      <c r="D2" s="42" t="s">
        <v>25</v>
      </c>
      <c r="E2" s="43"/>
      <c r="Q2" s="16"/>
      <c r="R2" s="19"/>
      <c r="S2" s="19"/>
      <c r="T2" s="20"/>
      <c r="U2" s="16"/>
    </row>
    <row r="3" spans="2:21" ht="24.75" customHeight="1">
      <c r="Q3" s="16"/>
      <c r="R3" s="19"/>
      <c r="S3" s="19"/>
      <c r="T3" s="20"/>
      <c r="U3" s="16"/>
    </row>
    <row r="4" spans="2:21" ht="27" customHeight="1">
      <c r="B4" s="4" t="s">
        <v>13</v>
      </c>
      <c r="C4" s="37">
        <v>42231</v>
      </c>
      <c r="E4" s="3" t="s">
        <v>15</v>
      </c>
      <c r="F4" s="30">
        <f>((IF(ISBLANK(D2), " ",IF(ISNA(VLOOKUP(D2,TabVéhicules,7,FALSE)), "Code erroné", VLOOKUP(D2,TabVéhicules,7,FALSE))))*(C6))/(IF(ISBLANK(D2), " ",IF(ISNA(VLOOKUP(D2,TabVéhicules,6,FALSE)), "Code erroné", VLOOKUP(D2,TabVéhicules,6,FALSE))))</f>
        <v>2511.6279069767443</v>
      </c>
      <c r="Q4" s="16"/>
      <c r="R4" s="20"/>
      <c r="S4" s="20"/>
      <c r="T4" s="20"/>
      <c r="U4" s="16"/>
    </row>
    <row r="5" spans="2:21" ht="29.25" customHeight="1">
      <c r="B5" s="3" t="s">
        <v>14</v>
      </c>
      <c r="C5" s="38">
        <v>42384</v>
      </c>
      <c r="E5" s="5" t="s">
        <v>16</v>
      </c>
      <c r="F5" s="31">
        <f>((IF(ISBLANK(D2), " ",IF(ISNA(VLOOKUP(D2,TabVéhicules,8,FALSE)), "Code erroné", VLOOKUP(D2,TabVéhicules,8,FALSE))))*(C6))/(IF(ISBLANK(D2), " ",IF(ISNA(VLOOKUP(D2,TabVéhicules,6,FALSE)), "Code erroné", VLOOKUP(D2,TabVéhicules,6,FALSE))))</f>
        <v>104.65116279069767</v>
      </c>
      <c r="Q5" s="16"/>
      <c r="R5" s="20"/>
      <c r="S5" s="20"/>
      <c r="T5" s="20"/>
      <c r="U5" s="16"/>
    </row>
    <row r="6" spans="2:21" ht="30" customHeight="1">
      <c r="B6" s="1" t="s">
        <v>32</v>
      </c>
      <c r="C6" s="32">
        <f>C5-C4</f>
        <v>153</v>
      </c>
      <c r="D6" s="35"/>
      <c r="E6" s="3" t="s">
        <v>17</v>
      </c>
      <c r="F6" s="30">
        <f>((IF(ISBLANK(D2), " ",IF(ISNA(VLOOKUP(D2,TabVéhicules,9,FALSE)), "Code erroné", VLOOKUP(D2,TabVéhicules,9,FALSE))))*(C6))/(IF(ISBLANK(D2), " ",IF(ISNA(VLOOKUP(D2,TabVéhicules,6,FALSE)), "Code erroné", VLOOKUP(D2,TabVéhicules,6,FALSE))))</f>
        <v>27.627906976744185</v>
      </c>
      <c r="Q6" s="16"/>
      <c r="R6" s="20"/>
      <c r="S6" s="20"/>
      <c r="T6" s="20"/>
      <c r="U6" s="16"/>
    </row>
    <row r="7" spans="2:21" ht="33.75" customHeight="1">
      <c r="D7" s="34"/>
      <c r="Q7" s="16"/>
      <c r="R7" s="20"/>
      <c r="S7" s="20"/>
      <c r="T7" s="20"/>
      <c r="U7" s="16"/>
    </row>
    <row r="8" spans="2:21" ht="37.5" customHeight="1">
      <c r="B8" s="1" t="s">
        <v>6</v>
      </c>
      <c r="C8" s="27">
        <f>SUMIFS(Tableau2[Frais de carburant (en €)],Tableau2[Date de départ],"&gt;="&amp;$C$4,Tableau2[Date de départ],"&lt;="&amp;$C$5,Tableau2[Plaque],$D$2)</f>
        <v>90</v>
      </c>
      <c r="E8" s="1" t="s">
        <v>22</v>
      </c>
      <c r="F8" s="32">
        <f>IF(ISBLANK(D2), " ",IF(ISNA(VLOOKUP(D2,TabVéhicules,3,FALSE)), "Code erroné", VLOOKUP(D2,TabVéhicules,3,FALSE)))</f>
        <v>30000</v>
      </c>
      <c r="Q8" s="16"/>
      <c r="R8" s="20"/>
      <c r="S8" s="20"/>
      <c r="T8" s="20"/>
      <c r="U8" s="16"/>
    </row>
    <row r="9" spans="2:21" ht="36" customHeight="1">
      <c r="B9" s="6" t="s">
        <v>18</v>
      </c>
      <c r="C9" s="28">
        <f>SUMIFS(Tableau2[Frais péage],Tableau2[Date de départ],"&gt;="&amp;$C$4,Tableau2[Date de départ],"&lt;="&amp;$C$5,Tableau2[Plaque],$D$2)</f>
        <v>45</v>
      </c>
      <c r="F9" s="13" t="str">
        <f>IF(F8-C11&lt;500, "Faire révision véhicule", " ")</f>
        <v xml:space="preserve"> </v>
      </c>
      <c r="Q9" s="16"/>
      <c r="R9" s="20"/>
      <c r="S9" s="20"/>
      <c r="T9" s="20"/>
      <c r="U9" s="16"/>
    </row>
    <row r="10" spans="2:21" ht="36.75" customHeight="1">
      <c r="B10" s="7" t="s">
        <v>19</v>
      </c>
      <c r="C10" s="29">
        <f>SUMIFS(Tableau2[Frais lavage],Tableau2[Date de départ],"&gt;="&amp;$C$4,Tableau2[Date de départ],"&lt;="&amp;$C$5,Tableau2[Plaque],$D$2)</f>
        <v>2</v>
      </c>
      <c r="D10" s="6" t="s">
        <v>20</v>
      </c>
      <c r="E10" s="33">
        <f>F4+F5+F6+C8+C9+C10</f>
        <v>2780.9069767441861</v>
      </c>
      <c r="Q10" s="16"/>
      <c r="R10" s="16"/>
      <c r="S10" s="16"/>
      <c r="T10" s="16"/>
      <c r="U10" s="16"/>
    </row>
    <row r="11" spans="2:21" ht="40.5" customHeight="1">
      <c r="B11" s="6" t="s">
        <v>29</v>
      </c>
      <c r="C11" s="28">
        <f>SUMIFS(Tableau2[km parcourus],Tableau2[Date de départ],"&gt;="&amp;$C$4,Tableau2[Date de départ],"&lt;="&amp;$C$5,Tableau2[Plaque],$D$2)</f>
        <v>1126</v>
      </c>
      <c r="D11" s="7" t="s">
        <v>31</v>
      </c>
      <c r="E11" s="26">
        <f>IF(ISERROR(E10/C11)," ",E10/C11)</f>
        <v>2.4697220042133092</v>
      </c>
    </row>
    <row r="12" spans="2:21" ht="30.75" customHeight="1"/>
    <row r="16" spans="2:21" ht="30" customHeight="1">
      <c r="B16" s="1" t="s">
        <v>9</v>
      </c>
      <c r="C16" s="1" t="s">
        <v>10</v>
      </c>
      <c r="D16" s="1" t="s">
        <v>0</v>
      </c>
      <c r="E16" s="1" t="s">
        <v>1</v>
      </c>
      <c r="F16" s="1" t="s">
        <v>11</v>
      </c>
      <c r="G16" s="1" t="s">
        <v>2</v>
      </c>
      <c r="H16" s="1" t="s">
        <v>21</v>
      </c>
      <c r="I16" s="1" t="s">
        <v>3</v>
      </c>
      <c r="J16" s="1" t="s">
        <v>4</v>
      </c>
      <c r="K16" s="1" t="s">
        <v>5</v>
      </c>
      <c r="L16" s="1" t="s">
        <v>23</v>
      </c>
      <c r="M16" s="1" t="s">
        <v>7</v>
      </c>
      <c r="N16" s="1" t="s">
        <v>8</v>
      </c>
    </row>
    <row r="17" spans="2:16">
      <c r="B17" s="11" t="s">
        <v>24</v>
      </c>
      <c r="C17" s="11" t="s">
        <v>25</v>
      </c>
      <c r="D17" s="11">
        <v>201</v>
      </c>
      <c r="E17" s="11">
        <v>4015</v>
      </c>
      <c r="F17" s="11" t="s">
        <v>30</v>
      </c>
      <c r="G17" s="21">
        <v>42301</v>
      </c>
      <c r="H17" s="11">
        <v>5</v>
      </c>
      <c r="I17" s="11">
        <v>24013</v>
      </c>
      <c r="J17" s="11">
        <v>25139</v>
      </c>
      <c r="K17" s="14">
        <f>Tableau2[[#This Row],[km retour]]-Tableau2[[#This Row],[km départ]]</f>
        <v>1126</v>
      </c>
      <c r="L17" s="11">
        <v>90</v>
      </c>
      <c r="M17" s="11">
        <v>45</v>
      </c>
      <c r="N17" s="11">
        <v>2</v>
      </c>
      <c r="P17" s="2">
        <v>7544</v>
      </c>
    </row>
    <row r="18" spans="2:16">
      <c r="B18" s="12" t="s">
        <v>26</v>
      </c>
      <c r="C18" s="12" t="s">
        <v>27</v>
      </c>
      <c r="D18" s="12">
        <v>423</v>
      </c>
      <c r="E18" s="12">
        <v>865</v>
      </c>
      <c r="F18" s="12" t="s">
        <v>28</v>
      </c>
      <c r="G18" s="22">
        <v>42333</v>
      </c>
      <c r="H18" s="12">
        <v>4</v>
      </c>
      <c r="I18" s="12">
        <v>30568</v>
      </c>
      <c r="J18" s="12">
        <v>31134</v>
      </c>
      <c r="K18" s="12">
        <f>Tableau2[[#This Row],[km retour]]-Tableau2[[#This Row],[km départ]]</f>
        <v>566</v>
      </c>
      <c r="L18" s="12">
        <v>54</v>
      </c>
      <c r="M18" s="12">
        <v>40</v>
      </c>
      <c r="N18" s="12">
        <v>0</v>
      </c>
    </row>
  </sheetData>
  <mergeCells count="1">
    <mergeCell ref="D2:E2"/>
  </mergeCell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Acceuil</vt:lpstr>
      <vt:lpstr>Installation</vt:lpstr>
      <vt:lpstr>Téléphones</vt:lpstr>
      <vt:lpstr>Téléphonie</vt:lpstr>
      <vt:lpstr>Services d'impression</vt:lpstr>
      <vt:lpstr>Prêt de matériel</vt:lpstr>
      <vt:lpstr>Véhicules</vt:lpstr>
      <vt:lpstr>Déplacements</vt:lpstr>
      <vt:lpstr>Reporting</vt:lpstr>
      <vt:lpstr>Datededepart</vt:lpstr>
      <vt:lpstr>Plaque</vt:lpstr>
      <vt:lpstr>Déplacements!TabDéplacements</vt:lpstr>
      <vt:lpstr>TabTelephones</vt:lpstr>
      <vt:lpstr>TabVéhicules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Pollesel Mathias</dc:creator>
  <cp:lastModifiedBy>Pollesel Mathias</cp:lastModifiedBy>
  <dcterms:created xsi:type="dcterms:W3CDTF">2016-02-13T18:08:31Z</dcterms:created>
  <dcterms:modified xsi:type="dcterms:W3CDTF">2016-03-19T07:58:32Z</dcterms:modified>
</cp:coreProperties>
</file>