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55" windowWidth="15120" windowHeight="7590" firstSheet="7" activeTab="13"/>
  </bookViews>
  <sheets>
    <sheet name="1AF" sheetId="1" r:id="rId1"/>
    <sheet name="1FA" sheetId="2" r:id="rId2"/>
    <sheet name="1C1 Com" sheetId="3" r:id="rId3"/>
    <sheet name="1C2 ComJumelage" sheetId="4" r:id="rId4"/>
    <sheet name="Culture 2M1" sheetId="5" r:id="rId5"/>
    <sheet name="DVE 3S1" sheetId="6" r:id="rId6"/>
    <sheet name="1EM" sheetId="7" r:id="rId7"/>
    <sheet name="1I1 Informatique" sheetId="8" r:id="rId8"/>
    <sheet name="Canot 4BC" sheetId="9" r:id="rId9"/>
    <sheet name="Canot 4BD" sheetId="10" r:id="rId10"/>
    <sheet name=" Colette 4CB" sheetId="11" r:id="rId11"/>
    <sheet name="Colette 4CC" sheetId="12" r:id="rId12"/>
    <sheet name="Colette 4CD" sheetId="13" r:id="rId13"/>
    <sheet name="Récapitulatif dépenses services" sheetId="27" r:id="rId14"/>
  </sheets>
  <definedNames>
    <definedName name="Alimentaire">'Récapitulatif dépenses services'!$C$3</definedName>
    <definedName name="Z_9D7725D2_3E2A_4118_AA82_15611D002F1C_.wvu.Rows" localSheetId="10" hidden="1">' Colette 4CB'!$1:$1</definedName>
    <definedName name="Z_9D7725D2_3E2A_4118_AA82_15611D002F1C_.wvu.Rows" localSheetId="0" hidden="1">'1AF'!$1:$1</definedName>
    <definedName name="Z_9D7725D2_3E2A_4118_AA82_15611D002F1C_.wvu.Rows" localSheetId="1" hidden="1">'1FA'!$1:$1</definedName>
    <definedName name="Z_9D7725D2_3E2A_4118_AA82_15611D002F1C_.wvu.Rows" localSheetId="7" hidden="1">'1I1 Informatique'!$1:$1</definedName>
    <definedName name="Z_9D7725D2_3E2A_4118_AA82_15611D002F1C_.wvu.Rows" localSheetId="9" hidden="1">'Canot 4BD'!$1:$1</definedName>
    <definedName name="Z_9D7725D2_3E2A_4118_AA82_15611D002F1C_.wvu.Rows" localSheetId="11" hidden="1">'Colette 4CC'!$1:$1</definedName>
    <definedName name="Z_9D7725D2_3E2A_4118_AA82_15611D002F1C_.wvu.Rows" localSheetId="4" hidden="1">'Culture 2M1'!$1:$1</definedName>
    <definedName name="Z_9D7725D2_3E2A_4118_AA82_15611D002F1C_.wvu.Rows" localSheetId="5" hidden="1">'DVE 3S1'!$1:$1</definedName>
  </definedNames>
  <calcPr calcId="125725"/>
  <customWorkbookViews>
    <customWorkbookView name="Carole PELLEGRINI - Affichage personnalisé" guid="{EC730B5F-3027-46D8-A7F8-1F30876D0E83}" mergeInterval="0" personalView="1" maximized="1" windowWidth="1011" windowHeight="652" activeSheetId="14"/>
    <customWorkbookView name="Malaurie GRILLOT-LESCORNEL - Affichage personnalisé" guid="{56DA2E5C-33B3-4131-8FDE-9D6C6EA5DA64}" mergeInterval="0" personalView="1" maximized="1" windowWidth="1916" windowHeight="855" activeSheetId="1"/>
    <customWorkbookView name="malaurie.grillot - Affichage personnalisé" guid="{9D7725D2-3E2A-4118-AA82-15611D002F1C}" mergeInterval="0" personalView="1" maximized="1" xWindow="1" yWindow="1" windowWidth="952" windowHeight="537" activeSheetId="27"/>
  </customWorkbookViews>
</workbook>
</file>

<file path=xl/calcChain.xml><?xml version="1.0" encoding="utf-8"?>
<calcChain xmlns="http://schemas.openxmlformats.org/spreadsheetml/2006/main">
  <c r="L31" i="1"/>
  <c r="R33" l="1"/>
  <c r="R34"/>
  <c r="R35"/>
  <c r="R36"/>
  <c r="R37"/>
  <c r="R38"/>
  <c r="R39"/>
  <c r="R40"/>
  <c r="R41"/>
  <c r="R42"/>
  <c r="R43"/>
  <c r="R19"/>
  <c r="R20"/>
  <c r="R21"/>
  <c r="R22"/>
  <c r="R23"/>
  <c r="R24"/>
  <c r="R25"/>
  <c r="R26"/>
  <c r="R27"/>
  <c r="R28"/>
  <c r="R29"/>
  <c r="R30"/>
  <c r="T42" i="12"/>
  <c r="T41"/>
  <c r="T40"/>
  <c r="T39"/>
  <c r="T38"/>
  <c r="T37"/>
  <c r="T36"/>
  <c r="S42"/>
  <c r="S41"/>
  <c r="S40"/>
  <c r="S39"/>
  <c r="S38"/>
  <c r="S37"/>
  <c r="S36"/>
  <c r="R42"/>
  <c r="R41"/>
  <c r="R40"/>
  <c r="R39"/>
  <c r="R38"/>
  <c r="R37"/>
  <c r="R36"/>
  <c r="L19"/>
  <c r="T21"/>
  <c r="S21"/>
  <c r="R21"/>
  <c r="T20"/>
  <c r="S20"/>
  <c r="R20"/>
  <c r="T19"/>
  <c r="S19"/>
  <c r="R19"/>
  <c r="T18"/>
  <c r="S18"/>
  <c r="R18"/>
  <c r="T17"/>
  <c r="S17"/>
  <c r="R17"/>
  <c r="O17"/>
  <c r="M17"/>
  <c r="T40" i="11"/>
  <c r="T39"/>
  <c r="T38"/>
  <c r="T37"/>
  <c r="S40"/>
  <c r="S39"/>
  <c r="U39" s="1"/>
  <c r="S38"/>
  <c r="U38" s="1"/>
  <c r="S37"/>
  <c r="U37" s="1"/>
  <c r="R40"/>
  <c r="R39"/>
  <c r="V39" s="1"/>
  <c r="R38"/>
  <c r="V38" s="1"/>
  <c r="R37"/>
  <c r="V37" s="1"/>
  <c r="R36"/>
  <c r="T43" i="13"/>
  <c r="S43"/>
  <c r="U43" s="1"/>
  <c r="R43"/>
  <c r="R42"/>
  <c r="R44"/>
  <c r="R29"/>
  <c r="R30"/>
  <c r="R31"/>
  <c r="R32"/>
  <c r="R33"/>
  <c r="R34"/>
  <c r="R35"/>
  <c r="R36"/>
  <c r="R37"/>
  <c r="R38"/>
  <c r="R39"/>
  <c r="R7"/>
  <c r="R8"/>
  <c r="R11"/>
  <c r="R12"/>
  <c r="R13"/>
  <c r="R14"/>
  <c r="R15"/>
  <c r="R16"/>
  <c r="T19"/>
  <c r="T20"/>
  <c r="T21"/>
  <c r="T22"/>
  <c r="T23"/>
  <c r="T24"/>
  <c r="T25"/>
  <c r="T26"/>
  <c r="S19"/>
  <c r="U19" s="1"/>
  <c r="S20"/>
  <c r="U20" s="1"/>
  <c r="S21"/>
  <c r="S22"/>
  <c r="S23"/>
  <c r="S24"/>
  <c r="U24" s="1"/>
  <c r="S25"/>
  <c r="U25" s="1"/>
  <c r="S26"/>
  <c r="U26" s="1"/>
  <c r="R19"/>
  <c r="V19" s="1"/>
  <c r="R20"/>
  <c r="V20" s="1"/>
  <c r="R21"/>
  <c r="R22"/>
  <c r="R23"/>
  <c r="R24"/>
  <c r="V24" s="1"/>
  <c r="R25"/>
  <c r="V25" s="1"/>
  <c r="R26"/>
  <c r="V26" s="1"/>
  <c r="T44" i="9"/>
  <c r="T43"/>
  <c r="T42"/>
  <c r="T41"/>
  <c r="T40"/>
  <c r="T39"/>
  <c r="T38"/>
  <c r="S45"/>
  <c r="S44"/>
  <c r="U44" s="1"/>
  <c r="S43"/>
  <c r="U43" s="1"/>
  <c r="S42"/>
  <c r="U42" s="1"/>
  <c r="S41"/>
  <c r="U41" s="1"/>
  <c r="S40"/>
  <c r="U40" s="1"/>
  <c r="S39"/>
  <c r="U39" s="1"/>
  <c r="S38"/>
  <c r="U38" s="1"/>
  <c r="R8"/>
  <c r="R7"/>
  <c r="R49"/>
  <c r="R48"/>
  <c r="R46"/>
  <c r="R45"/>
  <c r="R44"/>
  <c r="R43"/>
  <c r="R42"/>
  <c r="V42" s="1"/>
  <c r="R41"/>
  <c r="R40"/>
  <c r="R39"/>
  <c r="R38"/>
  <c r="V38" s="1"/>
  <c r="R16"/>
  <c r="R15"/>
  <c r="R14"/>
  <c r="R13"/>
  <c r="R12"/>
  <c r="R11"/>
  <c r="R22"/>
  <c r="R21"/>
  <c r="R20"/>
  <c r="R19"/>
  <c r="R35"/>
  <c r="R34"/>
  <c r="R33"/>
  <c r="R32"/>
  <c r="R31"/>
  <c r="R30"/>
  <c r="R29"/>
  <c r="R28"/>
  <c r="R27"/>
  <c r="R26"/>
  <c r="R25"/>
  <c r="T19" i="11"/>
  <c r="T20"/>
  <c r="T21"/>
  <c r="S19"/>
  <c r="S20"/>
  <c r="S21"/>
  <c r="R19"/>
  <c r="R20"/>
  <c r="T23"/>
  <c r="S23"/>
  <c r="R23"/>
  <c r="L17" i="10"/>
  <c r="T43" i="3"/>
  <c r="T42"/>
  <c r="T41"/>
  <c r="T40"/>
  <c r="T39"/>
  <c r="T38"/>
  <c r="S43"/>
  <c r="U43" s="1"/>
  <c r="S42"/>
  <c r="U42" s="1"/>
  <c r="S41"/>
  <c r="U41" s="1"/>
  <c r="S40"/>
  <c r="U40" s="1"/>
  <c r="S39"/>
  <c r="U39" s="1"/>
  <c r="S38"/>
  <c r="U38" s="1"/>
  <c r="R35"/>
  <c r="R34"/>
  <c r="R33"/>
  <c r="R32"/>
  <c r="R31"/>
  <c r="R30"/>
  <c r="R29"/>
  <c r="R28"/>
  <c r="R27"/>
  <c r="R44"/>
  <c r="R43"/>
  <c r="R42"/>
  <c r="R41"/>
  <c r="R40"/>
  <c r="R39"/>
  <c r="R38"/>
  <c r="R26"/>
  <c r="R25"/>
  <c r="R22"/>
  <c r="R21"/>
  <c r="R20"/>
  <c r="R15"/>
  <c r="R14"/>
  <c r="R13"/>
  <c r="R12"/>
  <c r="R11"/>
  <c r="R45"/>
  <c r="R37"/>
  <c r="O46" i="5"/>
  <c r="T85" i="1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S85"/>
  <c r="U85" s="1"/>
  <c r="S84"/>
  <c r="S83"/>
  <c r="U83" s="1"/>
  <c r="S82"/>
  <c r="S81"/>
  <c r="U81" s="1"/>
  <c r="S80"/>
  <c r="S79"/>
  <c r="U79" s="1"/>
  <c r="S78"/>
  <c r="S77"/>
  <c r="U77" s="1"/>
  <c r="S76"/>
  <c r="S75"/>
  <c r="U75" s="1"/>
  <c r="S74"/>
  <c r="S73"/>
  <c r="U73" s="1"/>
  <c r="S72"/>
  <c r="S71"/>
  <c r="U71" s="1"/>
  <c r="S70"/>
  <c r="S69"/>
  <c r="U69" s="1"/>
  <c r="S68"/>
  <c r="S67"/>
  <c r="U67" s="1"/>
  <c r="S66"/>
  <c r="S65"/>
  <c r="U65" s="1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T30"/>
  <c r="T29"/>
  <c r="T28"/>
  <c r="T27"/>
  <c r="T26"/>
  <c r="T25"/>
  <c r="T24"/>
  <c r="T23"/>
  <c r="T22"/>
  <c r="S30"/>
  <c r="S29"/>
  <c r="U29" s="1"/>
  <c r="S28"/>
  <c r="S27"/>
  <c r="S26"/>
  <c r="S25"/>
  <c r="U25" s="1"/>
  <c r="S24"/>
  <c r="S23"/>
  <c r="S22"/>
  <c r="V29"/>
  <c r="M44"/>
  <c r="O44"/>
  <c r="R54"/>
  <c r="T64"/>
  <c r="T63"/>
  <c r="T62"/>
  <c r="T61"/>
  <c r="T60"/>
  <c r="T59"/>
  <c r="T58"/>
  <c r="T57"/>
  <c r="T56"/>
  <c r="T55"/>
  <c r="T54"/>
  <c r="S64"/>
  <c r="S63"/>
  <c r="S62"/>
  <c r="S61"/>
  <c r="S60"/>
  <c r="U60" s="1"/>
  <c r="S59"/>
  <c r="S58"/>
  <c r="S57"/>
  <c r="S56"/>
  <c r="U56" s="1"/>
  <c r="S55"/>
  <c r="S54"/>
  <c r="R64"/>
  <c r="R63"/>
  <c r="R62"/>
  <c r="R61"/>
  <c r="R60"/>
  <c r="R59"/>
  <c r="R58"/>
  <c r="R57"/>
  <c r="R56"/>
  <c r="R55"/>
  <c r="R53"/>
  <c r="T53"/>
  <c r="T52"/>
  <c r="T51"/>
  <c r="T50"/>
  <c r="T49"/>
  <c r="T48"/>
  <c r="T47"/>
  <c r="T46"/>
  <c r="T45"/>
  <c r="S53"/>
  <c r="S52"/>
  <c r="R52"/>
  <c r="T43" i="5"/>
  <c r="T38"/>
  <c r="T39"/>
  <c r="T40"/>
  <c r="T41"/>
  <c r="T42"/>
  <c r="S38"/>
  <c r="S39"/>
  <c r="S40"/>
  <c r="S41"/>
  <c r="S42"/>
  <c r="S43"/>
  <c r="R38"/>
  <c r="R39"/>
  <c r="R40"/>
  <c r="R41"/>
  <c r="R42"/>
  <c r="R43"/>
  <c r="M23" i="6"/>
  <c r="R38"/>
  <c r="S38"/>
  <c r="M31" i="1"/>
  <c r="U20" i="12" l="1"/>
  <c r="U37"/>
  <c r="U41"/>
  <c r="V41" s="1"/>
  <c r="U18"/>
  <c r="U39"/>
  <c r="U40" i="11"/>
  <c r="V40" s="1"/>
  <c r="U64" i="1"/>
  <c r="V64" s="1"/>
  <c r="U52"/>
  <c r="U54"/>
  <c r="U58"/>
  <c r="U62"/>
  <c r="V25"/>
  <c r="U41" i="5"/>
  <c r="V41" s="1"/>
  <c r="V52" i="1"/>
  <c r="U53"/>
  <c r="V56"/>
  <c r="V60"/>
  <c r="U55"/>
  <c r="U57"/>
  <c r="V57" s="1"/>
  <c r="U59"/>
  <c r="V59" s="1"/>
  <c r="U61"/>
  <c r="V61" s="1"/>
  <c r="U63"/>
  <c r="U22"/>
  <c r="U24"/>
  <c r="V24" s="1"/>
  <c r="U26"/>
  <c r="V26" s="1"/>
  <c r="U28"/>
  <c r="U30"/>
  <c r="V67"/>
  <c r="V71"/>
  <c r="V75"/>
  <c r="V79"/>
  <c r="V83"/>
  <c r="U66"/>
  <c r="V66" s="1"/>
  <c r="U68"/>
  <c r="U70"/>
  <c r="V70" s="1"/>
  <c r="U72"/>
  <c r="U74"/>
  <c r="V74" s="1"/>
  <c r="U76"/>
  <c r="U78"/>
  <c r="V78" s="1"/>
  <c r="U80"/>
  <c r="V80" s="1"/>
  <c r="U82"/>
  <c r="V82" s="1"/>
  <c r="U84"/>
  <c r="U19" i="11"/>
  <c r="V19" s="1"/>
  <c r="U17" i="12"/>
  <c r="V18"/>
  <c r="U19"/>
  <c r="V19" s="1"/>
  <c r="V20"/>
  <c r="U21"/>
  <c r="V37"/>
  <c r="V39"/>
  <c r="U36"/>
  <c r="V36" s="1"/>
  <c r="U38"/>
  <c r="V38" s="1"/>
  <c r="U40"/>
  <c r="V40" s="1"/>
  <c r="U42"/>
  <c r="V42" s="1"/>
  <c r="V17"/>
  <c r="V21"/>
  <c r="U23" i="13"/>
  <c r="V23" s="1"/>
  <c r="U21"/>
  <c r="V21" s="1"/>
  <c r="U22"/>
  <c r="V22" s="1"/>
  <c r="U23" i="1"/>
  <c r="V23" s="1"/>
  <c r="U27"/>
  <c r="V39" i="3"/>
  <c r="V41"/>
  <c r="V43"/>
  <c r="V40" i="9"/>
  <c r="V44"/>
  <c r="U40" i="5"/>
  <c r="V40" s="1"/>
  <c r="V22" i="1"/>
  <c r="V30"/>
  <c r="V38" i="3"/>
  <c r="V40"/>
  <c r="V42"/>
  <c r="V39" i="9"/>
  <c r="V43"/>
  <c r="V41"/>
  <c r="U20" i="11"/>
  <c r="V20" s="1"/>
  <c r="U23"/>
  <c r="V23" s="1"/>
  <c r="V53" i="1"/>
  <c r="V58"/>
  <c r="V62"/>
  <c r="V28"/>
  <c r="V65"/>
  <c r="V73"/>
  <c r="V77"/>
  <c r="V81"/>
  <c r="V85"/>
  <c r="V69"/>
  <c r="V55"/>
  <c r="V63"/>
  <c r="V54"/>
  <c r="V27"/>
  <c r="V68"/>
  <c r="V72"/>
  <c r="V76"/>
  <c r="V84"/>
  <c r="U43" i="5"/>
  <c r="V43" s="1"/>
  <c r="U42"/>
  <c r="V42" s="1"/>
  <c r="U38"/>
  <c r="V38" s="1"/>
  <c r="U39"/>
  <c r="V39" s="1"/>
  <c r="R51" i="1"/>
  <c r="S51"/>
  <c r="U51" s="1"/>
  <c r="R50"/>
  <c r="S50"/>
  <c r="U50" s="1"/>
  <c r="A17" i="13"/>
  <c r="A40"/>
  <c r="A27"/>
  <c r="A35" i="12"/>
  <c r="A22"/>
  <c r="A17"/>
  <c r="A55" s="1"/>
  <c r="A36" i="11"/>
  <c r="A23"/>
  <c r="A17"/>
  <c r="A54" i="13"/>
  <c r="A35" i="10"/>
  <c r="A22"/>
  <c r="A17"/>
  <c r="A9"/>
  <c r="A9" i="9"/>
  <c r="A36"/>
  <c r="A23"/>
  <c r="A17"/>
  <c r="R49" i="1"/>
  <c r="S49"/>
  <c r="U49" s="1"/>
  <c r="R48"/>
  <c r="S48"/>
  <c r="U48" s="1"/>
  <c r="R47"/>
  <c r="S47"/>
  <c r="U47" s="1"/>
  <c r="A86"/>
  <c r="M86"/>
  <c r="O86"/>
  <c r="R86"/>
  <c r="S86"/>
  <c r="T86"/>
  <c r="A36" i="4"/>
  <c r="A36" i="3"/>
  <c r="A9"/>
  <c r="A23"/>
  <c r="A36" i="8"/>
  <c r="A23"/>
  <c r="A36" i="2"/>
  <c r="A23"/>
  <c r="A49"/>
  <c r="A36" i="5"/>
  <c r="A9"/>
  <c r="A23"/>
  <c r="A46"/>
  <c r="R94" i="1"/>
  <c r="R93"/>
  <c r="R92"/>
  <c r="R91"/>
  <c r="R90"/>
  <c r="R89"/>
  <c r="R88"/>
  <c r="R87"/>
  <c r="R46"/>
  <c r="R45"/>
  <c r="R44"/>
  <c r="R32"/>
  <c r="R31"/>
  <c r="R18"/>
  <c r="R17"/>
  <c r="R16"/>
  <c r="R15"/>
  <c r="R14"/>
  <c r="R13"/>
  <c r="R12"/>
  <c r="R11"/>
  <c r="R10"/>
  <c r="R9"/>
  <c r="R8"/>
  <c r="R7"/>
  <c r="R6"/>
  <c r="R5"/>
  <c r="R4"/>
  <c r="R47" i="2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54" i="3"/>
  <c r="R53"/>
  <c r="R52"/>
  <c r="R51"/>
  <c r="R50"/>
  <c r="R49"/>
  <c r="R48"/>
  <c r="R47"/>
  <c r="R46"/>
  <c r="R36"/>
  <c r="R24"/>
  <c r="R23"/>
  <c r="R19"/>
  <c r="R18"/>
  <c r="R17"/>
  <c r="R16"/>
  <c r="R10"/>
  <c r="R9"/>
  <c r="R8"/>
  <c r="R7"/>
  <c r="R6"/>
  <c r="R5"/>
  <c r="R4"/>
  <c r="R48" i="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54" i="5"/>
  <c r="R53"/>
  <c r="R52"/>
  <c r="R51"/>
  <c r="R50"/>
  <c r="R49"/>
  <c r="R48"/>
  <c r="R47"/>
  <c r="R46"/>
  <c r="R45"/>
  <c r="R44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48" i="6"/>
  <c r="R47"/>
  <c r="R46"/>
  <c r="R45"/>
  <c r="R44"/>
  <c r="R43"/>
  <c r="R42"/>
  <c r="R41"/>
  <c r="R40"/>
  <c r="R39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48" i="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55" i="9"/>
  <c r="R54"/>
  <c r="R53"/>
  <c r="R52"/>
  <c r="R51"/>
  <c r="R50"/>
  <c r="R47"/>
  <c r="R37"/>
  <c r="R36"/>
  <c r="R24"/>
  <c r="R23"/>
  <c r="R18"/>
  <c r="R17"/>
  <c r="R10"/>
  <c r="R9"/>
  <c r="R6"/>
  <c r="R5"/>
  <c r="R4"/>
  <c r="R47" i="10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4"/>
  <c r="R13"/>
  <c r="R12"/>
  <c r="R11"/>
  <c r="R10"/>
  <c r="R9"/>
  <c r="R8"/>
  <c r="R7"/>
  <c r="R6"/>
  <c r="R5"/>
  <c r="R4"/>
  <c r="R52" i="11"/>
  <c r="R51"/>
  <c r="R50"/>
  <c r="R49"/>
  <c r="R48"/>
  <c r="R47"/>
  <c r="R46"/>
  <c r="R45"/>
  <c r="R44"/>
  <c r="R43"/>
  <c r="R42"/>
  <c r="R41"/>
  <c r="R35"/>
  <c r="R34"/>
  <c r="R33"/>
  <c r="R32"/>
  <c r="R31"/>
  <c r="R30"/>
  <c r="R29"/>
  <c r="R28"/>
  <c r="R27"/>
  <c r="R26"/>
  <c r="R25"/>
  <c r="R24"/>
  <c r="R22"/>
  <c r="R21"/>
  <c r="R18"/>
  <c r="R17"/>
  <c r="R16"/>
  <c r="R15"/>
  <c r="R14"/>
  <c r="R13"/>
  <c r="R12"/>
  <c r="R11"/>
  <c r="R10"/>
  <c r="R9"/>
  <c r="R8"/>
  <c r="R7"/>
  <c r="R6"/>
  <c r="R5"/>
  <c r="R4"/>
  <c r="R54" i="12"/>
  <c r="R53"/>
  <c r="R52"/>
  <c r="R51"/>
  <c r="R50"/>
  <c r="R49"/>
  <c r="R48"/>
  <c r="R47"/>
  <c r="R46"/>
  <c r="R45"/>
  <c r="R44"/>
  <c r="R43"/>
  <c r="R35"/>
  <c r="R34"/>
  <c r="R33"/>
  <c r="R32"/>
  <c r="R31"/>
  <c r="R30"/>
  <c r="R29"/>
  <c r="R28"/>
  <c r="R27"/>
  <c r="R26"/>
  <c r="R25"/>
  <c r="R24"/>
  <c r="R23"/>
  <c r="R22"/>
  <c r="R16"/>
  <c r="R15"/>
  <c r="R14"/>
  <c r="R13"/>
  <c r="R12"/>
  <c r="R11"/>
  <c r="R10"/>
  <c r="R9"/>
  <c r="R8"/>
  <c r="R7"/>
  <c r="R6"/>
  <c r="R5"/>
  <c r="R4"/>
  <c r="R53" i="13"/>
  <c r="R52"/>
  <c r="R51"/>
  <c r="R50"/>
  <c r="R49"/>
  <c r="R48"/>
  <c r="R47"/>
  <c r="R46"/>
  <c r="R45"/>
  <c r="R41"/>
  <c r="R40"/>
  <c r="R28"/>
  <c r="R27"/>
  <c r="R18"/>
  <c r="R17"/>
  <c r="R10"/>
  <c r="R9"/>
  <c r="R6"/>
  <c r="R5"/>
  <c r="R4"/>
  <c r="R3"/>
  <c r="R3" i="12"/>
  <c r="R3" i="11"/>
  <c r="R3" i="10"/>
  <c r="R3" i="9"/>
  <c r="R3" i="8"/>
  <c r="R3" i="6"/>
  <c r="R3" i="5"/>
  <c r="R3" i="4"/>
  <c r="R3" i="3"/>
  <c r="R3" i="2"/>
  <c r="R3" i="1"/>
  <c r="A23" i="6"/>
  <c r="A35"/>
  <c r="A40"/>
  <c r="A49" l="1"/>
  <c r="A55" i="5"/>
  <c r="A49" i="8"/>
  <c r="A55" i="3"/>
  <c r="A56" i="9"/>
  <c r="A48" i="10"/>
  <c r="V51" i="1"/>
  <c r="V47"/>
  <c r="V49"/>
  <c r="A53" i="11"/>
  <c r="V48" i="1"/>
  <c r="V50"/>
  <c r="U86"/>
  <c r="V86" s="1"/>
  <c r="A9"/>
  <c r="A17"/>
  <c r="G11" i="27"/>
  <c r="F11"/>
  <c r="E11"/>
  <c r="G10"/>
  <c r="F10"/>
  <c r="H10" s="1"/>
  <c r="E10"/>
  <c r="G9"/>
  <c r="F9"/>
  <c r="E9"/>
  <c r="F8"/>
  <c r="E8"/>
  <c r="G7"/>
  <c r="F7"/>
  <c r="G6"/>
  <c r="E6"/>
  <c r="G5"/>
  <c r="F5"/>
  <c r="E5"/>
  <c r="G4"/>
  <c r="E4"/>
  <c r="F3"/>
  <c r="D12"/>
  <c r="C12"/>
  <c r="T48" i="7"/>
  <c r="S48"/>
  <c r="U48" s="1"/>
  <c r="T47"/>
  <c r="S47"/>
  <c r="U47" s="1"/>
  <c r="V47" s="1"/>
  <c r="T46"/>
  <c r="S46"/>
  <c r="O46"/>
  <c r="M46"/>
  <c r="T45"/>
  <c r="S45"/>
  <c r="U45" s="1"/>
  <c r="T44"/>
  <c r="S44"/>
  <c r="U44" s="1"/>
  <c r="V44" s="1"/>
  <c r="T43"/>
  <c r="S43"/>
  <c r="O43"/>
  <c r="M43"/>
  <c r="T42"/>
  <c r="S42"/>
  <c r="U42" s="1"/>
  <c r="T41"/>
  <c r="S41"/>
  <c r="U41" s="1"/>
  <c r="T40"/>
  <c r="S40"/>
  <c r="U40" s="1"/>
  <c r="O40"/>
  <c r="M40"/>
  <c r="V40" s="1"/>
  <c r="T39"/>
  <c r="S39"/>
  <c r="U39" s="1"/>
  <c r="T38"/>
  <c r="S38"/>
  <c r="U38" s="1"/>
  <c r="T37"/>
  <c r="S37"/>
  <c r="U37" s="1"/>
  <c r="T36"/>
  <c r="S36"/>
  <c r="U36" s="1"/>
  <c r="O36"/>
  <c r="M36"/>
  <c r="V36" s="1"/>
  <c r="T35"/>
  <c r="S35"/>
  <c r="U35" s="1"/>
  <c r="T34"/>
  <c r="S34"/>
  <c r="U34" s="1"/>
  <c r="V34" s="1"/>
  <c r="T33"/>
  <c r="S33"/>
  <c r="T32"/>
  <c r="S32"/>
  <c r="T31"/>
  <c r="S31"/>
  <c r="T30"/>
  <c r="S30"/>
  <c r="T29"/>
  <c r="S29"/>
  <c r="U29" s="1"/>
  <c r="T28"/>
  <c r="S28"/>
  <c r="U28" s="1"/>
  <c r="T27"/>
  <c r="S27"/>
  <c r="U27" s="1"/>
  <c r="T26"/>
  <c r="S26"/>
  <c r="U26" s="1"/>
  <c r="V26" s="1"/>
  <c r="T25"/>
  <c r="S25"/>
  <c r="U25" s="1"/>
  <c r="T24"/>
  <c r="S24"/>
  <c r="U24" s="1"/>
  <c r="T23"/>
  <c r="S23"/>
  <c r="U23" s="1"/>
  <c r="O23"/>
  <c r="T22"/>
  <c r="S22"/>
  <c r="T21"/>
  <c r="S21"/>
  <c r="T20"/>
  <c r="S20"/>
  <c r="T19"/>
  <c r="S19"/>
  <c r="T18"/>
  <c r="S18"/>
  <c r="T17"/>
  <c r="S17"/>
  <c r="O17"/>
  <c r="M17"/>
  <c r="M23" s="1"/>
  <c r="T16"/>
  <c r="S16"/>
  <c r="T15"/>
  <c r="S15"/>
  <c r="T14"/>
  <c r="S14"/>
  <c r="U14" s="1"/>
  <c r="V14" s="1"/>
  <c r="T13"/>
  <c r="S13"/>
  <c r="T12"/>
  <c r="S12"/>
  <c r="T11"/>
  <c r="S11"/>
  <c r="T10"/>
  <c r="S10"/>
  <c r="T9"/>
  <c r="S9"/>
  <c r="U9" s="1"/>
  <c r="O9"/>
  <c r="M9"/>
  <c r="T8"/>
  <c r="S8"/>
  <c r="U8" s="1"/>
  <c r="T7"/>
  <c r="S7"/>
  <c r="U7" s="1"/>
  <c r="T6"/>
  <c r="S6"/>
  <c r="U6" s="1"/>
  <c r="T5"/>
  <c r="S5"/>
  <c r="U5" s="1"/>
  <c r="O5"/>
  <c r="M5"/>
  <c r="V5" s="1"/>
  <c r="T4"/>
  <c r="S4"/>
  <c r="U4" s="1"/>
  <c r="T3"/>
  <c r="S3"/>
  <c r="U3" s="1"/>
  <c r="O3"/>
  <c r="M3"/>
  <c r="T48" i="8"/>
  <c r="S48"/>
  <c r="T47"/>
  <c r="S47"/>
  <c r="T46"/>
  <c r="S46"/>
  <c r="O46"/>
  <c r="M46"/>
  <c r="T45"/>
  <c r="S45"/>
  <c r="T44"/>
  <c r="S44"/>
  <c r="T43"/>
  <c r="S43"/>
  <c r="O43"/>
  <c r="M43"/>
  <c r="T42"/>
  <c r="S42"/>
  <c r="T41"/>
  <c r="S41"/>
  <c r="T40"/>
  <c r="S40"/>
  <c r="O40"/>
  <c r="M40"/>
  <c r="T39"/>
  <c r="S39"/>
  <c r="T38"/>
  <c r="S38"/>
  <c r="T37"/>
  <c r="S37"/>
  <c r="T36"/>
  <c r="S36"/>
  <c r="O36"/>
  <c r="M36"/>
  <c r="T35"/>
  <c r="S35"/>
  <c r="T34"/>
  <c r="S34"/>
  <c r="T33"/>
  <c r="S33"/>
  <c r="T32"/>
  <c r="S32"/>
  <c r="T31"/>
  <c r="S31"/>
  <c r="T30"/>
  <c r="S30"/>
  <c r="T29"/>
  <c r="S29"/>
  <c r="T28"/>
  <c r="S28"/>
  <c r="T27"/>
  <c r="S27"/>
  <c r="T26"/>
  <c r="S26"/>
  <c r="T25"/>
  <c r="S25"/>
  <c r="T24"/>
  <c r="S24"/>
  <c r="T23"/>
  <c r="S23"/>
  <c r="O23"/>
  <c r="T22"/>
  <c r="S22"/>
  <c r="T21"/>
  <c r="S21"/>
  <c r="T20"/>
  <c r="S20"/>
  <c r="T19"/>
  <c r="S19"/>
  <c r="U19" s="1"/>
  <c r="T18"/>
  <c r="S18"/>
  <c r="T17"/>
  <c r="S17"/>
  <c r="U17" s="1"/>
  <c r="O17"/>
  <c r="M17"/>
  <c r="M23" s="1"/>
  <c r="T16"/>
  <c r="S16"/>
  <c r="U16" s="1"/>
  <c r="T15"/>
  <c r="S15"/>
  <c r="T14"/>
  <c r="S14"/>
  <c r="U14" s="1"/>
  <c r="T13"/>
  <c r="S13"/>
  <c r="T12"/>
  <c r="S12"/>
  <c r="U12" s="1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O3"/>
  <c r="M3"/>
  <c r="T53" i="13"/>
  <c r="S53"/>
  <c r="T52"/>
  <c r="S52"/>
  <c r="T51"/>
  <c r="S51"/>
  <c r="O51"/>
  <c r="M51"/>
  <c r="T50"/>
  <c r="S50"/>
  <c r="T49"/>
  <c r="S49"/>
  <c r="T48"/>
  <c r="S48"/>
  <c r="O48"/>
  <c r="M48"/>
  <c r="T47"/>
  <c r="S47"/>
  <c r="T46"/>
  <c r="S46"/>
  <c r="T45"/>
  <c r="S45"/>
  <c r="O45"/>
  <c r="M45"/>
  <c r="T44"/>
  <c r="S44"/>
  <c r="T42"/>
  <c r="S42"/>
  <c r="T41"/>
  <c r="S41"/>
  <c r="T40"/>
  <c r="S40"/>
  <c r="O40"/>
  <c r="M40"/>
  <c r="T39"/>
  <c r="S39"/>
  <c r="T38"/>
  <c r="S38"/>
  <c r="T37"/>
  <c r="S37"/>
  <c r="T36"/>
  <c r="S36"/>
  <c r="T35"/>
  <c r="S35"/>
  <c r="T34"/>
  <c r="S34"/>
  <c r="T33"/>
  <c r="S33"/>
  <c r="T32"/>
  <c r="S32"/>
  <c r="T31"/>
  <c r="S31"/>
  <c r="T30"/>
  <c r="S30"/>
  <c r="T29"/>
  <c r="S29"/>
  <c r="T28"/>
  <c r="S28"/>
  <c r="T27"/>
  <c r="S27"/>
  <c r="O27"/>
  <c r="T18"/>
  <c r="S18"/>
  <c r="T17"/>
  <c r="S17"/>
  <c r="O17"/>
  <c r="M17"/>
  <c r="M27" s="1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U3" s="1"/>
  <c r="O3"/>
  <c r="M3"/>
  <c r="T54" i="12"/>
  <c r="S54"/>
  <c r="U54" s="1"/>
  <c r="T53"/>
  <c r="S53"/>
  <c r="T52"/>
  <c r="S52"/>
  <c r="U52" s="1"/>
  <c r="O52"/>
  <c r="M52"/>
  <c r="T51"/>
  <c r="S51"/>
  <c r="U51" s="1"/>
  <c r="T50"/>
  <c r="S50"/>
  <c r="U50" s="1"/>
  <c r="T49"/>
  <c r="S49"/>
  <c r="U49" s="1"/>
  <c r="O49"/>
  <c r="M49"/>
  <c r="T48"/>
  <c r="S48"/>
  <c r="U48" s="1"/>
  <c r="T47"/>
  <c r="S47"/>
  <c r="U47" s="1"/>
  <c r="T46"/>
  <c r="S46"/>
  <c r="U46" s="1"/>
  <c r="O46"/>
  <c r="M46"/>
  <c r="T45"/>
  <c r="S45"/>
  <c r="T44"/>
  <c r="S44"/>
  <c r="T43"/>
  <c r="S43"/>
  <c r="U43" s="1"/>
  <c r="T35"/>
  <c r="S35"/>
  <c r="U35" s="1"/>
  <c r="O35"/>
  <c r="M35"/>
  <c r="T34"/>
  <c r="S34"/>
  <c r="U34" s="1"/>
  <c r="T33"/>
  <c r="S33"/>
  <c r="U33" s="1"/>
  <c r="T32"/>
  <c r="S32"/>
  <c r="U32" s="1"/>
  <c r="T31"/>
  <c r="S31"/>
  <c r="U31" s="1"/>
  <c r="T30"/>
  <c r="S30"/>
  <c r="U30" s="1"/>
  <c r="V30" s="1"/>
  <c r="T29"/>
  <c r="S29"/>
  <c r="T28"/>
  <c r="S28"/>
  <c r="T27"/>
  <c r="S27"/>
  <c r="U27" s="1"/>
  <c r="T26"/>
  <c r="S26"/>
  <c r="U26" s="1"/>
  <c r="T25"/>
  <c r="S25"/>
  <c r="U25" s="1"/>
  <c r="T24"/>
  <c r="S24"/>
  <c r="T23"/>
  <c r="S23"/>
  <c r="U23" s="1"/>
  <c r="T22"/>
  <c r="S22"/>
  <c r="U22" s="1"/>
  <c r="O22"/>
  <c r="M22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U5" s="1"/>
  <c r="O5"/>
  <c r="M5"/>
  <c r="V5" s="1"/>
  <c r="T4"/>
  <c r="S4"/>
  <c r="U4" s="1"/>
  <c r="T3"/>
  <c r="S3"/>
  <c r="U3" s="1"/>
  <c r="O3"/>
  <c r="M3"/>
  <c r="T52" i="11"/>
  <c r="S52"/>
  <c r="T51"/>
  <c r="S51"/>
  <c r="T50"/>
  <c r="S50"/>
  <c r="O50"/>
  <c r="M50"/>
  <c r="T49"/>
  <c r="S49"/>
  <c r="T48"/>
  <c r="S48"/>
  <c r="T47"/>
  <c r="S47"/>
  <c r="O47"/>
  <c r="M47"/>
  <c r="T46"/>
  <c r="S46"/>
  <c r="T45"/>
  <c r="S45"/>
  <c r="T44"/>
  <c r="S44"/>
  <c r="O44"/>
  <c r="M44"/>
  <c r="T43"/>
  <c r="S43"/>
  <c r="T42"/>
  <c r="S42"/>
  <c r="T41"/>
  <c r="S41"/>
  <c r="T36"/>
  <c r="S36"/>
  <c r="O36"/>
  <c r="M36"/>
  <c r="T35"/>
  <c r="S35"/>
  <c r="T34"/>
  <c r="S34"/>
  <c r="T33"/>
  <c r="S33"/>
  <c r="T32"/>
  <c r="S32"/>
  <c r="T31"/>
  <c r="S31"/>
  <c r="T30"/>
  <c r="S30"/>
  <c r="T29"/>
  <c r="S29"/>
  <c r="T28"/>
  <c r="S28"/>
  <c r="T27"/>
  <c r="S27"/>
  <c r="T26"/>
  <c r="S26"/>
  <c r="T25"/>
  <c r="S25"/>
  <c r="T24"/>
  <c r="S24"/>
  <c r="O23"/>
  <c r="T22"/>
  <c r="S22"/>
  <c r="T18"/>
  <c r="S18"/>
  <c r="T17"/>
  <c r="S17"/>
  <c r="O17"/>
  <c r="M17"/>
  <c r="M23" s="1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O3"/>
  <c r="M3"/>
  <c r="T47" i="10"/>
  <c r="S47"/>
  <c r="T46"/>
  <c r="S46"/>
  <c r="T45"/>
  <c r="S45"/>
  <c r="O45"/>
  <c r="M45"/>
  <c r="T44"/>
  <c r="S44"/>
  <c r="T43"/>
  <c r="S43"/>
  <c r="T42"/>
  <c r="S42"/>
  <c r="O42"/>
  <c r="M42"/>
  <c r="T41"/>
  <c r="S41"/>
  <c r="T40"/>
  <c r="S40"/>
  <c r="T39"/>
  <c r="S39"/>
  <c r="O39"/>
  <c r="M39"/>
  <c r="T38"/>
  <c r="S38"/>
  <c r="T37"/>
  <c r="S37"/>
  <c r="T36"/>
  <c r="S36"/>
  <c r="T35"/>
  <c r="S35"/>
  <c r="O35"/>
  <c r="M35"/>
  <c r="T34"/>
  <c r="S34"/>
  <c r="T33"/>
  <c r="S33"/>
  <c r="T32"/>
  <c r="S32"/>
  <c r="T31"/>
  <c r="S31"/>
  <c r="T30"/>
  <c r="S30"/>
  <c r="T29"/>
  <c r="S29"/>
  <c r="T28"/>
  <c r="S28"/>
  <c r="T27"/>
  <c r="S27"/>
  <c r="T26"/>
  <c r="S26"/>
  <c r="T25"/>
  <c r="S25"/>
  <c r="T24"/>
  <c r="S24"/>
  <c r="T23"/>
  <c r="S23"/>
  <c r="T22"/>
  <c r="S22"/>
  <c r="O22"/>
  <c r="T21"/>
  <c r="S21"/>
  <c r="T20"/>
  <c r="S20"/>
  <c r="T19"/>
  <c r="S19"/>
  <c r="T18"/>
  <c r="S18"/>
  <c r="T17"/>
  <c r="S17"/>
  <c r="O17"/>
  <c r="M17"/>
  <c r="M22" s="1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O3"/>
  <c r="M3"/>
  <c r="T55" i="9"/>
  <c r="S55"/>
  <c r="U55" s="1"/>
  <c r="T54"/>
  <c r="S54"/>
  <c r="U54" s="1"/>
  <c r="T53"/>
  <c r="S53"/>
  <c r="U53" s="1"/>
  <c r="O53"/>
  <c r="M53"/>
  <c r="T52"/>
  <c r="S52"/>
  <c r="U52" s="1"/>
  <c r="T51"/>
  <c r="S51"/>
  <c r="T50"/>
  <c r="S50"/>
  <c r="U50" s="1"/>
  <c r="O50"/>
  <c r="M50"/>
  <c r="T49"/>
  <c r="S49"/>
  <c r="T48"/>
  <c r="S48"/>
  <c r="U48" s="1"/>
  <c r="T47"/>
  <c r="S47"/>
  <c r="U47" s="1"/>
  <c r="O47"/>
  <c r="M47"/>
  <c r="V47" s="1"/>
  <c r="T46"/>
  <c r="S46"/>
  <c r="U46" s="1"/>
  <c r="T45"/>
  <c r="U45" s="1"/>
  <c r="T37"/>
  <c r="S37"/>
  <c r="T36"/>
  <c r="S36"/>
  <c r="O36"/>
  <c r="M36"/>
  <c r="T35"/>
  <c r="S35"/>
  <c r="U35" s="1"/>
  <c r="T34"/>
  <c r="S34"/>
  <c r="U34" s="1"/>
  <c r="T33"/>
  <c r="S33"/>
  <c r="U33" s="1"/>
  <c r="T32"/>
  <c r="S32"/>
  <c r="T31"/>
  <c r="S31"/>
  <c r="U31" s="1"/>
  <c r="T30"/>
  <c r="S30"/>
  <c r="U30" s="1"/>
  <c r="T29"/>
  <c r="S29"/>
  <c r="U29" s="1"/>
  <c r="T28"/>
  <c r="S28"/>
  <c r="T27"/>
  <c r="S27"/>
  <c r="U27" s="1"/>
  <c r="T26"/>
  <c r="S26"/>
  <c r="U26" s="1"/>
  <c r="T25"/>
  <c r="S25"/>
  <c r="U25" s="1"/>
  <c r="T24"/>
  <c r="S24"/>
  <c r="T23"/>
  <c r="S23"/>
  <c r="O23"/>
  <c r="T22"/>
  <c r="S22"/>
  <c r="U22" s="1"/>
  <c r="V22" s="1"/>
  <c r="T21"/>
  <c r="S21"/>
  <c r="U21" s="1"/>
  <c r="T20"/>
  <c r="S20"/>
  <c r="U20" s="1"/>
  <c r="T19"/>
  <c r="S19"/>
  <c r="T18"/>
  <c r="S18"/>
  <c r="U18" s="1"/>
  <c r="T17"/>
  <c r="S17"/>
  <c r="U17" s="1"/>
  <c r="O17"/>
  <c r="M17"/>
  <c r="M23" s="1"/>
  <c r="T16"/>
  <c r="S16"/>
  <c r="U16" s="1"/>
  <c r="T15"/>
  <c r="S15"/>
  <c r="U15" s="1"/>
  <c r="T14"/>
  <c r="S14"/>
  <c r="U14" s="1"/>
  <c r="T13"/>
  <c r="S13"/>
  <c r="U13" s="1"/>
  <c r="T12"/>
  <c r="S12"/>
  <c r="U12" s="1"/>
  <c r="V12" s="1"/>
  <c r="T11"/>
  <c r="S11"/>
  <c r="U11" s="1"/>
  <c r="T10"/>
  <c r="S10"/>
  <c r="U10" s="1"/>
  <c r="T9"/>
  <c r="S9"/>
  <c r="U9" s="1"/>
  <c r="O9"/>
  <c r="M9"/>
  <c r="T8"/>
  <c r="S8"/>
  <c r="U8" s="1"/>
  <c r="T7"/>
  <c r="S7"/>
  <c r="U7" s="1"/>
  <c r="V7" s="1"/>
  <c r="T6"/>
  <c r="S6"/>
  <c r="U6" s="1"/>
  <c r="T5"/>
  <c r="S5"/>
  <c r="U5" s="1"/>
  <c r="O5"/>
  <c r="M5"/>
  <c r="T4"/>
  <c r="S4"/>
  <c r="U4" s="1"/>
  <c r="T3"/>
  <c r="S3"/>
  <c r="U3" s="1"/>
  <c r="O3"/>
  <c r="M3"/>
  <c r="T54" i="5"/>
  <c r="S54"/>
  <c r="T53"/>
  <c r="S53"/>
  <c r="T52"/>
  <c r="S52"/>
  <c r="O52"/>
  <c r="M52"/>
  <c r="T51"/>
  <c r="S51"/>
  <c r="T50"/>
  <c r="S50"/>
  <c r="T49"/>
  <c r="S49"/>
  <c r="O49"/>
  <c r="M49"/>
  <c r="T48"/>
  <c r="S48"/>
  <c r="T47"/>
  <c r="S47"/>
  <c r="T46"/>
  <c r="S46"/>
  <c r="M46"/>
  <c r="T45"/>
  <c r="S45"/>
  <c r="T44"/>
  <c r="S44"/>
  <c r="T37"/>
  <c r="S37"/>
  <c r="T36"/>
  <c r="S36"/>
  <c r="O36"/>
  <c r="M36"/>
  <c r="T35"/>
  <c r="S35"/>
  <c r="T34"/>
  <c r="S34"/>
  <c r="U34" s="1"/>
  <c r="T33"/>
  <c r="S33"/>
  <c r="T32"/>
  <c r="S32"/>
  <c r="U32" s="1"/>
  <c r="T31"/>
  <c r="S31"/>
  <c r="T30"/>
  <c r="S30"/>
  <c r="U30" s="1"/>
  <c r="T29"/>
  <c r="S29"/>
  <c r="T28"/>
  <c r="S28"/>
  <c r="U28" s="1"/>
  <c r="T27"/>
  <c r="S27"/>
  <c r="T26"/>
  <c r="S26"/>
  <c r="U26" s="1"/>
  <c r="T25"/>
  <c r="S25"/>
  <c r="T24"/>
  <c r="S24"/>
  <c r="U24" s="1"/>
  <c r="T23"/>
  <c r="S23"/>
  <c r="O23"/>
  <c r="T22"/>
  <c r="S22"/>
  <c r="T21"/>
  <c r="S21"/>
  <c r="T20"/>
  <c r="S20"/>
  <c r="T19"/>
  <c r="S19"/>
  <c r="T18"/>
  <c r="S18"/>
  <c r="T17"/>
  <c r="S17"/>
  <c r="O17"/>
  <c r="M17"/>
  <c r="M23" s="1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O3"/>
  <c r="M3"/>
  <c r="T54" i="3"/>
  <c r="S54"/>
  <c r="U54" s="1"/>
  <c r="T53"/>
  <c r="S53"/>
  <c r="U53" s="1"/>
  <c r="T52"/>
  <c r="S52"/>
  <c r="U52" s="1"/>
  <c r="O52"/>
  <c r="M52"/>
  <c r="V52" s="1"/>
  <c r="T51"/>
  <c r="S51"/>
  <c r="U51" s="1"/>
  <c r="T50"/>
  <c r="S50"/>
  <c r="U50" s="1"/>
  <c r="T49"/>
  <c r="S49"/>
  <c r="O49"/>
  <c r="M49"/>
  <c r="T48"/>
  <c r="S48"/>
  <c r="U48" s="1"/>
  <c r="T47"/>
  <c r="S47"/>
  <c r="T46"/>
  <c r="S46"/>
  <c r="O46"/>
  <c r="M46"/>
  <c r="T45"/>
  <c r="U45" s="1"/>
  <c r="S45"/>
  <c r="V45"/>
  <c r="T44"/>
  <c r="S44"/>
  <c r="U44" s="1"/>
  <c r="T37"/>
  <c r="S37"/>
  <c r="U37" s="1"/>
  <c r="T36"/>
  <c r="S36"/>
  <c r="O36"/>
  <c r="M36"/>
  <c r="T35"/>
  <c r="S35"/>
  <c r="T34"/>
  <c r="S34"/>
  <c r="U34" s="1"/>
  <c r="T33"/>
  <c r="S33"/>
  <c r="T32"/>
  <c r="S32"/>
  <c r="T31"/>
  <c r="S31"/>
  <c r="T30"/>
  <c r="S30"/>
  <c r="T29"/>
  <c r="S29"/>
  <c r="T28"/>
  <c r="S28"/>
  <c r="U28" s="1"/>
  <c r="T27"/>
  <c r="S27"/>
  <c r="U27" s="1"/>
  <c r="T26"/>
  <c r="S26"/>
  <c r="U26" s="1"/>
  <c r="V26" s="1"/>
  <c r="T25"/>
  <c r="S25"/>
  <c r="U25" s="1"/>
  <c r="T24"/>
  <c r="S24"/>
  <c r="U24" s="1"/>
  <c r="T23"/>
  <c r="S23"/>
  <c r="U23" s="1"/>
  <c r="O23"/>
  <c r="T22"/>
  <c r="S22"/>
  <c r="U22" s="1"/>
  <c r="T21"/>
  <c r="S21"/>
  <c r="U21" s="1"/>
  <c r="T20"/>
  <c r="S20"/>
  <c r="U20" s="1"/>
  <c r="V20" s="1"/>
  <c r="T19"/>
  <c r="S19"/>
  <c r="U19" s="1"/>
  <c r="T18"/>
  <c r="S18"/>
  <c r="U18" s="1"/>
  <c r="T17"/>
  <c r="S17"/>
  <c r="U17" s="1"/>
  <c r="O17"/>
  <c r="M17"/>
  <c r="M23" s="1"/>
  <c r="V23" s="1"/>
  <c r="T16"/>
  <c r="S16"/>
  <c r="U16" s="1"/>
  <c r="T15"/>
  <c r="S15"/>
  <c r="U15" s="1"/>
  <c r="T14"/>
  <c r="S14"/>
  <c r="T13"/>
  <c r="S13"/>
  <c r="T12"/>
  <c r="S12"/>
  <c r="U12" s="1"/>
  <c r="T11"/>
  <c r="S11"/>
  <c r="U11" s="1"/>
  <c r="T10"/>
  <c r="S10"/>
  <c r="U10" s="1"/>
  <c r="T9"/>
  <c r="S9"/>
  <c r="U9" s="1"/>
  <c r="O9"/>
  <c r="M9"/>
  <c r="T8"/>
  <c r="S8"/>
  <c r="U8" s="1"/>
  <c r="T7"/>
  <c r="S7"/>
  <c r="T6"/>
  <c r="S6"/>
  <c r="U6" s="1"/>
  <c r="T5"/>
  <c r="S5"/>
  <c r="U5" s="1"/>
  <c r="O5"/>
  <c r="M5"/>
  <c r="V5" s="1"/>
  <c r="T4"/>
  <c r="S4"/>
  <c r="U4" s="1"/>
  <c r="T3"/>
  <c r="S3"/>
  <c r="U3" s="1"/>
  <c r="O3"/>
  <c r="M3"/>
  <c r="T48" i="4"/>
  <c r="S48"/>
  <c r="U48" s="1"/>
  <c r="T47"/>
  <c r="S47"/>
  <c r="U47" s="1"/>
  <c r="V47" s="1"/>
  <c r="T46"/>
  <c r="S46"/>
  <c r="O46"/>
  <c r="M46"/>
  <c r="T45"/>
  <c r="S45"/>
  <c r="U45" s="1"/>
  <c r="T44"/>
  <c r="S44"/>
  <c r="U44" s="1"/>
  <c r="T43"/>
  <c r="S43"/>
  <c r="U43" s="1"/>
  <c r="O43"/>
  <c r="M43"/>
  <c r="T42"/>
  <c r="S42"/>
  <c r="U42" s="1"/>
  <c r="T41"/>
  <c r="S41"/>
  <c r="T40"/>
  <c r="S40"/>
  <c r="U40" s="1"/>
  <c r="O40"/>
  <c r="M40"/>
  <c r="T39"/>
  <c r="S39"/>
  <c r="U39" s="1"/>
  <c r="V39" s="1"/>
  <c r="T38"/>
  <c r="S38"/>
  <c r="U38" s="1"/>
  <c r="T37"/>
  <c r="S37"/>
  <c r="U37" s="1"/>
  <c r="T36"/>
  <c r="S36"/>
  <c r="U36" s="1"/>
  <c r="O36"/>
  <c r="M36"/>
  <c r="T35"/>
  <c r="S35"/>
  <c r="U35" s="1"/>
  <c r="T34"/>
  <c r="S34"/>
  <c r="U34" s="1"/>
  <c r="V34" s="1"/>
  <c r="T33"/>
  <c r="S33"/>
  <c r="T32"/>
  <c r="S32"/>
  <c r="U32" s="1"/>
  <c r="T31"/>
  <c r="S31"/>
  <c r="U31" s="1"/>
  <c r="T30"/>
  <c r="S30"/>
  <c r="U30" s="1"/>
  <c r="T29"/>
  <c r="S29"/>
  <c r="U29" s="1"/>
  <c r="T28"/>
  <c r="S28"/>
  <c r="U28" s="1"/>
  <c r="T27"/>
  <c r="S27"/>
  <c r="U27" s="1"/>
  <c r="T26"/>
  <c r="S26"/>
  <c r="U26" s="1"/>
  <c r="T25"/>
  <c r="S25"/>
  <c r="U25" s="1"/>
  <c r="T24"/>
  <c r="S24"/>
  <c r="U24" s="1"/>
  <c r="T23"/>
  <c r="S23"/>
  <c r="U23" s="1"/>
  <c r="O23"/>
  <c r="T22"/>
  <c r="S22"/>
  <c r="T21"/>
  <c r="S21"/>
  <c r="T20"/>
  <c r="S20"/>
  <c r="U20" s="1"/>
  <c r="T19"/>
  <c r="S19"/>
  <c r="T18"/>
  <c r="S18"/>
  <c r="U18" s="1"/>
  <c r="T17"/>
  <c r="S17"/>
  <c r="U17" s="1"/>
  <c r="O17"/>
  <c r="M17"/>
  <c r="M23" s="1"/>
  <c r="T16"/>
  <c r="S16"/>
  <c r="U16" s="1"/>
  <c r="T15"/>
  <c r="S15"/>
  <c r="U15" s="1"/>
  <c r="T14"/>
  <c r="S14"/>
  <c r="U14" s="1"/>
  <c r="T13"/>
  <c r="S13"/>
  <c r="T12"/>
  <c r="S12"/>
  <c r="U12" s="1"/>
  <c r="T11"/>
  <c r="S11"/>
  <c r="U11" s="1"/>
  <c r="T10"/>
  <c r="S10"/>
  <c r="U10" s="1"/>
  <c r="V10" s="1"/>
  <c r="T9"/>
  <c r="S9"/>
  <c r="O9"/>
  <c r="M9"/>
  <c r="T8"/>
  <c r="S8"/>
  <c r="T7"/>
  <c r="S7"/>
  <c r="T6"/>
  <c r="S6"/>
  <c r="U6" s="1"/>
  <c r="T5"/>
  <c r="S5"/>
  <c r="U5" s="1"/>
  <c r="O5"/>
  <c r="M5"/>
  <c r="V5" s="1"/>
  <c r="T4"/>
  <c r="S4"/>
  <c r="U4" s="1"/>
  <c r="T3"/>
  <c r="S3"/>
  <c r="U3" s="1"/>
  <c r="O3"/>
  <c r="M3"/>
  <c r="V3" s="1"/>
  <c r="T48" i="2"/>
  <c r="S48"/>
  <c r="U48" s="1"/>
  <c r="R48"/>
  <c r="T47"/>
  <c r="S47"/>
  <c r="T46"/>
  <c r="S46"/>
  <c r="O46"/>
  <c r="M46"/>
  <c r="T45"/>
  <c r="S45"/>
  <c r="T44"/>
  <c r="S44"/>
  <c r="T43"/>
  <c r="S43"/>
  <c r="O43"/>
  <c r="M43"/>
  <c r="T42"/>
  <c r="S42"/>
  <c r="T41"/>
  <c r="S41"/>
  <c r="T40"/>
  <c r="S40"/>
  <c r="O40"/>
  <c r="M40"/>
  <c r="T39"/>
  <c r="S39"/>
  <c r="T38"/>
  <c r="S38"/>
  <c r="T37"/>
  <c r="S37"/>
  <c r="T36"/>
  <c r="S36"/>
  <c r="O36"/>
  <c r="M36"/>
  <c r="T35"/>
  <c r="S35"/>
  <c r="T34"/>
  <c r="S34"/>
  <c r="T33"/>
  <c r="S33"/>
  <c r="T32"/>
  <c r="S32"/>
  <c r="T31"/>
  <c r="S31"/>
  <c r="T30"/>
  <c r="S30"/>
  <c r="T29"/>
  <c r="S29"/>
  <c r="T28"/>
  <c r="S28"/>
  <c r="T27"/>
  <c r="S27"/>
  <c r="T26"/>
  <c r="S26"/>
  <c r="T25"/>
  <c r="S25"/>
  <c r="T24"/>
  <c r="S24"/>
  <c r="T23"/>
  <c r="S23"/>
  <c r="O23"/>
  <c r="T22"/>
  <c r="S22"/>
  <c r="T21"/>
  <c r="S21"/>
  <c r="T20"/>
  <c r="S20"/>
  <c r="T19"/>
  <c r="S19"/>
  <c r="T18"/>
  <c r="S18"/>
  <c r="T17"/>
  <c r="S17"/>
  <c r="O17"/>
  <c r="M17"/>
  <c r="M23" s="1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U7" s="1"/>
  <c r="V7" s="1"/>
  <c r="T6"/>
  <c r="S6"/>
  <c r="U6" s="1"/>
  <c r="T5"/>
  <c r="S5"/>
  <c r="U5" s="1"/>
  <c r="O5"/>
  <c r="M5"/>
  <c r="T4"/>
  <c r="S4"/>
  <c r="U4" s="1"/>
  <c r="T3"/>
  <c r="S3"/>
  <c r="U3" s="1"/>
  <c r="O3"/>
  <c r="M3"/>
  <c r="T48" i="6"/>
  <c r="S48"/>
  <c r="U48" s="1"/>
  <c r="T47"/>
  <c r="S47"/>
  <c r="U47" s="1"/>
  <c r="T46"/>
  <c r="S46"/>
  <c r="U46" s="1"/>
  <c r="O46"/>
  <c r="M46"/>
  <c r="T45"/>
  <c r="S45"/>
  <c r="U45" s="1"/>
  <c r="T44"/>
  <c r="S44"/>
  <c r="T43"/>
  <c r="S43"/>
  <c r="U43" s="1"/>
  <c r="O43"/>
  <c r="M43"/>
  <c r="T42"/>
  <c r="S42"/>
  <c r="U42" s="1"/>
  <c r="T41"/>
  <c r="S41"/>
  <c r="U41" s="1"/>
  <c r="T40"/>
  <c r="S40"/>
  <c r="O40"/>
  <c r="M40"/>
  <c r="T39"/>
  <c r="S39"/>
  <c r="T37"/>
  <c r="S37"/>
  <c r="U37" s="1"/>
  <c r="T36"/>
  <c r="S36"/>
  <c r="U36" s="1"/>
  <c r="T35"/>
  <c r="S35"/>
  <c r="O35"/>
  <c r="M35"/>
  <c r="T34"/>
  <c r="S34"/>
  <c r="U34" s="1"/>
  <c r="T33"/>
  <c r="S33"/>
  <c r="U33" s="1"/>
  <c r="V33" s="1"/>
  <c r="T32"/>
  <c r="S32"/>
  <c r="T31"/>
  <c r="S31"/>
  <c r="U31" s="1"/>
  <c r="T30"/>
  <c r="S30"/>
  <c r="T29"/>
  <c r="S29"/>
  <c r="T28"/>
  <c r="S28"/>
  <c r="T27"/>
  <c r="S27"/>
  <c r="U27" s="1"/>
  <c r="T26"/>
  <c r="S26"/>
  <c r="T25"/>
  <c r="S25"/>
  <c r="T24"/>
  <c r="S24"/>
  <c r="T23"/>
  <c r="S23"/>
  <c r="U23" s="1"/>
  <c r="O23"/>
  <c r="T22"/>
  <c r="S22"/>
  <c r="T21"/>
  <c r="S21"/>
  <c r="T20"/>
  <c r="S20"/>
  <c r="T19"/>
  <c r="S19"/>
  <c r="T18"/>
  <c r="S18"/>
  <c r="T17"/>
  <c r="S17"/>
  <c r="O17"/>
  <c r="M17"/>
  <c r="T16"/>
  <c r="S16"/>
  <c r="T15"/>
  <c r="S15"/>
  <c r="T14"/>
  <c r="S14"/>
  <c r="T13"/>
  <c r="S13"/>
  <c r="T12"/>
  <c r="S12"/>
  <c r="T11"/>
  <c r="S11"/>
  <c r="T10"/>
  <c r="S10"/>
  <c r="T9"/>
  <c r="S9"/>
  <c r="O9"/>
  <c r="M9"/>
  <c r="T8"/>
  <c r="S8"/>
  <c r="T7"/>
  <c r="S7"/>
  <c r="T6"/>
  <c r="S6"/>
  <c r="T5"/>
  <c r="S5"/>
  <c r="O5"/>
  <c r="M5"/>
  <c r="T4"/>
  <c r="S4"/>
  <c r="T3"/>
  <c r="S3"/>
  <c r="O3"/>
  <c r="M3"/>
  <c r="V3" i="12" l="1"/>
  <c r="U53"/>
  <c r="V53" s="1"/>
  <c r="U11" i="11"/>
  <c r="U25" i="10"/>
  <c r="V25" s="1"/>
  <c r="U27"/>
  <c r="U29"/>
  <c r="U31"/>
  <c r="U38"/>
  <c r="V38" s="1"/>
  <c r="U39"/>
  <c r="U41"/>
  <c r="U42"/>
  <c r="V42" s="1"/>
  <c r="U8" i="8"/>
  <c r="V8" s="1"/>
  <c r="U9"/>
  <c r="U11"/>
  <c r="U13"/>
  <c r="U15"/>
  <c r="U18"/>
  <c r="U25" i="5"/>
  <c r="V25" s="1"/>
  <c r="U33"/>
  <c r="U44"/>
  <c r="U23"/>
  <c r="U27"/>
  <c r="V27" s="1"/>
  <c r="U31"/>
  <c r="U35"/>
  <c r="U36"/>
  <c r="V3" i="2"/>
  <c r="U34" i="11"/>
  <c r="V34" s="1"/>
  <c r="U41"/>
  <c r="V41" s="1"/>
  <c r="U42"/>
  <c r="U44"/>
  <c r="U46"/>
  <c r="U47"/>
  <c r="V47" s="1"/>
  <c r="U4" i="10"/>
  <c r="U5"/>
  <c r="U8"/>
  <c r="V8" s="1"/>
  <c r="U11"/>
  <c r="V11" s="1"/>
  <c r="U13"/>
  <c r="U15"/>
  <c r="U25" i="8"/>
  <c r="U30"/>
  <c r="V30" s="1"/>
  <c r="U31"/>
  <c r="U32"/>
  <c r="U33"/>
  <c r="U34"/>
  <c r="V34" s="1"/>
  <c r="U35"/>
  <c r="U37"/>
  <c r="U38"/>
  <c r="U39"/>
  <c r="V39" s="1"/>
  <c r="U44"/>
  <c r="V44" s="1"/>
  <c r="U45"/>
  <c r="U46"/>
  <c r="V46" s="1"/>
  <c r="U47"/>
  <c r="U48"/>
  <c r="U4" i="6"/>
  <c r="U5"/>
  <c r="V5" s="1"/>
  <c r="U7"/>
  <c r="U12"/>
  <c r="U15"/>
  <c r="V23"/>
  <c r="U18"/>
  <c r="U20"/>
  <c r="V20" s="1"/>
  <c r="U3" i="5"/>
  <c r="V3" s="1"/>
  <c r="U4"/>
  <c r="U5"/>
  <c r="V5" s="1"/>
  <c r="U6"/>
  <c r="V6" s="1"/>
  <c r="U7"/>
  <c r="U10"/>
  <c r="U11"/>
  <c r="V11" s="1"/>
  <c r="U12"/>
  <c r="U14"/>
  <c r="U15"/>
  <c r="V15" s="1"/>
  <c r="U16"/>
  <c r="V16" s="1"/>
  <c r="U17"/>
  <c r="U49"/>
  <c r="U50"/>
  <c r="V50" s="1"/>
  <c r="U51"/>
  <c r="V51" s="1"/>
  <c r="U52"/>
  <c r="V52" s="1"/>
  <c r="U53"/>
  <c r="V53" s="1"/>
  <c r="U54"/>
  <c r="U23" i="2"/>
  <c r="V23" s="1"/>
  <c r="U24"/>
  <c r="V24" s="1"/>
  <c r="U25"/>
  <c r="V25" s="1"/>
  <c r="U26"/>
  <c r="U27"/>
  <c r="U28"/>
  <c r="V28" s="1"/>
  <c r="U29"/>
  <c r="U30"/>
  <c r="U31"/>
  <c r="U32"/>
  <c r="V32" s="1"/>
  <c r="U33"/>
  <c r="V33" s="1"/>
  <c r="U35"/>
  <c r="V35" s="1"/>
  <c r="U38"/>
  <c r="U39"/>
  <c r="U40"/>
  <c r="V40" s="1"/>
  <c r="U42"/>
  <c r="U43"/>
  <c r="V43" s="1"/>
  <c r="U45"/>
  <c r="U46"/>
  <c r="V46" s="1"/>
  <c r="U21" i="4"/>
  <c r="U29" i="3"/>
  <c r="U15" i="7"/>
  <c r="U16"/>
  <c r="V23"/>
  <c r="U17"/>
  <c r="U18"/>
  <c r="U20"/>
  <c r="V20" s="1"/>
  <c r="U21"/>
  <c r="U22"/>
  <c r="H9" i="27"/>
  <c r="U44" i="12"/>
  <c r="V44" s="1"/>
  <c r="U45"/>
  <c r="U43" i="11"/>
  <c r="V43" s="1"/>
  <c r="U27" i="13"/>
  <c r="V27" s="1"/>
  <c r="U28"/>
  <c r="U31"/>
  <c r="V31" s="1"/>
  <c r="U32"/>
  <c r="U33"/>
  <c r="V33" s="1"/>
  <c r="U35"/>
  <c r="V35" s="1"/>
  <c r="U36"/>
  <c r="V36" s="1"/>
  <c r="U37"/>
  <c r="U38"/>
  <c r="V38" s="1"/>
  <c r="U39"/>
  <c r="U40"/>
  <c r="V40" s="1"/>
  <c r="U41"/>
  <c r="U42"/>
  <c r="V42" s="1"/>
  <c r="U46"/>
  <c r="V46" s="1"/>
  <c r="U47"/>
  <c r="V47" s="1"/>
  <c r="U48"/>
  <c r="V48" s="1"/>
  <c r="U50"/>
  <c r="U51"/>
  <c r="U52"/>
  <c r="V52" s="1"/>
  <c r="U53"/>
  <c r="V53" s="1"/>
  <c r="U4"/>
  <c r="V4" s="1"/>
  <c r="U5"/>
  <c r="V5" s="1"/>
  <c r="U6"/>
  <c r="V6" s="1"/>
  <c r="U7"/>
  <c r="V7" s="1"/>
  <c r="U8"/>
  <c r="U14"/>
  <c r="V14" s="1"/>
  <c r="U15"/>
  <c r="U16"/>
  <c r="V16" s="1"/>
  <c r="U17"/>
  <c r="V17" s="1"/>
  <c r="U18"/>
  <c r="U10"/>
  <c r="V10" s="1"/>
  <c r="U11"/>
  <c r="V11" s="1"/>
  <c r="U20" i="8"/>
  <c r="U21"/>
  <c r="U22"/>
  <c r="V22" s="1"/>
  <c r="U45" i="5"/>
  <c r="V45" s="1"/>
  <c r="U18"/>
  <c r="V18" s="1"/>
  <c r="U8" i="2"/>
  <c r="V8" s="1"/>
  <c r="U11"/>
  <c r="U13"/>
  <c r="V13" s="1"/>
  <c r="U14"/>
  <c r="U15"/>
  <c r="V15" s="1"/>
  <c r="U16"/>
  <c r="U17"/>
  <c r="V17" s="1"/>
  <c r="U18"/>
  <c r="U19"/>
  <c r="U20"/>
  <c r="U47"/>
  <c r="V47" s="1"/>
  <c r="U22" i="6"/>
  <c r="U12" i="2"/>
  <c r="V12" s="1"/>
  <c r="U21"/>
  <c r="V21" s="1"/>
  <c r="U22"/>
  <c r="V22" s="1"/>
  <c r="U22" i="4"/>
  <c r="U19" i="5"/>
  <c r="U20"/>
  <c r="U21"/>
  <c r="U22"/>
  <c r="V22" s="1"/>
  <c r="U24" i="10"/>
  <c r="V24" s="1"/>
  <c r="U6" i="12"/>
  <c r="U7"/>
  <c r="U10"/>
  <c r="U11"/>
  <c r="V11" s="1"/>
  <c r="U12"/>
  <c r="U14"/>
  <c r="V14" s="1"/>
  <c r="U15"/>
  <c r="U16"/>
  <c r="V16" s="1"/>
  <c r="U28"/>
  <c r="V28" s="1"/>
  <c r="U29"/>
  <c r="U12" i="13"/>
  <c r="V12" s="1"/>
  <c r="U13"/>
  <c r="U34"/>
  <c r="V34" s="1"/>
  <c r="U44"/>
  <c r="V44" s="1"/>
  <c r="U45"/>
  <c r="U9" i="2"/>
  <c r="U8" i="4"/>
  <c r="U9"/>
  <c r="V9" s="1"/>
  <c r="U33"/>
  <c r="U46"/>
  <c r="U31" i="3"/>
  <c r="U32"/>
  <c r="U33"/>
  <c r="V33" s="1"/>
  <c r="U46"/>
  <c r="U47"/>
  <c r="V47" s="1"/>
  <c r="U23" i="9"/>
  <c r="U51"/>
  <c r="U40" i="8"/>
  <c r="V40" s="1"/>
  <c r="U41"/>
  <c r="U42"/>
  <c r="V42" s="1"/>
  <c r="U43"/>
  <c r="U19" i="7"/>
  <c r="U43"/>
  <c r="H11" i="27"/>
  <c r="U3" i="8"/>
  <c r="V3" s="1"/>
  <c r="U4"/>
  <c r="U5"/>
  <c r="U6"/>
  <c r="U7"/>
  <c r="U27"/>
  <c r="V27" s="1"/>
  <c r="U28"/>
  <c r="U29"/>
  <c r="U11" i="7"/>
  <c r="U12"/>
  <c r="U13"/>
  <c r="U31"/>
  <c r="U32"/>
  <c r="U33"/>
  <c r="U19" i="9"/>
  <c r="U37"/>
  <c r="U25" i="11"/>
  <c r="V25" s="1"/>
  <c r="U27"/>
  <c r="U35"/>
  <c r="U36"/>
  <c r="V36" s="1"/>
  <c r="V11"/>
  <c r="U15"/>
  <c r="V15" s="1"/>
  <c r="U18"/>
  <c r="U22"/>
  <c r="V22" s="1"/>
  <c r="U7"/>
  <c r="V7" s="1"/>
  <c r="U10"/>
  <c r="V10" s="1"/>
  <c r="U12"/>
  <c r="V12" s="1"/>
  <c r="U14"/>
  <c r="V14" s="1"/>
  <c r="U16"/>
  <c r="V16" s="1"/>
  <c r="U17"/>
  <c r="V17" s="1"/>
  <c r="U3"/>
  <c r="V3" s="1"/>
  <c r="U6"/>
  <c r="V6" s="1"/>
  <c r="U29"/>
  <c r="V29" s="1"/>
  <c r="U31"/>
  <c r="V31" s="1"/>
  <c r="U33"/>
  <c r="U49"/>
  <c r="V49" s="1"/>
  <c r="U50"/>
  <c r="V50" s="1"/>
  <c r="U52"/>
  <c r="V52" s="1"/>
  <c r="U4"/>
  <c r="U5"/>
  <c r="V5" s="1"/>
  <c r="U26"/>
  <c r="V26" s="1"/>
  <c r="U28"/>
  <c r="V28" s="1"/>
  <c r="U30"/>
  <c r="U32"/>
  <c r="V32" s="1"/>
  <c r="U48"/>
  <c r="V48" s="1"/>
  <c r="U51"/>
  <c r="V51" s="1"/>
  <c r="U24"/>
  <c r="U22" i="10"/>
  <c r="V22" s="1"/>
  <c r="U9"/>
  <c r="V9" s="1"/>
  <c r="U44"/>
  <c r="U45"/>
  <c r="U47"/>
  <c r="V47" s="1"/>
  <c r="U3"/>
  <c r="U6"/>
  <c r="V6" s="1"/>
  <c r="U23"/>
  <c r="U28"/>
  <c r="V28" s="1"/>
  <c r="U32"/>
  <c r="U34"/>
  <c r="V34" s="1"/>
  <c r="U35"/>
  <c r="U37"/>
  <c r="V37" s="1"/>
  <c r="U43"/>
  <c r="U46"/>
  <c r="V46" s="1"/>
  <c r="U10"/>
  <c r="U12"/>
  <c r="V12" s="1"/>
  <c r="U16"/>
  <c r="V16" s="1"/>
  <c r="U17"/>
  <c r="V17" s="1"/>
  <c r="U19"/>
  <c r="U21"/>
  <c r="V21" s="1"/>
  <c r="U26"/>
  <c r="U18"/>
  <c r="V18" s="1"/>
  <c r="U36" i="8"/>
  <c r="V36" s="1"/>
  <c r="U24"/>
  <c r="U23"/>
  <c r="V23" s="1"/>
  <c r="U48" i="5"/>
  <c r="V48" s="1"/>
  <c r="U46"/>
  <c r="U37"/>
  <c r="V37" s="1"/>
  <c r="U8" i="6"/>
  <c r="U9"/>
  <c r="V9" s="1"/>
  <c r="U13"/>
  <c r="V13" s="1"/>
  <c r="U14"/>
  <c r="V14" s="1"/>
  <c r="U16"/>
  <c r="V16" s="1"/>
  <c r="U17"/>
  <c r="U19"/>
  <c r="U24"/>
  <c r="V24" s="1"/>
  <c r="U26"/>
  <c r="V26" s="1"/>
  <c r="U28"/>
  <c r="V28" s="1"/>
  <c r="U30"/>
  <c r="U32"/>
  <c r="V32" s="1"/>
  <c r="U3"/>
  <c r="U6"/>
  <c r="V6" s="1"/>
  <c r="U11"/>
  <c r="U40"/>
  <c r="V40" s="1"/>
  <c r="U39"/>
  <c r="V39" s="1"/>
  <c r="U37" i="2"/>
  <c r="V37" s="1"/>
  <c r="U36"/>
  <c r="V36" s="1"/>
  <c r="A95" i="1"/>
  <c r="V7" i="6"/>
  <c r="V12"/>
  <c r="V17"/>
  <c r="V27"/>
  <c r="V31"/>
  <c r="U35"/>
  <c r="V35" s="1"/>
  <c r="V43"/>
  <c r="U44"/>
  <c r="V48"/>
  <c r="V6" i="2"/>
  <c r="V9"/>
  <c r="V18"/>
  <c r="V27"/>
  <c r="U34"/>
  <c r="V34" s="1"/>
  <c r="U41"/>
  <c r="V42"/>
  <c r="U44"/>
  <c r="V48"/>
  <c r="V4" i="4"/>
  <c r="V6"/>
  <c r="U13"/>
  <c r="V14"/>
  <c r="U19"/>
  <c r="V20"/>
  <c r="V26"/>
  <c r="V30"/>
  <c r="V37"/>
  <c r="V38"/>
  <c r="V44"/>
  <c r="V4" i="3"/>
  <c r="U7"/>
  <c r="V11"/>
  <c r="V16"/>
  <c r="V22"/>
  <c r="V28"/>
  <c r="U30"/>
  <c r="V31"/>
  <c r="U35"/>
  <c r="U36"/>
  <c r="V37"/>
  <c r="U49"/>
  <c r="V51"/>
  <c r="V54"/>
  <c r="V4" i="5"/>
  <c r="U8"/>
  <c r="U9"/>
  <c r="V9" s="1"/>
  <c r="V10"/>
  <c r="U13"/>
  <c r="V26"/>
  <c r="U29"/>
  <c r="V34"/>
  <c r="V44"/>
  <c r="V4" i="6"/>
  <c r="U10"/>
  <c r="V15"/>
  <c r="V18"/>
  <c r="V19"/>
  <c r="U21"/>
  <c r="V21" s="1"/>
  <c r="V22"/>
  <c r="U25"/>
  <c r="V25" s="1"/>
  <c r="U29"/>
  <c r="V34"/>
  <c r="V37"/>
  <c r="V41"/>
  <c r="V42"/>
  <c r="V44"/>
  <c r="V4" i="2"/>
  <c r="U10"/>
  <c r="V16"/>
  <c r="V38"/>
  <c r="U7" i="4"/>
  <c r="V7" s="1"/>
  <c r="V11"/>
  <c r="V12"/>
  <c r="V15"/>
  <c r="V16"/>
  <c r="V23"/>
  <c r="V17"/>
  <c r="V18"/>
  <c r="V21"/>
  <c r="V22"/>
  <c r="V24"/>
  <c r="V27"/>
  <c r="V28"/>
  <c r="V31"/>
  <c r="V32"/>
  <c r="V35"/>
  <c r="V40"/>
  <c r="U41"/>
  <c r="V41" s="1"/>
  <c r="V45"/>
  <c r="V48"/>
  <c r="V6" i="3"/>
  <c r="V12"/>
  <c r="U13"/>
  <c r="V13" s="1"/>
  <c r="U14"/>
  <c r="V18"/>
  <c r="V24"/>
  <c r="V32"/>
  <c r="V44"/>
  <c r="V46"/>
  <c r="V12" i="5"/>
  <c r="V23"/>
  <c r="V17"/>
  <c r="V21"/>
  <c r="V24"/>
  <c r="V28"/>
  <c r="V31"/>
  <c r="V32"/>
  <c r="V35"/>
  <c r="V46"/>
  <c r="U47"/>
  <c r="V47" s="1"/>
  <c r="V43" i="12"/>
  <c r="V8" i="9"/>
  <c r="V23"/>
  <c r="V26"/>
  <c r="V27"/>
  <c r="V30"/>
  <c r="V31"/>
  <c r="V34"/>
  <c r="V35"/>
  <c r="U36"/>
  <c r="V36" s="1"/>
  <c r="U49"/>
  <c r="V49" s="1"/>
  <c r="V52"/>
  <c r="U7" i="10"/>
  <c r="V7" s="1"/>
  <c r="U14"/>
  <c r="V14" s="1"/>
  <c r="V23"/>
  <c r="U30"/>
  <c r="V31"/>
  <c r="U33"/>
  <c r="V33" s="1"/>
  <c r="U36"/>
  <c r="V36" s="1"/>
  <c r="V18" i="11"/>
  <c r="V24"/>
  <c r="V27"/>
  <c r="V35"/>
  <c r="V44"/>
  <c r="U45"/>
  <c r="V45" s="1"/>
  <c r="V4" i="12"/>
  <c r="V6"/>
  <c r="U8"/>
  <c r="V8" s="1"/>
  <c r="U9"/>
  <c r="V9" s="1"/>
  <c r="U13"/>
  <c r="V13" s="1"/>
  <c r="U24"/>
  <c r="V31"/>
  <c r="V34"/>
  <c r="V8" i="13"/>
  <c r="V32"/>
  <c r="V41"/>
  <c r="V54" i="5"/>
  <c r="V3" i="9"/>
  <c r="V5"/>
  <c r="V10"/>
  <c r="V11"/>
  <c r="V14"/>
  <c r="V15"/>
  <c r="V20"/>
  <c r="V21"/>
  <c r="U24"/>
  <c r="U28"/>
  <c r="V29"/>
  <c r="U32"/>
  <c r="V37"/>
  <c r="V48"/>
  <c r="V54"/>
  <c r="V4" i="10"/>
  <c r="U20"/>
  <c r="V20" s="1"/>
  <c r="V27"/>
  <c r="V39"/>
  <c r="U40"/>
  <c r="V41"/>
  <c r="V4" i="11"/>
  <c r="U8"/>
  <c r="V8" s="1"/>
  <c r="U9"/>
  <c r="U13"/>
  <c r="V13" s="1"/>
  <c r="U21"/>
  <c r="V21" s="1"/>
  <c r="V30"/>
  <c r="V42"/>
  <c r="V12" i="12"/>
  <c r="V15"/>
  <c r="V22"/>
  <c r="V23"/>
  <c r="V26"/>
  <c r="V27"/>
  <c r="V46"/>
  <c r="V51"/>
  <c r="V54"/>
  <c r="U9" i="13"/>
  <c r="V9" s="1"/>
  <c r="V15"/>
  <c r="V18"/>
  <c r="V28"/>
  <c r="U29"/>
  <c r="V29" s="1"/>
  <c r="U30"/>
  <c r="V30" s="1"/>
  <c r="V39"/>
  <c r="V45"/>
  <c r="U49"/>
  <c r="V49" s="1"/>
  <c r="V6" i="8"/>
  <c r="V7"/>
  <c r="V12"/>
  <c r="V13"/>
  <c r="V16"/>
  <c r="V21"/>
  <c r="V24"/>
  <c r="V25"/>
  <c r="V28"/>
  <c r="V29"/>
  <c r="V32"/>
  <c r="V33"/>
  <c r="V37"/>
  <c r="V43"/>
  <c r="V45"/>
  <c r="V48"/>
  <c r="V6" i="7"/>
  <c r="V7"/>
  <c r="V12"/>
  <c r="V13"/>
  <c r="V16"/>
  <c r="V17"/>
  <c r="V24"/>
  <c r="V25"/>
  <c r="V28"/>
  <c r="V29"/>
  <c r="V32"/>
  <c r="V33"/>
  <c r="V43"/>
  <c r="V48"/>
  <c r="I9" i="27"/>
  <c r="I10"/>
  <c r="V4" i="8"/>
  <c r="V9"/>
  <c r="U10"/>
  <c r="V10" s="1"/>
  <c r="V18"/>
  <c r="V19"/>
  <c r="U26"/>
  <c r="V35"/>
  <c r="V38"/>
  <c r="V41"/>
  <c r="V4" i="7"/>
  <c r="V9"/>
  <c r="U10"/>
  <c r="V15"/>
  <c r="V18"/>
  <c r="V19"/>
  <c r="V22"/>
  <c r="V27"/>
  <c r="U30"/>
  <c r="V35"/>
  <c r="V38"/>
  <c r="V39"/>
  <c r="V41"/>
  <c r="V42"/>
  <c r="U46"/>
  <c r="H5" i="27"/>
  <c r="I5" s="1"/>
  <c r="H7"/>
  <c r="I11"/>
  <c r="G3"/>
  <c r="E7"/>
  <c r="G8"/>
  <c r="H8" s="1"/>
  <c r="I8" s="1"/>
  <c r="E3"/>
  <c r="F4"/>
  <c r="H4" s="1"/>
  <c r="I4" s="1"/>
  <c r="F6"/>
  <c r="H6" s="1"/>
  <c r="I6" s="1"/>
  <c r="V3" i="7"/>
  <c r="V8"/>
  <c r="V10"/>
  <c r="V21"/>
  <c r="V30"/>
  <c r="V37"/>
  <c r="V45"/>
  <c r="V11"/>
  <c r="V31"/>
  <c r="V46"/>
  <c r="V5" i="8"/>
  <c r="V15"/>
  <c r="V20"/>
  <c r="V11"/>
  <c r="V31"/>
  <c r="V47"/>
  <c r="V14"/>
  <c r="V17"/>
  <c r="V26"/>
  <c r="V3" i="13"/>
  <c r="V13"/>
  <c r="V37"/>
  <c r="V50"/>
  <c r="V51"/>
  <c r="V10" i="12"/>
  <c r="V25"/>
  <c r="V49"/>
  <c r="V50"/>
  <c r="V7"/>
  <c r="V29"/>
  <c r="V32"/>
  <c r="V35"/>
  <c r="V45"/>
  <c r="V47"/>
  <c r="V24"/>
  <c r="V33"/>
  <c r="V48"/>
  <c r="V52"/>
  <c r="V33" i="11"/>
  <c r="V46"/>
  <c r="V3" i="10"/>
  <c r="V13"/>
  <c r="V26"/>
  <c r="V32"/>
  <c r="V40"/>
  <c r="V10"/>
  <c r="V15"/>
  <c r="V29"/>
  <c r="V43"/>
  <c r="V45"/>
  <c r="V5"/>
  <c r="V19"/>
  <c r="V30"/>
  <c r="V35"/>
  <c r="V44"/>
  <c r="V13" i="9"/>
  <c r="V24"/>
  <c r="V32"/>
  <c r="V50"/>
  <c r="V53"/>
  <c r="V16"/>
  <c r="V18"/>
  <c r="V25"/>
  <c r="V33"/>
  <c r="V45"/>
  <c r="V51"/>
  <c r="V55"/>
  <c r="V4"/>
  <c r="V6"/>
  <c r="V9"/>
  <c r="V19"/>
  <c r="V28"/>
  <c r="V46"/>
  <c r="V17"/>
  <c r="V8" i="5"/>
  <c r="V33"/>
  <c r="V36"/>
  <c r="V13"/>
  <c r="V19"/>
  <c r="V29"/>
  <c r="V7"/>
  <c r="V14"/>
  <c r="V20"/>
  <c r="V30"/>
  <c r="V49"/>
  <c r="V27" i="3"/>
  <c r="V9"/>
  <c r="V10"/>
  <c r="V15"/>
  <c r="V19"/>
  <c r="V25"/>
  <c r="V30"/>
  <c r="V35"/>
  <c r="V49"/>
  <c r="V50"/>
  <c r="V3"/>
  <c r="V7"/>
  <c r="V21"/>
  <c r="V53"/>
  <c r="V8"/>
  <c r="V14"/>
  <c r="V17"/>
  <c r="V29"/>
  <c r="V34"/>
  <c r="V48"/>
  <c r="V43" i="4"/>
  <c r="V8"/>
  <c r="V25"/>
  <c r="V33"/>
  <c r="V36"/>
  <c r="V13"/>
  <c r="V19"/>
  <c r="V29"/>
  <c r="V42"/>
  <c r="V46"/>
  <c r="V5" i="2"/>
  <c r="V11"/>
  <c r="V20"/>
  <c r="V26"/>
  <c r="V31"/>
  <c r="V39"/>
  <c r="V41"/>
  <c r="V14"/>
  <c r="V29"/>
  <c r="V44"/>
  <c r="V10"/>
  <c r="V19"/>
  <c r="V30"/>
  <c r="V45"/>
  <c r="V3" i="6"/>
  <c r="V8"/>
  <c r="V10"/>
  <c r="V29"/>
  <c r="V36"/>
  <c r="V45"/>
  <c r="V11"/>
  <c r="V30"/>
  <c r="V46"/>
  <c r="V47"/>
  <c r="V9" i="11" l="1"/>
  <c r="V36" i="3"/>
  <c r="G12" i="27"/>
  <c r="I7"/>
  <c r="F12"/>
  <c r="H3"/>
  <c r="H12" s="1"/>
  <c r="E12"/>
  <c r="I3" l="1"/>
  <c r="I12" s="1"/>
  <c r="T4" i="1" l="1"/>
  <c r="T5"/>
  <c r="T6"/>
  <c r="T7"/>
  <c r="T8"/>
  <c r="T9"/>
  <c r="T10"/>
  <c r="T11"/>
  <c r="T12"/>
  <c r="T13"/>
  <c r="T14"/>
  <c r="T15"/>
  <c r="T16"/>
  <c r="T17"/>
  <c r="T18"/>
  <c r="T20"/>
  <c r="T21"/>
  <c r="T31"/>
  <c r="T32"/>
  <c r="T33"/>
  <c r="T34"/>
  <c r="T35"/>
  <c r="T36"/>
  <c r="T37"/>
  <c r="T38"/>
  <c r="T39"/>
  <c r="T40"/>
  <c r="T41"/>
  <c r="T42"/>
  <c r="T43"/>
  <c r="T44"/>
  <c r="T87"/>
  <c r="T88"/>
  <c r="T89"/>
  <c r="T90"/>
  <c r="T91"/>
  <c r="T92"/>
  <c r="T93"/>
  <c r="T94"/>
  <c r="T3"/>
  <c r="S4"/>
  <c r="S5"/>
  <c r="S6"/>
  <c r="U6" s="1"/>
  <c r="V6" s="1"/>
  <c r="S7"/>
  <c r="S8"/>
  <c r="U8" s="1"/>
  <c r="V8" s="1"/>
  <c r="S9"/>
  <c r="S10"/>
  <c r="U10" s="1"/>
  <c r="V10" s="1"/>
  <c r="S11"/>
  <c r="S12"/>
  <c r="U12" s="1"/>
  <c r="V12" s="1"/>
  <c r="S13"/>
  <c r="S14"/>
  <c r="U14" s="1"/>
  <c r="V14" s="1"/>
  <c r="S15"/>
  <c r="S16"/>
  <c r="U16" s="1"/>
  <c r="V16" s="1"/>
  <c r="S17"/>
  <c r="S18"/>
  <c r="U18" s="1"/>
  <c r="S20"/>
  <c r="S21"/>
  <c r="U21" s="1"/>
  <c r="V21" s="1"/>
  <c r="S31"/>
  <c r="S32"/>
  <c r="U32" s="1"/>
  <c r="V32" s="1"/>
  <c r="S33"/>
  <c r="S34"/>
  <c r="U34" s="1"/>
  <c r="V34" s="1"/>
  <c r="S35"/>
  <c r="S36"/>
  <c r="U36" s="1"/>
  <c r="V36" s="1"/>
  <c r="S37"/>
  <c r="S38"/>
  <c r="U38" s="1"/>
  <c r="V38" s="1"/>
  <c r="S39"/>
  <c r="S40"/>
  <c r="U40" s="1"/>
  <c r="V40" s="1"/>
  <c r="S41"/>
  <c r="S42"/>
  <c r="U42" s="1"/>
  <c r="V42" s="1"/>
  <c r="S43"/>
  <c r="S44"/>
  <c r="U44" s="1"/>
  <c r="V44" s="1"/>
  <c r="S45"/>
  <c r="S46"/>
  <c r="U46" s="1"/>
  <c r="V46" s="1"/>
  <c r="S87"/>
  <c r="U87" s="1"/>
  <c r="V87" s="1"/>
  <c r="S88"/>
  <c r="S89"/>
  <c r="S90"/>
  <c r="S91"/>
  <c r="U91" s="1"/>
  <c r="V91" s="1"/>
  <c r="S92"/>
  <c r="S93"/>
  <c r="S94"/>
  <c r="S3"/>
  <c r="O3"/>
  <c r="M3"/>
  <c r="O5"/>
  <c r="M5"/>
  <c r="O92"/>
  <c r="O89"/>
  <c r="M92"/>
  <c r="M89"/>
  <c r="O31"/>
  <c r="O17"/>
  <c r="O9"/>
  <c r="M17"/>
  <c r="M9"/>
  <c r="U4" l="1"/>
  <c r="V4" s="1"/>
  <c r="U93"/>
  <c r="V93" s="1"/>
  <c r="U89"/>
  <c r="V89" s="1"/>
  <c r="U94"/>
  <c r="V94" s="1"/>
  <c r="U92"/>
  <c r="V92" s="1"/>
  <c r="U90"/>
  <c r="V90" s="1"/>
  <c r="U88"/>
  <c r="V88" s="1"/>
  <c r="U45"/>
  <c r="V45" s="1"/>
  <c r="U43"/>
  <c r="V43" s="1"/>
  <c r="U41"/>
  <c r="V41" s="1"/>
  <c r="U39"/>
  <c r="V39" s="1"/>
  <c r="U37"/>
  <c r="V37" s="1"/>
  <c r="U35"/>
  <c r="V35" s="1"/>
  <c r="U33"/>
  <c r="V33" s="1"/>
  <c r="U31"/>
  <c r="V31" s="1"/>
  <c r="U20"/>
  <c r="V20" s="1"/>
  <c r="U17"/>
  <c r="U15"/>
  <c r="V15" s="1"/>
  <c r="U13"/>
  <c r="V13" s="1"/>
  <c r="U11"/>
  <c r="V11" s="1"/>
  <c r="U9"/>
  <c r="V9" s="1"/>
  <c r="U7"/>
  <c r="V7" s="1"/>
  <c r="U5"/>
  <c r="V5" s="1"/>
  <c r="V18"/>
  <c r="V17"/>
  <c r="U3"/>
  <c r="V3" l="1"/>
</calcChain>
</file>

<file path=xl/sharedStrings.xml><?xml version="1.0" encoding="utf-8"?>
<sst xmlns="http://schemas.openxmlformats.org/spreadsheetml/2006/main" count="1079" uniqueCount="184">
  <si>
    <t>Enveloppe</t>
  </si>
  <si>
    <t>Sous enveloppe</t>
  </si>
  <si>
    <t>Nature de la dépense</t>
  </si>
  <si>
    <t>Origine des dépenses</t>
  </si>
  <si>
    <t xml:space="preserve">Années concernées </t>
  </si>
  <si>
    <t xml:space="preserve">Durées des AE </t>
  </si>
  <si>
    <t>CP  années anterieures</t>
  </si>
  <si>
    <t>Total des CP consommées</t>
  </si>
  <si>
    <t xml:space="preserve">Reste à payer </t>
  </si>
  <si>
    <t>Dépenses</t>
  </si>
  <si>
    <t>Contrat</t>
  </si>
  <si>
    <t>Marché</t>
  </si>
  <si>
    <t>Convention</t>
  </si>
  <si>
    <t>Abonnement</t>
  </si>
  <si>
    <t>Récurrentes</t>
  </si>
  <si>
    <t>Non Récurrentes</t>
  </si>
  <si>
    <t xml:space="preserve">Occasionnelle </t>
  </si>
  <si>
    <t>Mensuelle</t>
  </si>
  <si>
    <t>Trimestrielle</t>
  </si>
  <si>
    <t>Semestrielle</t>
  </si>
  <si>
    <t>Annuelle</t>
  </si>
  <si>
    <t>Pluriannuelle</t>
  </si>
  <si>
    <t>PERSONNEL</t>
  </si>
  <si>
    <t>INTERVENTION</t>
  </si>
  <si>
    <t xml:space="preserve">INVESTISSEMENT </t>
  </si>
  <si>
    <t>Date dépense</t>
  </si>
  <si>
    <t xml:space="preserve">Alimentaire </t>
  </si>
  <si>
    <r>
      <t xml:space="preserve">Frais généraux                              </t>
    </r>
    <r>
      <rPr>
        <i/>
        <sz val="11"/>
        <color theme="4"/>
        <rFont val="Calibri"/>
        <family val="2"/>
        <scheme val="minor"/>
      </rPr>
      <t>(autres comptes de classe 6)</t>
    </r>
  </si>
  <si>
    <t>Budget</t>
  </si>
  <si>
    <r>
      <t xml:space="preserve">Intervention                              </t>
    </r>
    <r>
      <rPr>
        <i/>
        <sz val="11"/>
        <color theme="4"/>
        <rFont val="Calibri"/>
        <family val="2"/>
        <scheme val="minor"/>
      </rPr>
      <t>(656/657)</t>
    </r>
  </si>
  <si>
    <t>Total AE consommé année en cours</t>
  </si>
  <si>
    <t xml:space="preserve"> Total AE consommé années antérieurs </t>
  </si>
  <si>
    <t>AE consommé année en cours</t>
  </si>
  <si>
    <t xml:space="preserve">AE consommé années antérieurs </t>
  </si>
  <si>
    <t>Total AE consommées</t>
  </si>
  <si>
    <t>CP consommésannée en cours</t>
  </si>
  <si>
    <t>Cde simple</t>
  </si>
  <si>
    <r>
      <t xml:space="preserve">Entretien et équipement </t>
    </r>
    <r>
      <rPr>
        <sz val="11"/>
        <color theme="4"/>
        <rFont val="Calibri"/>
        <family val="2"/>
        <scheme val="minor"/>
      </rPr>
      <t>(</t>
    </r>
    <r>
      <rPr>
        <i/>
        <sz val="11"/>
        <color theme="4"/>
        <rFont val="Calibri"/>
        <family val="2"/>
        <scheme val="minor"/>
      </rPr>
      <t>60223/      60224/    603223/  603224 /        604/ 605/             6063/615/             6282/6286)</t>
    </r>
  </si>
  <si>
    <t>Denrée marché</t>
  </si>
  <si>
    <t>Denrée sans marché</t>
  </si>
  <si>
    <t>Boissons marché</t>
  </si>
  <si>
    <t xml:space="preserve">Boissons sans marché </t>
  </si>
  <si>
    <t>Alimentaire</t>
  </si>
  <si>
    <t>Fonctionnement</t>
  </si>
  <si>
    <t>Total CP consommées</t>
  </si>
  <si>
    <r>
      <t xml:space="preserve">Loyers et                             charges versées  </t>
    </r>
    <r>
      <rPr>
        <sz val="11"/>
        <color theme="4"/>
        <rFont val="Calibri"/>
        <family val="2"/>
        <scheme val="minor"/>
      </rPr>
      <t>(</t>
    </r>
    <r>
      <rPr>
        <i/>
        <sz val="11"/>
        <color theme="4"/>
        <rFont val="Calibri"/>
        <family val="2"/>
        <scheme val="minor"/>
      </rPr>
      <t>61321/      61328/6141/     6148/6611)</t>
    </r>
  </si>
  <si>
    <r>
      <t xml:space="preserve">Viabilisation  </t>
    </r>
    <r>
      <rPr>
        <sz val="11"/>
        <color theme="4"/>
        <rFont val="Calibri"/>
        <family val="2"/>
        <scheme val="minor"/>
      </rPr>
      <t>(</t>
    </r>
    <r>
      <rPr>
        <i/>
        <sz val="11"/>
        <color theme="4"/>
        <rFont val="Calibri"/>
        <family val="2"/>
        <scheme val="minor"/>
      </rPr>
      <t>60221/    603211/  603221/6061)</t>
    </r>
  </si>
  <si>
    <t xml:space="preserve">AE consommé les années antérieurs </t>
  </si>
  <si>
    <t>AE consommé de l'année en cours</t>
  </si>
  <si>
    <t>Total des AE consommées</t>
  </si>
  <si>
    <t>CP consommés sur l'année en cours</t>
  </si>
  <si>
    <t xml:space="preserve">Entretien et équipement </t>
  </si>
  <si>
    <t>Loyer et charges versées</t>
  </si>
  <si>
    <t xml:space="preserve">Viabilisation </t>
  </si>
  <si>
    <t xml:space="preserve">Frais généraux </t>
  </si>
  <si>
    <t xml:space="preserve">Intervention </t>
  </si>
  <si>
    <t>Personnel</t>
  </si>
  <si>
    <t xml:space="preserve">Investissement </t>
  </si>
  <si>
    <t>Total</t>
  </si>
  <si>
    <t xml:space="preserve">Boissons hors marché </t>
  </si>
  <si>
    <t>Denrées hors marché</t>
  </si>
  <si>
    <t>x</t>
  </si>
  <si>
    <t>6mois</t>
  </si>
  <si>
    <t>X</t>
  </si>
  <si>
    <t>1mois</t>
  </si>
  <si>
    <t>MA N°b644093
N°MA: HU552079</t>
  </si>
  <si>
    <t>CROUS
BESANCON</t>
  </si>
  <si>
    <t>12 070AOR.1</t>
  </si>
  <si>
    <t>-</t>
  </si>
  <si>
    <t>TEL2009-02/2</t>
  </si>
  <si>
    <t>N°135410
2013TELFIX</t>
  </si>
  <si>
    <t>Honoraire Dr Monnin MC</t>
  </si>
  <si>
    <t xml:space="preserve">Formation </t>
  </si>
  <si>
    <t>MA N°B644093 N°MA HU552079</t>
  </si>
  <si>
    <r>
      <t>Prestation  Num Archivage 2015 (</t>
    </r>
    <r>
      <rPr>
        <b/>
        <sz val="11"/>
        <color theme="1"/>
        <rFont val="Calibri"/>
        <family val="2"/>
        <scheme val="minor"/>
      </rPr>
      <t>INCS</t>
    </r>
    <r>
      <rPr>
        <sz val="11"/>
        <color theme="1"/>
        <rFont val="Calibri"/>
        <family val="2"/>
        <scheme val="minor"/>
      </rPr>
      <t>)</t>
    </r>
  </si>
  <si>
    <r>
      <t>Conso (</t>
    </r>
    <r>
      <rPr>
        <b/>
        <sz val="11"/>
        <color theme="1"/>
        <rFont val="Calibri"/>
        <family val="2"/>
        <scheme val="minor"/>
      </rPr>
      <t>la poste</t>
    </r>
    <r>
      <rPr>
        <sz val="11"/>
        <color theme="1"/>
        <rFont val="Calibri"/>
        <family val="2"/>
        <scheme val="minor"/>
      </rPr>
      <t>)</t>
    </r>
  </si>
  <si>
    <t xml:space="preserve">DEMAT_DES </t>
  </si>
  <si>
    <r>
      <t>Communication (</t>
    </r>
    <r>
      <rPr>
        <b/>
        <sz val="11"/>
        <color theme="1"/>
        <rFont val="Calibri"/>
        <family val="2"/>
        <scheme val="minor"/>
      </rPr>
      <t>UGAP</t>
    </r>
    <r>
      <rPr>
        <sz val="11"/>
        <color theme="1"/>
        <rFont val="Calibri"/>
        <family val="2"/>
        <scheme val="minor"/>
      </rPr>
      <t>)</t>
    </r>
  </si>
  <si>
    <r>
      <t>Tableau d'attente (</t>
    </r>
    <r>
      <rPr>
        <b/>
        <sz val="11"/>
        <color theme="1"/>
        <rFont val="Calibri"/>
        <family val="2"/>
        <scheme val="minor"/>
      </rPr>
      <t>Coprima</t>
    </r>
    <r>
      <rPr>
        <sz val="11"/>
        <color theme="1"/>
        <rFont val="Calibri"/>
        <family val="2"/>
        <scheme val="minor"/>
      </rPr>
      <t>)</t>
    </r>
  </si>
  <si>
    <t xml:space="preserve">Gratification </t>
  </si>
  <si>
    <r>
      <t>Vérif. Intervention (</t>
    </r>
    <r>
      <rPr>
        <b/>
        <sz val="11"/>
        <color theme="1"/>
        <rFont val="Calibri"/>
        <family val="2"/>
        <scheme val="minor"/>
      </rPr>
      <t>CHUBB/Sicli</t>
    </r>
    <r>
      <rPr>
        <sz val="11"/>
        <color theme="1"/>
        <rFont val="Calibri"/>
        <family val="2"/>
        <scheme val="minor"/>
      </rPr>
      <t>)</t>
    </r>
  </si>
  <si>
    <r>
      <t>Vérif. Installation électricité (</t>
    </r>
    <r>
      <rPr>
        <b/>
        <sz val="11"/>
        <color theme="1"/>
        <rFont val="Calibri"/>
        <family val="2"/>
        <scheme val="minor"/>
      </rPr>
      <t>APAVE</t>
    </r>
    <r>
      <rPr>
        <sz val="11"/>
        <color theme="1"/>
        <rFont val="Calibri"/>
        <family val="2"/>
        <scheme val="minor"/>
      </rPr>
      <t>)</t>
    </r>
  </si>
  <si>
    <r>
      <t>Engagements Copie (</t>
    </r>
    <r>
      <rPr>
        <b/>
        <sz val="11"/>
        <color theme="1"/>
        <rFont val="Calibri"/>
        <family val="2"/>
        <scheme val="minor"/>
      </rPr>
      <t>SV Bureau</t>
    </r>
    <r>
      <rPr>
        <sz val="11"/>
        <color theme="1"/>
        <rFont val="Calibri"/>
        <family val="2"/>
        <scheme val="minor"/>
      </rPr>
      <t>)</t>
    </r>
  </si>
  <si>
    <r>
      <t>Releve compteur DVE (</t>
    </r>
    <r>
      <rPr>
        <b/>
        <sz val="11"/>
        <color theme="1"/>
        <rFont val="Calibri"/>
        <family val="2"/>
        <scheme val="minor"/>
      </rPr>
      <t>Bourgogne</t>
    </r>
    <r>
      <rPr>
        <sz val="11"/>
        <color theme="1"/>
        <rFont val="Calibri"/>
        <family val="2"/>
        <scheme val="minor"/>
      </rPr>
      <t>)</t>
    </r>
  </si>
  <si>
    <t>001279</t>
  </si>
  <si>
    <t>Trim.</t>
  </si>
  <si>
    <t xml:space="preserve">Intervention spectacle </t>
  </si>
  <si>
    <t>janv-mars 2016</t>
  </si>
  <si>
    <t>MA N°B644093 N°MA: HU552079</t>
  </si>
  <si>
    <t>3 mois</t>
  </si>
  <si>
    <t>2010-476</t>
  </si>
  <si>
    <t>1an</t>
  </si>
  <si>
    <t>Chauffage 2016</t>
  </si>
  <si>
    <t>05000284</t>
  </si>
  <si>
    <t>TEL2009 Lot1</t>
  </si>
  <si>
    <t>Aucune réf.
identifiable</t>
  </si>
  <si>
    <t>trim.</t>
  </si>
  <si>
    <t>000986</t>
  </si>
  <si>
    <t xml:space="preserve">Guso Claire Michoux </t>
  </si>
  <si>
    <t xml:space="preserve">Claire Michoux </t>
  </si>
  <si>
    <r>
      <t>Indemnité (</t>
    </r>
    <r>
      <rPr>
        <b/>
        <sz val="11"/>
        <color theme="1"/>
        <rFont val="Calibri"/>
        <family val="2"/>
        <scheme val="minor"/>
      </rPr>
      <t>Rousset, Poulin, Max et Bonnassieux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</si>
  <si>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theme="1"/>
        <rFont val="Calibri"/>
        <family val="2"/>
        <scheme val="minor"/>
      </rPr>
      <t xml:space="preserve">Muchmuche </t>
    </r>
    <r>
      <rPr>
        <sz val="11"/>
        <color theme="1"/>
        <rFont val="Calibri"/>
        <family val="2"/>
        <scheme val="minor"/>
      </rPr>
      <t xml:space="preserve">Compagny </t>
    </r>
  </si>
  <si>
    <r>
      <t>Soirée concert et expo (</t>
    </r>
    <r>
      <rPr>
        <b/>
        <sz val="11"/>
        <color theme="1"/>
        <rFont val="Calibri"/>
        <family val="2"/>
        <scheme val="minor"/>
      </rPr>
      <t>Trois</t>
    </r>
    <r>
      <rPr>
        <sz val="11"/>
        <color theme="1"/>
        <rFont val="Calibri"/>
        <family val="2"/>
        <scheme val="minor"/>
      </rPr>
      <t>)</t>
    </r>
  </si>
  <si>
    <r>
      <t>Impression plaquette complément (</t>
    </r>
    <r>
      <rPr>
        <b/>
        <sz val="11"/>
        <color theme="1"/>
        <rFont val="Calibri"/>
        <family val="2"/>
        <scheme val="minor"/>
      </rPr>
      <t>simon imprim</t>
    </r>
    <r>
      <rPr>
        <sz val="11"/>
        <color theme="1"/>
        <rFont val="Calibri"/>
        <family val="2"/>
        <scheme val="minor"/>
      </rPr>
      <t>)</t>
    </r>
  </si>
  <si>
    <r>
      <t>Cde plaquette (</t>
    </r>
    <r>
      <rPr>
        <b/>
        <sz val="11"/>
        <color theme="1"/>
        <rFont val="Calibri"/>
        <family val="2"/>
        <scheme val="minor"/>
      </rPr>
      <t>Simon imprim</t>
    </r>
    <r>
      <rPr>
        <sz val="11"/>
        <color theme="1"/>
        <rFont val="Calibri"/>
        <family val="2"/>
        <scheme val="minor"/>
      </rPr>
      <t>)</t>
    </r>
  </si>
  <si>
    <r>
      <t>Conso (</t>
    </r>
    <r>
      <rPr>
        <b/>
        <sz val="11"/>
        <color theme="1"/>
        <rFont val="Calibri"/>
        <family val="2"/>
        <scheme val="minor"/>
      </rPr>
      <t>Laposte</t>
    </r>
    <r>
      <rPr>
        <sz val="11"/>
        <color theme="1"/>
        <rFont val="Calibri"/>
        <family val="2"/>
        <scheme val="minor"/>
      </rPr>
      <t>)</t>
    </r>
  </si>
  <si>
    <t>Maintenance Tel IP (Actuacom)</t>
  </si>
  <si>
    <t xml:space="preserve">Maintenance site web </t>
  </si>
  <si>
    <t>IP2010</t>
  </si>
  <si>
    <t>CC-12124-oXYD</t>
  </si>
  <si>
    <t>Annuel</t>
  </si>
  <si>
    <t>Remboursement abo viadeo Christophe (GONZALEZ)</t>
  </si>
  <si>
    <r>
      <t>Dossier Presse ARSENAL 
(</t>
    </r>
    <r>
      <rPr>
        <b/>
        <sz val="11"/>
        <color theme="1"/>
        <rFont val="Calibri"/>
        <family val="2"/>
      </rPr>
      <t>SIMON IMPRIM)</t>
    </r>
  </si>
  <si>
    <r>
      <t>Annulat° titre 2015-263
(</t>
    </r>
    <r>
      <rPr>
        <b/>
        <sz val="11"/>
        <color theme="1"/>
        <rFont val="Calibri"/>
        <family val="2"/>
      </rPr>
      <t>SCARAMOUCHE</t>
    </r>
    <r>
      <rPr>
        <sz val="11"/>
        <color theme="1"/>
        <rFont val="Calibri"/>
        <family val="2"/>
      </rPr>
      <t>)</t>
    </r>
  </si>
  <si>
    <t>Compl Extroune fts 257000 +3200021915</t>
  </si>
  <si>
    <t xml:space="preserve">Electricité conso Communs megevand+cité+resto canot </t>
  </si>
  <si>
    <r>
      <t>Conso (</t>
    </r>
    <r>
      <rPr>
        <b/>
        <sz val="11"/>
        <color theme="1"/>
        <rFont val="Calibri"/>
        <family val="2"/>
        <scheme val="minor"/>
      </rPr>
      <t>La poste</t>
    </r>
    <r>
      <rPr>
        <sz val="11"/>
        <color theme="1"/>
        <rFont val="Calibri"/>
        <family val="2"/>
        <scheme val="minor"/>
      </rPr>
      <t>)</t>
    </r>
  </si>
  <si>
    <r>
      <t>Contrat</t>
    </r>
    <r>
      <rPr>
        <b/>
        <sz val="11"/>
        <color theme="1"/>
        <rFont val="Calibri"/>
        <family val="2"/>
        <scheme val="minor"/>
      </rPr>
      <t xml:space="preserve"> Gan</t>
    </r>
    <r>
      <rPr>
        <sz val="11"/>
        <color theme="1"/>
        <rFont val="Calibri"/>
        <family val="2"/>
        <scheme val="minor"/>
      </rPr>
      <t xml:space="preserve"> - Flotte de véhicule </t>
    </r>
  </si>
  <si>
    <r>
      <t>Compl Extroune fts 74765/74769/74768/74766 (</t>
    </r>
    <r>
      <rPr>
        <b/>
        <sz val="11"/>
        <color theme="1"/>
        <rFont val="Calibri"/>
        <family val="2"/>
        <scheme val="minor"/>
      </rPr>
      <t>CAGB</t>
    </r>
    <r>
      <rPr>
        <sz val="11"/>
        <color theme="1"/>
        <rFont val="Calibri"/>
        <family val="2"/>
        <scheme val="minor"/>
      </rPr>
      <t>)</t>
    </r>
  </si>
  <si>
    <t>MA N°B944093 N°MA:HU552079</t>
  </si>
  <si>
    <t>annuel</t>
  </si>
  <si>
    <t xml:space="preserve">Alarme sécurité +Contrat Excellence confort agora </t>
  </si>
  <si>
    <r>
      <t>Chauffage (</t>
    </r>
    <r>
      <rPr>
        <b/>
        <sz val="11"/>
        <color theme="1"/>
        <rFont val="Calibri"/>
        <family val="2"/>
        <scheme val="minor"/>
      </rPr>
      <t>Agora</t>
    </r>
    <r>
      <rPr>
        <sz val="11"/>
        <color theme="1"/>
        <rFont val="Calibri"/>
        <family val="2"/>
        <scheme val="minor"/>
      </rPr>
      <t>)</t>
    </r>
  </si>
  <si>
    <r>
      <t xml:space="preserve">Eau </t>
    </r>
    <r>
      <rPr>
        <b/>
        <sz val="11"/>
        <color theme="1"/>
        <rFont val="Calibri"/>
        <family val="2"/>
        <scheme val="minor"/>
      </rPr>
      <t>(Agora</t>
    </r>
    <r>
      <rPr>
        <sz val="11"/>
        <color theme="1"/>
        <rFont val="Calibri"/>
        <family val="2"/>
        <scheme val="minor"/>
      </rPr>
      <t>)</t>
    </r>
  </si>
  <si>
    <t xml:space="preserve">Relamping Antide </t>
  </si>
  <si>
    <t xml:space="preserve">Vitrage Agora </t>
  </si>
  <si>
    <r>
      <t>Engagement Copie (</t>
    </r>
    <r>
      <rPr>
        <b/>
        <sz val="11"/>
        <color theme="1"/>
        <rFont val="Calibri"/>
        <family val="2"/>
        <scheme val="minor"/>
      </rPr>
      <t>SV bureau</t>
    </r>
    <r>
      <rPr>
        <sz val="11"/>
        <color theme="1"/>
        <rFont val="Calibri"/>
        <family val="2"/>
        <scheme val="minor"/>
      </rPr>
      <t>)</t>
    </r>
  </si>
  <si>
    <t xml:space="preserve">Maintenance Ascenseur Antide janvier + contrat de maintenance ascenseur </t>
  </si>
  <si>
    <t xml:space="preserve">Vitrage isolant  </t>
  </si>
  <si>
    <r>
      <t>Divers matériels (</t>
    </r>
    <r>
      <rPr>
        <b/>
        <sz val="11"/>
        <color theme="1"/>
        <rFont val="Calibri"/>
        <family val="2"/>
        <scheme val="minor"/>
      </rPr>
      <t>AE</t>
    </r>
    <r>
      <rPr>
        <sz val="11"/>
        <color theme="1"/>
        <rFont val="Calibri"/>
        <family val="2"/>
        <scheme val="minor"/>
      </rPr>
      <t>)</t>
    </r>
  </si>
  <si>
    <t>Etat évaluatif électricité</t>
  </si>
  <si>
    <t>juin-dec 2015</t>
  </si>
  <si>
    <t xml:space="preserve">compl fts etat éval </t>
  </si>
  <si>
    <t xml:space="preserve">Chauffage </t>
  </si>
  <si>
    <t>12_070AOR.1</t>
  </si>
  <si>
    <t>Etat eval + eau prise</t>
  </si>
  <si>
    <r>
      <t>Conso déc 2015
(</t>
    </r>
    <r>
      <rPr>
        <b/>
        <sz val="11"/>
        <color theme="1"/>
        <rFont val="Calibri"/>
        <family val="2"/>
      </rPr>
      <t>la poste</t>
    </r>
    <r>
      <rPr>
        <sz val="11"/>
        <color theme="1"/>
        <rFont val="Calibri"/>
        <family val="2"/>
      </rPr>
      <t>)</t>
    </r>
  </si>
  <si>
    <t>MA 
N°B644093
N°BA 
HU552079</t>
  </si>
  <si>
    <t>Compl EXTOURNE FTS 257000 du 05/12/2015</t>
  </si>
  <si>
    <t>Compl EXTOURNE FTS 3200021915</t>
  </si>
  <si>
    <t>Eléctricité cité +
restau canot</t>
  </si>
  <si>
    <t>Contrat excellence confort Canot</t>
  </si>
  <si>
    <t xml:space="preserve">Contrat de 
maintenance </t>
  </si>
  <si>
    <r>
      <t>Engagement copie
(</t>
    </r>
    <r>
      <rPr>
        <b/>
        <sz val="11"/>
        <color theme="1"/>
        <rFont val="Calibri"/>
        <family val="2"/>
      </rPr>
      <t>SV BUREAU</t>
    </r>
    <r>
      <rPr>
        <sz val="11"/>
        <color theme="1"/>
        <rFont val="Calibri"/>
        <family val="2"/>
      </rPr>
      <t>)</t>
    </r>
  </si>
  <si>
    <r>
      <t>Compl Extourne fts 74765/
74769/74768/74766 
(</t>
    </r>
    <r>
      <rPr>
        <b/>
        <sz val="11"/>
        <color theme="1"/>
        <rFont val="Calibri"/>
        <family val="2"/>
      </rPr>
      <t>CAGB</t>
    </r>
    <r>
      <rPr>
        <sz val="11"/>
        <color theme="1"/>
        <rFont val="Calibri"/>
        <family val="2"/>
      </rPr>
      <t>)</t>
    </r>
  </si>
  <si>
    <r>
      <t>Essence Janv 2016 
(</t>
    </r>
    <r>
      <rPr>
        <b/>
        <sz val="11"/>
        <color rgb="FFFF0000"/>
        <rFont val="Calibri"/>
        <family val="2"/>
      </rPr>
      <t>TOTAL</t>
    </r>
    <r>
      <rPr>
        <sz val="11"/>
        <color rgb="FFFF0000"/>
        <rFont val="Calibri"/>
        <family val="2"/>
      </rPr>
      <t>)</t>
    </r>
  </si>
  <si>
    <t>Etat évalutif éléctricté  juin décembre 2015</t>
  </si>
  <si>
    <t>Chauffage décembre 2015</t>
  </si>
  <si>
    <t>Cplmt frs état déc2015</t>
  </si>
  <si>
    <t>Etat évalutif + Eau prise</t>
  </si>
  <si>
    <t>Cplmt fct état éval déc2015</t>
  </si>
  <si>
    <r>
      <t>Extourne (</t>
    </r>
    <r>
      <rPr>
        <b/>
        <sz val="11"/>
        <color theme="1"/>
        <rFont val="Calibri"/>
        <family val="2"/>
        <scheme val="minor"/>
      </rPr>
      <t>GAZ</t>
    </r>
    <r>
      <rPr>
        <sz val="11"/>
        <color theme="1"/>
        <rFont val="Calibri"/>
        <family val="2"/>
        <scheme val="minor"/>
      </rPr>
      <t xml:space="preserve">) </t>
    </r>
  </si>
  <si>
    <r>
      <t>Conso décembre 2015 (</t>
    </r>
    <r>
      <rPr>
        <b/>
        <sz val="11"/>
        <color theme="1"/>
        <rFont val="Calibri"/>
        <family val="2"/>
        <scheme val="minor"/>
      </rPr>
      <t>La poste</t>
    </r>
    <r>
      <rPr>
        <sz val="11"/>
        <color theme="1"/>
        <rFont val="Calibri"/>
        <family val="2"/>
        <scheme val="minor"/>
      </rPr>
      <t>)</t>
    </r>
  </si>
  <si>
    <r>
      <t>Extourne impôts locaux (</t>
    </r>
    <r>
      <rPr>
        <b/>
        <sz val="11"/>
        <color theme="1"/>
        <rFont val="Calibri"/>
        <family val="2"/>
        <scheme val="minor"/>
      </rPr>
      <t>CAGB</t>
    </r>
    <r>
      <rPr>
        <sz val="11"/>
        <color theme="1"/>
        <rFont val="Calibri"/>
        <family val="2"/>
        <scheme val="minor"/>
      </rPr>
      <t>)</t>
    </r>
  </si>
  <si>
    <r>
      <t>Frais Juissier 
(</t>
    </r>
    <r>
      <rPr>
        <b/>
        <sz val="11"/>
        <color theme="1"/>
        <rFont val="Calibri"/>
        <family val="2"/>
        <scheme val="minor"/>
      </rPr>
      <t>SPCC DUPUIS</t>
    </r>
    <r>
      <rPr>
        <sz val="11"/>
        <color theme="1"/>
        <rFont val="Calibri"/>
        <family val="2"/>
        <scheme val="minor"/>
      </rPr>
      <t>)</t>
    </r>
  </si>
  <si>
    <t>Devis 06/01/2016</t>
  </si>
  <si>
    <r>
      <t>Sac Lavepont
(</t>
    </r>
    <r>
      <rPr>
        <b/>
        <sz val="11"/>
        <color theme="1"/>
        <rFont val="Calibri"/>
        <family val="2"/>
        <scheme val="minor"/>
      </rPr>
      <t>Pro hygiène est</t>
    </r>
    <r>
      <rPr>
        <sz val="11"/>
        <color theme="1"/>
        <rFont val="Calibri"/>
        <family val="2"/>
        <scheme val="minor"/>
      </rPr>
      <t>)</t>
    </r>
  </si>
  <si>
    <r>
      <t>Divers matériels (</t>
    </r>
    <r>
      <rPr>
        <b/>
        <sz val="11"/>
        <color theme="1"/>
        <rFont val="Calibri"/>
        <family val="2"/>
        <scheme val="minor"/>
      </rPr>
      <t>BURDIN</t>
    </r>
    <r>
      <rPr>
        <sz val="11"/>
        <color theme="1"/>
        <rFont val="Calibri"/>
        <family val="2"/>
        <scheme val="minor"/>
      </rPr>
      <t>)</t>
    </r>
  </si>
  <si>
    <r>
      <t>Abo trim
(</t>
    </r>
    <r>
      <rPr>
        <b/>
        <sz val="11"/>
        <color theme="1"/>
        <rFont val="Calibri"/>
        <family val="2"/>
        <scheme val="minor"/>
      </rPr>
      <t>COPIE REPRO</t>
    </r>
    <r>
      <rPr>
        <sz val="11"/>
        <color theme="1"/>
        <rFont val="Calibri"/>
        <family val="2"/>
        <scheme val="minor"/>
      </rPr>
      <t>)</t>
    </r>
  </si>
  <si>
    <r>
      <t>Blanchisserie
(</t>
    </r>
    <r>
      <rPr>
        <b/>
        <sz val="11"/>
        <color theme="1"/>
        <rFont val="Calibri"/>
        <family val="2"/>
        <scheme val="minor"/>
      </rPr>
      <t>JEAN EUDES</t>
    </r>
    <r>
      <rPr>
        <sz val="11"/>
        <color theme="1"/>
        <rFont val="Calibri"/>
        <family val="2"/>
        <scheme val="minor"/>
      </rPr>
      <t>)</t>
    </r>
  </si>
  <si>
    <r>
      <t>Divers matériels (</t>
    </r>
    <r>
      <rPr>
        <b/>
        <sz val="11"/>
        <color theme="1"/>
        <rFont val="Calibri"/>
        <family val="2"/>
        <scheme val="minor"/>
      </rPr>
      <t>CGE DISTRIBU</t>
    </r>
    <r>
      <rPr>
        <sz val="11"/>
        <color theme="1"/>
        <rFont val="Calibri"/>
        <family val="2"/>
        <scheme val="minor"/>
      </rPr>
      <t>)</t>
    </r>
  </si>
  <si>
    <t>Conso (Laposte)</t>
  </si>
  <si>
    <t>Extourne (autres impots locaux)</t>
  </si>
  <si>
    <t xml:space="preserve">Contrat Gan-flotte de véhicule </t>
  </si>
  <si>
    <t>Frais huissier (SCP LALEVE)</t>
  </si>
  <si>
    <t>Frais huissier (SCP GAillard)</t>
  </si>
  <si>
    <t>Conso (France téléco)</t>
  </si>
  <si>
    <t>MA N°B644093 N°MA :HU552079</t>
  </si>
  <si>
    <t>Cde (transo, prise mosaic, reparation platine, filtre hotte)</t>
  </si>
  <si>
    <r>
      <t>Conso (l</t>
    </r>
    <r>
      <rPr>
        <b/>
        <sz val="11"/>
        <color theme="1"/>
        <rFont val="Calibri"/>
        <family val="2"/>
      </rPr>
      <t>aposte</t>
    </r>
    <r>
      <rPr>
        <sz val="11"/>
        <color theme="1"/>
        <rFont val="Calibri"/>
        <family val="2"/>
      </rPr>
      <t>)</t>
    </r>
  </si>
  <si>
    <r>
      <t>Extourne (</t>
    </r>
    <r>
      <rPr>
        <b/>
        <sz val="11"/>
        <color theme="1"/>
        <rFont val="Calibri"/>
        <family val="2"/>
      </rPr>
      <t>CAGB - impôt locaux</t>
    </r>
    <r>
      <rPr>
        <sz val="11"/>
        <color theme="1"/>
        <rFont val="Calibri"/>
        <family val="2"/>
      </rPr>
      <t>)</t>
    </r>
  </si>
  <si>
    <r>
      <t>SUMA (</t>
    </r>
    <r>
      <rPr>
        <b/>
        <sz val="11"/>
        <color theme="1"/>
        <rFont val="Calibri"/>
        <family val="2"/>
      </rPr>
      <t>Pro hygienne est</t>
    </r>
    <r>
      <rPr>
        <sz val="11"/>
        <color theme="1"/>
        <rFont val="Calibri"/>
        <family val="2"/>
      </rPr>
      <t>)</t>
    </r>
  </si>
  <si>
    <r>
      <t>Compl Extourne fts 81684 (</t>
    </r>
    <r>
      <rPr>
        <b/>
        <sz val="11"/>
        <color theme="1"/>
        <rFont val="Calibri"/>
        <family val="2"/>
      </rPr>
      <t>CAGB</t>
    </r>
    <r>
      <rPr>
        <sz val="11"/>
        <color theme="1"/>
        <rFont val="Calibri"/>
        <family val="2"/>
      </rPr>
      <t>)</t>
    </r>
  </si>
  <si>
    <r>
      <t>Nettoyage toiture (</t>
    </r>
    <r>
      <rPr>
        <b/>
        <sz val="11"/>
        <color theme="1"/>
        <rFont val="Calibri"/>
        <family val="2"/>
      </rPr>
      <t>Boisson</t>
    </r>
    <r>
      <rPr>
        <sz val="11"/>
        <color theme="1"/>
        <rFont val="Calibri"/>
        <family val="2"/>
      </rPr>
      <t>)</t>
    </r>
  </si>
  <si>
    <t>Denrée hors marché</t>
  </si>
  <si>
    <t xml:space="preserve"> </t>
  </si>
  <si>
    <t>Denréehors marché</t>
  </si>
  <si>
    <r>
      <t xml:space="preserve">Entretien et équipement </t>
    </r>
    <r>
      <rPr>
        <sz val="11"/>
        <color theme="4"/>
        <rFont val="Calibri"/>
        <family val="2"/>
      </rPr>
      <t>(</t>
    </r>
    <r>
      <rPr>
        <i/>
        <sz val="11"/>
        <color theme="4"/>
        <rFont val="Calibri"/>
        <family val="2"/>
      </rPr>
      <t>60223/ 60224/    603223/  603224 /        604/ 605/             6063/615/             6282/6286/        6135)</t>
    </r>
  </si>
  <si>
    <r>
      <t>Conso                              (</t>
    </r>
    <r>
      <rPr>
        <b/>
        <sz val="11"/>
        <color theme="1"/>
        <rFont val="Calibri"/>
        <family val="2"/>
      </rPr>
      <t>france teleco</t>
    </r>
    <r>
      <rPr>
        <sz val="11"/>
        <color theme="1"/>
        <rFont val="Calibri"/>
        <family val="2"/>
      </rPr>
      <t>)</t>
    </r>
  </si>
  <si>
    <r>
      <t>Blanchisserie             (</t>
    </r>
    <r>
      <rPr>
        <b/>
        <sz val="11"/>
        <color theme="1"/>
        <rFont val="Calibri"/>
        <family val="2"/>
      </rPr>
      <t>Jean Eudes</t>
    </r>
    <r>
      <rPr>
        <sz val="11"/>
        <color theme="1"/>
        <rFont val="Calibri"/>
        <family val="2"/>
      </rPr>
      <t>)</t>
    </r>
  </si>
  <si>
    <r>
      <t>Déchets valorisables            (</t>
    </r>
    <r>
      <rPr>
        <b/>
        <sz val="11"/>
        <color theme="1"/>
        <rFont val="Calibri"/>
        <family val="2"/>
      </rPr>
      <t>lazar levieux</t>
    </r>
    <r>
      <rPr>
        <sz val="11"/>
        <color theme="1"/>
        <rFont val="Calibri"/>
        <family val="2"/>
      </rPr>
      <t>)</t>
    </r>
  </si>
  <si>
    <t>Indemnité                    (P LEZE LAVINE)</t>
  </si>
  <si>
    <t>Indemnité                   (P DREWNIACKI)</t>
  </si>
  <si>
    <t>: Calcule que je cherche…</t>
  </si>
</sst>
</file>

<file path=xl/styles.xml><?xml version="1.0" encoding="utf-8"?>
<styleSheet xmlns="http://schemas.openxmlformats.org/spreadsheetml/2006/main">
  <numFmts count="1">
    <numFmt numFmtId="165" formatCode="dd/mm/yy;@"/>
  </numFmts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</font>
    <font>
      <i/>
      <sz val="11"/>
      <color theme="4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0" borderId="0" xfId="0"/>
    <xf numFmtId="0" fontId="0" fillId="0" borderId="0" xfId="0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3" fontId="0" fillId="0" borderId="0" xfId="0" applyNumberFormat="1" applyBorder="1"/>
    <xf numFmtId="4" fontId="0" fillId="0" borderId="0" xfId="0" applyNumberFormat="1" applyBorder="1"/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24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7" fontId="0" fillId="0" borderId="13" xfId="0" applyNumberFormat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17" fontId="0" fillId="0" borderId="14" xfId="0" applyNumberFormat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 wrapText="1"/>
    </xf>
    <xf numFmtId="165" fontId="0" fillId="0" borderId="38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9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 wrapText="1"/>
    </xf>
    <xf numFmtId="0" fontId="2" fillId="6" borderId="39" xfId="0" applyFont="1" applyFill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4" fontId="0" fillId="0" borderId="39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4" borderId="34" xfId="0" applyNumberFormat="1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4" fontId="0" fillId="4" borderId="38" xfId="0" applyNumberFormat="1" applyFill="1" applyBorder="1" applyAlignment="1">
      <alignment horizontal="center" vertical="center"/>
    </xf>
    <xf numFmtId="4" fontId="0" fillId="4" borderId="32" xfId="0" applyNumberFormat="1" applyFill="1" applyBorder="1" applyAlignment="1">
      <alignment horizontal="center" vertical="center"/>
    </xf>
    <xf numFmtId="4" fontId="0" fillId="4" borderId="33" xfId="0" applyNumberFormat="1" applyFill="1" applyBorder="1" applyAlignment="1">
      <alignment horizontal="center" vertical="center"/>
    </xf>
    <xf numFmtId="4" fontId="0" fillId="4" borderId="39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4" fontId="0" fillId="4" borderId="9" xfId="0" applyNumberFormat="1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4" fontId="0" fillId="4" borderId="38" xfId="0" applyNumberFormat="1" applyFill="1" applyBorder="1" applyAlignment="1">
      <alignment horizontal="center" vertical="center"/>
    </xf>
    <xf numFmtId="4" fontId="0" fillId="4" borderId="32" xfId="0" applyNumberFormat="1" applyFill="1" applyBorder="1" applyAlignment="1">
      <alignment horizontal="center" vertical="center"/>
    </xf>
    <xf numFmtId="4" fontId="0" fillId="4" borderId="33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1" fontId="0" fillId="0" borderId="32" xfId="0" applyNumberFormat="1" applyBorder="1" applyAlignment="1">
      <alignment horizontal="center" vertical="center"/>
    </xf>
    <xf numFmtId="0" fontId="0" fillId="0" borderId="38" xfId="0" applyFill="1" applyBorder="1" applyAlignment="1">
      <alignment horizontal="center" vertical="top" wrapText="1"/>
    </xf>
    <xf numFmtId="49" fontId="2" fillId="6" borderId="32" xfId="0" applyNumberFormat="1" applyFont="1" applyFill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 wrapText="1"/>
    </xf>
    <xf numFmtId="0" fontId="15" fillId="6" borderId="34" xfId="0" applyFont="1" applyFill="1" applyBorder="1" applyAlignment="1">
      <alignment horizontal="center" vertical="center" wrapText="1"/>
    </xf>
    <xf numFmtId="0" fontId="0" fillId="6" borderId="39" xfId="0" applyFont="1" applyFill="1" applyBorder="1" applyAlignment="1">
      <alignment horizontal="center" vertical="center" wrapText="1"/>
    </xf>
    <xf numFmtId="1" fontId="2" fillId="6" borderId="39" xfId="0" applyNumberFormat="1" applyFont="1" applyFill="1" applyBorder="1" applyAlignment="1">
      <alignment horizontal="center" vertical="center"/>
    </xf>
    <xf numFmtId="49" fontId="2" fillId="6" borderId="39" xfId="0" applyNumberFormat="1" applyFont="1" applyFill="1" applyBorder="1" applyAlignment="1">
      <alignment horizontal="center" vertical="center"/>
    </xf>
    <xf numFmtId="0" fontId="15" fillId="6" borderId="32" xfId="0" applyFont="1" applyFill="1" applyBorder="1" applyAlignment="1">
      <alignment horizontal="center" vertical="center" wrapText="1"/>
    </xf>
    <xf numFmtId="0" fontId="0" fillId="6" borderId="33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165" fontId="0" fillId="0" borderId="38" xfId="0" applyNumberFormat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165" fontId="0" fillId="0" borderId="33" xfId="0" applyNumberFormat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 wrapText="1"/>
    </xf>
    <xf numFmtId="165" fontId="0" fillId="0" borderId="32" xfId="0" applyNumberFormat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165" fontId="0" fillId="0" borderId="39" xfId="0" applyNumberFormat="1" applyBorder="1" applyAlignment="1">
      <alignment horizontal="center" vertical="center" wrapText="1"/>
    </xf>
    <xf numFmtId="49" fontId="2" fillId="6" borderId="32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9" fillId="0" borderId="32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4" fontId="9" fillId="0" borderId="38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9" fillId="6" borderId="38" xfId="0" applyFont="1" applyFill="1" applyBorder="1" applyAlignment="1">
      <alignment horizontal="center" vertical="center" wrapText="1"/>
    </xf>
    <xf numFmtId="0" fontId="18" fillId="6" borderId="38" xfId="0" applyFont="1" applyFill="1" applyBorder="1" applyAlignment="1">
      <alignment horizontal="center" vertical="center" wrapText="1"/>
    </xf>
    <xf numFmtId="4" fontId="0" fillId="4" borderId="13" xfId="0" applyNumberFormat="1" applyFill="1" applyBorder="1" applyAlignment="1">
      <alignment horizontal="center" vertical="center"/>
    </xf>
    <xf numFmtId="4" fontId="0" fillId="4" borderId="14" xfId="0" applyNumberForma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4" fontId="0" fillId="4" borderId="3" xfId="0" applyNumberFormat="1" applyFill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4" fontId="0" fillId="4" borderId="9" xfId="0" applyNumberForma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/>
    </xf>
    <xf numFmtId="3" fontId="2" fillId="0" borderId="16" xfId="0" applyNumberFormat="1" applyFont="1" applyFill="1" applyBorder="1" applyAlignment="1">
      <alignment horizontal="center" vertical="center"/>
    </xf>
    <xf numFmtId="3" fontId="2" fillId="0" borderId="17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textRotation="90" wrapText="1"/>
    </xf>
    <xf numFmtId="0" fontId="7" fillId="3" borderId="17" xfId="0" applyFont="1" applyFill="1" applyBorder="1" applyAlignment="1">
      <alignment horizontal="center" vertical="center" textRotation="90" wrapText="1"/>
    </xf>
    <xf numFmtId="3" fontId="2" fillId="0" borderId="10" xfId="0" applyNumberFormat="1" applyFont="1" applyBorder="1" applyAlignment="1">
      <alignment horizontal="center" vertical="center"/>
    </xf>
    <xf numFmtId="4" fontId="0" fillId="4" borderId="38" xfId="0" applyNumberFormat="1" applyFill="1" applyBorder="1" applyAlignment="1">
      <alignment horizontal="center" vertical="center"/>
    </xf>
    <xf numFmtId="4" fontId="0" fillId="4" borderId="32" xfId="0" applyNumberFormat="1" applyFill="1" applyBorder="1" applyAlignment="1">
      <alignment horizontal="center" vertical="center"/>
    </xf>
    <xf numFmtId="4" fontId="0" fillId="4" borderId="33" xfId="0" applyNumberFormat="1" applyFill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 textRotation="90" wrapText="1"/>
    </xf>
    <xf numFmtId="0" fontId="0" fillId="7" borderId="17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0" fillId="4" borderId="22" xfId="0" applyNumberFormat="1" applyFill="1" applyBorder="1" applyAlignment="1">
      <alignment horizontal="center" vertical="center"/>
    </xf>
    <xf numFmtId="4" fontId="0" fillId="4" borderId="23" xfId="0" applyNumberFormat="1" applyFill="1" applyBorder="1" applyAlignment="1">
      <alignment horizontal="center" vertical="center"/>
    </xf>
    <xf numFmtId="4" fontId="0" fillId="4" borderId="5" xfId="0" applyNumberFormat="1" applyFill="1" applyBorder="1" applyAlignment="1">
      <alignment horizontal="center" vertical="center"/>
    </xf>
    <xf numFmtId="4" fontId="0" fillId="4" borderId="13" xfId="0" applyNumberForma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4" fontId="0" fillId="4" borderId="14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4" fontId="0" fillId="0" borderId="15" xfId="0" applyNumberFormat="1" applyFill="1" applyBorder="1" applyAlignment="1">
      <alignment horizontal="center" vertical="center"/>
    </xf>
    <xf numFmtId="4" fontId="0" fillId="0" borderId="16" xfId="0" applyNumberFormat="1" applyFill="1" applyBorder="1" applyAlignment="1">
      <alignment horizontal="center" vertical="center"/>
    </xf>
    <xf numFmtId="4" fontId="0" fillId="0" borderId="17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4" fontId="0" fillId="8" borderId="1" xfId="0" applyNumberFormat="1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center" vertical="center"/>
    </xf>
    <xf numFmtId="4" fontId="0" fillId="0" borderId="0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5485C0"/>
      <color rgb="FF99CCFF"/>
      <color rgb="FFDDFF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101"/>
  <sheetViews>
    <sheetView topLeftCell="F2" zoomScale="90" zoomScaleNormal="55" workbookViewId="0">
      <pane ySplit="1" topLeftCell="A3" activePane="bottomLeft" state="frozen"/>
      <selection activeCell="A2" sqref="A2"/>
      <selection pane="bottomLeft" activeCell="M5" sqref="M5:M8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20.85546875" style="15" customWidth="1"/>
    <col min="6" max="6" width="10" style="15" customWidth="1"/>
    <col min="7" max="7" width="15.28515625" style="15" customWidth="1"/>
    <col min="8" max="8" width="19.140625" style="15" customWidth="1"/>
    <col min="9" max="9" width="11.42578125" style="15"/>
    <col min="10" max="10" width="19.28515625" style="15" customWidth="1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69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30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0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23">
        <f t="shared" si="0"/>
        <v>0</v>
      </c>
      <c r="S4" s="114">
        <f t="shared" ref="S4:S94" si="1">L4</f>
        <v>0</v>
      </c>
      <c r="T4" s="114">
        <f t="shared" ref="T4:T94" si="2">N4</f>
        <v>0</v>
      </c>
      <c r="U4" s="123">
        <f t="shared" ref="U4:U94" si="3">S4+T4</f>
        <v>0</v>
      </c>
      <c r="V4" s="114">
        <f t="shared" ref="V4:V94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19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176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19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22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>
        <f>35000</f>
        <v>35000</v>
      </c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>
        <f>22440+7140+8160</f>
        <v>37740</v>
      </c>
      <c r="B17" s="217"/>
      <c r="C17" s="188" t="s">
        <v>46</v>
      </c>
      <c r="D17" s="189"/>
      <c r="E17" s="74"/>
      <c r="F17" s="87"/>
      <c r="G17" s="92"/>
      <c r="H17" s="92"/>
      <c r="I17" s="92"/>
      <c r="J17" s="92"/>
      <c r="K17" s="92"/>
      <c r="L17" s="112">
        <v>10760.83</v>
      </c>
      <c r="M17" s="194">
        <f>SUM(L17:L30)</f>
        <v>11735.109999999999</v>
      </c>
      <c r="N17" s="112"/>
      <c r="O17" s="194">
        <f>SUM(N17:N30)</f>
        <v>1254.51</v>
      </c>
      <c r="P17" s="99">
        <v>2015</v>
      </c>
      <c r="Q17" s="99" t="s">
        <v>62</v>
      </c>
      <c r="R17" s="121">
        <f t="shared" si="0"/>
        <v>10760.83</v>
      </c>
      <c r="S17" s="112">
        <f t="shared" si="1"/>
        <v>10760.83</v>
      </c>
      <c r="T17" s="112">
        <f t="shared" si="2"/>
        <v>0</v>
      </c>
      <c r="U17" s="121">
        <f t="shared" si="3"/>
        <v>10760.83</v>
      </c>
      <c r="V17" s="112">
        <f t="shared" si="4"/>
        <v>0</v>
      </c>
      <c r="W17" s="105" t="s">
        <v>63</v>
      </c>
      <c r="X17" s="105"/>
      <c r="Y17" s="105"/>
      <c r="Z17" s="105" t="s">
        <v>63</v>
      </c>
      <c r="AA17" s="105"/>
      <c r="AB17" s="105" t="s">
        <v>63</v>
      </c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4"/>
      <c r="H18" s="94"/>
      <c r="I18" s="94"/>
      <c r="J18" s="94"/>
      <c r="K18" s="94"/>
      <c r="L18" s="113">
        <v>946.04</v>
      </c>
      <c r="M18" s="195"/>
      <c r="N18" s="113"/>
      <c r="O18" s="195"/>
      <c r="P18" s="101">
        <v>2015</v>
      </c>
      <c r="Q18" s="101" t="s">
        <v>68</v>
      </c>
      <c r="R18" s="122">
        <f t="shared" si="0"/>
        <v>946.04</v>
      </c>
      <c r="S18" s="113">
        <f t="shared" si="1"/>
        <v>946.04</v>
      </c>
      <c r="T18" s="113">
        <f t="shared" si="2"/>
        <v>0</v>
      </c>
      <c r="U18" s="122">
        <f t="shared" si="3"/>
        <v>946.04</v>
      </c>
      <c r="V18" s="113">
        <f t="shared" si="4"/>
        <v>0</v>
      </c>
      <c r="W18" s="107" t="s">
        <v>63</v>
      </c>
      <c r="X18" s="107"/>
      <c r="Y18" s="107"/>
      <c r="Z18" s="107" t="s">
        <v>63</v>
      </c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89"/>
      <c r="G19" s="94"/>
      <c r="H19" s="94" t="s">
        <v>67</v>
      </c>
      <c r="I19" s="94"/>
      <c r="J19" s="94"/>
      <c r="K19" s="94"/>
      <c r="L19" s="113">
        <v>28.24</v>
      </c>
      <c r="M19" s="195"/>
      <c r="N19" s="113"/>
      <c r="O19" s="195"/>
      <c r="P19" s="101">
        <v>2015</v>
      </c>
      <c r="Q19" s="101" t="s">
        <v>68</v>
      </c>
      <c r="R19" s="122">
        <f t="shared" si="0"/>
        <v>28.24</v>
      </c>
      <c r="S19" s="113"/>
      <c r="T19" s="113"/>
      <c r="U19" s="122"/>
      <c r="V19" s="113"/>
      <c r="W19" s="107" t="s">
        <v>61</v>
      </c>
      <c r="X19" s="107"/>
      <c r="Y19" s="107" t="s">
        <v>61</v>
      </c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4"/>
      <c r="H20" s="94" t="s">
        <v>67</v>
      </c>
      <c r="I20" s="94"/>
      <c r="J20" s="94"/>
      <c r="K20" s="94"/>
      <c r="L20" s="113"/>
      <c r="M20" s="195"/>
      <c r="N20" s="113">
        <v>1254.51</v>
      </c>
      <c r="O20" s="195"/>
      <c r="P20" s="101">
        <v>2016</v>
      </c>
      <c r="Q20" s="101" t="s">
        <v>68</v>
      </c>
      <c r="R20" s="122">
        <f t="shared" si="0"/>
        <v>1254.51</v>
      </c>
      <c r="S20" s="113">
        <f t="shared" si="1"/>
        <v>0</v>
      </c>
      <c r="T20" s="113">
        <f t="shared" si="2"/>
        <v>1254.51</v>
      </c>
      <c r="U20" s="122">
        <f t="shared" si="3"/>
        <v>1254.51</v>
      </c>
      <c r="V20" s="113">
        <f t="shared" si="4"/>
        <v>0</v>
      </c>
      <c r="W20" s="107" t="s">
        <v>61</v>
      </c>
      <c r="X20" s="107"/>
      <c r="Y20" s="107"/>
      <c r="Z20" s="107" t="s">
        <v>61</v>
      </c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6"/>
      <c r="F21" s="89"/>
      <c r="G21" s="94"/>
      <c r="H21" s="94"/>
      <c r="I21" s="94"/>
      <c r="J21" s="94"/>
      <c r="K21" s="94"/>
      <c r="L21" s="113"/>
      <c r="M21" s="195"/>
      <c r="N21" s="113"/>
      <c r="O21" s="195"/>
      <c r="P21" s="101">
        <v>2016</v>
      </c>
      <c r="Q21" s="101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7"/>
      <c r="X21" s="107"/>
      <c r="Y21" s="107"/>
      <c r="Z21" s="107"/>
      <c r="AA21" s="107"/>
      <c r="AB21" s="107"/>
      <c r="AC21" s="107"/>
      <c r="AD21" s="107"/>
    </row>
    <row r="22" spans="1:30">
      <c r="A22" s="202"/>
      <c r="B22" s="217"/>
      <c r="C22" s="190"/>
      <c r="D22" s="191"/>
      <c r="E22" s="79"/>
      <c r="F22" s="90"/>
      <c r="G22" s="96"/>
      <c r="H22" s="96"/>
      <c r="I22" s="96"/>
      <c r="J22" s="96"/>
      <c r="K22" s="96"/>
      <c r="L22" s="116"/>
      <c r="M22" s="195"/>
      <c r="N22" s="116"/>
      <c r="O22" s="195"/>
      <c r="P22" s="101">
        <v>2016</v>
      </c>
      <c r="Q22" s="102"/>
      <c r="R22" s="122">
        <f t="shared" si="0"/>
        <v>0</v>
      </c>
      <c r="S22" s="113">
        <f t="shared" ref="S22:S30" si="5">L22</f>
        <v>0</v>
      </c>
      <c r="T22" s="113">
        <f t="shared" ref="T22:T30" si="6">N22</f>
        <v>0</v>
      </c>
      <c r="U22" s="122">
        <f t="shared" ref="U22:U30" si="7">S22+T22</f>
        <v>0</v>
      </c>
      <c r="V22" s="113">
        <f t="shared" ref="V22:V30" si="8">R22-U22</f>
        <v>0</v>
      </c>
      <c r="W22" s="108"/>
      <c r="X22" s="108"/>
      <c r="Y22" s="108"/>
      <c r="Z22" s="108"/>
      <c r="AA22" s="108"/>
      <c r="AB22" s="108"/>
      <c r="AC22" s="108"/>
      <c r="AD22" s="108"/>
    </row>
    <row r="23" spans="1:30">
      <c r="A23" s="202"/>
      <c r="B23" s="217"/>
      <c r="C23" s="190"/>
      <c r="D23" s="191"/>
      <c r="E23" s="79"/>
      <c r="F23" s="90"/>
      <c r="G23" s="96"/>
      <c r="H23" s="96"/>
      <c r="I23" s="96"/>
      <c r="J23" s="96"/>
      <c r="K23" s="96"/>
      <c r="L23" s="116"/>
      <c r="M23" s="195"/>
      <c r="N23" s="116"/>
      <c r="O23" s="195"/>
      <c r="P23" s="101">
        <v>2016</v>
      </c>
      <c r="Q23" s="102"/>
      <c r="R23" s="122">
        <f t="shared" si="0"/>
        <v>0</v>
      </c>
      <c r="S23" s="113">
        <f t="shared" si="5"/>
        <v>0</v>
      </c>
      <c r="T23" s="113">
        <f t="shared" si="6"/>
        <v>0</v>
      </c>
      <c r="U23" s="122">
        <f t="shared" si="7"/>
        <v>0</v>
      </c>
      <c r="V23" s="113">
        <f t="shared" si="8"/>
        <v>0</v>
      </c>
      <c r="W23" s="108"/>
      <c r="X23" s="108"/>
      <c r="Y23" s="108"/>
      <c r="Z23" s="108"/>
      <c r="AA23" s="108"/>
      <c r="AB23" s="108"/>
      <c r="AC23" s="108"/>
      <c r="AD23" s="108"/>
    </row>
    <row r="24" spans="1:30">
      <c r="A24" s="202"/>
      <c r="B24" s="217"/>
      <c r="C24" s="190"/>
      <c r="D24" s="191"/>
      <c r="E24" s="79"/>
      <c r="F24" s="90"/>
      <c r="G24" s="96"/>
      <c r="H24" s="96"/>
      <c r="I24" s="96"/>
      <c r="J24" s="96"/>
      <c r="K24" s="96"/>
      <c r="L24" s="116"/>
      <c r="M24" s="195"/>
      <c r="N24" s="116"/>
      <c r="O24" s="195"/>
      <c r="P24" s="101">
        <v>2016</v>
      </c>
      <c r="Q24" s="102"/>
      <c r="R24" s="122">
        <f t="shared" si="0"/>
        <v>0</v>
      </c>
      <c r="S24" s="113">
        <f t="shared" si="5"/>
        <v>0</v>
      </c>
      <c r="T24" s="113">
        <f t="shared" si="6"/>
        <v>0</v>
      </c>
      <c r="U24" s="122">
        <f t="shared" si="7"/>
        <v>0</v>
      </c>
      <c r="V24" s="113">
        <f t="shared" si="8"/>
        <v>0</v>
      </c>
      <c r="W24" s="108"/>
      <c r="X24" s="108"/>
      <c r="Y24" s="108"/>
      <c r="Z24" s="108"/>
      <c r="AA24" s="108"/>
      <c r="AB24" s="108"/>
      <c r="AC24" s="108"/>
      <c r="AD24" s="108"/>
    </row>
    <row r="25" spans="1:30">
      <c r="A25" s="202"/>
      <c r="B25" s="217"/>
      <c r="C25" s="190"/>
      <c r="D25" s="191"/>
      <c r="E25" s="79"/>
      <c r="F25" s="90"/>
      <c r="G25" s="96"/>
      <c r="H25" s="96"/>
      <c r="I25" s="96"/>
      <c r="J25" s="96"/>
      <c r="K25" s="96"/>
      <c r="L25" s="116"/>
      <c r="M25" s="195"/>
      <c r="N25" s="116"/>
      <c r="O25" s="195"/>
      <c r="P25" s="101">
        <v>2016</v>
      </c>
      <c r="Q25" s="102"/>
      <c r="R25" s="122">
        <f t="shared" si="0"/>
        <v>0</v>
      </c>
      <c r="S25" s="113">
        <f t="shared" si="5"/>
        <v>0</v>
      </c>
      <c r="T25" s="113">
        <f t="shared" si="6"/>
        <v>0</v>
      </c>
      <c r="U25" s="122">
        <f t="shared" si="7"/>
        <v>0</v>
      </c>
      <c r="V25" s="113">
        <f t="shared" si="8"/>
        <v>0</v>
      </c>
      <c r="W25" s="108"/>
      <c r="X25" s="108"/>
      <c r="Y25" s="108"/>
      <c r="Z25" s="108"/>
      <c r="AA25" s="108"/>
      <c r="AB25" s="108"/>
      <c r="AC25" s="108"/>
      <c r="AD25" s="108"/>
    </row>
    <row r="26" spans="1:30">
      <c r="A26" s="202"/>
      <c r="B26" s="217"/>
      <c r="C26" s="190"/>
      <c r="D26" s="191"/>
      <c r="E26" s="79"/>
      <c r="F26" s="90"/>
      <c r="G26" s="96"/>
      <c r="H26" s="96"/>
      <c r="I26" s="96"/>
      <c r="J26" s="96"/>
      <c r="K26" s="96"/>
      <c r="L26" s="116"/>
      <c r="M26" s="195"/>
      <c r="N26" s="116"/>
      <c r="O26" s="195"/>
      <c r="P26" s="101">
        <v>2016</v>
      </c>
      <c r="Q26" s="102"/>
      <c r="R26" s="122">
        <f t="shared" si="0"/>
        <v>0</v>
      </c>
      <c r="S26" s="113">
        <f t="shared" si="5"/>
        <v>0</v>
      </c>
      <c r="T26" s="113">
        <f t="shared" si="6"/>
        <v>0</v>
      </c>
      <c r="U26" s="122">
        <f t="shared" si="7"/>
        <v>0</v>
      </c>
      <c r="V26" s="113">
        <f t="shared" si="8"/>
        <v>0</v>
      </c>
      <c r="W26" s="108"/>
      <c r="X26" s="108"/>
      <c r="Y26" s="108"/>
      <c r="Z26" s="108"/>
      <c r="AA26" s="108"/>
      <c r="AB26" s="108"/>
      <c r="AC26" s="108"/>
      <c r="AD26" s="108"/>
    </row>
    <row r="27" spans="1:30">
      <c r="A27" s="202"/>
      <c r="B27" s="217"/>
      <c r="C27" s="190"/>
      <c r="D27" s="191"/>
      <c r="E27" s="79"/>
      <c r="F27" s="90"/>
      <c r="G27" s="96"/>
      <c r="H27" s="96"/>
      <c r="I27" s="96"/>
      <c r="J27" s="96"/>
      <c r="K27" s="96"/>
      <c r="L27" s="116"/>
      <c r="M27" s="195"/>
      <c r="N27" s="116"/>
      <c r="O27" s="195"/>
      <c r="P27" s="101">
        <v>2016</v>
      </c>
      <c r="Q27" s="102"/>
      <c r="R27" s="122">
        <f t="shared" si="0"/>
        <v>0</v>
      </c>
      <c r="S27" s="113">
        <f t="shared" si="5"/>
        <v>0</v>
      </c>
      <c r="T27" s="113">
        <f t="shared" si="6"/>
        <v>0</v>
      </c>
      <c r="U27" s="122">
        <f t="shared" si="7"/>
        <v>0</v>
      </c>
      <c r="V27" s="113">
        <f t="shared" si="8"/>
        <v>0</v>
      </c>
      <c r="W27" s="108"/>
      <c r="X27" s="108"/>
      <c r="Y27" s="108"/>
      <c r="Z27" s="108"/>
      <c r="AA27" s="108"/>
      <c r="AB27" s="108"/>
      <c r="AC27" s="108"/>
      <c r="AD27" s="108"/>
    </row>
    <row r="28" spans="1:30">
      <c r="A28" s="202"/>
      <c r="B28" s="217"/>
      <c r="C28" s="190"/>
      <c r="D28" s="191"/>
      <c r="E28" s="79"/>
      <c r="F28" s="90"/>
      <c r="G28" s="96"/>
      <c r="H28" s="96"/>
      <c r="I28" s="96"/>
      <c r="J28" s="96"/>
      <c r="K28" s="96"/>
      <c r="L28" s="116"/>
      <c r="M28" s="195"/>
      <c r="N28" s="116"/>
      <c r="O28" s="195"/>
      <c r="P28" s="101">
        <v>2016</v>
      </c>
      <c r="Q28" s="102"/>
      <c r="R28" s="122">
        <f t="shared" si="0"/>
        <v>0</v>
      </c>
      <c r="S28" s="113">
        <f t="shared" si="5"/>
        <v>0</v>
      </c>
      <c r="T28" s="113">
        <f t="shared" si="6"/>
        <v>0</v>
      </c>
      <c r="U28" s="122">
        <f t="shared" si="7"/>
        <v>0</v>
      </c>
      <c r="V28" s="113">
        <f t="shared" si="8"/>
        <v>0</v>
      </c>
      <c r="W28" s="108"/>
      <c r="X28" s="108"/>
      <c r="Y28" s="108"/>
      <c r="Z28" s="108"/>
      <c r="AA28" s="108"/>
      <c r="AB28" s="108"/>
      <c r="AC28" s="108"/>
      <c r="AD28" s="108"/>
    </row>
    <row r="29" spans="1:30">
      <c r="A29" s="202"/>
      <c r="B29" s="217"/>
      <c r="C29" s="190"/>
      <c r="D29" s="191"/>
      <c r="E29" s="79"/>
      <c r="F29" s="90"/>
      <c r="G29" s="96"/>
      <c r="H29" s="96"/>
      <c r="I29" s="96"/>
      <c r="J29" s="96"/>
      <c r="K29" s="96"/>
      <c r="L29" s="116"/>
      <c r="M29" s="195"/>
      <c r="N29" s="116"/>
      <c r="O29" s="195"/>
      <c r="P29" s="101">
        <v>2016</v>
      </c>
      <c r="Q29" s="102"/>
      <c r="R29" s="122">
        <f t="shared" si="0"/>
        <v>0</v>
      </c>
      <c r="S29" s="113">
        <f t="shared" si="5"/>
        <v>0</v>
      </c>
      <c r="T29" s="113">
        <f t="shared" si="6"/>
        <v>0</v>
      </c>
      <c r="U29" s="122">
        <f t="shared" si="7"/>
        <v>0</v>
      </c>
      <c r="V29" s="113">
        <f t="shared" si="8"/>
        <v>0</v>
      </c>
      <c r="W29" s="108"/>
      <c r="X29" s="108"/>
      <c r="Y29" s="108"/>
      <c r="Z29" s="108"/>
      <c r="AA29" s="108"/>
      <c r="AB29" s="108"/>
      <c r="AC29" s="108"/>
      <c r="AD29" s="108"/>
    </row>
    <row r="30" spans="1:30" ht="15.75" thickBot="1">
      <c r="A30" s="203"/>
      <c r="B30" s="217"/>
      <c r="C30" s="190"/>
      <c r="D30" s="191"/>
      <c r="E30" s="78"/>
      <c r="F30" s="88"/>
      <c r="G30" s="93"/>
      <c r="H30" s="93"/>
      <c r="I30" s="93"/>
      <c r="J30" s="93"/>
      <c r="K30" s="93"/>
      <c r="L30" s="114"/>
      <c r="M30" s="196"/>
      <c r="N30" s="114"/>
      <c r="O30" s="196"/>
      <c r="P30" s="101">
        <v>2016</v>
      </c>
      <c r="Q30" s="100"/>
      <c r="R30" s="122">
        <f t="shared" si="0"/>
        <v>0</v>
      </c>
      <c r="S30" s="113">
        <f t="shared" si="5"/>
        <v>0</v>
      </c>
      <c r="T30" s="113">
        <f t="shared" si="6"/>
        <v>0</v>
      </c>
      <c r="U30" s="122">
        <f t="shared" si="7"/>
        <v>0</v>
      </c>
      <c r="V30" s="113">
        <f t="shared" si="8"/>
        <v>0</v>
      </c>
      <c r="W30" s="106"/>
      <c r="X30" s="106"/>
      <c r="Y30" s="106"/>
      <c r="Z30" s="106"/>
      <c r="AA30" s="106"/>
      <c r="AB30" s="106"/>
      <c r="AC30" s="106"/>
      <c r="AD30" s="106"/>
    </row>
    <row r="31" spans="1:30" ht="49.5" customHeight="1">
      <c r="A31" s="201">
        <v>55700</v>
      </c>
      <c r="B31" s="217"/>
      <c r="C31" s="188" t="s">
        <v>177</v>
      </c>
      <c r="D31" s="189"/>
      <c r="E31" s="136"/>
      <c r="F31" s="87"/>
      <c r="G31" s="92" t="s">
        <v>61</v>
      </c>
      <c r="H31" s="92"/>
      <c r="I31" s="92"/>
      <c r="J31" s="92"/>
      <c r="K31" s="92"/>
      <c r="L31" s="112">
        <f>SUM(17.53+13.72)</f>
        <v>31.25</v>
      </c>
      <c r="M31" s="194">
        <f>SUM(L31:L43)</f>
        <v>31.25</v>
      </c>
      <c r="N31" s="112"/>
      <c r="O31" s="194">
        <f>SUM(N31:N43)</f>
        <v>4218.93</v>
      </c>
      <c r="P31" s="99">
        <v>2015</v>
      </c>
      <c r="Q31" s="99" t="s">
        <v>68</v>
      </c>
      <c r="R31" s="121">
        <f t="shared" ref="R31:R51" si="9">L31+N31</f>
        <v>31.25</v>
      </c>
      <c r="S31" s="112">
        <f t="shared" si="1"/>
        <v>31.25</v>
      </c>
      <c r="T31" s="112">
        <f t="shared" si="2"/>
        <v>0</v>
      </c>
      <c r="U31" s="121">
        <f t="shared" si="3"/>
        <v>31.25</v>
      </c>
      <c r="V31" s="112">
        <f t="shared" si="4"/>
        <v>0</v>
      </c>
      <c r="W31" s="105"/>
      <c r="X31" s="105" t="s">
        <v>61</v>
      </c>
      <c r="Y31" s="105" t="s">
        <v>61</v>
      </c>
      <c r="Z31" s="105"/>
      <c r="AA31" s="105"/>
      <c r="AB31" s="105"/>
      <c r="AC31" s="105"/>
      <c r="AD31" s="105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 t="s">
        <v>61</v>
      </c>
      <c r="L32" s="113"/>
      <c r="M32" s="195"/>
      <c r="N32" s="113">
        <v>167.84</v>
      </c>
      <c r="O32" s="195"/>
      <c r="P32" s="101">
        <v>2016</v>
      </c>
      <c r="Q32" s="101" t="s">
        <v>68</v>
      </c>
      <c r="R32" s="122">
        <f t="shared" si="9"/>
        <v>167.84</v>
      </c>
      <c r="S32" s="113">
        <f t="shared" si="1"/>
        <v>0</v>
      </c>
      <c r="T32" s="113">
        <f t="shared" si="2"/>
        <v>167.84</v>
      </c>
      <c r="U32" s="122">
        <f t="shared" si="3"/>
        <v>167.84</v>
      </c>
      <c r="V32" s="113">
        <f t="shared" si="4"/>
        <v>0</v>
      </c>
      <c r="W32" s="107" t="s">
        <v>61</v>
      </c>
      <c r="X32" s="107"/>
      <c r="Y32" s="107" t="s">
        <v>61</v>
      </c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 t="s">
        <v>61</v>
      </c>
      <c r="L33" s="113"/>
      <c r="M33" s="195"/>
      <c r="N33" s="113">
        <v>2820.1</v>
      </c>
      <c r="O33" s="195"/>
      <c r="P33" s="135">
        <v>2016</v>
      </c>
      <c r="Q33" s="101" t="s">
        <v>68</v>
      </c>
      <c r="R33" s="122">
        <f t="shared" si="9"/>
        <v>2820.1</v>
      </c>
      <c r="S33" s="113">
        <f t="shared" si="1"/>
        <v>0</v>
      </c>
      <c r="T33" s="113">
        <f t="shared" si="2"/>
        <v>2820.1</v>
      </c>
      <c r="U33" s="122">
        <f t="shared" si="3"/>
        <v>2820.1</v>
      </c>
      <c r="V33" s="113">
        <f t="shared" si="4"/>
        <v>0</v>
      </c>
      <c r="W33" s="107"/>
      <c r="X33" s="107" t="s">
        <v>61</v>
      </c>
      <c r="Y33" s="107" t="s">
        <v>61</v>
      </c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>
        <v>137365</v>
      </c>
      <c r="J34" s="94"/>
      <c r="K34" s="94"/>
      <c r="L34" s="113"/>
      <c r="M34" s="195"/>
      <c r="N34" s="113">
        <v>431.52</v>
      </c>
      <c r="O34" s="195"/>
      <c r="P34" s="101">
        <v>2016</v>
      </c>
      <c r="Q34" s="101" t="s">
        <v>68</v>
      </c>
      <c r="R34" s="122">
        <f t="shared" si="9"/>
        <v>431.52</v>
      </c>
      <c r="S34" s="113">
        <f t="shared" si="1"/>
        <v>0</v>
      </c>
      <c r="T34" s="113">
        <f t="shared" si="2"/>
        <v>431.52</v>
      </c>
      <c r="U34" s="122">
        <f t="shared" si="3"/>
        <v>431.52</v>
      </c>
      <c r="V34" s="113">
        <f t="shared" si="4"/>
        <v>0</v>
      </c>
      <c r="W34" s="107" t="s">
        <v>61</v>
      </c>
      <c r="X34" s="107"/>
      <c r="Y34" s="107"/>
      <c r="Z34" s="107" t="s">
        <v>61</v>
      </c>
      <c r="AA34" s="107"/>
      <c r="AB34" s="107"/>
      <c r="AC34" s="107"/>
      <c r="AD34" s="107"/>
    </row>
    <row r="35" spans="1:30">
      <c r="A35" s="202"/>
      <c r="B35" s="217"/>
      <c r="C35" s="190"/>
      <c r="D35" s="191"/>
      <c r="E35" s="76"/>
      <c r="F35" s="89"/>
      <c r="G35" s="94"/>
      <c r="H35" s="94"/>
      <c r="I35" s="94">
        <v>137365</v>
      </c>
      <c r="J35" s="94"/>
      <c r="K35" s="94"/>
      <c r="L35" s="113"/>
      <c r="M35" s="195"/>
      <c r="N35" s="113">
        <v>388.85</v>
      </c>
      <c r="O35" s="195"/>
      <c r="P35" s="101">
        <v>2016</v>
      </c>
      <c r="Q35" s="101" t="s">
        <v>68</v>
      </c>
      <c r="R35" s="122">
        <f t="shared" si="9"/>
        <v>388.85</v>
      </c>
      <c r="S35" s="113">
        <f t="shared" si="1"/>
        <v>0</v>
      </c>
      <c r="T35" s="113">
        <f t="shared" si="2"/>
        <v>388.85</v>
      </c>
      <c r="U35" s="122">
        <f t="shared" si="3"/>
        <v>388.85</v>
      </c>
      <c r="V35" s="113">
        <f t="shared" si="4"/>
        <v>0</v>
      </c>
      <c r="W35" s="107" t="s">
        <v>61</v>
      </c>
      <c r="X35" s="107"/>
      <c r="Y35" s="107"/>
      <c r="Z35" s="107" t="s">
        <v>61</v>
      </c>
      <c r="AA35" s="107"/>
      <c r="AB35" s="107"/>
      <c r="AC35" s="107"/>
      <c r="AD35" s="107"/>
    </row>
    <row r="36" spans="1:30">
      <c r="A36" s="202"/>
      <c r="B36" s="217"/>
      <c r="C36" s="190"/>
      <c r="D36" s="191"/>
      <c r="E36" s="76"/>
      <c r="F36" s="89"/>
      <c r="G36" s="94"/>
      <c r="H36" s="94"/>
      <c r="I36" s="94">
        <v>137365</v>
      </c>
      <c r="J36" s="94"/>
      <c r="K36" s="94"/>
      <c r="L36" s="113"/>
      <c r="M36" s="195"/>
      <c r="N36" s="113">
        <v>183.56</v>
      </c>
      <c r="O36" s="195"/>
      <c r="P36" s="101">
        <v>2016</v>
      </c>
      <c r="Q36" s="101" t="s">
        <v>68</v>
      </c>
      <c r="R36" s="122">
        <f t="shared" si="9"/>
        <v>183.56</v>
      </c>
      <c r="S36" s="113">
        <f t="shared" si="1"/>
        <v>0</v>
      </c>
      <c r="T36" s="113">
        <f t="shared" si="2"/>
        <v>183.56</v>
      </c>
      <c r="U36" s="122">
        <f t="shared" si="3"/>
        <v>183.56</v>
      </c>
      <c r="V36" s="113">
        <f t="shared" si="4"/>
        <v>0</v>
      </c>
      <c r="W36" s="107" t="s">
        <v>61</v>
      </c>
      <c r="X36" s="107"/>
      <c r="Y36" s="107"/>
      <c r="Z36" s="107" t="s">
        <v>61</v>
      </c>
      <c r="AA36" s="107"/>
      <c r="AB36" s="107"/>
      <c r="AC36" s="107"/>
      <c r="AD36" s="107"/>
    </row>
    <row r="37" spans="1:30">
      <c r="A37" s="202"/>
      <c r="B37" s="217"/>
      <c r="C37" s="190"/>
      <c r="D37" s="191"/>
      <c r="E37" s="76"/>
      <c r="F37" s="89"/>
      <c r="G37" s="94"/>
      <c r="H37" s="94"/>
      <c r="I37" s="94">
        <v>137365</v>
      </c>
      <c r="J37" s="94"/>
      <c r="K37" s="94"/>
      <c r="L37" s="113"/>
      <c r="M37" s="195"/>
      <c r="N37" s="113">
        <v>176.63</v>
      </c>
      <c r="O37" s="195"/>
      <c r="P37" s="101">
        <v>2016</v>
      </c>
      <c r="Q37" s="101" t="s">
        <v>68</v>
      </c>
      <c r="R37" s="122">
        <f t="shared" si="9"/>
        <v>176.63</v>
      </c>
      <c r="S37" s="113">
        <f t="shared" si="1"/>
        <v>0</v>
      </c>
      <c r="T37" s="113">
        <f t="shared" si="2"/>
        <v>176.63</v>
      </c>
      <c r="U37" s="122">
        <f t="shared" si="3"/>
        <v>176.63</v>
      </c>
      <c r="V37" s="113">
        <f t="shared" si="4"/>
        <v>0</v>
      </c>
      <c r="W37" s="107" t="s">
        <v>61</v>
      </c>
      <c r="X37" s="107"/>
      <c r="Y37" s="107"/>
      <c r="Z37" s="107" t="s">
        <v>61</v>
      </c>
      <c r="AA37" s="107"/>
      <c r="AB37" s="107"/>
      <c r="AC37" s="107"/>
      <c r="AD37" s="107"/>
    </row>
    <row r="38" spans="1:30">
      <c r="A38" s="202"/>
      <c r="B38" s="217"/>
      <c r="C38" s="190"/>
      <c r="D38" s="191"/>
      <c r="E38" s="76"/>
      <c r="F38" s="89"/>
      <c r="G38" s="137" t="s">
        <v>97</v>
      </c>
      <c r="H38" s="94"/>
      <c r="I38" s="94"/>
      <c r="J38" s="94"/>
      <c r="K38" s="94"/>
      <c r="L38" s="113"/>
      <c r="M38" s="195"/>
      <c r="N38" s="113">
        <v>50.43</v>
      </c>
      <c r="O38" s="195"/>
      <c r="P38" s="101">
        <v>2016</v>
      </c>
      <c r="Q38" s="101" t="s">
        <v>96</v>
      </c>
      <c r="R38" s="122">
        <f t="shared" si="9"/>
        <v>50.43</v>
      </c>
      <c r="S38" s="113">
        <f t="shared" si="1"/>
        <v>0</v>
      </c>
      <c r="T38" s="113">
        <f t="shared" si="2"/>
        <v>50.43</v>
      </c>
      <c r="U38" s="122">
        <f t="shared" si="3"/>
        <v>50.43</v>
      </c>
      <c r="V38" s="113">
        <f t="shared" si="4"/>
        <v>0</v>
      </c>
      <c r="W38" s="107" t="s">
        <v>61</v>
      </c>
      <c r="X38" s="107"/>
      <c r="Y38" s="107"/>
      <c r="Z38" s="107"/>
      <c r="AA38" s="107" t="s">
        <v>61</v>
      </c>
      <c r="AB38" s="107"/>
      <c r="AC38" s="107"/>
      <c r="AD38" s="107"/>
    </row>
    <row r="39" spans="1:30">
      <c r="A39" s="202"/>
      <c r="B39" s="217"/>
      <c r="C39" s="190"/>
      <c r="D39" s="191"/>
      <c r="E39" s="76"/>
      <c r="F39" s="89"/>
      <c r="G39" s="94"/>
      <c r="H39" s="94"/>
      <c r="I39" s="94"/>
      <c r="J39" s="94"/>
      <c r="K39" s="94"/>
      <c r="L39" s="113"/>
      <c r="M39" s="195"/>
      <c r="N39" s="113"/>
      <c r="O39" s="195"/>
      <c r="P39" s="101">
        <v>2016</v>
      </c>
      <c r="Q39" s="101"/>
      <c r="R39" s="122">
        <f t="shared" si="9"/>
        <v>0</v>
      </c>
      <c r="S39" s="113">
        <f t="shared" si="1"/>
        <v>0</v>
      </c>
      <c r="T39" s="113">
        <f t="shared" si="2"/>
        <v>0</v>
      </c>
      <c r="U39" s="122">
        <f t="shared" si="3"/>
        <v>0</v>
      </c>
      <c r="V39" s="113">
        <f t="shared" si="4"/>
        <v>0</v>
      </c>
      <c r="W39" s="107"/>
      <c r="X39" s="107"/>
      <c r="Y39" s="107"/>
      <c r="Z39" s="107"/>
      <c r="AA39" s="107"/>
      <c r="AB39" s="107"/>
      <c r="AC39" s="107"/>
      <c r="AD39" s="107"/>
    </row>
    <row r="40" spans="1:30">
      <c r="A40" s="202"/>
      <c r="B40" s="217"/>
      <c r="C40" s="190"/>
      <c r="D40" s="191"/>
      <c r="E40" s="76"/>
      <c r="F40" s="89"/>
      <c r="G40" s="94"/>
      <c r="H40" s="94"/>
      <c r="I40" s="94"/>
      <c r="J40" s="94"/>
      <c r="K40" s="94"/>
      <c r="L40" s="113"/>
      <c r="M40" s="195"/>
      <c r="N40" s="113"/>
      <c r="O40" s="195"/>
      <c r="P40" s="101">
        <v>2016</v>
      </c>
      <c r="Q40" s="101"/>
      <c r="R40" s="122">
        <f t="shared" si="9"/>
        <v>0</v>
      </c>
      <c r="S40" s="113">
        <f t="shared" si="1"/>
        <v>0</v>
      </c>
      <c r="T40" s="113">
        <f t="shared" si="2"/>
        <v>0</v>
      </c>
      <c r="U40" s="122">
        <f t="shared" si="3"/>
        <v>0</v>
      </c>
      <c r="V40" s="113">
        <f t="shared" si="4"/>
        <v>0</v>
      </c>
      <c r="W40" s="107"/>
      <c r="X40" s="107"/>
      <c r="Y40" s="107"/>
      <c r="Z40" s="107"/>
      <c r="AA40" s="107"/>
      <c r="AB40" s="107"/>
      <c r="AC40" s="107"/>
      <c r="AD40" s="107"/>
    </row>
    <row r="41" spans="1:30">
      <c r="A41" s="202"/>
      <c r="B41" s="217"/>
      <c r="C41" s="190"/>
      <c r="D41" s="191"/>
      <c r="E41" s="76"/>
      <c r="F41" s="89"/>
      <c r="G41" s="94"/>
      <c r="H41" s="94"/>
      <c r="I41" s="94"/>
      <c r="J41" s="94"/>
      <c r="K41" s="94"/>
      <c r="L41" s="113"/>
      <c r="M41" s="195"/>
      <c r="N41" s="113"/>
      <c r="O41" s="195"/>
      <c r="P41" s="101">
        <v>2016</v>
      </c>
      <c r="Q41" s="101"/>
      <c r="R41" s="122">
        <f t="shared" si="9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>
      <c r="A42" s="202"/>
      <c r="B42" s="217"/>
      <c r="C42" s="190"/>
      <c r="D42" s="191"/>
      <c r="E42" s="76"/>
      <c r="F42" s="89"/>
      <c r="G42" s="94"/>
      <c r="H42" s="94"/>
      <c r="I42" s="94"/>
      <c r="J42" s="94"/>
      <c r="K42" s="94"/>
      <c r="L42" s="113"/>
      <c r="M42" s="195"/>
      <c r="N42" s="113"/>
      <c r="O42" s="195"/>
      <c r="P42" s="101">
        <v>2016</v>
      </c>
      <c r="Q42" s="101"/>
      <c r="R42" s="122">
        <f t="shared" si="9"/>
        <v>0</v>
      </c>
      <c r="S42" s="113">
        <f t="shared" si="1"/>
        <v>0</v>
      </c>
      <c r="T42" s="113">
        <f t="shared" si="2"/>
        <v>0</v>
      </c>
      <c r="U42" s="122">
        <f t="shared" si="3"/>
        <v>0</v>
      </c>
      <c r="V42" s="113">
        <f t="shared" si="4"/>
        <v>0</v>
      </c>
      <c r="W42" s="107"/>
      <c r="X42" s="107"/>
      <c r="Y42" s="107"/>
      <c r="Z42" s="107"/>
      <c r="AA42" s="107"/>
      <c r="AB42" s="107"/>
      <c r="AC42" s="107"/>
      <c r="AD42" s="107"/>
    </row>
    <row r="43" spans="1:30" ht="15.75" thickBot="1">
      <c r="A43" s="203"/>
      <c r="B43" s="217"/>
      <c r="C43" s="192"/>
      <c r="D43" s="193"/>
      <c r="E43" s="78"/>
      <c r="F43" s="88"/>
      <c r="G43" s="93"/>
      <c r="H43" s="93"/>
      <c r="I43" s="93"/>
      <c r="J43" s="93"/>
      <c r="K43" s="93"/>
      <c r="L43" s="114"/>
      <c r="M43" s="196"/>
      <c r="N43" s="114"/>
      <c r="O43" s="196"/>
      <c r="P43" s="101">
        <v>2016</v>
      </c>
      <c r="Q43" s="100"/>
      <c r="R43" s="122">
        <f t="shared" si="9"/>
        <v>0</v>
      </c>
      <c r="S43" s="114">
        <f t="shared" si="1"/>
        <v>0</v>
      </c>
      <c r="T43" s="114">
        <f t="shared" si="2"/>
        <v>0</v>
      </c>
      <c r="U43" s="123">
        <f t="shared" si="3"/>
        <v>0</v>
      </c>
      <c r="V43" s="114">
        <f t="shared" si="4"/>
        <v>0</v>
      </c>
      <c r="W43" s="106"/>
      <c r="X43" s="106"/>
      <c r="Y43" s="106"/>
      <c r="Z43" s="106"/>
      <c r="AA43" s="106"/>
      <c r="AB43" s="106"/>
      <c r="AC43" s="106"/>
      <c r="AD43" s="106"/>
    </row>
    <row r="44" spans="1:30" ht="31.5" customHeight="1">
      <c r="A44" s="204">
        <v>85292</v>
      </c>
      <c r="B44" s="217"/>
      <c r="C44" s="188" t="s">
        <v>27</v>
      </c>
      <c r="D44" s="189"/>
      <c r="E44" s="74"/>
      <c r="F44" s="87"/>
      <c r="G44" s="92"/>
      <c r="H44" s="92"/>
      <c r="I44" s="92"/>
      <c r="J44" s="92"/>
      <c r="K44" s="92" t="s">
        <v>63</v>
      </c>
      <c r="L44" s="112">
        <v>544.29999999999995</v>
      </c>
      <c r="M44" s="194">
        <f>SUM(L44:L85)</f>
        <v>3007.12</v>
      </c>
      <c r="N44" s="112"/>
      <c r="O44" s="194">
        <f>SUM(N44:N85)</f>
        <v>12398.019999999999</v>
      </c>
      <c r="P44" s="99">
        <v>2015</v>
      </c>
      <c r="Q44" s="99"/>
      <c r="R44" s="121">
        <f t="shared" si="9"/>
        <v>544.29999999999995</v>
      </c>
      <c r="S44" s="112">
        <f t="shared" si="1"/>
        <v>544.29999999999995</v>
      </c>
      <c r="T44" s="112">
        <f t="shared" si="2"/>
        <v>0</v>
      </c>
      <c r="U44" s="121">
        <f t="shared" si="3"/>
        <v>544.29999999999995</v>
      </c>
      <c r="V44" s="112">
        <f t="shared" si="4"/>
        <v>0</v>
      </c>
      <c r="W44" s="105"/>
      <c r="X44" s="105" t="s">
        <v>63</v>
      </c>
      <c r="Y44" s="105"/>
      <c r="Z44" s="105" t="s">
        <v>63</v>
      </c>
      <c r="AA44" s="105"/>
      <c r="AB44" s="105"/>
      <c r="AC44" s="105"/>
      <c r="AD44" s="105"/>
    </row>
    <row r="45" spans="1:30" ht="49.5" customHeight="1">
      <c r="A45" s="205"/>
      <c r="B45" s="217"/>
      <c r="C45" s="190"/>
      <c r="D45" s="191"/>
      <c r="E45" s="75"/>
      <c r="F45" s="138"/>
      <c r="G45" s="139" t="s">
        <v>65</v>
      </c>
      <c r="H45" s="98"/>
      <c r="I45" s="98"/>
      <c r="J45" s="98"/>
      <c r="K45" s="98"/>
      <c r="L45" s="115">
        <v>495.54</v>
      </c>
      <c r="M45" s="195"/>
      <c r="N45" s="115"/>
      <c r="O45" s="195"/>
      <c r="P45" s="103">
        <v>2015</v>
      </c>
      <c r="Q45" s="103" t="s">
        <v>68</v>
      </c>
      <c r="R45" s="122">
        <f t="shared" si="9"/>
        <v>495.54</v>
      </c>
      <c r="S45" s="113">
        <f t="shared" si="1"/>
        <v>495.54</v>
      </c>
      <c r="T45" s="113">
        <f t="shared" ref="T45:T85" si="10">N45</f>
        <v>0</v>
      </c>
      <c r="U45" s="122">
        <f t="shared" si="3"/>
        <v>495.54</v>
      </c>
      <c r="V45" s="113">
        <f t="shared" si="4"/>
        <v>0</v>
      </c>
      <c r="W45" s="109" t="s">
        <v>63</v>
      </c>
      <c r="X45" s="109"/>
      <c r="Y45" s="109"/>
      <c r="Z45" s="109" t="s">
        <v>63</v>
      </c>
      <c r="AA45" s="109"/>
      <c r="AB45" s="109"/>
      <c r="AC45" s="109"/>
      <c r="AD45" s="109"/>
    </row>
    <row r="46" spans="1:30" ht="30">
      <c r="A46" s="205"/>
      <c r="B46" s="217"/>
      <c r="C46" s="190"/>
      <c r="D46" s="191"/>
      <c r="E46" s="76"/>
      <c r="F46" s="89"/>
      <c r="G46" s="95" t="s">
        <v>66</v>
      </c>
      <c r="H46" s="94"/>
      <c r="I46" s="94"/>
      <c r="J46" s="94"/>
      <c r="K46" s="94"/>
      <c r="L46" s="113">
        <v>906.19</v>
      </c>
      <c r="M46" s="195"/>
      <c r="N46" s="113"/>
      <c r="O46" s="195"/>
      <c r="P46" s="101">
        <v>2015</v>
      </c>
      <c r="Q46" s="101" t="s">
        <v>68</v>
      </c>
      <c r="R46" s="122">
        <f t="shared" si="9"/>
        <v>906.19</v>
      </c>
      <c r="S46" s="113">
        <f t="shared" si="1"/>
        <v>906.19</v>
      </c>
      <c r="T46" s="113">
        <f t="shared" si="10"/>
        <v>0</v>
      </c>
      <c r="U46" s="122">
        <f t="shared" si="3"/>
        <v>906.19</v>
      </c>
      <c r="V46" s="113">
        <f t="shared" si="4"/>
        <v>0</v>
      </c>
      <c r="W46" s="107" t="s">
        <v>63</v>
      </c>
      <c r="X46" s="107"/>
      <c r="Y46" s="107"/>
      <c r="Z46" s="107" t="s">
        <v>63</v>
      </c>
      <c r="AA46" s="107"/>
      <c r="AB46" s="107"/>
      <c r="AC46" s="107"/>
      <c r="AD46" s="107"/>
    </row>
    <row r="47" spans="1:30">
      <c r="A47" s="205"/>
      <c r="B47" s="217"/>
      <c r="C47" s="190"/>
      <c r="D47" s="191"/>
      <c r="E47" s="76"/>
      <c r="F47" s="90"/>
      <c r="G47" s="140"/>
      <c r="H47" s="96" t="s">
        <v>69</v>
      </c>
      <c r="I47" s="96"/>
      <c r="J47" s="96"/>
      <c r="K47" s="96"/>
      <c r="L47" s="116">
        <v>535.21</v>
      </c>
      <c r="M47" s="195"/>
      <c r="N47" s="116"/>
      <c r="O47" s="195"/>
      <c r="P47" s="102">
        <v>2015</v>
      </c>
      <c r="Q47" s="102" t="s">
        <v>68</v>
      </c>
      <c r="R47" s="119">
        <f t="shared" si="9"/>
        <v>535.21</v>
      </c>
      <c r="S47" s="116">
        <f t="shared" si="1"/>
        <v>535.21</v>
      </c>
      <c r="T47" s="113">
        <f t="shared" si="10"/>
        <v>0</v>
      </c>
      <c r="U47" s="122">
        <f t="shared" ref="U47:U85" si="11">S47+T47</f>
        <v>535.21</v>
      </c>
      <c r="V47" s="113">
        <f t="shared" ref="V47:V85" si="12">R47-U47</f>
        <v>0</v>
      </c>
      <c r="W47" s="108" t="s">
        <v>61</v>
      </c>
      <c r="X47" s="108"/>
      <c r="Y47" s="108"/>
      <c r="Z47" s="108" t="s">
        <v>61</v>
      </c>
      <c r="AA47" s="108"/>
      <c r="AB47" s="108"/>
      <c r="AC47" s="108"/>
      <c r="AD47" s="108"/>
    </row>
    <row r="48" spans="1:30">
      <c r="A48" s="205"/>
      <c r="B48" s="217"/>
      <c r="C48" s="190"/>
      <c r="D48" s="191"/>
      <c r="E48" s="133"/>
      <c r="F48" s="90"/>
      <c r="G48" s="140"/>
      <c r="H48" s="96"/>
      <c r="I48" s="96"/>
      <c r="J48" s="96"/>
      <c r="K48" s="96" t="s">
        <v>63</v>
      </c>
      <c r="L48" s="116">
        <v>134.4</v>
      </c>
      <c r="M48" s="195"/>
      <c r="N48" s="116"/>
      <c r="O48" s="195"/>
      <c r="P48" s="102">
        <v>2015</v>
      </c>
      <c r="Q48" s="102" t="s">
        <v>68</v>
      </c>
      <c r="R48" s="122">
        <f t="shared" si="9"/>
        <v>134.4</v>
      </c>
      <c r="S48" s="116">
        <f t="shared" si="1"/>
        <v>134.4</v>
      </c>
      <c r="T48" s="113">
        <f t="shared" si="10"/>
        <v>0</v>
      </c>
      <c r="U48" s="122">
        <f t="shared" si="11"/>
        <v>134.4</v>
      </c>
      <c r="V48" s="113">
        <f t="shared" si="12"/>
        <v>0</v>
      </c>
      <c r="W48" s="108" t="s">
        <v>61</v>
      </c>
      <c r="X48" s="108"/>
      <c r="Y48" s="108" t="s">
        <v>61</v>
      </c>
      <c r="Z48" s="108"/>
      <c r="AA48" s="108"/>
      <c r="AB48" s="108"/>
      <c r="AC48" s="108"/>
      <c r="AD48" s="108"/>
    </row>
    <row r="49" spans="1:30">
      <c r="A49" s="205"/>
      <c r="B49" s="217"/>
      <c r="C49" s="190"/>
      <c r="D49" s="191"/>
      <c r="E49" s="79"/>
      <c r="F49" s="90"/>
      <c r="G49" s="140"/>
      <c r="H49" s="96"/>
      <c r="I49" s="96"/>
      <c r="J49" s="96"/>
      <c r="K49" s="96" t="s">
        <v>61</v>
      </c>
      <c r="L49" s="116">
        <v>57</v>
      </c>
      <c r="M49" s="195"/>
      <c r="N49" s="116"/>
      <c r="O49" s="195"/>
      <c r="P49" s="102">
        <v>2015</v>
      </c>
      <c r="Q49" s="102" t="s">
        <v>68</v>
      </c>
      <c r="R49" s="122">
        <f t="shared" si="9"/>
        <v>57</v>
      </c>
      <c r="S49" s="116">
        <f t="shared" si="1"/>
        <v>57</v>
      </c>
      <c r="T49" s="113">
        <f t="shared" si="10"/>
        <v>0</v>
      </c>
      <c r="U49" s="122">
        <f t="shared" si="11"/>
        <v>57</v>
      </c>
      <c r="V49" s="113">
        <f t="shared" si="12"/>
        <v>0</v>
      </c>
      <c r="W49" s="108" t="s">
        <v>61</v>
      </c>
      <c r="X49" s="108"/>
      <c r="Y49" s="108" t="s">
        <v>61</v>
      </c>
      <c r="Z49" s="108"/>
      <c r="AA49" s="108"/>
      <c r="AB49" s="108"/>
      <c r="AC49" s="108"/>
      <c r="AD49" s="108"/>
    </row>
    <row r="50" spans="1:30" ht="31.5" customHeight="1">
      <c r="A50" s="205"/>
      <c r="B50" s="217"/>
      <c r="C50" s="190"/>
      <c r="D50" s="191"/>
      <c r="E50" s="79"/>
      <c r="F50" s="90"/>
      <c r="G50" s="140"/>
      <c r="H50" s="96"/>
      <c r="I50" s="96"/>
      <c r="J50" s="141">
        <v>250091581889</v>
      </c>
      <c r="K50" s="96"/>
      <c r="L50" s="116">
        <v>241.78</v>
      </c>
      <c r="M50" s="195"/>
      <c r="N50" s="116"/>
      <c r="O50" s="195"/>
      <c r="P50" s="102">
        <v>2015</v>
      </c>
      <c r="Q50" s="102" t="s">
        <v>68</v>
      </c>
      <c r="R50" s="122">
        <f t="shared" si="9"/>
        <v>241.78</v>
      </c>
      <c r="S50" s="116">
        <f t="shared" si="1"/>
        <v>241.78</v>
      </c>
      <c r="T50" s="113">
        <f t="shared" si="10"/>
        <v>0</v>
      </c>
      <c r="U50" s="122">
        <f t="shared" si="11"/>
        <v>241.78</v>
      </c>
      <c r="V50" s="113">
        <f t="shared" si="12"/>
        <v>0</v>
      </c>
      <c r="W50" s="108" t="s">
        <v>61</v>
      </c>
      <c r="X50" s="108"/>
      <c r="Y50" s="108"/>
      <c r="Z50" s="108" t="s">
        <v>61</v>
      </c>
      <c r="AA50" s="108"/>
      <c r="AB50" s="108"/>
      <c r="AC50" s="108"/>
      <c r="AD50" s="108"/>
    </row>
    <row r="51" spans="1:30" ht="30">
      <c r="A51" s="205"/>
      <c r="B51" s="217"/>
      <c r="C51" s="190"/>
      <c r="D51" s="191"/>
      <c r="E51" s="79"/>
      <c r="F51" s="90"/>
      <c r="G51" s="140"/>
      <c r="H51" s="111" t="s">
        <v>70</v>
      </c>
      <c r="I51" s="96"/>
      <c r="J51" s="96"/>
      <c r="K51" s="96"/>
      <c r="L51" s="116">
        <v>92.7</v>
      </c>
      <c r="M51" s="195"/>
      <c r="N51" s="116"/>
      <c r="O51" s="195"/>
      <c r="P51" s="102">
        <v>2015</v>
      </c>
      <c r="Q51" s="102" t="s">
        <v>68</v>
      </c>
      <c r="R51" s="122">
        <f t="shared" si="9"/>
        <v>92.7</v>
      </c>
      <c r="S51" s="116">
        <f t="shared" si="1"/>
        <v>92.7</v>
      </c>
      <c r="T51" s="113">
        <f t="shared" si="10"/>
        <v>0</v>
      </c>
      <c r="U51" s="122">
        <f t="shared" si="11"/>
        <v>92.7</v>
      </c>
      <c r="V51" s="113">
        <f t="shared" si="12"/>
        <v>0</v>
      </c>
      <c r="W51" s="108" t="s">
        <v>61</v>
      </c>
      <c r="X51" s="108"/>
      <c r="Y51" s="108"/>
      <c r="Z51" s="108" t="s">
        <v>61</v>
      </c>
      <c r="AA51" s="108"/>
      <c r="AB51" s="108"/>
      <c r="AC51" s="108"/>
      <c r="AD51" s="108"/>
    </row>
    <row r="52" spans="1:30">
      <c r="A52" s="205"/>
      <c r="B52" s="217"/>
      <c r="C52" s="190"/>
      <c r="D52" s="191"/>
      <c r="E52" s="79"/>
      <c r="F52" s="90"/>
      <c r="G52" s="140"/>
      <c r="H52" s="96"/>
      <c r="I52" s="96"/>
      <c r="J52" s="96"/>
      <c r="K52" s="96" t="s">
        <v>61</v>
      </c>
      <c r="L52" s="116"/>
      <c r="M52" s="195"/>
      <c r="N52" s="116">
        <v>65.34</v>
      </c>
      <c r="O52" s="195"/>
      <c r="P52" s="102">
        <v>2016</v>
      </c>
      <c r="Q52" s="102" t="s">
        <v>68</v>
      </c>
      <c r="R52" s="119">
        <f t="shared" ref="R52:R85" si="13">L52+N52</f>
        <v>65.34</v>
      </c>
      <c r="S52" s="116">
        <f t="shared" ref="S52:S85" si="14">L52</f>
        <v>0</v>
      </c>
      <c r="T52" s="113">
        <f t="shared" si="10"/>
        <v>65.34</v>
      </c>
      <c r="U52" s="122">
        <f t="shared" si="11"/>
        <v>65.34</v>
      </c>
      <c r="V52" s="113">
        <f t="shared" si="12"/>
        <v>0</v>
      </c>
      <c r="W52" s="108"/>
      <c r="X52" s="108" t="s">
        <v>61</v>
      </c>
      <c r="Y52" s="108"/>
      <c r="Z52" s="108" t="s">
        <v>61</v>
      </c>
      <c r="AA52" s="108"/>
      <c r="AB52" s="108"/>
      <c r="AC52" s="108"/>
      <c r="AD52" s="108"/>
    </row>
    <row r="53" spans="1:30">
      <c r="A53" s="205"/>
      <c r="B53" s="217"/>
      <c r="C53" s="190"/>
      <c r="D53" s="191"/>
      <c r="E53" s="79"/>
      <c r="F53" s="90"/>
      <c r="G53" s="140"/>
      <c r="H53" s="96"/>
      <c r="I53" s="96"/>
      <c r="J53" s="96"/>
      <c r="K53" s="96" t="s">
        <v>61</v>
      </c>
      <c r="L53" s="116"/>
      <c r="M53" s="195"/>
      <c r="N53" s="116">
        <v>54.2</v>
      </c>
      <c r="O53" s="195"/>
      <c r="P53" s="102">
        <v>2016</v>
      </c>
      <c r="Q53" s="102" t="s">
        <v>68</v>
      </c>
      <c r="R53" s="122">
        <f t="shared" si="13"/>
        <v>54.2</v>
      </c>
      <c r="S53" s="116">
        <f t="shared" si="14"/>
        <v>0</v>
      </c>
      <c r="T53" s="113">
        <f t="shared" si="10"/>
        <v>54.2</v>
      </c>
      <c r="U53" s="122">
        <f t="shared" si="11"/>
        <v>54.2</v>
      </c>
      <c r="V53" s="113">
        <f t="shared" si="12"/>
        <v>0</v>
      </c>
      <c r="W53" s="108"/>
      <c r="X53" s="108" t="s">
        <v>61</v>
      </c>
      <c r="Y53" s="108"/>
      <c r="Z53" s="108" t="s">
        <v>61</v>
      </c>
      <c r="AA53" s="108"/>
      <c r="AB53" s="108"/>
      <c r="AC53" s="108"/>
      <c r="AD53" s="108"/>
    </row>
    <row r="54" spans="1:30">
      <c r="A54" s="205"/>
      <c r="B54" s="217"/>
      <c r="C54" s="190"/>
      <c r="D54" s="191"/>
      <c r="E54" s="79"/>
      <c r="F54" s="90"/>
      <c r="G54" s="140" t="s">
        <v>90</v>
      </c>
      <c r="H54" s="96"/>
      <c r="I54" s="96"/>
      <c r="J54" s="96"/>
      <c r="K54" s="96"/>
      <c r="L54" s="116"/>
      <c r="M54" s="195"/>
      <c r="N54" s="116">
        <v>3441.28</v>
      </c>
      <c r="O54" s="195"/>
      <c r="P54" s="102">
        <v>2016</v>
      </c>
      <c r="Q54" s="102" t="s">
        <v>91</v>
      </c>
      <c r="R54" s="122">
        <f t="shared" si="13"/>
        <v>3441.28</v>
      </c>
      <c r="S54" s="116">
        <f t="shared" si="14"/>
        <v>0</v>
      </c>
      <c r="T54" s="113">
        <f t="shared" si="10"/>
        <v>3441.28</v>
      </c>
      <c r="U54" s="122">
        <f t="shared" si="11"/>
        <v>3441.28</v>
      </c>
      <c r="V54" s="113">
        <f t="shared" si="12"/>
        <v>0</v>
      </c>
      <c r="W54" s="108" t="s">
        <v>61</v>
      </c>
      <c r="X54" s="108"/>
      <c r="Y54" s="108"/>
      <c r="Z54" s="108"/>
      <c r="AA54" s="108"/>
      <c r="AB54" s="108"/>
      <c r="AC54" s="108" t="s">
        <v>61</v>
      </c>
      <c r="AD54" s="108"/>
    </row>
    <row r="55" spans="1:30">
      <c r="A55" s="205"/>
      <c r="B55" s="217"/>
      <c r="C55" s="190"/>
      <c r="D55" s="191"/>
      <c r="E55" s="79"/>
      <c r="F55" s="90"/>
      <c r="G55" s="140"/>
      <c r="H55" s="96"/>
      <c r="I55" s="96"/>
      <c r="J55" s="96"/>
      <c r="K55" s="96" t="s">
        <v>61</v>
      </c>
      <c r="L55" s="116"/>
      <c r="M55" s="195"/>
      <c r="N55" s="116">
        <v>1084.04</v>
      </c>
      <c r="O55" s="195"/>
      <c r="P55" s="102">
        <v>2016</v>
      </c>
      <c r="Q55" s="102" t="s">
        <v>68</v>
      </c>
      <c r="R55" s="122">
        <f t="shared" si="13"/>
        <v>1084.04</v>
      </c>
      <c r="S55" s="116">
        <f t="shared" si="14"/>
        <v>0</v>
      </c>
      <c r="T55" s="113">
        <f t="shared" si="10"/>
        <v>1084.04</v>
      </c>
      <c r="U55" s="122">
        <f t="shared" si="11"/>
        <v>1084.04</v>
      </c>
      <c r="V55" s="113">
        <f t="shared" si="12"/>
        <v>0</v>
      </c>
      <c r="W55" s="108" t="s">
        <v>61</v>
      </c>
      <c r="X55" s="108"/>
      <c r="Y55" s="108" t="s">
        <v>61</v>
      </c>
      <c r="Z55" s="108"/>
      <c r="AA55" s="108"/>
      <c r="AB55" s="108"/>
      <c r="AC55" s="108"/>
      <c r="AD55" s="108"/>
    </row>
    <row r="56" spans="1:30">
      <c r="A56" s="205"/>
      <c r="B56" s="217"/>
      <c r="C56" s="190"/>
      <c r="D56" s="191"/>
      <c r="E56" s="79"/>
      <c r="F56" s="90"/>
      <c r="G56" s="140"/>
      <c r="H56" s="96"/>
      <c r="I56" s="96"/>
      <c r="J56" s="96"/>
      <c r="K56" s="96" t="s">
        <v>61</v>
      </c>
      <c r="L56" s="116"/>
      <c r="M56" s="195"/>
      <c r="N56" s="116">
        <v>25.92</v>
      </c>
      <c r="O56" s="195"/>
      <c r="P56" s="102">
        <v>2016</v>
      </c>
      <c r="Q56" s="102" t="s">
        <v>68</v>
      </c>
      <c r="R56" s="122">
        <f t="shared" si="13"/>
        <v>25.92</v>
      </c>
      <c r="S56" s="116">
        <f t="shared" si="14"/>
        <v>0</v>
      </c>
      <c r="T56" s="113">
        <f t="shared" si="10"/>
        <v>25.92</v>
      </c>
      <c r="U56" s="122">
        <f t="shared" si="11"/>
        <v>25.92</v>
      </c>
      <c r="V56" s="113">
        <f t="shared" si="12"/>
        <v>0</v>
      </c>
      <c r="W56" s="108"/>
      <c r="X56" s="108" t="s">
        <v>61</v>
      </c>
      <c r="Y56" s="108" t="s">
        <v>61</v>
      </c>
      <c r="Z56" s="108"/>
      <c r="AA56" s="108"/>
      <c r="AB56" s="108"/>
      <c r="AC56" s="108"/>
      <c r="AD56" s="108"/>
    </row>
    <row r="57" spans="1:30">
      <c r="A57" s="205"/>
      <c r="B57" s="217"/>
      <c r="C57" s="190"/>
      <c r="D57" s="191"/>
      <c r="E57" s="79"/>
      <c r="F57" s="90"/>
      <c r="G57" s="140"/>
      <c r="H57" s="96">
        <v>91212746</v>
      </c>
      <c r="I57" s="96"/>
      <c r="J57" s="96"/>
      <c r="K57" s="96"/>
      <c r="L57" s="116"/>
      <c r="M57" s="195"/>
      <c r="N57" s="116">
        <v>510.95</v>
      </c>
      <c r="O57" s="195"/>
      <c r="P57" s="102">
        <v>2016</v>
      </c>
      <c r="Q57" s="102" t="s">
        <v>91</v>
      </c>
      <c r="R57" s="122">
        <f t="shared" si="13"/>
        <v>510.95</v>
      </c>
      <c r="S57" s="116">
        <f t="shared" si="14"/>
        <v>0</v>
      </c>
      <c r="T57" s="113">
        <f t="shared" si="10"/>
        <v>510.95</v>
      </c>
      <c r="U57" s="122">
        <f t="shared" si="11"/>
        <v>510.95</v>
      </c>
      <c r="V57" s="113">
        <f t="shared" si="12"/>
        <v>0</v>
      </c>
      <c r="W57" s="108" t="s">
        <v>61</v>
      </c>
      <c r="X57" s="108"/>
      <c r="Y57" s="108"/>
      <c r="Z57" s="108"/>
      <c r="AA57" s="108"/>
      <c r="AB57" s="108"/>
      <c r="AC57" s="108" t="s">
        <v>61</v>
      </c>
      <c r="AD57" s="108"/>
    </row>
    <row r="58" spans="1:30">
      <c r="A58" s="205"/>
      <c r="B58" s="217"/>
      <c r="C58" s="190"/>
      <c r="D58" s="191"/>
      <c r="E58" s="79"/>
      <c r="F58" s="90"/>
      <c r="G58" s="140"/>
      <c r="H58" s="96">
        <v>91212746</v>
      </c>
      <c r="I58" s="96"/>
      <c r="J58" s="96"/>
      <c r="K58" s="96"/>
      <c r="L58" s="116"/>
      <c r="M58" s="195"/>
      <c r="N58" s="116">
        <v>1258.7</v>
      </c>
      <c r="O58" s="195"/>
      <c r="P58" s="102">
        <v>2016</v>
      </c>
      <c r="Q58" s="102" t="s">
        <v>91</v>
      </c>
      <c r="R58" s="122">
        <f t="shared" si="13"/>
        <v>1258.7</v>
      </c>
      <c r="S58" s="116">
        <f t="shared" si="14"/>
        <v>0</v>
      </c>
      <c r="T58" s="113">
        <f t="shared" si="10"/>
        <v>1258.7</v>
      </c>
      <c r="U58" s="122">
        <f t="shared" si="11"/>
        <v>1258.7</v>
      </c>
      <c r="V58" s="113">
        <f t="shared" si="12"/>
        <v>0</v>
      </c>
      <c r="W58" s="108" t="s">
        <v>61</v>
      </c>
      <c r="X58" s="108"/>
      <c r="Y58" s="108"/>
      <c r="Z58" s="108"/>
      <c r="AA58" s="108"/>
      <c r="AB58" s="108"/>
      <c r="AC58" s="108" t="s">
        <v>61</v>
      </c>
      <c r="AD58" s="108"/>
    </row>
    <row r="59" spans="1:30">
      <c r="A59" s="205"/>
      <c r="B59" s="217"/>
      <c r="C59" s="190"/>
      <c r="D59" s="191"/>
      <c r="E59" s="79"/>
      <c r="F59" s="90"/>
      <c r="G59" s="140"/>
      <c r="H59" s="96">
        <v>91212746</v>
      </c>
      <c r="I59" s="96"/>
      <c r="J59" s="96"/>
      <c r="K59" s="96"/>
      <c r="L59" s="116"/>
      <c r="M59" s="195"/>
      <c r="N59" s="116">
        <v>1333.69</v>
      </c>
      <c r="O59" s="195"/>
      <c r="P59" s="102">
        <v>2016</v>
      </c>
      <c r="Q59" s="102" t="s">
        <v>91</v>
      </c>
      <c r="R59" s="122">
        <f t="shared" si="13"/>
        <v>1333.69</v>
      </c>
      <c r="S59" s="116">
        <f t="shared" si="14"/>
        <v>0</v>
      </c>
      <c r="T59" s="113">
        <f t="shared" si="10"/>
        <v>1333.69</v>
      </c>
      <c r="U59" s="122">
        <f t="shared" si="11"/>
        <v>1333.69</v>
      </c>
      <c r="V59" s="113">
        <f t="shared" si="12"/>
        <v>0</v>
      </c>
      <c r="W59" s="108" t="s">
        <v>61</v>
      </c>
      <c r="X59" s="108"/>
      <c r="Y59" s="108"/>
      <c r="Z59" s="108"/>
      <c r="AA59" s="108"/>
      <c r="AB59" s="108"/>
      <c r="AC59" s="108" t="s">
        <v>61</v>
      </c>
      <c r="AD59" s="108"/>
    </row>
    <row r="60" spans="1:30">
      <c r="A60" s="205"/>
      <c r="B60" s="217"/>
      <c r="C60" s="190"/>
      <c r="D60" s="191"/>
      <c r="E60" s="79"/>
      <c r="F60" s="90"/>
      <c r="G60" s="140"/>
      <c r="H60" s="96"/>
      <c r="I60" s="96"/>
      <c r="J60" s="142" t="s">
        <v>93</v>
      </c>
      <c r="K60" s="96"/>
      <c r="L60" s="116"/>
      <c r="M60" s="195"/>
      <c r="N60" s="116">
        <v>76.8</v>
      </c>
      <c r="O60" s="195"/>
      <c r="P60" s="102">
        <v>2016</v>
      </c>
      <c r="Q60" s="102" t="s">
        <v>68</v>
      </c>
      <c r="R60" s="122">
        <f t="shared" si="13"/>
        <v>76.8</v>
      </c>
      <c r="S60" s="116">
        <f t="shared" si="14"/>
        <v>0</v>
      </c>
      <c r="T60" s="113">
        <f t="shared" si="10"/>
        <v>76.8</v>
      </c>
      <c r="U60" s="122">
        <f t="shared" si="11"/>
        <v>76.8</v>
      </c>
      <c r="V60" s="113">
        <f t="shared" si="12"/>
        <v>0</v>
      </c>
      <c r="W60" s="108" t="s">
        <v>61</v>
      </c>
      <c r="X60" s="108"/>
      <c r="Y60" s="108"/>
      <c r="Z60" s="108"/>
      <c r="AA60" s="108"/>
      <c r="AB60" s="108"/>
      <c r="AC60" s="108" t="s">
        <v>61</v>
      </c>
      <c r="AD60" s="108"/>
    </row>
    <row r="61" spans="1:30">
      <c r="A61" s="205"/>
      <c r="B61" s="217"/>
      <c r="C61" s="190"/>
      <c r="D61" s="191"/>
      <c r="E61" s="79"/>
      <c r="F61" s="90"/>
      <c r="G61" s="140"/>
      <c r="H61" s="96" t="s">
        <v>94</v>
      </c>
      <c r="I61" s="96"/>
      <c r="J61" s="96"/>
      <c r="K61" s="96"/>
      <c r="L61" s="116"/>
      <c r="M61" s="195"/>
      <c r="N61" s="116">
        <v>158.33000000000001</v>
      </c>
      <c r="O61" s="195"/>
      <c r="P61" s="102">
        <v>2016</v>
      </c>
      <c r="Q61" s="102" t="s">
        <v>68</v>
      </c>
      <c r="R61" s="122">
        <f t="shared" si="13"/>
        <v>158.33000000000001</v>
      </c>
      <c r="S61" s="116">
        <f t="shared" si="14"/>
        <v>0</v>
      </c>
      <c r="T61" s="113">
        <f t="shared" si="10"/>
        <v>158.33000000000001</v>
      </c>
      <c r="U61" s="122">
        <f t="shared" si="11"/>
        <v>158.33000000000001</v>
      </c>
      <c r="V61" s="113">
        <f t="shared" si="12"/>
        <v>0</v>
      </c>
      <c r="W61" s="108" t="s">
        <v>61</v>
      </c>
      <c r="X61" s="108"/>
      <c r="Y61" s="108"/>
      <c r="Z61" s="108" t="s">
        <v>61</v>
      </c>
      <c r="AA61" s="108"/>
      <c r="AB61" s="108"/>
      <c r="AC61" s="108"/>
      <c r="AD61" s="108"/>
    </row>
    <row r="62" spans="1:30" ht="30">
      <c r="A62" s="205"/>
      <c r="B62" s="217"/>
      <c r="C62" s="190"/>
      <c r="D62" s="191"/>
      <c r="E62" s="79"/>
      <c r="F62" s="90"/>
      <c r="G62" s="140"/>
      <c r="H62" s="96"/>
      <c r="I62" s="96"/>
      <c r="J62" s="111" t="s">
        <v>95</v>
      </c>
      <c r="K62" s="96"/>
      <c r="L62" s="116"/>
      <c r="M62" s="195"/>
      <c r="N62" s="116">
        <v>234</v>
      </c>
      <c r="O62" s="195"/>
      <c r="P62" s="102">
        <v>2016</v>
      </c>
      <c r="Q62" s="102" t="s">
        <v>68</v>
      </c>
      <c r="R62" s="122">
        <f t="shared" si="13"/>
        <v>234</v>
      </c>
      <c r="S62" s="116">
        <f t="shared" si="14"/>
        <v>0</v>
      </c>
      <c r="T62" s="113">
        <f t="shared" si="10"/>
        <v>234</v>
      </c>
      <c r="U62" s="122">
        <f t="shared" si="11"/>
        <v>234</v>
      </c>
      <c r="V62" s="113">
        <f t="shared" si="12"/>
        <v>0</v>
      </c>
      <c r="W62" s="108" t="s">
        <v>61</v>
      </c>
      <c r="X62" s="108"/>
      <c r="Y62" s="108"/>
      <c r="Z62" s="108" t="s">
        <v>61</v>
      </c>
      <c r="AA62" s="108"/>
      <c r="AB62" s="108"/>
      <c r="AC62" s="108"/>
      <c r="AD62" s="108"/>
    </row>
    <row r="63" spans="1:30">
      <c r="A63" s="205"/>
      <c r="B63" s="217"/>
      <c r="C63" s="190"/>
      <c r="D63" s="191"/>
      <c r="E63" s="79"/>
      <c r="F63" s="90"/>
      <c r="G63" s="140"/>
      <c r="H63" s="96"/>
      <c r="I63" s="96"/>
      <c r="J63" s="96"/>
      <c r="K63" s="96" t="s">
        <v>61</v>
      </c>
      <c r="L63" s="116"/>
      <c r="M63" s="195"/>
      <c r="N63" s="116">
        <v>54.2</v>
      </c>
      <c r="O63" s="195"/>
      <c r="P63" s="102">
        <v>2016</v>
      </c>
      <c r="Q63" s="102" t="s">
        <v>68</v>
      </c>
      <c r="R63" s="122">
        <f t="shared" si="13"/>
        <v>54.2</v>
      </c>
      <c r="S63" s="116">
        <f t="shared" si="14"/>
        <v>0</v>
      </c>
      <c r="T63" s="113">
        <f t="shared" si="10"/>
        <v>54.2</v>
      </c>
      <c r="U63" s="122">
        <f t="shared" si="11"/>
        <v>54.2</v>
      </c>
      <c r="V63" s="113">
        <f t="shared" si="12"/>
        <v>0</v>
      </c>
      <c r="W63" s="108" t="s">
        <v>61</v>
      </c>
      <c r="X63" s="108"/>
      <c r="Y63" s="108" t="s">
        <v>61</v>
      </c>
      <c r="Z63" s="108"/>
      <c r="AA63" s="108"/>
      <c r="AB63" s="108"/>
      <c r="AC63" s="108"/>
      <c r="AD63" s="108"/>
    </row>
    <row r="64" spans="1:30">
      <c r="A64" s="205"/>
      <c r="B64" s="217"/>
      <c r="C64" s="190"/>
      <c r="D64" s="191"/>
      <c r="E64" s="79"/>
      <c r="F64" s="90"/>
      <c r="G64" s="140"/>
      <c r="H64" s="96"/>
      <c r="I64" s="96"/>
      <c r="J64" s="96"/>
      <c r="K64" s="96" t="s">
        <v>61</v>
      </c>
      <c r="L64" s="116"/>
      <c r="M64" s="195"/>
      <c r="N64" s="116">
        <v>496.9</v>
      </c>
      <c r="O64" s="195"/>
      <c r="P64" s="102">
        <v>2016</v>
      </c>
      <c r="Q64" s="102" t="s">
        <v>68</v>
      </c>
      <c r="R64" s="122">
        <f t="shared" si="13"/>
        <v>496.9</v>
      </c>
      <c r="S64" s="116">
        <f t="shared" si="14"/>
        <v>0</v>
      </c>
      <c r="T64" s="113">
        <f t="shared" si="10"/>
        <v>496.9</v>
      </c>
      <c r="U64" s="122">
        <f t="shared" si="11"/>
        <v>496.9</v>
      </c>
      <c r="V64" s="113">
        <f t="shared" si="12"/>
        <v>0</v>
      </c>
      <c r="W64" s="108" t="s">
        <v>61</v>
      </c>
      <c r="X64" s="108"/>
      <c r="Y64" s="108" t="s">
        <v>61</v>
      </c>
      <c r="Z64" s="108"/>
      <c r="AA64" s="108"/>
      <c r="AB64" s="108"/>
      <c r="AC64" s="108"/>
      <c r="AD64" s="108"/>
    </row>
    <row r="65" spans="1:30">
      <c r="A65" s="205"/>
      <c r="B65" s="217"/>
      <c r="C65" s="190"/>
      <c r="D65" s="191"/>
      <c r="E65" s="79"/>
      <c r="F65" s="90"/>
      <c r="G65" s="140"/>
      <c r="H65" s="96"/>
      <c r="I65" s="96"/>
      <c r="J65" s="96"/>
      <c r="K65" s="96" t="s">
        <v>61</v>
      </c>
      <c r="L65" s="116"/>
      <c r="M65" s="195"/>
      <c r="N65" s="116">
        <v>321.45</v>
      </c>
      <c r="O65" s="195"/>
      <c r="P65" s="102">
        <v>2016</v>
      </c>
      <c r="Q65" s="102" t="s">
        <v>68</v>
      </c>
      <c r="R65" s="122">
        <f t="shared" si="13"/>
        <v>321.45</v>
      </c>
      <c r="S65" s="116">
        <f t="shared" si="14"/>
        <v>0</v>
      </c>
      <c r="T65" s="115">
        <f t="shared" si="10"/>
        <v>321.45</v>
      </c>
      <c r="U65" s="122">
        <f t="shared" si="11"/>
        <v>321.45</v>
      </c>
      <c r="V65" s="113">
        <f t="shared" si="12"/>
        <v>0</v>
      </c>
      <c r="W65" s="108" t="s">
        <v>61</v>
      </c>
      <c r="X65" s="108"/>
      <c r="Y65" s="108" t="s">
        <v>61</v>
      </c>
      <c r="Z65" s="108"/>
      <c r="AA65" s="108"/>
      <c r="AB65" s="108"/>
      <c r="AC65" s="108"/>
      <c r="AD65" s="108"/>
    </row>
    <row r="66" spans="1:30">
      <c r="A66" s="205"/>
      <c r="B66" s="217"/>
      <c r="C66" s="190"/>
      <c r="D66" s="191"/>
      <c r="E66" s="79"/>
      <c r="F66" s="90"/>
      <c r="G66" s="140"/>
      <c r="H66" s="96"/>
      <c r="I66" s="96"/>
      <c r="J66" s="96"/>
      <c r="K66" s="96" t="s">
        <v>61</v>
      </c>
      <c r="L66" s="116"/>
      <c r="M66" s="195"/>
      <c r="N66" s="116">
        <v>337.82</v>
      </c>
      <c r="O66" s="195"/>
      <c r="P66" s="102">
        <v>2016</v>
      </c>
      <c r="Q66" s="102" t="s">
        <v>68</v>
      </c>
      <c r="R66" s="122">
        <f t="shared" si="13"/>
        <v>337.82</v>
      </c>
      <c r="S66" s="116">
        <f t="shared" si="14"/>
        <v>0</v>
      </c>
      <c r="T66" s="113">
        <f t="shared" si="10"/>
        <v>337.82</v>
      </c>
      <c r="U66" s="122">
        <f t="shared" si="11"/>
        <v>337.82</v>
      </c>
      <c r="V66" s="113">
        <f t="shared" si="12"/>
        <v>0</v>
      </c>
      <c r="W66" s="108" t="s">
        <v>61</v>
      </c>
      <c r="X66" s="108"/>
      <c r="Y66" s="108" t="s">
        <v>61</v>
      </c>
      <c r="Z66" s="108"/>
      <c r="AA66" s="108"/>
      <c r="AB66" s="108"/>
      <c r="AC66" s="108"/>
      <c r="AD66" s="108"/>
    </row>
    <row r="67" spans="1:30">
      <c r="A67" s="205"/>
      <c r="B67" s="217"/>
      <c r="C67" s="190"/>
      <c r="D67" s="191"/>
      <c r="E67" s="79"/>
      <c r="F67" s="90"/>
      <c r="G67" s="140"/>
      <c r="H67" s="96"/>
      <c r="I67" s="96"/>
      <c r="J67" s="96"/>
      <c r="K67" s="96" t="s">
        <v>61</v>
      </c>
      <c r="L67" s="116"/>
      <c r="M67" s="195"/>
      <c r="N67" s="116">
        <v>87.75</v>
      </c>
      <c r="O67" s="195"/>
      <c r="P67" s="102">
        <v>2016</v>
      </c>
      <c r="Q67" s="102" t="s">
        <v>68</v>
      </c>
      <c r="R67" s="122">
        <f t="shared" si="13"/>
        <v>87.75</v>
      </c>
      <c r="S67" s="116">
        <f t="shared" si="14"/>
        <v>0</v>
      </c>
      <c r="T67" s="113">
        <f t="shared" si="10"/>
        <v>87.75</v>
      </c>
      <c r="U67" s="122">
        <f t="shared" si="11"/>
        <v>87.75</v>
      </c>
      <c r="V67" s="113">
        <f t="shared" si="12"/>
        <v>0</v>
      </c>
      <c r="W67" s="108" t="s">
        <v>61</v>
      </c>
      <c r="X67" s="108"/>
      <c r="Y67" s="108" t="s">
        <v>61</v>
      </c>
      <c r="Z67" s="108"/>
      <c r="AA67" s="108"/>
      <c r="AB67" s="108"/>
      <c r="AC67" s="108"/>
      <c r="AD67" s="108"/>
    </row>
    <row r="68" spans="1:30">
      <c r="A68" s="205"/>
      <c r="B68" s="217"/>
      <c r="C68" s="190"/>
      <c r="D68" s="191"/>
      <c r="E68" s="79"/>
      <c r="F68" s="90"/>
      <c r="G68" s="140"/>
      <c r="H68" s="96"/>
      <c r="I68" s="96"/>
      <c r="J68" s="96"/>
      <c r="K68" s="96" t="s">
        <v>61</v>
      </c>
      <c r="L68" s="116"/>
      <c r="M68" s="195"/>
      <c r="N68" s="116">
        <v>283.13</v>
      </c>
      <c r="O68" s="195"/>
      <c r="P68" s="102">
        <v>2016</v>
      </c>
      <c r="Q68" s="102" t="s">
        <v>68</v>
      </c>
      <c r="R68" s="122">
        <f t="shared" si="13"/>
        <v>283.13</v>
      </c>
      <c r="S68" s="116">
        <f t="shared" si="14"/>
        <v>0</v>
      </c>
      <c r="T68" s="113">
        <f t="shared" si="10"/>
        <v>283.13</v>
      </c>
      <c r="U68" s="122">
        <f t="shared" si="11"/>
        <v>283.13</v>
      </c>
      <c r="V68" s="113">
        <f t="shared" si="12"/>
        <v>0</v>
      </c>
      <c r="W68" s="108" t="s">
        <v>61</v>
      </c>
      <c r="X68" s="108"/>
      <c r="Y68" s="108" t="s">
        <v>61</v>
      </c>
      <c r="Z68" s="108"/>
      <c r="AA68" s="108"/>
      <c r="AB68" s="108"/>
      <c r="AC68" s="108"/>
      <c r="AD68" s="108"/>
    </row>
    <row r="69" spans="1:30">
      <c r="A69" s="205"/>
      <c r="B69" s="217"/>
      <c r="C69" s="190"/>
      <c r="D69" s="191"/>
      <c r="E69" s="79"/>
      <c r="F69" s="90"/>
      <c r="G69" s="140"/>
      <c r="H69" s="96"/>
      <c r="I69" s="96"/>
      <c r="J69" s="96"/>
      <c r="K69" s="96" t="s">
        <v>61</v>
      </c>
      <c r="L69" s="116"/>
      <c r="M69" s="195"/>
      <c r="N69" s="116">
        <v>19.8</v>
      </c>
      <c r="O69" s="195"/>
      <c r="P69" s="102">
        <v>2016</v>
      </c>
      <c r="Q69" s="102" t="s">
        <v>68</v>
      </c>
      <c r="R69" s="122">
        <f t="shared" si="13"/>
        <v>19.8</v>
      </c>
      <c r="S69" s="116">
        <f t="shared" si="14"/>
        <v>0</v>
      </c>
      <c r="T69" s="113">
        <f t="shared" si="10"/>
        <v>19.8</v>
      </c>
      <c r="U69" s="122">
        <f t="shared" si="11"/>
        <v>19.8</v>
      </c>
      <c r="V69" s="113">
        <f t="shared" si="12"/>
        <v>0</v>
      </c>
      <c r="W69" s="108" t="s">
        <v>61</v>
      </c>
      <c r="X69" s="108"/>
      <c r="Y69" s="108" t="s">
        <v>61</v>
      </c>
      <c r="Z69" s="108"/>
      <c r="AA69" s="108"/>
      <c r="AB69" s="108"/>
      <c r="AC69" s="108"/>
      <c r="AD69" s="108"/>
    </row>
    <row r="70" spans="1:30">
      <c r="A70" s="205"/>
      <c r="B70" s="217"/>
      <c r="C70" s="190"/>
      <c r="D70" s="191"/>
      <c r="E70" s="79"/>
      <c r="F70" s="90"/>
      <c r="G70" s="140"/>
      <c r="H70" s="96"/>
      <c r="I70" s="96"/>
      <c r="J70" s="96"/>
      <c r="K70" s="96" t="s">
        <v>61</v>
      </c>
      <c r="L70" s="116"/>
      <c r="M70" s="195"/>
      <c r="N70" s="116">
        <v>59.9</v>
      </c>
      <c r="O70" s="195"/>
      <c r="P70" s="102">
        <v>2016</v>
      </c>
      <c r="Q70" s="102" t="s">
        <v>68</v>
      </c>
      <c r="R70" s="122">
        <f t="shared" si="13"/>
        <v>59.9</v>
      </c>
      <c r="S70" s="116">
        <f t="shared" si="14"/>
        <v>0</v>
      </c>
      <c r="T70" s="113">
        <f t="shared" si="10"/>
        <v>59.9</v>
      </c>
      <c r="U70" s="122">
        <f t="shared" si="11"/>
        <v>59.9</v>
      </c>
      <c r="V70" s="113">
        <f t="shared" si="12"/>
        <v>0</v>
      </c>
      <c r="W70" s="108" t="s">
        <v>61</v>
      </c>
      <c r="X70" s="108"/>
      <c r="Y70" s="108" t="s">
        <v>61</v>
      </c>
      <c r="Z70" s="108"/>
      <c r="AA70" s="108"/>
      <c r="AB70" s="108"/>
      <c r="AC70" s="108"/>
      <c r="AD70" s="108"/>
    </row>
    <row r="71" spans="1:30">
      <c r="A71" s="205"/>
      <c r="B71" s="217"/>
      <c r="C71" s="190"/>
      <c r="D71" s="191"/>
      <c r="E71" s="79"/>
      <c r="F71" s="90"/>
      <c r="G71" s="140"/>
      <c r="H71" s="96"/>
      <c r="I71" s="96"/>
      <c r="J71" s="96"/>
      <c r="K71" s="96" t="s">
        <v>61</v>
      </c>
      <c r="L71" s="116"/>
      <c r="M71" s="195"/>
      <c r="N71" s="116">
        <v>171.9</v>
      </c>
      <c r="O71" s="195"/>
      <c r="P71" s="102">
        <v>2016</v>
      </c>
      <c r="Q71" s="102" t="s">
        <v>68</v>
      </c>
      <c r="R71" s="122">
        <f t="shared" si="13"/>
        <v>171.9</v>
      </c>
      <c r="S71" s="116">
        <f t="shared" si="14"/>
        <v>0</v>
      </c>
      <c r="T71" s="113">
        <f t="shared" si="10"/>
        <v>171.9</v>
      </c>
      <c r="U71" s="122">
        <f t="shared" si="11"/>
        <v>171.9</v>
      </c>
      <c r="V71" s="113">
        <f t="shared" si="12"/>
        <v>0</v>
      </c>
      <c r="W71" s="108" t="s">
        <v>61</v>
      </c>
      <c r="X71" s="108"/>
      <c r="Y71" s="108" t="s">
        <v>61</v>
      </c>
      <c r="Z71" s="108"/>
      <c r="AA71" s="108"/>
      <c r="AB71" s="108"/>
      <c r="AC71" s="108"/>
      <c r="AD71" s="108"/>
    </row>
    <row r="72" spans="1:30">
      <c r="A72" s="205"/>
      <c r="B72" s="217"/>
      <c r="C72" s="190"/>
      <c r="D72" s="191"/>
      <c r="E72" s="79"/>
      <c r="F72" s="90"/>
      <c r="G72" s="140"/>
      <c r="H72" s="96"/>
      <c r="I72" s="96"/>
      <c r="J72" s="96"/>
      <c r="K72" s="96" t="s">
        <v>61</v>
      </c>
      <c r="L72" s="116"/>
      <c r="M72" s="195"/>
      <c r="N72" s="116">
        <v>215.75</v>
      </c>
      <c r="O72" s="195"/>
      <c r="P72" s="102">
        <v>2016</v>
      </c>
      <c r="Q72" s="102" t="s">
        <v>68</v>
      </c>
      <c r="R72" s="122">
        <f t="shared" si="13"/>
        <v>215.75</v>
      </c>
      <c r="S72" s="116">
        <f t="shared" si="14"/>
        <v>0</v>
      </c>
      <c r="T72" s="113">
        <f t="shared" si="10"/>
        <v>215.75</v>
      </c>
      <c r="U72" s="122">
        <f t="shared" si="11"/>
        <v>215.75</v>
      </c>
      <c r="V72" s="113">
        <f t="shared" si="12"/>
        <v>0</v>
      </c>
      <c r="W72" s="108" t="s">
        <v>61</v>
      </c>
      <c r="X72" s="108"/>
      <c r="Y72" s="108" t="s">
        <v>61</v>
      </c>
      <c r="Z72" s="108"/>
      <c r="AA72" s="108"/>
      <c r="AB72" s="108"/>
      <c r="AC72" s="108"/>
      <c r="AD72" s="108"/>
    </row>
    <row r="73" spans="1:30">
      <c r="A73" s="205"/>
      <c r="B73" s="217"/>
      <c r="C73" s="190"/>
      <c r="D73" s="191"/>
      <c r="E73" s="79"/>
      <c r="F73" s="90"/>
      <c r="G73" s="140"/>
      <c r="H73" s="96"/>
      <c r="I73" s="96"/>
      <c r="J73" s="96"/>
      <c r="K73" s="96" t="s">
        <v>61</v>
      </c>
      <c r="L73" s="116"/>
      <c r="M73" s="195"/>
      <c r="N73" s="116">
        <v>264.02</v>
      </c>
      <c r="O73" s="195"/>
      <c r="P73" s="102">
        <v>2016</v>
      </c>
      <c r="Q73" s="102" t="s">
        <v>68</v>
      </c>
      <c r="R73" s="122">
        <f t="shared" si="13"/>
        <v>264.02</v>
      </c>
      <c r="S73" s="116">
        <f t="shared" si="14"/>
        <v>0</v>
      </c>
      <c r="T73" s="113">
        <f t="shared" si="10"/>
        <v>264.02</v>
      </c>
      <c r="U73" s="122">
        <f t="shared" si="11"/>
        <v>264.02</v>
      </c>
      <c r="V73" s="113">
        <f t="shared" si="12"/>
        <v>0</v>
      </c>
      <c r="W73" s="108" t="s">
        <v>61</v>
      </c>
      <c r="X73" s="108"/>
      <c r="Y73" s="108" t="s">
        <v>61</v>
      </c>
      <c r="Z73" s="108"/>
      <c r="AA73" s="108"/>
      <c r="AB73" s="108"/>
      <c r="AC73" s="108"/>
      <c r="AD73" s="108"/>
    </row>
    <row r="74" spans="1:30">
      <c r="A74" s="205"/>
      <c r="B74" s="217"/>
      <c r="C74" s="190"/>
      <c r="D74" s="191"/>
      <c r="E74" s="79"/>
      <c r="F74" s="90"/>
      <c r="G74" s="140"/>
      <c r="H74" s="96"/>
      <c r="I74" s="96"/>
      <c r="J74" s="96"/>
      <c r="K74" s="96" t="s">
        <v>61</v>
      </c>
      <c r="L74" s="116"/>
      <c r="M74" s="195"/>
      <c r="N74" s="116">
        <v>167.84</v>
      </c>
      <c r="O74" s="195"/>
      <c r="P74" s="102">
        <v>2016</v>
      </c>
      <c r="Q74" s="102" t="s">
        <v>68</v>
      </c>
      <c r="R74" s="122">
        <f t="shared" si="13"/>
        <v>167.84</v>
      </c>
      <c r="S74" s="116">
        <f t="shared" si="14"/>
        <v>0</v>
      </c>
      <c r="T74" s="113">
        <f t="shared" si="10"/>
        <v>167.84</v>
      </c>
      <c r="U74" s="122">
        <f t="shared" si="11"/>
        <v>167.84</v>
      </c>
      <c r="V74" s="113">
        <f t="shared" si="12"/>
        <v>0</v>
      </c>
      <c r="W74" s="108" t="s">
        <v>61</v>
      </c>
      <c r="X74" s="108"/>
      <c r="Y74" s="108" t="s">
        <v>61</v>
      </c>
      <c r="Z74" s="108"/>
      <c r="AA74" s="108"/>
      <c r="AB74" s="108"/>
      <c r="AC74" s="108"/>
      <c r="AD74" s="108"/>
    </row>
    <row r="75" spans="1:30" ht="25.5">
      <c r="A75" s="205"/>
      <c r="B75" s="217"/>
      <c r="C75" s="190"/>
      <c r="D75" s="191"/>
      <c r="E75" s="110"/>
      <c r="F75" s="90"/>
      <c r="G75" s="143" t="s">
        <v>65</v>
      </c>
      <c r="H75" s="96"/>
      <c r="I75" s="96"/>
      <c r="J75" s="96"/>
      <c r="K75" s="96"/>
      <c r="L75" s="116"/>
      <c r="M75" s="195"/>
      <c r="N75" s="116">
        <v>302.49</v>
      </c>
      <c r="O75" s="195"/>
      <c r="P75" s="102">
        <v>2016</v>
      </c>
      <c r="Q75" s="102" t="s">
        <v>68</v>
      </c>
      <c r="R75" s="122">
        <f t="shared" si="13"/>
        <v>302.49</v>
      </c>
      <c r="S75" s="116">
        <f t="shared" si="14"/>
        <v>0</v>
      </c>
      <c r="T75" s="113">
        <f t="shared" si="10"/>
        <v>302.49</v>
      </c>
      <c r="U75" s="122">
        <f t="shared" si="11"/>
        <v>302.49</v>
      </c>
      <c r="V75" s="113">
        <f t="shared" si="12"/>
        <v>0</v>
      </c>
      <c r="W75" s="108" t="s">
        <v>61</v>
      </c>
      <c r="X75" s="108"/>
      <c r="Y75" s="108"/>
      <c r="Z75" s="108" t="s">
        <v>61</v>
      </c>
      <c r="AA75" s="108"/>
      <c r="AB75" s="108"/>
      <c r="AC75" s="108"/>
      <c r="AD75" s="108"/>
    </row>
    <row r="76" spans="1:30">
      <c r="A76" s="205"/>
      <c r="B76" s="217"/>
      <c r="C76" s="190"/>
      <c r="D76" s="191"/>
      <c r="E76" s="110"/>
      <c r="F76" s="90"/>
      <c r="G76" s="140"/>
      <c r="H76" s="96"/>
      <c r="I76" s="96"/>
      <c r="J76" s="96"/>
      <c r="K76" s="96"/>
      <c r="L76" s="116"/>
      <c r="M76" s="195"/>
      <c r="N76" s="116">
        <v>626.41999999999996</v>
      </c>
      <c r="O76" s="195"/>
      <c r="P76" s="102">
        <v>2016</v>
      </c>
      <c r="Q76" s="102" t="s">
        <v>68</v>
      </c>
      <c r="R76" s="122">
        <f t="shared" si="13"/>
        <v>626.41999999999996</v>
      </c>
      <c r="S76" s="116">
        <f t="shared" si="14"/>
        <v>0</v>
      </c>
      <c r="T76" s="113">
        <f t="shared" si="10"/>
        <v>626.41999999999996</v>
      </c>
      <c r="U76" s="122">
        <f t="shared" si="11"/>
        <v>626.41999999999996</v>
      </c>
      <c r="V76" s="113">
        <f t="shared" si="12"/>
        <v>0</v>
      </c>
      <c r="W76" s="108" t="s">
        <v>61</v>
      </c>
      <c r="X76" s="108"/>
      <c r="Y76" s="108"/>
      <c r="Z76" s="108" t="s">
        <v>61</v>
      </c>
      <c r="AA76" s="108"/>
      <c r="AB76" s="108"/>
      <c r="AC76" s="108"/>
      <c r="AD76" s="108"/>
    </row>
    <row r="77" spans="1:30">
      <c r="A77" s="205"/>
      <c r="B77" s="217"/>
      <c r="C77" s="190"/>
      <c r="D77" s="191"/>
      <c r="E77" s="110"/>
      <c r="F77" s="90"/>
      <c r="G77" s="140"/>
      <c r="H77" s="96"/>
      <c r="I77" s="96"/>
      <c r="J77" s="96"/>
      <c r="K77" s="96"/>
      <c r="L77" s="116"/>
      <c r="M77" s="195"/>
      <c r="N77" s="116">
        <v>745.4</v>
      </c>
      <c r="O77" s="195"/>
      <c r="P77" s="102">
        <v>2016</v>
      </c>
      <c r="Q77" s="102" t="s">
        <v>68</v>
      </c>
      <c r="R77" s="122">
        <f t="shared" si="13"/>
        <v>745.4</v>
      </c>
      <c r="S77" s="116">
        <f t="shared" si="14"/>
        <v>0</v>
      </c>
      <c r="T77" s="115">
        <f t="shared" si="10"/>
        <v>745.4</v>
      </c>
      <c r="U77" s="122">
        <f t="shared" si="11"/>
        <v>745.4</v>
      </c>
      <c r="V77" s="113">
        <f t="shared" si="12"/>
        <v>0</v>
      </c>
      <c r="W77" s="108" t="s">
        <v>61</v>
      </c>
      <c r="X77" s="108"/>
      <c r="Y77" s="108"/>
      <c r="Z77" s="108"/>
      <c r="AA77" s="108"/>
      <c r="AB77" s="108"/>
      <c r="AC77" s="108"/>
      <c r="AD77" s="108"/>
    </row>
    <row r="78" spans="1:30">
      <c r="A78" s="205"/>
      <c r="B78" s="217"/>
      <c r="C78" s="190"/>
      <c r="D78" s="191"/>
      <c r="E78" s="79"/>
      <c r="F78" s="90"/>
      <c r="G78" s="140"/>
      <c r="H78" s="96"/>
      <c r="I78" s="96"/>
      <c r="J78" s="96"/>
      <c r="K78" s="96"/>
      <c r="L78" s="116"/>
      <c r="M78" s="195"/>
      <c r="N78" s="116"/>
      <c r="O78" s="195"/>
      <c r="P78" s="102">
        <v>2016</v>
      </c>
      <c r="Q78" s="102"/>
      <c r="R78" s="122">
        <f t="shared" si="13"/>
        <v>0</v>
      </c>
      <c r="S78" s="116">
        <f t="shared" si="14"/>
        <v>0</v>
      </c>
      <c r="T78" s="113">
        <f t="shared" si="10"/>
        <v>0</v>
      </c>
      <c r="U78" s="122">
        <f t="shared" si="11"/>
        <v>0</v>
      </c>
      <c r="V78" s="113">
        <f t="shared" si="12"/>
        <v>0</v>
      </c>
      <c r="W78" s="108"/>
      <c r="X78" s="108"/>
      <c r="Y78" s="108"/>
      <c r="Z78" s="108"/>
      <c r="AA78" s="108"/>
      <c r="AB78" s="108"/>
      <c r="AC78" s="108"/>
      <c r="AD78" s="108"/>
    </row>
    <row r="79" spans="1:30">
      <c r="A79" s="205"/>
      <c r="B79" s="217"/>
      <c r="C79" s="190"/>
      <c r="D79" s="191"/>
      <c r="E79" s="79"/>
      <c r="F79" s="90"/>
      <c r="G79" s="140"/>
      <c r="H79" s="96"/>
      <c r="I79" s="96"/>
      <c r="J79" s="96"/>
      <c r="K79" s="96"/>
      <c r="L79" s="116"/>
      <c r="M79" s="195"/>
      <c r="N79" s="116"/>
      <c r="O79" s="195"/>
      <c r="P79" s="102">
        <v>2016</v>
      </c>
      <c r="Q79" s="102"/>
      <c r="R79" s="122">
        <f t="shared" si="13"/>
        <v>0</v>
      </c>
      <c r="S79" s="116">
        <f t="shared" si="14"/>
        <v>0</v>
      </c>
      <c r="T79" s="113">
        <f t="shared" si="10"/>
        <v>0</v>
      </c>
      <c r="U79" s="122">
        <f t="shared" si="11"/>
        <v>0</v>
      </c>
      <c r="V79" s="113">
        <f t="shared" si="12"/>
        <v>0</v>
      </c>
      <c r="W79" s="108"/>
      <c r="X79" s="108"/>
      <c r="Y79" s="108"/>
      <c r="Z79" s="108"/>
      <c r="AA79" s="108"/>
      <c r="AB79" s="108"/>
      <c r="AC79" s="108"/>
      <c r="AD79" s="108"/>
    </row>
    <row r="80" spans="1:30">
      <c r="A80" s="205"/>
      <c r="B80" s="217"/>
      <c r="C80" s="190"/>
      <c r="D80" s="191"/>
      <c r="E80" s="79"/>
      <c r="F80" s="90"/>
      <c r="G80" s="140"/>
      <c r="H80" s="96"/>
      <c r="I80" s="96"/>
      <c r="J80" s="96"/>
      <c r="K80" s="96"/>
      <c r="L80" s="116"/>
      <c r="M80" s="195"/>
      <c r="N80" s="116"/>
      <c r="O80" s="195"/>
      <c r="P80" s="102">
        <v>2016</v>
      </c>
      <c r="Q80" s="102"/>
      <c r="R80" s="122">
        <f t="shared" si="13"/>
        <v>0</v>
      </c>
      <c r="S80" s="116">
        <f t="shared" si="14"/>
        <v>0</v>
      </c>
      <c r="T80" s="113">
        <f t="shared" si="10"/>
        <v>0</v>
      </c>
      <c r="U80" s="122">
        <f t="shared" si="11"/>
        <v>0</v>
      </c>
      <c r="V80" s="113">
        <f t="shared" si="12"/>
        <v>0</v>
      </c>
      <c r="W80" s="108"/>
      <c r="X80" s="108"/>
      <c r="Y80" s="108"/>
      <c r="Z80" s="108"/>
      <c r="AA80" s="108"/>
      <c r="AB80" s="108"/>
      <c r="AC80" s="108"/>
      <c r="AD80" s="108"/>
    </row>
    <row r="81" spans="1:30">
      <c r="A81" s="205"/>
      <c r="B81" s="217"/>
      <c r="C81" s="190"/>
      <c r="D81" s="191"/>
      <c r="E81" s="79"/>
      <c r="F81" s="90"/>
      <c r="G81" s="140"/>
      <c r="H81" s="96"/>
      <c r="I81" s="96"/>
      <c r="J81" s="96"/>
      <c r="K81" s="96"/>
      <c r="L81" s="116"/>
      <c r="M81" s="195"/>
      <c r="N81" s="116"/>
      <c r="O81" s="195"/>
      <c r="P81" s="102">
        <v>2016</v>
      </c>
      <c r="Q81" s="102"/>
      <c r="R81" s="122">
        <f t="shared" si="13"/>
        <v>0</v>
      </c>
      <c r="S81" s="116">
        <f t="shared" si="14"/>
        <v>0</v>
      </c>
      <c r="T81" s="113">
        <f t="shared" si="10"/>
        <v>0</v>
      </c>
      <c r="U81" s="122">
        <f t="shared" si="11"/>
        <v>0</v>
      </c>
      <c r="V81" s="113">
        <f t="shared" si="12"/>
        <v>0</v>
      </c>
      <c r="W81" s="108"/>
      <c r="X81" s="108"/>
      <c r="Y81" s="108"/>
      <c r="Z81" s="108"/>
      <c r="AA81" s="108"/>
      <c r="AB81" s="108"/>
      <c r="AC81" s="108"/>
      <c r="AD81" s="108"/>
    </row>
    <row r="82" spans="1:30">
      <c r="A82" s="205"/>
      <c r="B82" s="217"/>
      <c r="C82" s="190"/>
      <c r="D82" s="191"/>
      <c r="E82" s="79"/>
      <c r="F82" s="90"/>
      <c r="G82" s="140"/>
      <c r="H82" s="96"/>
      <c r="I82" s="96"/>
      <c r="J82" s="96"/>
      <c r="K82" s="96"/>
      <c r="L82" s="116"/>
      <c r="M82" s="195"/>
      <c r="N82" s="116"/>
      <c r="O82" s="195"/>
      <c r="P82" s="102">
        <v>2016</v>
      </c>
      <c r="Q82" s="102"/>
      <c r="R82" s="122">
        <f t="shared" si="13"/>
        <v>0</v>
      </c>
      <c r="S82" s="116">
        <f t="shared" si="14"/>
        <v>0</v>
      </c>
      <c r="T82" s="113">
        <f t="shared" si="10"/>
        <v>0</v>
      </c>
      <c r="U82" s="122">
        <f t="shared" si="11"/>
        <v>0</v>
      </c>
      <c r="V82" s="113">
        <f t="shared" si="12"/>
        <v>0</v>
      </c>
      <c r="W82" s="108"/>
      <c r="X82" s="108"/>
      <c r="Y82" s="108"/>
      <c r="Z82" s="108"/>
      <c r="AA82" s="108"/>
      <c r="AB82" s="108"/>
      <c r="AC82" s="108"/>
      <c r="AD82" s="108"/>
    </row>
    <row r="83" spans="1:30">
      <c r="A83" s="205"/>
      <c r="B83" s="217"/>
      <c r="C83" s="190"/>
      <c r="D83" s="191"/>
      <c r="E83" s="79"/>
      <c r="F83" s="90"/>
      <c r="G83" s="140"/>
      <c r="H83" s="96"/>
      <c r="I83" s="96"/>
      <c r="J83" s="96"/>
      <c r="K83" s="96"/>
      <c r="L83" s="116"/>
      <c r="M83" s="195"/>
      <c r="N83" s="116"/>
      <c r="O83" s="195"/>
      <c r="P83" s="102">
        <v>2016</v>
      </c>
      <c r="Q83" s="102"/>
      <c r="R83" s="122">
        <f t="shared" si="13"/>
        <v>0</v>
      </c>
      <c r="S83" s="113">
        <f t="shared" si="14"/>
        <v>0</v>
      </c>
      <c r="T83" s="113">
        <f t="shared" si="10"/>
        <v>0</v>
      </c>
      <c r="U83" s="122">
        <f t="shared" si="11"/>
        <v>0</v>
      </c>
      <c r="V83" s="113">
        <f t="shared" si="12"/>
        <v>0</v>
      </c>
      <c r="W83" s="108"/>
      <c r="X83" s="108"/>
      <c r="Y83" s="108"/>
      <c r="Z83" s="108"/>
      <c r="AA83" s="108"/>
      <c r="AB83" s="108"/>
      <c r="AC83" s="108"/>
      <c r="AD83" s="108"/>
    </row>
    <row r="84" spans="1:30" ht="18.75" customHeight="1">
      <c r="A84" s="205"/>
      <c r="B84" s="217"/>
      <c r="C84" s="190"/>
      <c r="D84" s="191"/>
      <c r="E84" s="79"/>
      <c r="F84" s="90"/>
      <c r="G84" s="140"/>
      <c r="H84" s="96"/>
      <c r="I84" s="96"/>
      <c r="J84" s="96"/>
      <c r="K84" s="96"/>
      <c r="L84" s="116"/>
      <c r="M84" s="195"/>
      <c r="N84" s="116"/>
      <c r="O84" s="195"/>
      <c r="P84" s="102">
        <v>2016</v>
      </c>
      <c r="Q84" s="102"/>
      <c r="R84" s="124">
        <f t="shared" si="13"/>
        <v>0</v>
      </c>
      <c r="S84" s="116">
        <f t="shared" si="14"/>
        <v>0</v>
      </c>
      <c r="T84" s="115">
        <f t="shared" si="10"/>
        <v>0</v>
      </c>
      <c r="U84" s="122">
        <f t="shared" si="11"/>
        <v>0</v>
      </c>
      <c r="V84" s="113">
        <f t="shared" si="12"/>
        <v>0</v>
      </c>
      <c r="W84" s="108"/>
      <c r="X84" s="108"/>
      <c r="Y84" s="108"/>
      <c r="Z84" s="108"/>
      <c r="AA84" s="108"/>
      <c r="AB84" s="108"/>
      <c r="AC84" s="108"/>
      <c r="AD84" s="108"/>
    </row>
    <row r="85" spans="1:30" ht="17.25" customHeight="1" thickBot="1">
      <c r="A85" s="206"/>
      <c r="B85" s="217"/>
      <c r="C85" s="192"/>
      <c r="D85" s="193"/>
      <c r="E85" s="78"/>
      <c r="F85" s="88"/>
      <c r="G85" s="93"/>
      <c r="H85" s="144"/>
      <c r="I85" s="93"/>
      <c r="J85" s="93"/>
      <c r="K85" s="93"/>
      <c r="L85" s="114"/>
      <c r="M85" s="196"/>
      <c r="N85" s="114"/>
      <c r="O85" s="196"/>
      <c r="P85" s="102">
        <v>2016</v>
      </c>
      <c r="Q85" s="100"/>
      <c r="R85" s="122">
        <f t="shared" si="13"/>
        <v>0</v>
      </c>
      <c r="S85" s="116">
        <f t="shared" si="14"/>
        <v>0</v>
      </c>
      <c r="T85" s="113">
        <f t="shared" si="10"/>
        <v>0</v>
      </c>
      <c r="U85" s="122">
        <f t="shared" si="11"/>
        <v>0</v>
      </c>
      <c r="V85" s="113">
        <f t="shared" si="12"/>
        <v>0</v>
      </c>
      <c r="W85" s="106"/>
      <c r="X85" s="106"/>
      <c r="Y85" s="106"/>
      <c r="Z85" s="106"/>
      <c r="AA85" s="106"/>
      <c r="AB85" s="106"/>
      <c r="AC85" s="106"/>
      <c r="AD85" s="106"/>
    </row>
    <row r="86" spans="1:30" ht="15" customHeight="1">
      <c r="A86" s="204">
        <f>1000</f>
        <v>1000</v>
      </c>
      <c r="B86" s="217"/>
      <c r="C86" s="197" t="s">
        <v>29</v>
      </c>
      <c r="D86" s="198"/>
      <c r="E86" s="74"/>
      <c r="F86" s="87"/>
      <c r="G86" s="92"/>
      <c r="H86" s="92"/>
      <c r="I86" s="92"/>
      <c r="J86" s="92"/>
      <c r="K86" s="92"/>
      <c r="L86" s="112"/>
      <c r="M86" s="220">
        <f>SUM(L86:L88)</f>
        <v>0</v>
      </c>
      <c r="N86" s="112"/>
      <c r="O86" s="220">
        <f>SUM(N44:N85)</f>
        <v>12398.019999999999</v>
      </c>
      <c r="P86" s="99"/>
      <c r="Q86" s="99"/>
      <c r="R86" s="121">
        <f t="shared" ref="R86:R94" si="15">L86+N86</f>
        <v>0</v>
      </c>
      <c r="S86" s="112">
        <f t="shared" si="1"/>
        <v>0</v>
      </c>
      <c r="T86" s="112">
        <f t="shared" si="2"/>
        <v>0</v>
      </c>
      <c r="U86" s="121">
        <f t="shared" si="3"/>
        <v>0</v>
      </c>
      <c r="V86" s="112">
        <f t="shared" si="4"/>
        <v>0</v>
      </c>
      <c r="W86" s="105"/>
      <c r="X86" s="105"/>
      <c r="Y86" s="105"/>
      <c r="Z86" s="105"/>
      <c r="AA86" s="105"/>
      <c r="AB86" s="105"/>
      <c r="AC86" s="105"/>
      <c r="AD86" s="105"/>
    </row>
    <row r="87" spans="1:30">
      <c r="A87" s="205"/>
      <c r="B87" s="217"/>
      <c r="C87" s="197"/>
      <c r="D87" s="198"/>
      <c r="E87" s="76"/>
      <c r="F87" s="89"/>
      <c r="G87" s="94"/>
      <c r="H87" s="94"/>
      <c r="I87" s="94"/>
      <c r="J87" s="94"/>
      <c r="K87" s="94"/>
      <c r="L87" s="113"/>
      <c r="M87" s="221"/>
      <c r="N87" s="113"/>
      <c r="O87" s="221"/>
      <c r="P87" s="101"/>
      <c r="Q87" s="101"/>
      <c r="R87" s="122">
        <f t="shared" si="15"/>
        <v>0</v>
      </c>
      <c r="S87" s="113">
        <f t="shared" si="1"/>
        <v>0</v>
      </c>
      <c r="T87" s="113">
        <f t="shared" si="2"/>
        <v>0</v>
      </c>
      <c r="U87" s="122">
        <f t="shared" si="3"/>
        <v>0</v>
      </c>
      <c r="V87" s="113">
        <f t="shared" si="4"/>
        <v>0</v>
      </c>
      <c r="W87" s="107"/>
      <c r="X87" s="107"/>
      <c r="Y87" s="107"/>
      <c r="Z87" s="107"/>
      <c r="AA87" s="107"/>
      <c r="AB87" s="107"/>
      <c r="AC87" s="107"/>
      <c r="AD87" s="107"/>
    </row>
    <row r="88" spans="1:30" ht="15.75" thickBot="1">
      <c r="A88" s="206"/>
      <c r="B88" s="218"/>
      <c r="C88" s="199"/>
      <c r="D88" s="200"/>
      <c r="E88" s="78"/>
      <c r="F88" s="88"/>
      <c r="G88" s="93"/>
      <c r="H88" s="93"/>
      <c r="I88" s="93"/>
      <c r="J88" s="93"/>
      <c r="K88" s="93"/>
      <c r="L88" s="114"/>
      <c r="M88" s="222"/>
      <c r="N88" s="114"/>
      <c r="O88" s="222"/>
      <c r="P88" s="100"/>
      <c r="Q88" s="100"/>
      <c r="R88" s="123">
        <f t="shared" si="15"/>
        <v>0</v>
      </c>
      <c r="S88" s="114">
        <f t="shared" si="1"/>
        <v>0</v>
      </c>
      <c r="T88" s="114">
        <f t="shared" si="2"/>
        <v>0</v>
      </c>
      <c r="U88" s="123">
        <f t="shared" si="3"/>
        <v>0</v>
      </c>
      <c r="V88" s="114">
        <f t="shared" si="4"/>
        <v>0</v>
      </c>
      <c r="W88" s="106"/>
      <c r="X88" s="106"/>
      <c r="Y88" s="106"/>
      <c r="Z88" s="106"/>
      <c r="AA88" s="106"/>
      <c r="AB88" s="106"/>
      <c r="AC88" s="106"/>
      <c r="AD88" s="106"/>
    </row>
    <row r="89" spans="1:30">
      <c r="A89" s="204"/>
      <c r="B89" s="207" t="s">
        <v>23</v>
      </c>
      <c r="C89" s="208"/>
      <c r="D89" s="208"/>
      <c r="E89" s="74"/>
      <c r="F89" s="87"/>
      <c r="G89" s="92"/>
      <c r="H89" s="92"/>
      <c r="I89" s="92"/>
      <c r="J89" s="92"/>
      <c r="K89" s="92"/>
      <c r="L89" s="112"/>
      <c r="M89" s="194">
        <f>SUM(L91)</f>
        <v>0</v>
      </c>
      <c r="N89" s="112"/>
      <c r="O89" s="194">
        <f>SUM(N91)</f>
        <v>0</v>
      </c>
      <c r="P89" s="99"/>
      <c r="Q89" s="99"/>
      <c r="R89" s="121">
        <f t="shared" si="15"/>
        <v>0</v>
      </c>
      <c r="S89" s="112">
        <f t="shared" si="1"/>
        <v>0</v>
      </c>
      <c r="T89" s="112">
        <f t="shared" si="2"/>
        <v>0</v>
      </c>
      <c r="U89" s="121">
        <f t="shared" si="3"/>
        <v>0</v>
      </c>
      <c r="V89" s="112">
        <f t="shared" si="4"/>
        <v>0</v>
      </c>
      <c r="W89" s="105"/>
      <c r="X89" s="105"/>
      <c r="Y89" s="105"/>
      <c r="Z89" s="105"/>
      <c r="AA89" s="105"/>
      <c r="AB89" s="105"/>
      <c r="AC89" s="105"/>
      <c r="AD89" s="105"/>
    </row>
    <row r="90" spans="1:30">
      <c r="A90" s="205"/>
      <c r="B90" s="215"/>
      <c r="C90" s="216"/>
      <c r="D90" s="216"/>
      <c r="E90" s="76"/>
      <c r="F90" s="89"/>
      <c r="G90" s="94"/>
      <c r="H90" s="94"/>
      <c r="I90" s="94"/>
      <c r="J90" s="94"/>
      <c r="K90" s="94"/>
      <c r="L90" s="113"/>
      <c r="M90" s="195"/>
      <c r="N90" s="113"/>
      <c r="O90" s="195"/>
      <c r="P90" s="101"/>
      <c r="Q90" s="101"/>
      <c r="R90" s="122">
        <f t="shared" si="15"/>
        <v>0</v>
      </c>
      <c r="S90" s="113">
        <f t="shared" si="1"/>
        <v>0</v>
      </c>
      <c r="T90" s="113">
        <f t="shared" si="2"/>
        <v>0</v>
      </c>
      <c r="U90" s="122">
        <f t="shared" si="3"/>
        <v>0</v>
      </c>
      <c r="V90" s="113">
        <f t="shared" si="4"/>
        <v>0</v>
      </c>
      <c r="W90" s="107"/>
      <c r="X90" s="107"/>
      <c r="Y90" s="107"/>
      <c r="Z90" s="107"/>
      <c r="AA90" s="107"/>
      <c r="AB90" s="107"/>
      <c r="AC90" s="107"/>
      <c r="AD90" s="107"/>
    </row>
    <row r="91" spans="1:30" ht="15.75" thickBot="1">
      <c r="A91" s="206"/>
      <c r="B91" s="210"/>
      <c r="C91" s="211"/>
      <c r="D91" s="211"/>
      <c r="E91" s="70"/>
      <c r="F91" s="88"/>
      <c r="G91" s="93"/>
      <c r="H91" s="93"/>
      <c r="I91" s="93"/>
      <c r="J91" s="93"/>
      <c r="K91" s="93"/>
      <c r="L91" s="114"/>
      <c r="M91" s="196"/>
      <c r="N91" s="114"/>
      <c r="O91" s="196"/>
      <c r="P91" s="100"/>
      <c r="Q91" s="100"/>
      <c r="R91" s="119">
        <f t="shared" si="15"/>
        <v>0</v>
      </c>
      <c r="S91" s="114">
        <f t="shared" si="1"/>
        <v>0</v>
      </c>
      <c r="T91" s="114">
        <f t="shared" si="2"/>
        <v>0</v>
      </c>
      <c r="U91" s="123">
        <f t="shared" si="3"/>
        <v>0</v>
      </c>
      <c r="V91" s="114">
        <f t="shared" si="4"/>
        <v>0</v>
      </c>
      <c r="W91" s="106"/>
      <c r="X91" s="106"/>
      <c r="Y91" s="106"/>
      <c r="Z91" s="106"/>
      <c r="AA91" s="106"/>
      <c r="AB91" s="106"/>
      <c r="AC91" s="106"/>
      <c r="AD91" s="106"/>
    </row>
    <row r="92" spans="1:30">
      <c r="A92" s="213"/>
      <c r="B92" s="208" t="s">
        <v>24</v>
      </c>
      <c r="C92" s="208"/>
      <c r="D92" s="208"/>
      <c r="E92" s="81"/>
      <c r="F92" s="91"/>
      <c r="G92" s="98"/>
      <c r="H92" s="98"/>
      <c r="I92" s="98"/>
      <c r="J92" s="98"/>
      <c r="K92" s="98"/>
      <c r="L92" s="115"/>
      <c r="M92" s="195">
        <f>SUM(L94)</f>
        <v>0</v>
      </c>
      <c r="N92" s="115"/>
      <c r="O92" s="195">
        <f>SUM(N94)</f>
        <v>0</v>
      </c>
      <c r="P92" s="103"/>
      <c r="Q92" s="103"/>
      <c r="R92" s="121">
        <f t="shared" si="15"/>
        <v>0</v>
      </c>
      <c r="S92" s="115">
        <f t="shared" si="1"/>
        <v>0</v>
      </c>
      <c r="T92" s="115">
        <f t="shared" si="2"/>
        <v>0</v>
      </c>
      <c r="U92" s="119">
        <f t="shared" si="3"/>
        <v>0</v>
      </c>
      <c r="V92" s="115">
        <f t="shared" si="4"/>
        <v>0</v>
      </c>
      <c r="W92" s="109"/>
      <c r="X92" s="109"/>
      <c r="Y92" s="109"/>
      <c r="Z92" s="109"/>
      <c r="AA92" s="109"/>
      <c r="AB92" s="109"/>
      <c r="AC92" s="109"/>
      <c r="AD92" s="109"/>
    </row>
    <row r="93" spans="1:30">
      <c r="A93" s="219"/>
      <c r="B93" s="216"/>
      <c r="C93" s="216"/>
      <c r="D93" s="216"/>
      <c r="E93" s="82"/>
      <c r="F93" s="89"/>
      <c r="G93" s="94"/>
      <c r="H93" s="94"/>
      <c r="I93" s="94"/>
      <c r="J93" s="94"/>
      <c r="K93" s="94"/>
      <c r="L93" s="113"/>
      <c r="M93" s="195"/>
      <c r="N93" s="113"/>
      <c r="O93" s="195"/>
      <c r="P93" s="101"/>
      <c r="Q93" s="101"/>
      <c r="R93" s="122">
        <f t="shared" si="15"/>
        <v>0</v>
      </c>
      <c r="S93" s="113">
        <f t="shared" si="1"/>
        <v>0</v>
      </c>
      <c r="T93" s="113">
        <f t="shared" si="2"/>
        <v>0</v>
      </c>
      <c r="U93" s="122">
        <f t="shared" si="3"/>
        <v>0</v>
      </c>
      <c r="V93" s="113">
        <f t="shared" si="4"/>
        <v>0</v>
      </c>
      <c r="W93" s="107"/>
      <c r="X93" s="107"/>
      <c r="Y93" s="107"/>
      <c r="Z93" s="107"/>
      <c r="AA93" s="107"/>
      <c r="AB93" s="107"/>
      <c r="AC93" s="107"/>
      <c r="AD93" s="107"/>
    </row>
    <row r="94" spans="1:30" ht="15.75" thickBot="1">
      <c r="A94" s="214"/>
      <c r="B94" s="211"/>
      <c r="C94" s="211"/>
      <c r="D94" s="211"/>
      <c r="E94" s="70"/>
      <c r="F94" s="88"/>
      <c r="G94" s="93"/>
      <c r="H94" s="93"/>
      <c r="I94" s="93"/>
      <c r="J94" s="93"/>
      <c r="K94" s="93"/>
      <c r="L94" s="114"/>
      <c r="M94" s="196"/>
      <c r="N94" s="114"/>
      <c r="O94" s="196"/>
      <c r="P94" s="100"/>
      <c r="Q94" s="100"/>
      <c r="R94" s="123">
        <f t="shared" si="15"/>
        <v>0</v>
      </c>
      <c r="S94" s="114">
        <f t="shared" si="1"/>
        <v>0</v>
      </c>
      <c r="T94" s="114">
        <f t="shared" si="2"/>
        <v>0</v>
      </c>
      <c r="U94" s="123">
        <f t="shared" si="3"/>
        <v>0</v>
      </c>
      <c r="V94" s="114">
        <f t="shared" si="4"/>
        <v>0</v>
      </c>
      <c r="W94" s="106"/>
      <c r="X94" s="106"/>
      <c r="Y94" s="106"/>
      <c r="Z94" s="106"/>
      <c r="AA94" s="106"/>
      <c r="AB94" s="106"/>
      <c r="AC94" s="106"/>
      <c r="AD94" s="106"/>
    </row>
    <row r="95" spans="1:30">
      <c r="A95" s="57">
        <f>SUM(A3:A94)</f>
        <v>214732</v>
      </c>
    </row>
    <row r="101" spans="5:5">
      <c r="E101" s="54"/>
    </row>
  </sheetData>
  <customSheetViews>
    <customSheetView guid="{EC730B5F-3027-46D8-A7F8-1F30876D0E83}" topLeftCell="A88">
      <selection activeCell="F8" sqref="F8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scale="55" topLeftCell="A49">
      <selection activeCell="R32" sqref="R32:R43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scale="90" hiddenRows="1" topLeftCell="A2">
      <pane ySplit="1" topLeftCell="A3" activePane="bottomLeft" state="frozen"/>
      <selection pane="bottomLeft" activeCell="F23" sqref="F23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B92:D94"/>
    <mergeCell ref="A92:A94"/>
    <mergeCell ref="M89:M91"/>
    <mergeCell ref="O89:O91"/>
    <mergeCell ref="M92:M94"/>
    <mergeCell ref="O92:O94"/>
    <mergeCell ref="B3:D4"/>
    <mergeCell ref="A3:A4"/>
    <mergeCell ref="B89:D91"/>
    <mergeCell ref="A89:A91"/>
    <mergeCell ref="O3:O4"/>
    <mergeCell ref="M3:M4"/>
    <mergeCell ref="B5:B88"/>
    <mergeCell ref="A5:A8"/>
    <mergeCell ref="A86:A88"/>
    <mergeCell ref="M44:M85"/>
    <mergeCell ref="O44:O85"/>
    <mergeCell ref="M86:M88"/>
    <mergeCell ref="O86:O88"/>
    <mergeCell ref="C44:D85"/>
    <mergeCell ref="C5:C8"/>
    <mergeCell ref="C17:D30"/>
    <mergeCell ref="C31:D43"/>
    <mergeCell ref="M5:M8"/>
    <mergeCell ref="O5:O8"/>
    <mergeCell ref="C86:D88"/>
    <mergeCell ref="A31:A43"/>
    <mergeCell ref="M31:M43"/>
    <mergeCell ref="O31:O43"/>
    <mergeCell ref="A44:A85"/>
    <mergeCell ref="A9:A16"/>
    <mergeCell ref="M9:M16"/>
    <mergeCell ref="O9:O16"/>
    <mergeCell ref="A17:A30"/>
    <mergeCell ref="M17:M30"/>
    <mergeCell ref="O17:O30"/>
    <mergeCell ref="C9:D16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A1:A2"/>
    <mergeCell ref="B1:B2"/>
    <mergeCell ref="E1:E2"/>
    <mergeCell ref="F1:F2"/>
    <mergeCell ref="G1:K1"/>
    <mergeCell ref="C1:D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9"/>
  <sheetViews>
    <sheetView topLeftCell="A2" workbookViewId="0">
      <pane ySplit="1" topLeftCell="A3" activePane="bottomLeft" state="frozen"/>
      <selection activeCell="A2" sqref="A2"/>
      <selection pane="bottomLeft" activeCell="W7" sqref="W7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69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47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0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23">
        <f t="shared" si="0"/>
        <v>0</v>
      </c>
      <c r="S4" s="114">
        <f t="shared" ref="S4:S48" si="1">L4</f>
        <v>0</v>
      </c>
      <c r="T4" s="114">
        <f t="shared" ref="T4:T48" si="2">N4</f>
        <v>0</v>
      </c>
      <c r="U4" s="123">
        <f t="shared" ref="U4:U48" si="3">S4+T4</f>
        <v>0</v>
      </c>
      <c r="V4" s="114">
        <f t="shared" ref="V4:V48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19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19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19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87"/>
      <c r="G17" s="92"/>
      <c r="H17" s="92"/>
      <c r="I17" s="92"/>
      <c r="J17" s="92"/>
      <c r="K17" s="92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4"/>
      <c r="H18" s="94"/>
      <c r="I18" s="94"/>
      <c r="J18" s="94"/>
      <c r="K18" s="94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 ht="15.75" thickBot="1">
      <c r="A19" s="202"/>
      <c r="B19" s="217"/>
      <c r="C19" s="190"/>
      <c r="D19" s="191"/>
      <c r="E19" s="76"/>
      <c r="F19" s="89"/>
      <c r="G19" s="94"/>
      <c r="H19" s="94"/>
      <c r="I19" s="94"/>
      <c r="J19" s="94"/>
      <c r="K19" s="94"/>
      <c r="L19" s="113"/>
      <c r="M19" s="195"/>
      <c r="N19" s="113"/>
      <c r="O19" s="195"/>
      <c r="P19" s="101"/>
      <c r="Q19" s="101"/>
      <c r="R19" s="119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 ht="15.75" thickBot="1">
      <c r="A20" s="202"/>
      <c r="B20" s="217"/>
      <c r="C20" s="190"/>
      <c r="D20" s="191"/>
      <c r="E20" s="76"/>
      <c r="F20" s="89"/>
      <c r="G20" s="94"/>
      <c r="H20" s="94"/>
      <c r="I20" s="94"/>
      <c r="J20" s="94"/>
      <c r="K20" s="94"/>
      <c r="L20" s="113"/>
      <c r="M20" s="195"/>
      <c r="N20" s="113"/>
      <c r="O20" s="195"/>
      <c r="P20" s="101"/>
      <c r="Q20" s="101"/>
      <c r="R20" s="121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96"/>
      <c r="H21" s="96"/>
      <c r="I21" s="96"/>
      <c r="J21" s="96"/>
      <c r="K21" s="96"/>
      <c r="L21" s="116"/>
      <c r="M21" s="195"/>
      <c r="N21" s="116"/>
      <c r="O21" s="195"/>
      <c r="P21" s="102"/>
      <c r="Q21" s="102"/>
      <c r="R21" s="121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93"/>
      <c r="H22" s="93"/>
      <c r="I22" s="93"/>
      <c r="J22" s="93"/>
      <c r="K22" s="93"/>
      <c r="L22" s="114"/>
      <c r="M22" s="196"/>
      <c r="N22" s="114"/>
      <c r="O22" s="196"/>
      <c r="P22" s="100"/>
      <c r="Q22" s="100"/>
      <c r="R22" s="123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21" customHeight="1">
      <c r="A23" s="201">
        <f>200</f>
        <v>200</v>
      </c>
      <c r="B23" s="217"/>
      <c r="C23" s="188" t="s">
        <v>37</v>
      </c>
      <c r="D23" s="189"/>
      <c r="E23" s="74"/>
      <c r="F23" s="87"/>
      <c r="G23" s="92"/>
      <c r="H23" s="92"/>
      <c r="I23" s="92"/>
      <c r="J23" s="92"/>
      <c r="K23" s="92"/>
      <c r="L23" s="112"/>
      <c r="M23" s="194">
        <f t="shared" ref="M23" si="5">SUM(M17)</f>
        <v>0</v>
      </c>
      <c r="N23" s="112"/>
      <c r="O23" s="194">
        <f>SUM(N23:N35)</f>
        <v>0</v>
      </c>
      <c r="P23" s="99"/>
      <c r="Q23" s="99"/>
      <c r="R23" s="121">
        <f t="shared" si="0"/>
        <v>0</v>
      </c>
      <c r="S23" s="112">
        <f t="shared" si="1"/>
        <v>0</v>
      </c>
      <c r="T23" s="112">
        <f t="shared" si="2"/>
        <v>0</v>
      </c>
      <c r="U23" s="121">
        <f t="shared" si="3"/>
        <v>0</v>
      </c>
      <c r="V23" s="112">
        <f t="shared" si="4"/>
        <v>0</v>
      </c>
      <c r="W23" s="105"/>
      <c r="X23" s="105"/>
      <c r="Y23" s="105"/>
      <c r="Z23" s="105"/>
      <c r="AA23" s="105"/>
      <c r="AB23" s="105"/>
      <c r="AC23" s="105"/>
      <c r="AD23" s="105"/>
    </row>
    <row r="24" spans="1:30">
      <c r="A24" s="202"/>
      <c r="B24" s="217"/>
      <c r="C24" s="190"/>
      <c r="D24" s="191"/>
      <c r="E24" s="76"/>
      <c r="F24" s="89"/>
      <c r="G24" s="94"/>
      <c r="H24" s="94"/>
      <c r="I24" s="94"/>
      <c r="J24" s="94"/>
      <c r="K24" s="94"/>
      <c r="L24" s="113"/>
      <c r="M24" s="195"/>
      <c r="N24" s="113"/>
      <c r="O24" s="195"/>
      <c r="P24" s="101"/>
      <c r="Q24" s="101"/>
      <c r="R24" s="122">
        <f t="shared" si="0"/>
        <v>0</v>
      </c>
      <c r="S24" s="113">
        <f t="shared" si="1"/>
        <v>0</v>
      </c>
      <c r="T24" s="113">
        <f t="shared" si="2"/>
        <v>0</v>
      </c>
      <c r="U24" s="122">
        <f t="shared" si="3"/>
        <v>0</v>
      </c>
      <c r="V24" s="113">
        <f t="shared" si="4"/>
        <v>0</v>
      </c>
      <c r="W24" s="107"/>
      <c r="X24" s="107"/>
      <c r="Y24" s="107"/>
      <c r="Z24" s="107"/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4"/>
      <c r="H25" s="94"/>
      <c r="I25" s="94"/>
      <c r="J25" s="94"/>
      <c r="K25" s="94"/>
      <c r="L25" s="113"/>
      <c r="M25" s="195"/>
      <c r="N25" s="113"/>
      <c r="O25" s="195"/>
      <c r="P25" s="101"/>
      <c r="Q25" s="101"/>
      <c r="R25" s="122">
        <f t="shared" si="0"/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22">
        <f t="shared" si="0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/>
      <c r="J34" s="94"/>
      <c r="K34" s="94"/>
      <c r="L34" s="113"/>
      <c r="M34" s="195"/>
      <c r="N34" s="113"/>
      <c r="O34" s="195"/>
      <c r="P34" s="101"/>
      <c r="Q34" s="101"/>
      <c r="R34" s="122">
        <f t="shared" si="0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93"/>
      <c r="H35" s="93"/>
      <c r="I35" s="93"/>
      <c r="J35" s="93"/>
      <c r="K35" s="93"/>
      <c r="L35" s="114"/>
      <c r="M35" s="196"/>
      <c r="N35" s="114"/>
      <c r="O35" s="196"/>
      <c r="P35" s="100"/>
      <c r="Q35" s="100"/>
      <c r="R35" s="119">
        <f t="shared" si="0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30">
      <c r="A36" s="204">
        <f>100+200+600+6175+3825</f>
        <v>10900</v>
      </c>
      <c r="B36" s="217"/>
      <c r="C36" s="188" t="s">
        <v>27</v>
      </c>
      <c r="D36" s="189"/>
      <c r="E36" s="74" t="s">
        <v>71</v>
      </c>
      <c r="F36" s="87"/>
      <c r="G36" s="92"/>
      <c r="H36" s="92"/>
      <c r="I36" s="92"/>
      <c r="J36" s="92"/>
      <c r="K36" s="92" t="s">
        <v>61</v>
      </c>
      <c r="L36" s="112"/>
      <c r="M36" s="194">
        <f>SUM(L36:L39)</f>
        <v>0</v>
      </c>
      <c r="N36" s="112">
        <v>95.54</v>
      </c>
      <c r="O36" s="194">
        <f>SUM(N36:N39)</f>
        <v>618.62</v>
      </c>
      <c r="P36" s="99">
        <v>2016</v>
      </c>
      <c r="Q36" s="99" t="s">
        <v>68</v>
      </c>
      <c r="R36" s="121">
        <f t="shared" si="0"/>
        <v>95.54</v>
      </c>
      <c r="S36" s="112">
        <f t="shared" si="1"/>
        <v>0</v>
      </c>
      <c r="T36" s="112">
        <f t="shared" si="2"/>
        <v>95.54</v>
      </c>
      <c r="U36" s="121">
        <f t="shared" si="3"/>
        <v>95.54</v>
      </c>
      <c r="V36" s="112">
        <f t="shared" si="4"/>
        <v>0</v>
      </c>
      <c r="W36" s="105" t="s">
        <v>61</v>
      </c>
      <c r="X36" s="105"/>
      <c r="Y36" s="105"/>
      <c r="Z36" s="105"/>
      <c r="AA36" s="105"/>
      <c r="AB36" s="105"/>
      <c r="AC36" s="105"/>
      <c r="AD36" s="105"/>
    </row>
    <row r="37" spans="1:30">
      <c r="A37" s="205"/>
      <c r="B37" s="217"/>
      <c r="C37" s="190"/>
      <c r="D37" s="191"/>
      <c r="E37" s="75" t="s">
        <v>72</v>
      </c>
      <c r="F37" s="91"/>
      <c r="G37" s="98"/>
      <c r="H37" s="98"/>
      <c r="I37" s="98"/>
      <c r="J37" s="98"/>
      <c r="K37" s="98" t="s">
        <v>61</v>
      </c>
      <c r="L37" s="115"/>
      <c r="M37" s="195"/>
      <c r="N37" s="115">
        <v>523.08000000000004</v>
      </c>
      <c r="O37" s="195"/>
      <c r="P37" s="103">
        <v>2016</v>
      </c>
      <c r="Q37" s="103" t="s">
        <v>68</v>
      </c>
      <c r="R37" s="122">
        <f t="shared" si="0"/>
        <v>523.08000000000004</v>
      </c>
      <c r="S37" s="113">
        <f t="shared" si="1"/>
        <v>0</v>
      </c>
      <c r="T37" s="113">
        <f t="shared" si="2"/>
        <v>523.08000000000004</v>
      </c>
      <c r="U37" s="122">
        <f t="shared" si="3"/>
        <v>523.08000000000004</v>
      </c>
      <c r="V37" s="113">
        <f t="shared" si="4"/>
        <v>0</v>
      </c>
      <c r="W37" s="109" t="s">
        <v>61</v>
      </c>
      <c r="X37" s="109"/>
      <c r="Y37" s="109"/>
      <c r="Z37" s="109"/>
      <c r="AA37" s="109"/>
      <c r="AB37" s="109"/>
      <c r="AC37" s="109"/>
      <c r="AD37" s="109"/>
    </row>
    <row r="38" spans="1:30">
      <c r="A38" s="205"/>
      <c r="B38" s="217"/>
      <c r="C38" s="190"/>
      <c r="D38" s="191"/>
      <c r="E38" s="76"/>
      <c r="F38" s="89"/>
      <c r="G38" s="94"/>
      <c r="H38" s="94"/>
      <c r="I38" s="94"/>
      <c r="J38" s="94"/>
      <c r="K38" s="94"/>
      <c r="L38" s="113"/>
      <c r="M38" s="195"/>
      <c r="N38" s="113"/>
      <c r="O38" s="195"/>
      <c r="P38" s="101"/>
      <c r="Q38" s="101"/>
      <c r="R38" s="122">
        <f t="shared" si="0"/>
        <v>0</v>
      </c>
      <c r="S38" s="113">
        <f t="shared" si="1"/>
        <v>0</v>
      </c>
      <c r="T38" s="113">
        <f t="shared" si="2"/>
        <v>0</v>
      </c>
      <c r="U38" s="122">
        <f t="shared" si="3"/>
        <v>0</v>
      </c>
      <c r="V38" s="113">
        <f t="shared" si="4"/>
        <v>0</v>
      </c>
      <c r="W38" s="107"/>
      <c r="X38" s="107"/>
      <c r="Y38" s="107"/>
      <c r="Z38" s="107"/>
      <c r="AA38" s="107"/>
      <c r="AB38" s="107"/>
      <c r="AC38" s="107"/>
      <c r="AD38" s="107"/>
    </row>
    <row r="39" spans="1:30" ht="23.25" customHeight="1" thickBot="1">
      <c r="A39" s="206"/>
      <c r="B39" s="217"/>
      <c r="C39" s="192"/>
      <c r="D39" s="193"/>
      <c r="E39" s="78"/>
      <c r="F39" s="88"/>
      <c r="G39" s="93"/>
      <c r="H39" s="93"/>
      <c r="I39" s="93"/>
      <c r="J39" s="93"/>
      <c r="K39" s="93"/>
      <c r="L39" s="114"/>
      <c r="M39" s="196"/>
      <c r="N39" s="114"/>
      <c r="O39" s="196"/>
      <c r="P39" s="100"/>
      <c r="Q39" s="100"/>
      <c r="R39" s="119">
        <f t="shared" si="0"/>
        <v>0</v>
      </c>
      <c r="S39" s="114">
        <f t="shared" si="1"/>
        <v>0</v>
      </c>
      <c r="T39" s="114">
        <f t="shared" si="2"/>
        <v>0</v>
      </c>
      <c r="U39" s="123">
        <f t="shared" si="3"/>
        <v>0</v>
      </c>
      <c r="V39" s="114">
        <f t="shared" si="4"/>
        <v>0</v>
      </c>
      <c r="W39" s="106"/>
      <c r="X39" s="106"/>
      <c r="Y39" s="106"/>
      <c r="Z39" s="106"/>
      <c r="AA39" s="106"/>
      <c r="AB39" s="106"/>
      <c r="AC39" s="106"/>
      <c r="AD39" s="106"/>
    </row>
    <row r="40" spans="1:30" ht="15" customHeight="1">
      <c r="A40" s="204"/>
      <c r="B40" s="217"/>
      <c r="C40" s="197" t="s">
        <v>29</v>
      </c>
      <c r="D40" s="198"/>
      <c r="E40" s="74"/>
      <c r="F40" s="87"/>
      <c r="G40" s="92"/>
      <c r="H40" s="92"/>
      <c r="I40" s="92"/>
      <c r="J40" s="92"/>
      <c r="K40" s="92"/>
      <c r="L40" s="112"/>
      <c r="M40" s="220">
        <f>SUM(L40:L42)</f>
        <v>0</v>
      </c>
      <c r="N40" s="112"/>
      <c r="O40" s="220">
        <f>SUM(N36:N39)</f>
        <v>618.62</v>
      </c>
      <c r="P40" s="99"/>
      <c r="Q40" s="99"/>
      <c r="R40" s="121">
        <f t="shared" si="0"/>
        <v>0</v>
      </c>
      <c r="S40" s="112">
        <f t="shared" si="1"/>
        <v>0</v>
      </c>
      <c r="T40" s="112">
        <f t="shared" si="2"/>
        <v>0</v>
      </c>
      <c r="U40" s="121">
        <f t="shared" si="3"/>
        <v>0</v>
      </c>
      <c r="V40" s="112">
        <f t="shared" si="4"/>
        <v>0</v>
      </c>
      <c r="W40" s="105"/>
      <c r="X40" s="105"/>
      <c r="Y40" s="105"/>
      <c r="Z40" s="105"/>
      <c r="AA40" s="105"/>
      <c r="AB40" s="105"/>
      <c r="AC40" s="105"/>
      <c r="AD40" s="105"/>
    </row>
    <row r="41" spans="1:30">
      <c r="A41" s="205"/>
      <c r="B41" s="217"/>
      <c r="C41" s="197"/>
      <c r="D41" s="198"/>
      <c r="E41" s="76"/>
      <c r="F41" s="89"/>
      <c r="G41" s="94"/>
      <c r="H41" s="94"/>
      <c r="I41" s="94"/>
      <c r="J41" s="94"/>
      <c r="K41" s="94"/>
      <c r="L41" s="113"/>
      <c r="M41" s="221"/>
      <c r="N41" s="113"/>
      <c r="O41" s="221"/>
      <c r="P41" s="101"/>
      <c r="Q41" s="101"/>
      <c r="R41" s="122">
        <f t="shared" si="0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 ht="15.75" thickBot="1">
      <c r="A42" s="206"/>
      <c r="B42" s="218"/>
      <c r="C42" s="199"/>
      <c r="D42" s="200"/>
      <c r="E42" s="78"/>
      <c r="F42" s="88"/>
      <c r="G42" s="93"/>
      <c r="H42" s="93"/>
      <c r="I42" s="93"/>
      <c r="J42" s="93"/>
      <c r="K42" s="93"/>
      <c r="L42" s="114"/>
      <c r="M42" s="222"/>
      <c r="N42" s="114"/>
      <c r="O42" s="222"/>
      <c r="P42" s="100"/>
      <c r="Q42" s="100"/>
      <c r="R42" s="119">
        <f t="shared" si="0"/>
        <v>0</v>
      </c>
      <c r="S42" s="114">
        <f t="shared" si="1"/>
        <v>0</v>
      </c>
      <c r="T42" s="114">
        <f t="shared" si="2"/>
        <v>0</v>
      </c>
      <c r="U42" s="123">
        <f t="shared" si="3"/>
        <v>0</v>
      </c>
      <c r="V42" s="114">
        <f t="shared" si="4"/>
        <v>0</v>
      </c>
      <c r="W42" s="106"/>
      <c r="X42" s="106"/>
      <c r="Y42" s="106"/>
      <c r="Z42" s="106"/>
      <c r="AA42" s="106"/>
      <c r="AB42" s="106"/>
      <c r="AC42" s="106"/>
      <c r="AD42" s="106"/>
    </row>
    <row r="43" spans="1:30">
      <c r="A43" s="204"/>
      <c r="B43" s="207" t="s">
        <v>23</v>
      </c>
      <c r="C43" s="208"/>
      <c r="D43" s="208"/>
      <c r="E43" s="74"/>
      <c r="F43" s="87"/>
      <c r="G43" s="92"/>
      <c r="H43" s="92"/>
      <c r="I43" s="92"/>
      <c r="J43" s="92"/>
      <c r="K43" s="92"/>
      <c r="L43" s="112"/>
      <c r="M43" s="194">
        <f>SUM(L45)</f>
        <v>0</v>
      </c>
      <c r="N43" s="112"/>
      <c r="O43" s="194">
        <f>SUM(N45)</f>
        <v>0</v>
      </c>
      <c r="P43" s="99"/>
      <c r="Q43" s="99"/>
      <c r="R43" s="121">
        <f t="shared" si="0"/>
        <v>0</v>
      </c>
      <c r="S43" s="112">
        <f t="shared" si="1"/>
        <v>0</v>
      </c>
      <c r="T43" s="112">
        <f t="shared" si="2"/>
        <v>0</v>
      </c>
      <c r="U43" s="121">
        <f t="shared" si="3"/>
        <v>0</v>
      </c>
      <c r="V43" s="112">
        <f t="shared" si="4"/>
        <v>0</v>
      </c>
      <c r="W43" s="105"/>
      <c r="X43" s="105"/>
      <c r="Y43" s="105"/>
      <c r="Z43" s="105"/>
      <c r="AA43" s="105"/>
      <c r="AB43" s="105"/>
      <c r="AC43" s="105"/>
      <c r="AD43" s="105"/>
    </row>
    <row r="44" spans="1:30">
      <c r="A44" s="205"/>
      <c r="B44" s="215"/>
      <c r="C44" s="216"/>
      <c r="D44" s="216"/>
      <c r="E44" s="76"/>
      <c r="F44" s="89"/>
      <c r="G44" s="94"/>
      <c r="H44" s="94"/>
      <c r="I44" s="94"/>
      <c r="J44" s="94"/>
      <c r="K44" s="94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15.75" thickBot="1">
      <c r="A45" s="206"/>
      <c r="B45" s="210"/>
      <c r="C45" s="211"/>
      <c r="D45" s="211"/>
      <c r="E45" s="70"/>
      <c r="F45" s="88"/>
      <c r="G45" s="93"/>
      <c r="H45" s="93"/>
      <c r="I45" s="93"/>
      <c r="J45" s="93"/>
      <c r="K45" s="93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>
      <c r="A46" s="213"/>
      <c r="B46" s="208" t="s">
        <v>24</v>
      </c>
      <c r="C46" s="208"/>
      <c r="D46" s="208"/>
      <c r="E46" s="81"/>
      <c r="F46" s="91"/>
      <c r="G46" s="98"/>
      <c r="H46" s="98"/>
      <c r="I46" s="98"/>
      <c r="J46" s="98"/>
      <c r="K46" s="98"/>
      <c r="L46" s="115"/>
      <c r="M46" s="195">
        <f>SUM(L48)</f>
        <v>0</v>
      </c>
      <c r="N46" s="115"/>
      <c r="O46" s="195">
        <f>SUM(N48)</f>
        <v>0</v>
      </c>
      <c r="P46" s="103"/>
      <c r="Q46" s="103"/>
      <c r="R46" s="121">
        <f t="shared" si="0"/>
        <v>0</v>
      </c>
      <c r="S46" s="115">
        <f t="shared" si="1"/>
        <v>0</v>
      </c>
      <c r="T46" s="115">
        <f t="shared" si="2"/>
        <v>0</v>
      </c>
      <c r="U46" s="119">
        <f t="shared" si="3"/>
        <v>0</v>
      </c>
      <c r="V46" s="115">
        <f t="shared" si="4"/>
        <v>0</v>
      </c>
      <c r="W46" s="109"/>
      <c r="X46" s="109"/>
      <c r="Y46" s="109"/>
      <c r="Z46" s="109"/>
      <c r="AA46" s="109"/>
      <c r="AB46" s="109"/>
      <c r="AC46" s="109"/>
      <c r="AD46" s="109"/>
    </row>
    <row r="47" spans="1:30">
      <c r="A47" s="219"/>
      <c r="B47" s="216"/>
      <c r="C47" s="216"/>
      <c r="D47" s="216"/>
      <c r="E47" s="82"/>
      <c r="F47" s="89"/>
      <c r="G47" s="94"/>
      <c r="H47" s="94"/>
      <c r="I47" s="94"/>
      <c r="J47" s="94"/>
      <c r="K47" s="94"/>
      <c r="L47" s="113"/>
      <c r="M47" s="195"/>
      <c r="N47" s="113"/>
      <c r="O47" s="195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14"/>
      <c r="B48" s="211"/>
      <c r="C48" s="211"/>
      <c r="D48" s="211"/>
      <c r="E48" s="70"/>
      <c r="F48" s="88"/>
      <c r="G48" s="93"/>
      <c r="H48" s="93"/>
      <c r="I48" s="93"/>
      <c r="J48" s="93"/>
      <c r="K48" s="93"/>
      <c r="L48" s="114"/>
      <c r="M48" s="196"/>
      <c r="N48" s="114"/>
      <c r="O48" s="196"/>
      <c r="P48" s="100"/>
      <c r="Q48" s="100"/>
      <c r="R48" s="123">
        <f t="shared" ref="R48" si="6">M48+O48</f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  <row r="49" spans="1:19">
      <c r="A49" s="57">
        <f>SUM(A3:A48)</f>
        <v>11100</v>
      </c>
      <c r="S49" s="56"/>
    </row>
  </sheetData>
  <customSheetViews>
    <customSheetView guid="{EC730B5F-3027-46D8-A7F8-1F30876D0E83}">
      <selection activeCell="K5" sqref="K5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>
      <selection activeCell="B5" sqref="B5:B42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W7" sqref="W7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39"/>
    <mergeCell ref="C36:D39"/>
    <mergeCell ref="M36:M39"/>
    <mergeCell ref="O36:O39"/>
    <mergeCell ref="A46:A48"/>
    <mergeCell ref="B46:D48"/>
    <mergeCell ref="M46:M48"/>
    <mergeCell ref="O46:O48"/>
    <mergeCell ref="A40:A42"/>
    <mergeCell ref="C40:D42"/>
    <mergeCell ref="M40:M42"/>
    <mergeCell ref="O40:O42"/>
    <mergeCell ref="A43:A45"/>
    <mergeCell ref="B43:D45"/>
    <mergeCell ref="M43:M45"/>
    <mergeCell ref="O43:O45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2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5"/>
  <sheetViews>
    <sheetView workbookViewId="0">
      <selection activeCell="R3" sqref="R3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69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54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0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54" si="1">L4</f>
        <v>0</v>
      </c>
      <c r="T4" s="114">
        <f t="shared" ref="T4:T54" si="2">N4</f>
        <v>0</v>
      </c>
      <c r="U4" s="123">
        <f t="shared" ref="U4:U54" si="3">S4+T4</f>
        <v>0</v>
      </c>
      <c r="V4" s="114">
        <f t="shared" ref="V4:V54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175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176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>
        <f>1000</f>
        <v>1000</v>
      </c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22">
        <f>L11+N11</f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22">
        <f>L12+N12</f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22">
        <f>L13+N13</f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22">
        <f>L14+N14</f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22">
        <f>L15+N15</f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87"/>
      <c r="G17" s="92"/>
      <c r="H17" s="92"/>
      <c r="I17" s="92"/>
      <c r="J17" s="92"/>
      <c r="K17" s="92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4"/>
      <c r="H18" s="94"/>
      <c r="I18" s="94"/>
      <c r="J18" s="94"/>
      <c r="K18" s="94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89"/>
      <c r="G19" s="94"/>
      <c r="H19" s="94"/>
      <c r="I19" s="94"/>
      <c r="J19" s="94"/>
      <c r="K19" s="94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4"/>
      <c r="H20" s="94"/>
      <c r="I20" s="94"/>
      <c r="J20" s="94"/>
      <c r="K20" s="94"/>
      <c r="L20" s="113"/>
      <c r="M20" s="195"/>
      <c r="N20" s="113"/>
      <c r="O20" s="195"/>
      <c r="P20" s="101"/>
      <c r="Q20" s="101"/>
      <c r="R20" s="119">
        <f>L20+N20</f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96"/>
      <c r="H21" s="96"/>
      <c r="I21" s="96"/>
      <c r="J21" s="96"/>
      <c r="K21" s="96"/>
      <c r="L21" s="116"/>
      <c r="M21" s="195"/>
      <c r="N21" s="116"/>
      <c r="O21" s="195"/>
      <c r="P21" s="102"/>
      <c r="Q21" s="102"/>
      <c r="R21" s="119">
        <f>L21+N21</f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93"/>
      <c r="H22" s="93"/>
      <c r="I22" s="93"/>
      <c r="J22" s="93"/>
      <c r="K22" s="93"/>
      <c r="L22" s="114"/>
      <c r="M22" s="196"/>
      <c r="N22" s="114"/>
      <c r="O22" s="196"/>
      <c r="P22" s="100"/>
      <c r="Q22" s="100"/>
      <c r="R22" s="119">
        <f>L22+N22</f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21" customHeight="1">
      <c r="A23" s="201">
        <f>2000</f>
        <v>2000</v>
      </c>
      <c r="B23" s="217"/>
      <c r="C23" s="188" t="s">
        <v>37</v>
      </c>
      <c r="D23" s="189"/>
      <c r="E23" s="74"/>
      <c r="F23" s="87"/>
      <c r="G23" s="92"/>
      <c r="H23" s="92"/>
      <c r="I23" s="92"/>
      <c r="J23" s="92"/>
      <c r="K23" s="92"/>
      <c r="L23" s="112"/>
      <c r="M23" s="194">
        <f t="shared" ref="M23" si="5">SUM(M17)</f>
        <v>0</v>
      </c>
      <c r="N23" s="112"/>
      <c r="O23" s="194">
        <f>SUM(N23:N35)</f>
        <v>0</v>
      </c>
      <c r="P23" s="99"/>
      <c r="Q23" s="99"/>
      <c r="R23" s="121">
        <f t="shared" si="0"/>
        <v>0</v>
      </c>
      <c r="S23" s="112">
        <f t="shared" si="1"/>
        <v>0</v>
      </c>
      <c r="T23" s="112">
        <f t="shared" si="2"/>
        <v>0</v>
      </c>
      <c r="U23" s="121">
        <f t="shared" si="3"/>
        <v>0</v>
      </c>
      <c r="V23" s="112">
        <f t="shared" si="4"/>
        <v>0</v>
      </c>
      <c r="W23" s="105"/>
      <c r="X23" s="105"/>
      <c r="Y23" s="105"/>
      <c r="Z23" s="105"/>
      <c r="AA23" s="105"/>
      <c r="AB23" s="105"/>
      <c r="AC23" s="105"/>
      <c r="AD23" s="105"/>
    </row>
    <row r="24" spans="1:30">
      <c r="A24" s="202"/>
      <c r="B24" s="217"/>
      <c r="C24" s="190"/>
      <c r="D24" s="191"/>
      <c r="E24" s="76"/>
      <c r="F24" s="89"/>
      <c r="G24" s="94"/>
      <c r="H24" s="94"/>
      <c r="I24" s="94"/>
      <c r="J24" s="94"/>
      <c r="K24" s="94"/>
      <c r="L24" s="113"/>
      <c r="M24" s="195"/>
      <c r="N24" s="113"/>
      <c r="O24" s="195"/>
      <c r="P24" s="101"/>
      <c r="Q24" s="101"/>
      <c r="R24" s="122">
        <f t="shared" si="0"/>
        <v>0</v>
      </c>
      <c r="S24" s="113">
        <f t="shared" si="1"/>
        <v>0</v>
      </c>
      <c r="T24" s="113">
        <f t="shared" si="2"/>
        <v>0</v>
      </c>
      <c r="U24" s="122">
        <f t="shared" si="3"/>
        <v>0</v>
      </c>
      <c r="V24" s="113">
        <f t="shared" si="4"/>
        <v>0</v>
      </c>
      <c r="W24" s="107"/>
      <c r="X24" s="107"/>
      <c r="Y24" s="107"/>
      <c r="Z24" s="107"/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4"/>
      <c r="H25" s="94"/>
      <c r="I25" s="94"/>
      <c r="J25" s="94"/>
      <c r="K25" s="94"/>
      <c r="L25" s="113"/>
      <c r="M25" s="195"/>
      <c r="N25" s="113"/>
      <c r="O25" s="195"/>
      <c r="P25" s="101"/>
      <c r="Q25" s="101"/>
      <c r="R25" s="122">
        <f t="shared" ref="R25:R35" si="6">L25+N25</f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22">
        <f t="shared" si="6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22">
        <f t="shared" si="6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22">
        <f t="shared" si="6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22">
        <f t="shared" si="6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22">
        <f t="shared" si="6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22">
        <f t="shared" si="6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22">
        <f t="shared" si="6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22">
        <f t="shared" si="6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/>
      <c r="J34" s="94"/>
      <c r="K34" s="94"/>
      <c r="L34" s="113"/>
      <c r="M34" s="195"/>
      <c r="N34" s="113"/>
      <c r="O34" s="195"/>
      <c r="P34" s="101"/>
      <c r="Q34" s="101"/>
      <c r="R34" s="122">
        <f t="shared" si="6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93"/>
      <c r="H35" s="93"/>
      <c r="I35" s="93"/>
      <c r="J35" s="93"/>
      <c r="K35" s="93"/>
      <c r="L35" s="114"/>
      <c r="M35" s="196"/>
      <c r="N35" s="114"/>
      <c r="O35" s="196"/>
      <c r="P35" s="100"/>
      <c r="Q35" s="100"/>
      <c r="R35" s="122">
        <f t="shared" si="6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15" customHeight="1">
      <c r="A36" s="204">
        <f>1000+6000+21000+1000+12000+2000</f>
        <v>43000</v>
      </c>
      <c r="B36" s="217"/>
      <c r="C36" s="188" t="s">
        <v>27</v>
      </c>
      <c r="D36" s="189"/>
      <c r="E36" s="74" t="s">
        <v>112</v>
      </c>
      <c r="F36" s="87"/>
      <c r="G36" s="92"/>
      <c r="H36" s="92"/>
      <c r="I36" s="92"/>
      <c r="J36" s="92"/>
      <c r="K36" s="92"/>
      <c r="L36" s="112"/>
      <c r="M36" s="194">
        <f>SUM(L36:L45)</f>
        <v>0</v>
      </c>
      <c r="N36" s="112">
        <v>588</v>
      </c>
      <c r="O36" s="194">
        <f>SUM(N36:N45)</f>
        <v>4094.35</v>
      </c>
      <c r="P36" s="99">
        <v>2016</v>
      </c>
      <c r="Q36" s="99" t="s">
        <v>68</v>
      </c>
      <c r="R36" s="121">
        <f t="shared" si="0"/>
        <v>588</v>
      </c>
      <c r="S36" s="112">
        <f t="shared" si="1"/>
        <v>0</v>
      </c>
      <c r="T36" s="112">
        <f t="shared" si="2"/>
        <v>588</v>
      </c>
      <c r="U36" s="121">
        <f t="shared" si="3"/>
        <v>588</v>
      </c>
      <c r="V36" s="112">
        <f t="shared" si="4"/>
        <v>0</v>
      </c>
      <c r="W36" s="105"/>
      <c r="X36" s="105"/>
      <c r="Y36" s="105"/>
      <c r="Z36" s="105"/>
      <c r="AA36" s="105"/>
      <c r="AB36" s="105"/>
      <c r="AC36" s="105"/>
      <c r="AD36" s="105"/>
    </row>
    <row r="37" spans="1:30" ht="45">
      <c r="A37" s="205"/>
      <c r="B37" s="217"/>
      <c r="C37" s="190"/>
      <c r="D37" s="191"/>
      <c r="E37" s="75" t="s">
        <v>113</v>
      </c>
      <c r="F37" s="91"/>
      <c r="G37" s="98"/>
      <c r="H37" s="98"/>
      <c r="I37" s="98"/>
      <c r="J37" s="98"/>
      <c r="K37" s="98"/>
      <c r="L37" s="115"/>
      <c r="M37" s="195"/>
      <c r="N37" s="115">
        <v>3506.35</v>
      </c>
      <c r="O37" s="195"/>
      <c r="P37" s="103">
        <v>2016</v>
      </c>
      <c r="Q37" s="103" t="s">
        <v>68</v>
      </c>
      <c r="R37" s="122">
        <f t="shared" ref="R37:R45" si="7">L37+N37</f>
        <v>3506.35</v>
      </c>
      <c r="S37" s="113">
        <f t="shared" si="1"/>
        <v>0</v>
      </c>
      <c r="T37" s="113">
        <f t="shared" si="2"/>
        <v>3506.35</v>
      </c>
      <c r="U37" s="122">
        <f t="shared" si="3"/>
        <v>3506.35</v>
      </c>
      <c r="V37" s="113">
        <f t="shared" si="4"/>
        <v>0</v>
      </c>
      <c r="W37" s="109"/>
      <c r="X37" s="109"/>
      <c r="Y37" s="109"/>
      <c r="Z37" s="109"/>
      <c r="AA37" s="109"/>
      <c r="AB37" s="109"/>
      <c r="AC37" s="109"/>
      <c r="AD37" s="109"/>
    </row>
    <row r="38" spans="1:30">
      <c r="A38" s="205"/>
      <c r="B38" s="217"/>
      <c r="C38" s="190"/>
      <c r="D38" s="191"/>
      <c r="E38" s="75"/>
      <c r="F38" s="91"/>
      <c r="G38" s="98"/>
      <c r="H38" s="98"/>
      <c r="I38" s="98"/>
      <c r="J38" s="98"/>
      <c r="K38" s="98"/>
      <c r="L38" s="115"/>
      <c r="M38" s="195"/>
      <c r="N38" s="115"/>
      <c r="O38" s="195"/>
      <c r="P38" s="103"/>
      <c r="Q38" s="103"/>
      <c r="R38" s="122">
        <f t="shared" si="7"/>
        <v>0</v>
      </c>
      <c r="S38" s="113">
        <f t="shared" ref="S38:S43" si="8">L38</f>
        <v>0</v>
      </c>
      <c r="T38" s="113">
        <f t="shared" ref="T38:T43" si="9">N38</f>
        <v>0</v>
      </c>
      <c r="U38" s="122">
        <f t="shared" ref="U38:U43" si="10">S38+T38</f>
        <v>0</v>
      </c>
      <c r="V38" s="113">
        <f t="shared" ref="V38:V43" si="11">R38-U38</f>
        <v>0</v>
      </c>
      <c r="W38" s="109"/>
      <c r="X38" s="109"/>
      <c r="Y38" s="109"/>
      <c r="Z38" s="109"/>
      <c r="AA38" s="109"/>
      <c r="AB38" s="109"/>
      <c r="AC38" s="109"/>
      <c r="AD38" s="109"/>
    </row>
    <row r="39" spans="1:30">
      <c r="A39" s="205"/>
      <c r="B39" s="217"/>
      <c r="C39" s="190"/>
      <c r="D39" s="191"/>
      <c r="E39" s="75"/>
      <c r="F39" s="91"/>
      <c r="G39" s="98"/>
      <c r="H39" s="98"/>
      <c r="I39" s="98"/>
      <c r="J39" s="98"/>
      <c r="K39" s="98"/>
      <c r="L39" s="115"/>
      <c r="M39" s="195"/>
      <c r="N39" s="115"/>
      <c r="O39" s="195"/>
      <c r="P39" s="103"/>
      <c r="Q39" s="103"/>
      <c r="R39" s="122">
        <f t="shared" si="7"/>
        <v>0</v>
      </c>
      <c r="S39" s="113">
        <f t="shared" si="8"/>
        <v>0</v>
      </c>
      <c r="T39" s="113">
        <f t="shared" si="9"/>
        <v>0</v>
      </c>
      <c r="U39" s="122">
        <f t="shared" si="10"/>
        <v>0</v>
      </c>
      <c r="V39" s="113">
        <f t="shared" si="11"/>
        <v>0</v>
      </c>
      <c r="W39" s="109"/>
      <c r="X39" s="109"/>
      <c r="Y39" s="109"/>
      <c r="Z39" s="109"/>
      <c r="AA39" s="109"/>
      <c r="AB39" s="109"/>
      <c r="AC39" s="109"/>
      <c r="AD39" s="109"/>
    </row>
    <row r="40" spans="1:30">
      <c r="A40" s="205"/>
      <c r="B40" s="217"/>
      <c r="C40" s="190"/>
      <c r="D40" s="191"/>
      <c r="E40" s="75"/>
      <c r="F40" s="91"/>
      <c r="G40" s="98"/>
      <c r="H40" s="98"/>
      <c r="I40" s="98"/>
      <c r="J40" s="98"/>
      <c r="K40" s="98"/>
      <c r="L40" s="115"/>
      <c r="M40" s="195"/>
      <c r="N40" s="115"/>
      <c r="O40" s="195"/>
      <c r="P40" s="103"/>
      <c r="Q40" s="103"/>
      <c r="R40" s="122">
        <f t="shared" si="7"/>
        <v>0</v>
      </c>
      <c r="S40" s="113">
        <f t="shared" si="8"/>
        <v>0</v>
      </c>
      <c r="T40" s="113">
        <f t="shared" si="9"/>
        <v>0</v>
      </c>
      <c r="U40" s="122">
        <f t="shared" si="10"/>
        <v>0</v>
      </c>
      <c r="V40" s="113">
        <f t="shared" si="11"/>
        <v>0</v>
      </c>
      <c r="W40" s="109"/>
      <c r="X40" s="109"/>
      <c r="Y40" s="109"/>
      <c r="Z40" s="109"/>
      <c r="AA40" s="109"/>
      <c r="AB40" s="109"/>
      <c r="AC40" s="109"/>
      <c r="AD40" s="109"/>
    </row>
    <row r="41" spans="1:30">
      <c r="A41" s="205"/>
      <c r="B41" s="217"/>
      <c r="C41" s="190"/>
      <c r="D41" s="191"/>
      <c r="E41" s="75"/>
      <c r="F41" s="91"/>
      <c r="G41" s="98"/>
      <c r="H41" s="98"/>
      <c r="I41" s="98"/>
      <c r="J41" s="98"/>
      <c r="K41" s="98"/>
      <c r="L41" s="115"/>
      <c r="M41" s="195"/>
      <c r="N41" s="115"/>
      <c r="O41" s="195"/>
      <c r="P41" s="103"/>
      <c r="Q41" s="103"/>
      <c r="R41" s="122">
        <f t="shared" si="7"/>
        <v>0</v>
      </c>
      <c r="S41" s="113">
        <f t="shared" si="8"/>
        <v>0</v>
      </c>
      <c r="T41" s="113">
        <f t="shared" si="9"/>
        <v>0</v>
      </c>
      <c r="U41" s="122">
        <f t="shared" si="10"/>
        <v>0</v>
      </c>
      <c r="V41" s="113">
        <f t="shared" si="11"/>
        <v>0</v>
      </c>
      <c r="W41" s="109"/>
      <c r="X41" s="109"/>
      <c r="Y41" s="109"/>
      <c r="Z41" s="109"/>
      <c r="AA41" s="109"/>
      <c r="AB41" s="109"/>
      <c r="AC41" s="109"/>
      <c r="AD41" s="109"/>
    </row>
    <row r="42" spans="1:30">
      <c r="A42" s="205"/>
      <c r="B42" s="217"/>
      <c r="C42" s="190"/>
      <c r="D42" s="191"/>
      <c r="E42" s="75"/>
      <c r="F42" s="91"/>
      <c r="G42" s="98"/>
      <c r="H42" s="98"/>
      <c r="I42" s="98"/>
      <c r="J42" s="98"/>
      <c r="K42" s="98"/>
      <c r="L42" s="115"/>
      <c r="M42" s="195"/>
      <c r="N42" s="115"/>
      <c r="O42" s="195"/>
      <c r="P42" s="103"/>
      <c r="Q42" s="103"/>
      <c r="R42" s="122">
        <f t="shared" si="7"/>
        <v>0</v>
      </c>
      <c r="S42" s="113">
        <f t="shared" si="8"/>
        <v>0</v>
      </c>
      <c r="T42" s="113">
        <f t="shared" si="9"/>
        <v>0</v>
      </c>
      <c r="U42" s="122">
        <f t="shared" si="10"/>
        <v>0</v>
      </c>
      <c r="V42" s="113">
        <f t="shared" si="11"/>
        <v>0</v>
      </c>
      <c r="W42" s="109"/>
      <c r="X42" s="109"/>
      <c r="Y42" s="109"/>
      <c r="Z42" s="109"/>
      <c r="AA42" s="109"/>
      <c r="AB42" s="109"/>
      <c r="AC42" s="109"/>
      <c r="AD42" s="109"/>
    </row>
    <row r="43" spans="1:30">
      <c r="A43" s="205"/>
      <c r="B43" s="217"/>
      <c r="C43" s="190"/>
      <c r="D43" s="191"/>
      <c r="E43" s="75"/>
      <c r="F43" s="91"/>
      <c r="G43" s="98"/>
      <c r="H43" s="98"/>
      <c r="I43" s="98"/>
      <c r="J43" s="98"/>
      <c r="K43" s="98"/>
      <c r="L43" s="115"/>
      <c r="M43" s="195"/>
      <c r="N43" s="115"/>
      <c r="O43" s="195"/>
      <c r="P43" s="103"/>
      <c r="Q43" s="103"/>
      <c r="R43" s="122">
        <f t="shared" si="7"/>
        <v>0</v>
      </c>
      <c r="S43" s="113">
        <f t="shared" si="8"/>
        <v>0</v>
      </c>
      <c r="T43" s="113">
        <f t="shared" si="9"/>
        <v>0</v>
      </c>
      <c r="U43" s="122">
        <f t="shared" si="10"/>
        <v>0</v>
      </c>
      <c r="V43" s="113">
        <f t="shared" si="11"/>
        <v>0</v>
      </c>
      <c r="W43" s="109"/>
      <c r="X43" s="109"/>
      <c r="Y43" s="109"/>
      <c r="Z43" s="109"/>
      <c r="AA43" s="109"/>
      <c r="AB43" s="109"/>
      <c r="AC43" s="109"/>
      <c r="AD43" s="109"/>
    </row>
    <row r="44" spans="1:30">
      <c r="A44" s="205"/>
      <c r="B44" s="217"/>
      <c r="C44" s="190"/>
      <c r="D44" s="191"/>
      <c r="E44" s="76"/>
      <c r="F44" s="89"/>
      <c r="G44" s="94"/>
      <c r="H44" s="94"/>
      <c r="I44" s="94"/>
      <c r="J44" s="94"/>
      <c r="K44" s="94"/>
      <c r="L44" s="113"/>
      <c r="M44" s="195"/>
      <c r="N44" s="113"/>
      <c r="O44" s="195"/>
      <c r="P44" s="101"/>
      <c r="Q44" s="101"/>
      <c r="R44" s="122">
        <f t="shared" si="7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23.25" customHeight="1" thickBot="1">
      <c r="A45" s="206"/>
      <c r="B45" s="217"/>
      <c r="C45" s="192"/>
      <c r="D45" s="193"/>
      <c r="E45" s="78"/>
      <c r="F45" s="88"/>
      <c r="G45" s="93"/>
      <c r="H45" s="93"/>
      <c r="I45" s="93"/>
      <c r="J45" s="93"/>
      <c r="K45" s="93"/>
      <c r="L45" s="114"/>
      <c r="M45" s="196"/>
      <c r="N45" s="114"/>
      <c r="O45" s="196"/>
      <c r="P45" s="100"/>
      <c r="Q45" s="100"/>
      <c r="R45" s="119">
        <f t="shared" si="7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 ht="15" customHeight="1">
      <c r="A46" s="204"/>
      <c r="B46" s="217"/>
      <c r="C46" s="197" t="s">
        <v>29</v>
      </c>
      <c r="D46" s="198"/>
      <c r="E46" s="74"/>
      <c r="F46" s="87"/>
      <c r="G46" s="92"/>
      <c r="H46" s="92"/>
      <c r="I46" s="92"/>
      <c r="J46" s="92"/>
      <c r="K46" s="92"/>
      <c r="L46" s="112"/>
      <c r="M46" s="220">
        <f>SUM(L46:L48)</f>
        <v>0</v>
      </c>
      <c r="N46" s="112"/>
      <c r="O46" s="220">
        <f>SUM(N36:N45)</f>
        <v>4094.35</v>
      </c>
      <c r="P46" s="99"/>
      <c r="Q46" s="99"/>
      <c r="R46" s="121">
        <f t="shared" si="0"/>
        <v>0</v>
      </c>
      <c r="S46" s="112">
        <f t="shared" si="1"/>
        <v>0</v>
      </c>
      <c r="T46" s="112">
        <f t="shared" si="2"/>
        <v>0</v>
      </c>
      <c r="U46" s="121">
        <f t="shared" si="3"/>
        <v>0</v>
      </c>
      <c r="V46" s="112">
        <f t="shared" si="4"/>
        <v>0</v>
      </c>
      <c r="W46" s="105"/>
      <c r="X46" s="105"/>
      <c r="Y46" s="105"/>
      <c r="Z46" s="105"/>
      <c r="AA46" s="105"/>
      <c r="AB46" s="105"/>
      <c r="AC46" s="105"/>
      <c r="AD46" s="105"/>
    </row>
    <row r="47" spans="1:30">
      <c r="A47" s="205"/>
      <c r="B47" s="217"/>
      <c r="C47" s="197"/>
      <c r="D47" s="198"/>
      <c r="E47" s="76"/>
      <c r="F47" s="89"/>
      <c r="G47" s="94"/>
      <c r="H47" s="94"/>
      <c r="I47" s="94"/>
      <c r="J47" s="94"/>
      <c r="K47" s="94"/>
      <c r="L47" s="113"/>
      <c r="M47" s="221"/>
      <c r="N47" s="113"/>
      <c r="O47" s="221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06"/>
      <c r="B48" s="218"/>
      <c r="C48" s="199"/>
      <c r="D48" s="200"/>
      <c r="E48" s="78"/>
      <c r="F48" s="88"/>
      <c r="G48" s="93"/>
      <c r="H48" s="93"/>
      <c r="I48" s="93"/>
      <c r="J48" s="93"/>
      <c r="K48" s="93"/>
      <c r="L48" s="114"/>
      <c r="M48" s="222"/>
      <c r="N48" s="114"/>
      <c r="O48" s="222"/>
      <c r="P48" s="100"/>
      <c r="Q48" s="100"/>
      <c r="R48" s="119">
        <f t="shared" si="0"/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  <row r="49" spans="1:30">
      <c r="A49" s="204"/>
      <c r="B49" s="207" t="s">
        <v>23</v>
      </c>
      <c r="C49" s="208"/>
      <c r="D49" s="208"/>
      <c r="E49" s="74"/>
      <c r="F49" s="87"/>
      <c r="G49" s="92"/>
      <c r="H49" s="92"/>
      <c r="I49" s="92"/>
      <c r="J49" s="92"/>
      <c r="K49" s="92"/>
      <c r="L49" s="112"/>
      <c r="M49" s="194">
        <f>SUM(L51)</f>
        <v>0</v>
      </c>
      <c r="N49" s="112"/>
      <c r="O49" s="194">
        <f>SUM(N51)</f>
        <v>0</v>
      </c>
      <c r="P49" s="99"/>
      <c r="Q49" s="99"/>
      <c r="R49" s="121">
        <f t="shared" si="0"/>
        <v>0</v>
      </c>
      <c r="S49" s="112">
        <f t="shared" si="1"/>
        <v>0</v>
      </c>
      <c r="T49" s="112">
        <f t="shared" si="2"/>
        <v>0</v>
      </c>
      <c r="U49" s="121">
        <f t="shared" si="3"/>
        <v>0</v>
      </c>
      <c r="V49" s="112">
        <f t="shared" si="4"/>
        <v>0</v>
      </c>
      <c r="W49" s="105"/>
      <c r="X49" s="105"/>
      <c r="Y49" s="105"/>
      <c r="Z49" s="105"/>
      <c r="AA49" s="105"/>
      <c r="AB49" s="105"/>
      <c r="AC49" s="105"/>
      <c r="AD49" s="105"/>
    </row>
    <row r="50" spans="1:30">
      <c r="A50" s="205"/>
      <c r="B50" s="215"/>
      <c r="C50" s="216"/>
      <c r="D50" s="216"/>
      <c r="E50" s="76"/>
      <c r="F50" s="89"/>
      <c r="G50" s="94"/>
      <c r="H50" s="94"/>
      <c r="I50" s="94"/>
      <c r="J50" s="94"/>
      <c r="K50" s="94"/>
      <c r="L50" s="113"/>
      <c r="M50" s="195"/>
      <c r="N50" s="113"/>
      <c r="O50" s="195"/>
      <c r="P50" s="101"/>
      <c r="Q50" s="101"/>
      <c r="R50" s="122">
        <f t="shared" si="0"/>
        <v>0</v>
      </c>
      <c r="S50" s="113">
        <f t="shared" si="1"/>
        <v>0</v>
      </c>
      <c r="T50" s="113">
        <f t="shared" si="2"/>
        <v>0</v>
      </c>
      <c r="U50" s="122">
        <f t="shared" si="3"/>
        <v>0</v>
      </c>
      <c r="V50" s="113">
        <f t="shared" si="4"/>
        <v>0</v>
      </c>
      <c r="W50" s="107"/>
      <c r="X50" s="107"/>
      <c r="Y50" s="107"/>
      <c r="Z50" s="107"/>
      <c r="AA50" s="107"/>
      <c r="AB50" s="107"/>
      <c r="AC50" s="107"/>
      <c r="AD50" s="107"/>
    </row>
    <row r="51" spans="1:30" ht="15.75" thickBot="1">
      <c r="A51" s="206"/>
      <c r="B51" s="210"/>
      <c r="C51" s="211"/>
      <c r="D51" s="211"/>
      <c r="E51" s="70"/>
      <c r="F51" s="88"/>
      <c r="G51" s="93"/>
      <c r="H51" s="93"/>
      <c r="I51" s="93"/>
      <c r="J51" s="93"/>
      <c r="K51" s="93"/>
      <c r="L51" s="114"/>
      <c r="M51" s="196"/>
      <c r="N51" s="114"/>
      <c r="O51" s="196"/>
      <c r="P51" s="100"/>
      <c r="Q51" s="100"/>
      <c r="R51" s="119">
        <f t="shared" si="0"/>
        <v>0</v>
      </c>
      <c r="S51" s="114">
        <f t="shared" si="1"/>
        <v>0</v>
      </c>
      <c r="T51" s="114">
        <f t="shared" si="2"/>
        <v>0</v>
      </c>
      <c r="U51" s="123">
        <f t="shared" si="3"/>
        <v>0</v>
      </c>
      <c r="V51" s="114">
        <f t="shared" si="4"/>
        <v>0</v>
      </c>
      <c r="W51" s="106"/>
      <c r="X51" s="106"/>
      <c r="Y51" s="106"/>
      <c r="Z51" s="106"/>
      <c r="AA51" s="106"/>
      <c r="AB51" s="106"/>
      <c r="AC51" s="106"/>
      <c r="AD51" s="106"/>
    </row>
    <row r="52" spans="1:30">
      <c r="A52" s="213"/>
      <c r="B52" s="208" t="s">
        <v>24</v>
      </c>
      <c r="C52" s="208"/>
      <c r="D52" s="208"/>
      <c r="E52" s="81"/>
      <c r="F52" s="91"/>
      <c r="G52" s="98"/>
      <c r="H52" s="98"/>
      <c r="I52" s="98"/>
      <c r="J52" s="98"/>
      <c r="K52" s="98"/>
      <c r="L52" s="115"/>
      <c r="M52" s="195">
        <f>SUM(L54)</f>
        <v>0</v>
      </c>
      <c r="N52" s="115"/>
      <c r="O52" s="195">
        <f>SUM(N54)</f>
        <v>0</v>
      </c>
      <c r="P52" s="103"/>
      <c r="Q52" s="103"/>
      <c r="R52" s="121">
        <f t="shared" si="0"/>
        <v>0</v>
      </c>
      <c r="S52" s="115">
        <f t="shared" si="1"/>
        <v>0</v>
      </c>
      <c r="T52" s="115">
        <f t="shared" si="2"/>
        <v>0</v>
      </c>
      <c r="U52" s="119">
        <f t="shared" si="3"/>
        <v>0</v>
      </c>
      <c r="V52" s="115">
        <f t="shared" si="4"/>
        <v>0</v>
      </c>
      <c r="W52" s="109"/>
      <c r="X52" s="109"/>
      <c r="Y52" s="109"/>
      <c r="Z52" s="109"/>
      <c r="AA52" s="109"/>
      <c r="AB52" s="109"/>
      <c r="AC52" s="109"/>
      <c r="AD52" s="109"/>
    </row>
    <row r="53" spans="1:30">
      <c r="A53" s="219"/>
      <c r="B53" s="216"/>
      <c r="C53" s="216"/>
      <c r="D53" s="216"/>
      <c r="E53" s="82"/>
      <c r="F53" s="89"/>
      <c r="G53" s="94"/>
      <c r="H53" s="94"/>
      <c r="I53" s="94"/>
      <c r="J53" s="94"/>
      <c r="K53" s="94"/>
      <c r="L53" s="113"/>
      <c r="M53" s="195"/>
      <c r="N53" s="113"/>
      <c r="O53" s="195"/>
      <c r="P53" s="101"/>
      <c r="Q53" s="101"/>
      <c r="R53" s="122">
        <f t="shared" si="0"/>
        <v>0</v>
      </c>
      <c r="S53" s="113">
        <f t="shared" si="1"/>
        <v>0</v>
      </c>
      <c r="T53" s="113">
        <f t="shared" si="2"/>
        <v>0</v>
      </c>
      <c r="U53" s="122">
        <f t="shared" si="3"/>
        <v>0</v>
      </c>
      <c r="V53" s="113">
        <f t="shared" si="4"/>
        <v>0</v>
      </c>
      <c r="W53" s="107"/>
      <c r="X53" s="107"/>
      <c r="Y53" s="107"/>
      <c r="Z53" s="107"/>
      <c r="AA53" s="107"/>
      <c r="AB53" s="107"/>
      <c r="AC53" s="107"/>
      <c r="AD53" s="107"/>
    </row>
    <row r="54" spans="1:30" ht="15.75" thickBot="1">
      <c r="A54" s="214"/>
      <c r="B54" s="211"/>
      <c r="C54" s="211"/>
      <c r="D54" s="211"/>
      <c r="E54" s="70"/>
      <c r="F54" s="88"/>
      <c r="G54" s="93"/>
      <c r="H54" s="93"/>
      <c r="I54" s="93"/>
      <c r="J54" s="93"/>
      <c r="K54" s="93"/>
      <c r="L54" s="114"/>
      <c r="M54" s="196"/>
      <c r="N54" s="114"/>
      <c r="O54" s="196"/>
      <c r="P54" s="100"/>
      <c r="Q54" s="100"/>
      <c r="R54" s="120">
        <f t="shared" si="0"/>
        <v>0</v>
      </c>
      <c r="S54" s="114">
        <f t="shared" si="1"/>
        <v>0</v>
      </c>
      <c r="T54" s="114">
        <f t="shared" si="2"/>
        <v>0</v>
      </c>
      <c r="U54" s="123">
        <f t="shared" si="3"/>
        <v>0</v>
      </c>
      <c r="V54" s="114">
        <f t="shared" si="4"/>
        <v>0</v>
      </c>
      <c r="W54" s="106"/>
      <c r="X54" s="106"/>
      <c r="Y54" s="106"/>
      <c r="Z54" s="106"/>
      <c r="AA54" s="106"/>
      <c r="AB54" s="106"/>
      <c r="AC54" s="106"/>
      <c r="AD54" s="106"/>
    </row>
    <row r="55" spans="1:30">
      <c r="A55" s="57">
        <f>SUM(A3:A54)</f>
        <v>46000</v>
      </c>
    </row>
  </sheetData>
  <customSheetViews>
    <customSheetView guid="{EC730B5F-3027-46D8-A7F8-1F30876D0E83}">
      <selection activeCell="L3" sqref="L3:O54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scale="85" topLeftCell="A10">
      <selection activeCell="X40" sqref="X40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>
      <selection activeCell="R3" sqref="R3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45"/>
    <mergeCell ref="C36:D45"/>
    <mergeCell ref="M36:M45"/>
    <mergeCell ref="O36:O45"/>
    <mergeCell ref="A52:A54"/>
    <mergeCell ref="B52:D54"/>
    <mergeCell ref="M52:M54"/>
    <mergeCell ref="O52:O54"/>
    <mergeCell ref="A46:A48"/>
    <mergeCell ref="C46:D48"/>
    <mergeCell ref="M46:M48"/>
    <mergeCell ref="O46:O48"/>
    <mergeCell ref="A49:A51"/>
    <mergeCell ref="B49:D51"/>
    <mergeCell ref="M49:M51"/>
    <mergeCell ref="O49:O51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8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8"/>
  <sheetViews>
    <sheetView workbookViewId="0">
      <selection activeCell="R47" sqref="R47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69"/>
      <c r="F3" s="99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48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0"/>
      <c r="F4" s="100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48" si="1">L4</f>
        <v>0</v>
      </c>
      <c r="T4" s="114">
        <f t="shared" ref="T4:T48" si="2">N4</f>
        <v>0</v>
      </c>
      <c r="U4" s="123">
        <f t="shared" ref="U4:U48" si="3">S4+T4</f>
        <v>0</v>
      </c>
      <c r="V4" s="114">
        <f t="shared" ref="V4:V48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99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101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101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100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104"/>
      <c r="F9" s="99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101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101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101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101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101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101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100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99"/>
      <c r="G17" s="92"/>
      <c r="H17" s="92"/>
      <c r="I17" s="92"/>
      <c r="J17" s="92"/>
      <c r="K17" s="92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101"/>
      <c r="G18" s="94"/>
      <c r="H18" s="94"/>
      <c r="I18" s="94"/>
      <c r="J18" s="94"/>
      <c r="K18" s="94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101"/>
      <c r="G19" s="94"/>
      <c r="H19" s="94"/>
      <c r="I19" s="94"/>
      <c r="J19" s="94"/>
      <c r="K19" s="94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101"/>
      <c r="G20" s="94"/>
      <c r="H20" s="94"/>
      <c r="I20" s="94"/>
      <c r="J20" s="94"/>
      <c r="K20" s="94"/>
      <c r="L20" s="113"/>
      <c r="M20" s="195"/>
      <c r="N20" s="113"/>
      <c r="O20" s="195"/>
      <c r="P20" s="101"/>
      <c r="Q20" s="101"/>
      <c r="R20" s="122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102"/>
      <c r="G21" s="96"/>
      <c r="H21" s="96"/>
      <c r="I21" s="96"/>
      <c r="J21" s="96"/>
      <c r="K21" s="96"/>
      <c r="L21" s="116"/>
      <c r="M21" s="195"/>
      <c r="N21" s="116"/>
      <c r="O21" s="195"/>
      <c r="P21" s="102"/>
      <c r="Q21" s="102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100"/>
      <c r="G22" s="93"/>
      <c r="H22" s="93"/>
      <c r="I22" s="93"/>
      <c r="J22" s="93"/>
      <c r="K22" s="93"/>
      <c r="L22" s="114"/>
      <c r="M22" s="196"/>
      <c r="N22" s="114"/>
      <c r="O22" s="196"/>
      <c r="P22" s="100"/>
      <c r="Q22" s="100"/>
      <c r="R22" s="119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21" customHeight="1">
      <c r="A23" s="201"/>
      <c r="B23" s="217"/>
      <c r="C23" s="188" t="s">
        <v>37</v>
      </c>
      <c r="D23" s="189"/>
      <c r="E23" s="74"/>
      <c r="F23" s="99"/>
      <c r="G23" s="92"/>
      <c r="H23" s="92"/>
      <c r="I23" s="92"/>
      <c r="J23" s="92"/>
      <c r="K23" s="92"/>
      <c r="L23" s="112"/>
      <c r="M23" s="194">
        <f t="shared" ref="M23" si="5">SUM(M17)</f>
        <v>0</v>
      </c>
      <c r="N23" s="112"/>
      <c r="O23" s="194">
        <f>SUM(N23:N35)</f>
        <v>0</v>
      </c>
      <c r="P23" s="99"/>
      <c r="Q23" s="99"/>
      <c r="R23" s="121">
        <f t="shared" si="0"/>
        <v>0</v>
      </c>
      <c r="S23" s="112">
        <f t="shared" si="1"/>
        <v>0</v>
      </c>
      <c r="T23" s="112">
        <f t="shared" si="2"/>
        <v>0</v>
      </c>
      <c r="U23" s="121">
        <f t="shared" si="3"/>
        <v>0</v>
      </c>
      <c r="V23" s="112">
        <f t="shared" si="4"/>
        <v>0</v>
      </c>
      <c r="W23" s="105"/>
      <c r="X23" s="105"/>
      <c r="Y23" s="105"/>
      <c r="Z23" s="105"/>
      <c r="AA23" s="105"/>
      <c r="AB23" s="105"/>
      <c r="AC23" s="105"/>
      <c r="AD23" s="105"/>
    </row>
    <row r="24" spans="1:30">
      <c r="A24" s="202"/>
      <c r="B24" s="217"/>
      <c r="C24" s="190"/>
      <c r="D24" s="191"/>
      <c r="E24" s="76"/>
      <c r="F24" s="101"/>
      <c r="G24" s="94"/>
      <c r="H24" s="94"/>
      <c r="I24" s="94"/>
      <c r="J24" s="94"/>
      <c r="K24" s="94"/>
      <c r="L24" s="113"/>
      <c r="M24" s="195"/>
      <c r="N24" s="113"/>
      <c r="O24" s="195"/>
      <c r="P24" s="101"/>
      <c r="Q24" s="101"/>
      <c r="R24" s="122">
        <f t="shared" si="0"/>
        <v>0</v>
      </c>
      <c r="S24" s="113">
        <f t="shared" si="1"/>
        <v>0</v>
      </c>
      <c r="T24" s="113">
        <f t="shared" si="2"/>
        <v>0</v>
      </c>
      <c r="U24" s="122">
        <f t="shared" si="3"/>
        <v>0</v>
      </c>
      <c r="V24" s="113">
        <f t="shared" si="4"/>
        <v>0</v>
      </c>
      <c r="W24" s="107"/>
      <c r="X24" s="107"/>
      <c r="Y24" s="107"/>
      <c r="Z24" s="107"/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101"/>
      <c r="G25" s="94"/>
      <c r="H25" s="94"/>
      <c r="I25" s="94"/>
      <c r="J25" s="94"/>
      <c r="K25" s="94"/>
      <c r="L25" s="113"/>
      <c r="M25" s="195"/>
      <c r="N25" s="113"/>
      <c r="O25" s="195"/>
      <c r="P25" s="101"/>
      <c r="Q25" s="101"/>
      <c r="R25" s="122">
        <f t="shared" si="0"/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101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22">
        <f t="shared" si="0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101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101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101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101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101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101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101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101"/>
      <c r="G34" s="94"/>
      <c r="H34" s="94"/>
      <c r="I34" s="94"/>
      <c r="J34" s="94"/>
      <c r="K34" s="94"/>
      <c r="L34" s="113"/>
      <c r="M34" s="195"/>
      <c r="N34" s="113"/>
      <c r="O34" s="195"/>
      <c r="P34" s="101"/>
      <c r="Q34" s="101"/>
      <c r="R34" s="122">
        <f t="shared" si="0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100"/>
      <c r="G35" s="93"/>
      <c r="H35" s="93"/>
      <c r="I35" s="93"/>
      <c r="J35" s="93"/>
      <c r="K35" s="93"/>
      <c r="L35" s="114"/>
      <c r="M35" s="196"/>
      <c r="N35" s="114"/>
      <c r="O35" s="196"/>
      <c r="P35" s="100"/>
      <c r="Q35" s="100"/>
      <c r="R35" s="119">
        <f t="shared" si="0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15" customHeight="1">
      <c r="A36" s="204">
        <f>2500+1000</f>
        <v>3500</v>
      </c>
      <c r="B36" s="217"/>
      <c r="C36" s="188" t="s">
        <v>27</v>
      </c>
      <c r="D36" s="189"/>
      <c r="E36" s="74"/>
      <c r="F36" s="99"/>
      <c r="G36" s="92"/>
      <c r="H36" s="92"/>
      <c r="I36" s="92"/>
      <c r="J36" s="92"/>
      <c r="K36" s="92"/>
      <c r="L36" s="112"/>
      <c r="M36" s="194">
        <f>SUM(L36:L39)</f>
        <v>0</v>
      </c>
      <c r="N36" s="112"/>
      <c r="O36" s="194">
        <f>SUM(N36:N39)</f>
        <v>0</v>
      </c>
      <c r="P36" s="99"/>
      <c r="Q36" s="99"/>
      <c r="R36" s="121">
        <f t="shared" si="0"/>
        <v>0</v>
      </c>
      <c r="S36" s="112">
        <f t="shared" si="1"/>
        <v>0</v>
      </c>
      <c r="T36" s="112">
        <f t="shared" si="2"/>
        <v>0</v>
      </c>
      <c r="U36" s="121">
        <f t="shared" si="3"/>
        <v>0</v>
      </c>
      <c r="V36" s="112">
        <f t="shared" si="4"/>
        <v>0</v>
      </c>
      <c r="W36" s="105"/>
      <c r="X36" s="105"/>
      <c r="Y36" s="105"/>
      <c r="Z36" s="105"/>
      <c r="AA36" s="105"/>
      <c r="AB36" s="105"/>
      <c r="AC36" s="105"/>
      <c r="AD36" s="105"/>
    </row>
    <row r="37" spans="1:30">
      <c r="A37" s="205"/>
      <c r="B37" s="217"/>
      <c r="C37" s="190"/>
      <c r="D37" s="191"/>
      <c r="E37" s="75"/>
      <c r="F37" s="103"/>
      <c r="G37" s="98"/>
      <c r="H37" s="98"/>
      <c r="I37" s="98"/>
      <c r="J37" s="98"/>
      <c r="K37" s="98"/>
      <c r="L37" s="115"/>
      <c r="M37" s="195"/>
      <c r="N37" s="115"/>
      <c r="O37" s="195"/>
      <c r="P37" s="103"/>
      <c r="Q37" s="103"/>
      <c r="R37" s="122">
        <f t="shared" si="0"/>
        <v>0</v>
      </c>
      <c r="S37" s="113">
        <f t="shared" si="1"/>
        <v>0</v>
      </c>
      <c r="T37" s="113">
        <f t="shared" si="2"/>
        <v>0</v>
      </c>
      <c r="U37" s="122">
        <f t="shared" si="3"/>
        <v>0</v>
      </c>
      <c r="V37" s="113">
        <f t="shared" si="4"/>
        <v>0</v>
      </c>
      <c r="W37" s="109"/>
      <c r="X37" s="109"/>
      <c r="Y37" s="109"/>
      <c r="Z37" s="109"/>
      <c r="AA37" s="109"/>
      <c r="AB37" s="109"/>
      <c r="AC37" s="109"/>
      <c r="AD37" s="109"/>
    </row>
    <row r="38" spans="1:30" ht="15.75" thickBot="1">
      <c r="A38" s="205"/>
      <c r="B38" s="217"/>
      <c r="C38" s="190"/>
      <c r="D38" s="191"/>
      <c r="E38" s="76"/>
      <c r="F38" s="101"/>
      <c r="G38" s="94"/>
      <c r="H38" s="94"/>
      <c r="I38" s="94"/>
      <c r="J38" s="94"/>
      <c r="K38" s="94"/>
      <c r="L38" s="113"/>
      <c r="M38" s="195"/>
      <c r="N38" s="113"/>
      <c r="O38" s="195"/>
      <c r="P38" s="101"/>
      <c r="Q38" s="101"/>
      <c r="R38" s="119">
        <f t="shared" si="0"/>
        <v>0</v>
      </c>
      <c r="S38" s="113">
        <f t="shared" si="1"/>
        <v>0</v>
      </c>
      <c r="T38" s="113">
        <f t="shared" si="2"/>
        <v>0</v>
      </c>
      <c r="U38" s="122">
        <f t="shared" si="3"/>
        <v>0</v>
      </c>
      <c r="V38" s="113">
        <f t="shared" si="4"/>
        <v>0</v>
      </c>
      <c r="W38" s="107"/>
      <c r="X38" s="107"/>
      <c r="Y38" s="107"/>
      <c r="Z38" s="107"/>
      <c r="AA38" s="107"/>
      <c r="AB38" s="107"/>
      <c r="AC38" s="107"/>
      <c r="AD38" s="107"/>
    </row>
    <row r="39" spans="1:30" ht="23.25" customHeight="1" thickBot="1">
      <c r="A39" s="206"/>
      <c r="B39" s="217"/>
      <c r="C39" s="192"/>
      <c r="D39" s="193"/>
      <c r="E39" s="78"/>
      <c r="F39" s="100"/>
      <c r="G39" s="93"/>
      <c r="H39" s="93"/>
      <c r="I39" s="93"/>
      <c r="J39" s="93"/>
      <c r="K39" s="93"/>
      <c r="L39" s="114"/>
      <c r="M39" s="196"/>
      <c r="N39" s="114"/>
      <c r="O39" s="196"/>
      <c r="P39" s="100"/>
      <c r="Q39" s="100"/>
      <c r="R39" s="121">
        <f t="shared" si="0"/>
        <v>0</v>
      </c>
      <c r="S39" s="114">
        <f t="shared" si="1"/>
        <v>0</v>
      </c>
      <c r="T39" s="114">
        <f t="shared" si="2"/>
        <v>0</v>
      </c>
      <c r="U39" s="123">
        <f t="shared" si="3"/>
        <v>0</v>
      </c>
      <c r="V39" s="114">
        <f t="shared" si="4"/>
        <v>0</v>
      </c>
      <c r="W39" s="106"/>
      <c r="X39" s="106"/>
      <c r="Y39" s="106"/>
      <c r="Z39" s="106"/>
      <c r="AA39" s="106"/>
      <c r="AB39" s="106"/>
      <c r="AC39" s="106"/>
      <c r="AD39" s="106"/>
    </row>
    <row r="40" spans="1:30" ht="15" customHeight="1">
      <c r="A40" s="204"/>
      <c r="B40" s="217"/>
      <c r="C40" s="197" t="s">
        <v>29</v>
      </c>
      <c r="D40" s="198"/>
      <c r="E40" s="74"/>
      <c r="F40" s="99"/>
      <c r="G40" s="92"/>
      <c r="H40" s="92"/>
      <c r="I40" s="92"/>
      <c r="J40" s="92"/>
      <c r="K40" s="92"/>
      <c r="L40" s="112"/>
      <c r="M40" s="220">
        <f>SUM(L40:L42)</f>
        <v>0</v>
      </c>
      <c r="N40" s="112"/>
      <c r="O40" s="220">
        <f>SUM(N36:N39)</f>
        <v>0</v>
      </c>
      <c r="P40" s="99"/>
      <c r="Q40" s="99"/>
      <c r="R40" s="121">
        <f t="shared" si="0"/>
        <v>0</v>
      </c>
      <c r="S40" s="112">
        <f t="shared" si="1"/>
        <v>0</v>
      </c>
      <c r="T40" s="112">
        <f t="shared" si="2"/>
        <v>0</v>
      </c>
      <c r="U40" s="121">
        <f t="shared" si="3"/>
        <v>0</v>
      </c>
      <c r="V40" s="112">
        <f t="shared" si="4"/>
        <v>0</v>
      </c>
      <c r="W40" s="105"/>
      <c r="X40" s="105"/>
      <c r="Y40" s="105"/>
      <c r="Z40" s="105"/>
      <c r="AA40" s="105"/>
      <c r="AB40" s="105"/>
      <c r="AC40" s="105"/>
      <c r="AD40" s="105"/>
    </row>
    <row r="41" spans="1:30">
      <c r="A41" s="205"/>
      <c r="B41" s="217"/>
      <c r="C41" s="197"/>
      <c r="D41" s="198"/>
      <c r="E41" s="76"/>
      <c r="F41" s="101"/>
      <c r="G41" s="94"/>
      <c r="H41" s="94"/>
      <c r="I41" s="94"/>
      <c r="J41" s="94"/>
      <c r="K41" s="94"/>
      <c r="L41" s="113"/>
      <c r="M41" s="221"/>
      <c r="N41" s="113"/>
      <c r="O41" s="221"/>
      <c r="P41" s="101"/>
      <c r="Q41" s="101"/>
      <c r="R41" s="122">
        <f t="shared" si="0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 ht="15.75" thickBot="1">
      <c r="A42" s="206"/>
      <c r="B42" s="218"/>
      <c r="C42" s="199"/>
      <c r="D42" s="200"/>
      <c r="E42" s="78"/>
      <c r="F42" s="100"/>
      <c r="G42" s="93"/>
      <c r="H42" s="93"/>
      <c r="I42" s="93"/>
      <c r="J42" s="93"/>
      <c r="K42" s="93"/>
      <c r="L42" s="114"/>
      <c r="M42" s="222"/>
      <c r="N42" s="114"/>
      <c r="O42" s="222"/>
      <c r="P42" s="100"/>
      <c r="Q42" s="100"/>
      <c r="R42" s="119">
        <f t="shared" si="0"/>
        <v>0</v>
      </c>
      <c r="S42" s="114">
        <f t="shared" si="1"/>
        <v>0</v>
      </c>
      <c r="T42" s="114">
        <f t="shared" si="2"/>
        <v>0</v>
      </c>
      <c r="U42" s="123">
        <f t="shared" si="3"/>
        <v>0</v>
      </c>
      <c r="V42" s="114">
        <f t="shared" si="4"/>
        <v>0</v>
      </c>
      <c r="W42" s="106"/>
      <c r="X42" s="106"/>
      <c r="Y42" s="106"/>
      <c r="Z42" s="106"/>
      <c r="AA42" s="106"/>
      <c r="AB42" s="106"/>
      <c r="AC42" s="106"/>
      <c r="AD42" s="106"/>
    </row>
    <row r="43" spans="1:30">
      <c r="A43" s="204"/>
      <c r="B43" s="207" t="s">
        <v>23</v>
      </c>
      <c r="C43" s="208"/>
      <c r="D43" s="208"/>
      <c r="E43" s="74"/>
      <c r="F43" s="99"/>
      <c r="G43" s="92"/>
      <c r="H43" s="92"/>
      <c r="I43" s="92"/>
      <c r="J43" s="92"/>
      <c r="K43" s="92"/>
      <c r="L43" s="112"/>
      <c r="M43" s="194">
        <f>SUM(L45)</f>
        <v>0</v>
      </c>
      <c r="N43" s="112"/>
      <c r="O43" s="194">
        <f>SUM(N45)</f>
        <v>0</v>
      </c>
      <c r="P43" s="99"/>
      <c r="Q43" s="99"/>
      <c r="R43" s="121">
        <f t="shared" si="0"/>
        <v>0</v>
      </c>
      <c r="S43" s="112">
        <f t="shared" si="1"/>
        <v>0</v>
      </c>
      <c r="T43" s="112">
        <f t="shared" si="2"/>
        <v>0</v>
      </c>
      <c r="U43" s="121">
        <f t="shared" si="3"/>
        <v>0</v>
      </c>
      <c r="V43" s="112">
        <f t="shared" si="4"/>
        <v>0</v>
      </c>
      <c r="W43" s="105"/>
      <c r="X43" s="105"/>
      <c r="Y43" s="105"/>
      <c r="Z43" s="105"/>
      <c r="AA43" s="105"/>
      <c r="AB43" s="105"/>
      <c r="AC43" s="105"/>
      <c r="AD43" s="105"/>
    </row>
    <row r="44" spans="1:30">
      <c r="A44" s="205"/>
      <c r="B44" s="215"/>
      <c r="C44" s="216"/>
      <c r="D44" s="216"/>
      <c r="E44" s="76"/>
      <c r="F44" s="101"/>
      <c r="G44" s="94"/>
      <c r="H44" s="94"/>
      <c r="I44" s="94"/>
      <c r="J44" s="94"/>
      <c r="K44" s="94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15.75" thickBot="1">
      <c r="A45" s="206"/>
      <c r="B45" s="210"/>
      <c r="C45" s="211"/>
      <c r="D45" s="211"/>
      <c r="E45" s="70"/>
      <c r="F45" s="100"/>
      <c r="G45" s="93"/>
      <c r="H45" s="93"/>
      <c r="I45" s="93"/>
      <c r="J45" s="93"/>
      <c r="K45" s="93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>
      <c r="A46" s="213"/>
      <c r="B46" s="208" t="s">
        <v>24</v>
      </c>
      <c r="C46" s="208"/>
      <c r="D46" s="208"/>
      <c r="E46" s="81"/>
      <c r="F46" s="103"/>
      <c r="G46" s="98"/>
      <c r="H46" s="98"/>
      <c r="I46" s="98"/>
      <c r="J46" s="98"/>
      <c r="K46" s="98"/>
      <c r="L46" s="115"/>
      <c r="M46" s="195">
        <f>SUM(L48)</f>
        <v>0</v>
      </c>
      <c r="N46" s="115"/>
      <c r="O46" s="195">
        <f>SUM(N48)</f>
        <v>0</v>
      </c>
      <c r="P46" s="103"/>
      <c r="Q46" s="103"/>
      <c r="R46" s="121">
        <f t="shared" si="0"/>
        <v>0</v>
      </c>
      <c r="S46" s="115">
        <f t="shared" si="1"/>
        <v>0</v>
      </c>
      <c r="T46" s="115">
        <f t="shared" si="2"/>
        <v>0</v>
      </c>
      <c r="U46" s="119">
        <f t="shared" si="3"/>
        <v>0</v>
      </c>
      <c r="V46" s="115">
        <f t="shared" si="4"/>
        <v>0</v>
      </c>
      <c r="W46" s="109"/>
      <c r="X46" s="109"/>
      <c r="Y46" s="109"/>
      <c r="Z46" s="109"/>
      <c r="AA46" s="109"/>
      <c r="AB46" s="109"/>
      <c r="AC46" s="109"/>
      <c r="AD46" s="109"/>
    </row>
    <row r="47" spans="1:30">
      <c r="A47" s="219"/>
      <c r="B47" s="216"/>
      <c r="C47" s="216"/>
      <c r="D47" s="216"/>
      <c r="E47" s="82"/>
      <c r="F47" s="101"/>
      <c r="G47" s="94"/>
      <c r="H47" s="94"/>
      <c r="I47" s="94"/>
      <c r="J47" s="94"/>
      <c r="K47" s="94"/>
      <c r="L47" s="113"/>
      <c r="M47" s="195"/>
      <c r="N47" s="113"/>
      <c r="O47" s="195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14"/>
      <c r="B48" s="211"/>
      <c r="C48" s="211"/>
      <c r="D48" s="211"/>
      <c r="E48" s="70"/>
      <c r="F48" s="100"/>
      <c r="G48" s="93"/>
      <c r="H48" s="93"/>
      <c r="I48" s="93"/>
      <c r="J48" s="93"/>
      <c r="K48" s="93"/>
      <c r="L48" s="114"/>
      <c r="M48" s="196"/>
      <c r="N48" s="114"/>
      <c r="O48" s="196"/>
      <c r="P48" s="100"/>
      <c r="Q48" s="100"/>
      <c r="R48" s="120">
        <f t="shared" si="0"/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</sheetData>
  <customSheetViews>
    <customSheetView guid="{EC730B5F-3027-46D8-A7F8-1F30876D0E83}">
      <selection activeCell="L3" sqref="L3:O48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13">
      <selection activeCell="C23" sqref="C23:D35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>
      <selection activeCell="R47" sqref="R47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39"/>
    <mergeCell ref="C36:D39"/>
    <mergeCell ref="M36:M39"/>
    <mergeCell ref="O36:O39"/>
    <mergeCell ref="A46:A48"/>
    <mergeCell ref="B46:D48"/>
    <mergeCell ref="M46:M48"/>
    <mergeCell ref="O46:O48"/>
    <mergeCell ref="A40:A42"/>
    <mergeCell ref="C40:D42"/>
    <mergeCell ref="M40:M42"/>
    <mergeCell ref="O40:O42"/>
    <mergeCell ref="A43:A45"/>
    <mergeCell ref="B43:D45"/>
    <mergeCell ref="M43:M45"/>
    <mergeCell ref="O43:O45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2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5"/>
  <sheetViews>
    <sheetView topLeftCell="A2" workbookViewId="0">
      <pane ySplit="1" topLeftCell="A3" activePane="bottomLeft" state="frozen"/>
      <selection activeCell="A2" sqref="A2"/>
      <selection pane="bottomLeft" activeCell="R46" sqref="R46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11.28515625" style="15" customWidth="1"/>
    <col min="7" max="7" width="11" style="64" customWidth="1"/>
    <col min="8" max="8" width="10.85546875" style="64" customWidth="1"/>
    <col min="9" max="9" width="11.42578125" style="64"/>
    <col min="10" max="10" width="14" style="64" customWidth="1"/>
    <col min="11" max="11" width="7.42578125" style="64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5" t="s">
        <v>3</v>
      </c>
      <c r="H1" s="186"/>
      <c r="I1" s="186"/>
      <c r="J1" s="186"/>
      <c r="K1" s="187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4" t="s">
        <v>10</v>
      </c>
      <c r="H2" s="84" t="s">
        <v>11</v>
      </c>
      <c r="I2" s="84" t="s">
        <v>12</v>
      </c>
      <c r="J2" s="84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69"/>
      <c r="F3" s="87"/>
      <c r="G3" s="145"/>
      <c r="H3" s="145"/>
      <c r="I3" s="145"/>
      <c r="J3" s="145"/>
      <c r="K3" s="145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54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0"/>
      <c r="F4" s="88"/>
      <c r="G4" s="146"/>
      <c r="H4" s="146"/>
      <c r="I4" s="146"/>
      <c r="J4" s="146"/>
      <c r="K4" s="146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54" si="1">L4</f>
        <v>0</v>
      </c>
      <c r="T4" s="114">
        <f t="shared" ref="T4:T54" si="2">N4</f>
        <v>0</v>
      </c>
      <c r="U4" s="123">
        <f t="shared" ref="U4:U54" si="3">S4+T4</f>
        <v>0</v>
      </c>
      <c r="V4" s="114">
        <f t="shared" ref="V4:V54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145"/>
      <c r="H5" s="145"/>
      <c r="I5" s="145"/>
      <c r="J5" s="145"/>
      <c r="K5" s="145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5"/>
      <c r="H6" s="95"/>
      <c r="I6" s="95"/>
      <c r="J6" s="95"/>
      <c r="K6" s="95"/>
      <c r="L6" s="113"/>
      <c r="M6" s="195"/>
      <c r="N6" s="113"/>
      <c r="O6" s="195"/>
      <c r="P6" s="101"/>
      <c r="Q6" s="101"/>
      <c r="R6" s="119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5"/>
      <c r="H7" s="95"/>
      <c r="I7" s="95"/>
      <c r="J7" s="95"/>
      <c r="K7" s="95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146"/>
      <c r="H8" s="146"/>
      <c r="I8" s="146"/>
      <c r="J8" s="146"/>
      <c r="K8" s="146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>
        <f>1200</f>
        <v>1200</v>
      </c>
      <c r="B9" s="217"/>
      <c r="C9" s="188" t="s">
        <v>45</v>
      </c>
      <c r="D9" s="191"/>
      <c r="E9" s="104"/>
      <c r="F9" s="87"/>
      <c r="G9" s="145"/>
      <c r="H9" s="145"/>
      <c r="I9" s="145"/>
      <c r="J9" s="145"/>
      <c r="K9" s="145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5"/>
      <c r="H10" s="95"/>
      <c r="I10" s="95"/>
      <c r="J10" s="95"/>
      <c r="K10" s="95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5"/>
      <c r="H11" s="95"/>
      <c r="I11" s="95"/>
      <c r="J11" s="95"/>
      <c r="K11" s="95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5"/>
      <c r="H12" s="95"/>
      <c r="I12" s="95"/>
      <c r="J12" s="95"/>
      <c r="K12" s="95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5"/>
      <c r="H13" s="95"/>
      <c r="I13" s="95"/>
      <c r="J13" s="95"/>
      <c r="K13" s="95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5"/>
      <c r="H14" s="95"/>
      <c r="I14" s="95"/>
      <c r="J14" s="95"/>
      <c r="K14" s="95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5"/>
      <c r="H15" s="95"/>
      <c r="I15" s="95"/>
      <c r="J15" s="95"/>
      <c r="K15" s="95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146"/>
      <c r="H16" s="146"/>
      <c r="I16" s="146"/>
      <c r="J16" s="146"/>
      <c r="K16" s="146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87"/>
      <c r="G17" s="145"/>
      <c r="H17" s="145"/>
      <c r="I17" s="145"/>
      <c r="J17" s="145"/>
      <c r="K17" s="145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5"/>
      <c r="H18" s="95"/>
      <c r="I18" s="95"/>
      <c r="J18" s="95"/>
      <c r="K18" s="95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89"/>
      <c r="G19" s="95"/>
      <c r="H19" s="95"/>
      <c r="I19" s="95"/>
      <c r="J19" s="95"/>
      <c r="K19" s="95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5"/>
      <c r="H20" s="95"/>
      <c r="I20" s="95"/>
      <c r="J20" s="95"/>
      <c r="K20" s="95"/>
      <c r="L20" s="113"/>
      <c r="M20" s="195"/>
      <c r="N20" s="113"/>
      <c r="O20" s="195"/>
      <c r="P20" s="101"/>
      <c r="Q20" s="101"/>
      <c r="R20" s="122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111"/>
      <c r="H21" s="111"/>
      <c r="I21" s="111"/>
      <c r="J21" s="111"/>
      <c r="K21" s="111"/>
      <c r="L21" s="116"/>
      <c r="M21" s="195"/>
      <c r="N21" s="116"/>
      <c r="O21" s="195"/>
      <c r="P21" s="102"/>
      <c r="Q21" s="102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146"/>
      <c r="H22" s="146"/>
      <c r="I22" s="146"/>
      <c r="J22" s="146"/>
      <c r="K22" s="146"/>
      <c r="L22" s="114"/>
      <c r="M22" s="196"/>
      <c r="N22" s="114"/>
      <c r="O22" s="196"/>
      <c r="P22" s="100"/>
      <c r="Q22" s="100"/>
      <c r="R22" s="119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21" customHeight="1">
      <c r="A23" s="201">
        <f>1000+4000</f>
        <v>5000</v>
      </c>
      <c r="B23" s="217"/>
      <c r="C23" s="188" t="s">
        <v>37</v>
      </c>
      <c r="D23" s="189"/>
      <c r="E23" s="74"/>
      <c r="F23" s="87"/>
      <c r="G23" s="145"/>
      <c r="H23" s="145"/>
      <c r="I23" s="145"/>
      <c r="J23" s="145"/>
      <c r="K23" s="145"/>
      <c r="L23" s="112"/>
      <c r="M23" s="194">
        <f t="shared" ref="M23" si="5">SUM(M17)</f>
        <v>0</v>
      </c>
      <c r="N23" s="112"/>
      <c r="O23" s="194">
        <f>SUM(N23:N35)</f>
        <v>0</v>
      </c>
      <c r="P23" s="99"/>
      <c r="Q23" s="99"/>
      <c r="R23" s="121">
        <f t="shared" si="0"/>
        <v>0</v>
      </c>
      <c r="S23" s="112">
        <f t="shared" si="1"/>
        <v>0</v>
      </c>
      <c r="T23" s="112">
        <f t="shared" si="2"/>
        <v>0</v>
      </c>
      <c r="U23" s="121">
        <f t="shared" si="3"/>
        <v>0</v>
      </c>
      <c r="V23" s="112">
        <f t="shared" si="4"/>
        <v>0</v>
      </c>
      <c r="W23" s="105"/>
      <c r="X23" s="105"/>
      <c r="Y23" s="105"/>
      <c r="Z23" s="105"/>
      <c r="AA23" s="105"/>
      <c r="AB23" s="105"/>
      <c r="AC23" s="105"/>
      <c r="AD23" s="105"/>
    </row>
    <row r="24" spans="1:30">
      <c r="A24" s="202"/>
      <c r="B24" s="217"/>
      <c r="C24" s="190"/>
      <c r="D24" s="191"/>
      <c r="E24" s="76"/>
      <c r="F24" s="89"/>
      <c r="G24" s="95"/>
      <c r="H24" s="95"/>
      <c r="I24" s="95"/>
      <c r="J24" s="95"/>
      <c r="K24" s="95"/>
      <c r="L24" s="113"/>
      <c r="M24" s="195"/>
      <c r="N24" s="113"/>
      <c r="O24" s="195"/>
      <c r="P24" s="101"/>
      <c r="Q24" s="101"/>
      <c r="R24" s="122">
        <f t="shared" si="0"/>
        <v>0</v>
      </c>
      <c r="S24" s="113">
        <f t="shared" si="1"/>
        <v>0</v>
      </c>
      <c r="T24" s="113">
        <f t="shared" si="2"/>
        <v>0</v>
      </c>
      <c r="U24" s="122">
        <f t="shared" si="3"/>
        <v>0</v>
      </c>
      <c r="V24" s="113">
        <f t="shared" si="4"/>
        <v>0</v>
      </c>
      <c r="W24" s="107"/>
      <c r="X24" s="107"/>
      <c r="Y24" s="107"/>
      <c r="Z24" s="107"/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5"/>
      <c r="H25" s="95"/>
      <c r="I25" s="95"/>
      <c r="J25" s="95"/>
      <c r="K25" s="95"/>
      <c r="L25" s="113"/>
      <c r="M25" s="195"/>
      <c r="N25" s="113"/>
      <c r="O25" s="195"/>
      <c r="P25" s="101"/>
      <c r="Q25" s="101"/>
      <c r="R25" s="122">
        <f t="shared" si="0"/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5"/>
      <c r="H26" s="95"/>
      <c r="I26" s="95"/>
      <c r="J26" s="95"/>
      <c r="K26" s="95"/>
      <c r="L26" s="113"/>
      <c r="M26" s="195"/>
      <c r="N26" s="113"/>
      <c r="O26" s="195"/>
      <c r="P26" s="101"/>
      <c r="Q26" s="101"/>
      <c r="R26" s="122">
        <f t="shared" si="0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5"/>
      <c r="H27" s="95"/>
      <c r="I27" s="95"/>
      <c r="J27" s="95"/>
      <c r="K27" s="95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5"/>
      <c r="H28" s="95"/>
      <c r="I28" s="95"/>
      <c r="J28" s="95"/>
      <c r="K28" s="95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5"/>
      <c r="H29" s="95"/>
      <c r="I29" s="95"/>
      <c r="J29" s="95"/>
      <c r="K29" s="95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5"/>
      <c r="H30" s="95"/>
      <c r="I30" s="95"/>
      <c r="J30" s="95"/>
      <c r="K30" s="95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5"/>
      <c r="H31" s="95"/>
      <c r="I31" s="95"/>
      <c r="J31" s="95"/>
      <c r="K31" s="95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5"/>
      <c r="H32" s="95"/>
      <c r="I32" s="95"/>
      <c r="J32" s="95"/>
      <c r="K32" s="95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5"/>
      <c r="H33" s="95"/>
      <c r="I33" s="95"/>
      <c r="J33" s="95"/>
      <c r="K33" s="95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5"/>
      <c r="H34" s="95"/>
      <c r="I34" s="95"/>
      <c r="J34" s="95"/>
      <c r="K34" s="95"/>
      <c r="L34" s="113"/>
      <c r="M34" s="195"/>
      <c r="N34" s="113"/>
      <c r="O34" s="195"/>
      <c r="P34" s="101"/>
      <c r="Q34" s="101"/>
      <c r="R34" s="122">
        <f t="shared" si="0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146"/>
      <c r="H35" s="146"/>
      <c r="I35" s="146"/>
      <c r="J35" s="146"/>
      <c r="K35" s="146"/>
      <c r="L35" s="114"/>
      <c r="M35" s="196"/>
      <c r="N35" s="114"/>
      <c r="O35" s="196"/>
      <c r="P35" s="100"/>
      <c r="Q35" s="100"/>
      <c r="R35" s="119">
        <f t="shared" si="0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60">
      <c r="A36" s="204">
        <f>2000+400+3000+5000+17500+200</f>
        <v>28100</v>
      </c>
      <c r="B36" s="217"/>
      <c r="C36" s="188" t="s">
        <v>27</v>
      </c>
      <c r="D36" s="189"/>
      <c r="E36" s="74" t="s">
        <v>105</v>
      </c>
      <c r="F36" s="87">
        <v>42705</v>
      </c>
      <c r="G36" s="145" t="s">
        <v>88</v>
      </c>
      <c r="H36" s="145"/>
      <c r="I36" s="145"/>
      <c r="J36" s="145"/>
      <c r="K36" s="145"/>
      <c r="L36" s="112">
        <v>4.17</v>
      </c>
      <c r="M36" s="194">
        <f>SUM(L36:L45)</f>
        <v>4.17</v>
      </c>
      <c r="N36" s="112"/>
      <c r="O36" s="194">
        <f>SUM(N36:N45)</f>
        <v>1966.17</v>
      </c>
      <c r="P36" s="99">
        <v>2015</v>
      </c>
      <c r="Q36" s="99" t="s">
        <v>68</v>
      </c>
      <c r="R36" s="121">
        <f t="shared" si="0"/>
        <v>4.17</v>
      </c>
      <c r="S36" s="112">
        <f t="shared" si="1"/>
        <v>4.17</v>
      </c>
      <c r="T36" s="112">
        <f t="shared" si="2"/>
        <v>0</v>
      </c>
      <c r="U36" s="121">
        <f t="shared" si="3"/>
        <v>4.17</v>
      </c>
      <c r="V36" s="112">
        <f t="shared" si="4"/>
        <v>0</v>
      </c>
      <c r="W36" s="105" t="s">
        <v>61</v>
      </c>
      <c r="X36" s="105"/>
      <c r="Y36" s="105"/>
      <c r="Z36" s="105" t="s">
        <v>61</v>
      </c>
      <c r="AA36" s="105"/>
      <c r="AB36" s="105"/>
      <c r="AC36" s="105"/>
      <c r="AD36" s="105"/>
    </row>
    <row r="37" spans="1:30" ht="30">
      <c r="A37" s="205"/>
      <c r="B37" s="217"/>
      <c r="C37" s="190"/>
      <c r="D37" s="191"/>
      <c r="E37" s="75" t="s">
        <v>104</v>
      </c>
      <c r="F37" s="138" t="s">
        <v>87</v>
      </c>
      <c r="G37" s="97"/>
      <c r="H37" s="97"/>
      <c r="I37" s="97"/>
      <c r="J37" s="97"/>
      <c r="K37" s="97" t="s">
        <v>61</v>
      </c>
      <c r="L37" s="115"/>
      <c r="M37" s="195"/>
      <c r="N37" s="115">
        <v>339</v>
      </c>
      <c r="O37" s="195"/>
      <c r="P37" s="103">
        <v>2016</v>
      </c>
      <c r="Q37" s="103" t="s">
        <v>89</v>
      </c>
      <c r="R37" s="122">
        <f t="shared" si="0"/>
        <v>339</v>
      </c>
      <c r="S37" s="113">
        <f t="shared" si="1"/>
        <v>0</v>
      </c>
      <c r="T37" s="113">
        <f t="shared" si="2"/>
        <v>339</v>
      </c>
      <c r="U37" s="122">
        <f t="shared" si="3"/>
        <v>339</v>
      </c>
      <c r="V37" s="113">
        <f t="shared" si="4"/>
        <v>0</v>
      </c>
      <c r="W37" s="109" t="s">
        <v>61</v>
      </c>
      <c r="X37" s="109"/>
      <c r="Y37" s="109"/>
      <c r="Z37" s="109"/>
      <c r="AA37" s="109" t="s">
        <v>61</v>
      </c>
      <c r="AB37" s="109"/>
      <c r="AC37" s="109"/>
      <c r="AD37" s="109"/>
    </row>
    <row r="38" spans="1:30" ht="36.75" customHeight="1">
      <c r="A38" s="205"/>
      <c r="B38" s="217"/>
      <c r="C38" s="190"/>
      <c r="D38" s="191"/>
      <c r="E38" s="75" t="s">
        <v>86</v>
      </c>
      <c r="F38" s="91">
        <v>2016</v>
      </c>
      <c r="G38" s="97"/>
      <c r="H38" s="97"/>
      <c r="I38" s="97"/>
      <c r="J38" s="97"/>
      <c r="K38" s="97" t="s">
        <v>61</v>
      </c>
      <c r="L38" s="115"/>
      <c r="M38" s="195"/>
      <c r="N38" s="115">
        <v>631.77</v>
      </c>
      <c r="O38" s="195"/>
      <c r="P38" s="103">
        <v>2016</v>
      </c>
      <c r="Q38" s="103" t="s">
        <v>68</v>
      </c>
      <c r="R38" s="122">
        <f t="shared" si="0"/>
        <v>631.77</v>
      </c>
      <c r="S38" s="115">
        <f t="shared" si="1"/>
        <v>0</v>
      </c>
      <c r="T38" s="115">
        <f t="shared" si="2"/>
        <v>631.77</v>
      </c>
      <c r="U38" s="119">
        <f t="shared" si="3"/>
        <v>631.77</v>
      </c>
      <c r="V38" s="115">
        <f t="shared" si="4"/>
        <v>0</v>
      </c>
      <c r="W38" s="109"/>
      <c r="X38" s="109" t="s">
        <v>61</v>
      </c>
      <c r="Y38" s="109"/>
      <c r="Z38" s="109" t="s">
        <v>61</v>
      </c>
      <c r="AA38" s="109"/>
      <c r="AB38" s="109"/>
      <c r="AC38" s="109"/>
      <c r="AD38" s="109"/>
    </row>
    <row r="39" spans="1:30" ht="60">
      <c r="A39" s="205"/>
      <c r="B39" s="217"/>
      <c r="C39" s="190"/>
      <c r="D39" s="191"/>
      <c r="E39" s="75" t="s">
        <v>103</v>
      </c>
      <c r="F39" s="138" t="s">
        <v>87</v>
      </c>
      <c r="G39" s="97"/>
      <c r="H39" s="97"/>
      <c r="I39" s="97"/>
      <c r="J39" s="97"/>
      <c r="K39" s="97" t="s">
        <v>61</v>
      </c>
      <c r="L39" s="115"/>
      <c r="M39" s="195"/>
      <c r="N39" s="115">
        <v>254.4</v>
      </c>
      <c r="O39" s="195"/>
      <c r="P39" s="103">
        <v>2016</v>
      </c>
      <c r="Q39" s="103" t="s">
        <v>68</v>
      </c>
      <c r="R39" s="122">
        <f t="shared" si="0"/>
        <v>254.4</v>
      </c>
      <c r="S39" s="113">
        <f t="shared" si="1"/>
        <v>0</v>
      </c>
      <c r="T39" s="113">
        <f t="shared" si="2"/>
        <v>254.4</v>
      </c>
      <c r="U39" s="122">
        <f t="shared" si="3"/>
        <v>254.4</v>
      </c>
      <c r="V39" s="113">
        <f t="shared" si="4"/>
        <v>0</v>
      </c>
      <c r="W39" s="109" t="s">
        <v>61</v>
      </c>
      <c r="X39" s="109"/>
      <c r="Y39" s="109"/>
      <c r="Z39" s="109"/>
      <c r="AA39" s="109" t="s">
        <v>61</v>
      </c>
      <c r="AB39" s="109"/>
      <c r="AC39" s="109"/>
      <c r="AD39" s="109"/>
    </row>
    <row r="40" spans="1:30" ht="30">
      <c r="A40" s="205"/>
      <c r="B40" s="217"/>
      <c r="C40" s="190"/>
      <c r="D40" s="191"/>
      <c r="E40" s="75" t="s">
        <v>102</v>
      </c>
      <c r="F40" s="91">
        <v>42397</v>
      </c>
      <c r="G40" s="97"/>
      <c r="H40" s="97"/>
      <c r="I40" s="97"/>
      <c r="J40" s="97"/>
      <c r="K40" s="97" t="s">
        <v>61</v>
      </c>
      <c r="L40" s="115"/>
      <c r="M40" s="195"/>
      <c r="N40" s="115">
        <v>600</v>
      </c>
      <c r="O40" s="195"/>
      <c r="P40" s="103">
        <v>2016</v>
      </c>
      <c r="Q40" s="103" t="s">
        <v>68</v>
      </c>
      <c r="R40" s="122">
        <f t="shared" si="0"/>
        <v>600</v>
      </c>
      <c r="S40" s="115">
        <f t="shared" si="1"/>
        <v>0</v>
      </c>
      <c r="T40" s="115">
        <f t="shared" si="2"/>
        <v>600</v>
      </c>
      <c r="U40" s="119">
        <f t="shared" si="3"/>
        <v>600</v>
      </c>
      <c r="V40" s="115">
        <f t="shared" si="4"/>
        <v>0</v>
      </c>
      <c r="W40" s="109"/>
      <c r="X40" s="109" t="s">
        <v>61</v>
      </c>
      <c r="Y40" s="109" t="s">
        <v>61</v>
      </c>
      <c r="Z40" s="109"/>
      <c r="AA40" s="109"/>
      <c r="AB40" s="109"/>
      <c r="AC40" s="109"/>
      <c r="AD40" s="109"/>
    </row>
    <row r="41" spans="1:30" ht="30">
      <c r="A41" s="205"/>
      <c r="B41" s="217"/>
      <c r="C41" s="190"/>
      <c r="D41" s="191"/>
      <c r="E41" s="75" t="s">
        <v>101</v>
      </c>
      <c r="F41" s="91">
        <v>42370</v>
      </c>
      <c r="G41" s="97"/>
      <c r="H41" s="97"/>
      <c r="I41" s="97"/>
      <c r="J41" s="97"/>
      <c r="K41" s="97" t="s">
        <v>61</v>
      </c>
      <c r="L41" s="115"/>
      <c r="M41" s="195"/>
      <c r="N41" s="115">
        <v>141</v>
      </c>
      <c r="O41" s="195"/>
      <c r="P41" s="103">
        <v>2016</v>
      </c>
      <c r="Q41" s="103" t="s">
        <v>68</v>
      </c>
      <c r="R41" s="122">
        <f t="shared" si="0"/>
        <v>141</v>
      </c>
      <c r="S41" s="113">
        <f t="shared" si="1"/>
        <v>0</v>
      </c>
      <c r="T41" s="113">
        <f t="shared" si="2"/>
        <v>141</v>
      </c>
      <c r="U41" s="122">
        <f t="shared" si="3"/>
        <v>141</v>
      </c>
      <c r="V41" s="113">
        <f t="shared" si="4"/>
        <v>0</v>
      </c>
      <c r="W41" s="109"/>
      <c r="X41" s="109"/>
      <c r="Y41" s="109"/>
      <c r="Z41" s="109"/>
      <c r="AA41" s="109"/>
      <c r="AB41" s="109"/>
      <c r="AC41" s="109"/>
      <c r="AD41" s="109"/>
    </row>
    <row r="42" spans="1:30">
      <c r="A42" s="205"/>
      <c r="B42" s="217"/>
      <c r="C42" s="190"/>
      <c r="D42" s="191"/>
      <c r="E42" s="75"/>
      <c r="F42" s="91"/>
      <c r="G42" s="97"/>
      <c r="H42" s="97"/>
      <c r="I42" s="97"/>
      <c r="J42" s="97"/>
      <c r="K42" s="97"/>
      <c r="L42" s="115"/>
      <c r="M42" s="195"/>
      <c r="N42" s="115"/>
      <c r="O42" s="195"/>
      <c r="P42" s="103"/>
      <c r="Q42" s="103"/>
      <c r="R42" s="122">
        <f t="shared" si="0"/>
        <v>0</v>
      </c>
      <c r="S42" s="115">
        <f t="shared" si="1"/>
        <v>0</v>
      </c>
      <c r="T42" s="115">
        <f t="shared" si="2"/>
        <v>0</v>
      </c>
      <c r="U42" s="119">
        <f t="shared" si="3"/>
        <v>0</v>
      </c>
      <c r="V42" s="115">
        <f t="shared" si="4"/>
        <v>0</v>
      </c>
      <c r="W42" s="109"/>
      <c r="X42" s="109"/>
      <c r="Y42" s="109"/>
      <c r="Z42" s="109"/>
      <c r="AA42" s="109"/>
      <c r="AB42" s="109"/>
      <c r="AC42" s="109"/>
      <c r="AD42" s="109"/>
    </row>
    <row r="43" spans="1:30">
      <c r="A43" s="205"/>
      <c r="B43" s="217"/>
      <c r="C43" s="190"/>
      <c r="D43" s="191"/>
      <c r="E43" s="75"/>
      <c r="F43" s="91"/>
      <c r="G43" s="97"/>
      <c r="H43" s="97"/>
      <c r="I43" s="97"/>
      <c r="J43" s="97"/>
      <c r="K43" s="97"/>
      <c r="L43" s="115"/>
      <c r="M43" s="195"/>
      <c r="N43" s="115"/>
      <c r="O43" s="195"/>
      <c r="P43" s="103"/>
      <c r="Q43" s="103"/>
      <c r="R43" s="122">
        <f t="shared" si="0"/>
        <v>0</v>
      </c>
      <c r="S43" s="113">
        <f t="shared" si="1"/>
        <v>0</v>
      </c>
      <c r="T43" s="115">
        <f t="shared" si="2"/>
        <v>0</v>
      </c>
      <c r="U43" s="122">
        <f t="shared" si="3"/>
        <v>0</v>
      </c>
      <c r="V43" s="113">
        <f t="shared" si="4"/>
        <v>0</v>
      </c>
      <c r="W43" s="109"/>
      <c r="X43" s="109"/>
      <c r="Y43" s="109"/>
      <c r="Z43" s="109"/>
      <c r="AA43" s="109"/>
      <c r="AB43" s="109"/>
      <c r="AC43" s="109"/>
      <c r="AD43" s="109"/>
    </row>
    <row r="44" spans="1:30">
      <c r="A44" s="205"/>
      <c r="B44" s="217"/>
      <c r="C44" s="190"/>
      <c r="D44" s="191"/>
      <c r="E44" s="76"/>
      <c r="F44" s="89"/>
      <c r="G44" s="95"/>
      <c r="H44" s="95"/>
      <c r="I44" s="95"/>
      <c r="J44" s="95"/>
      <c r="K44" s="95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23.25" customHeight="1" thickBot="1">
      <c r="A45" s="206"/>
      <c r="B45" s="217"/>
      <c r="C45" s="192"/>
      <c r="D45" s="193"/>
      <c r="E45" s="78"/>
      <c r="F45" s="88"/>
      <c r="G45" s="146"/>
      <c r="H45" s="146"/>
      <c r="I45" s="146"/>
      <c r="J45" s="146"/>
      <c r="K45" s="146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 ht="60">
      <c r="A46" s="204">
        <f>20000</f>
        <v>20000</v>
      </c>
      <c r="B46" s="217"/>
      <c r="C46" s="197" t="s">
        <v>29</v>
      </c>
      <c r="D46" s="198"/>
      <c r="E46" s="74" t="s">
        <v>100</v>
      </c>
      <c r="F46" s="87">
        <v>42370</v>
      </c>
      <c r="G46" s="145"/>
      <c r="H46" s="145"/>
      <c r="I46" s="145"/>
      <c r="J46" s="145"/>
      <c r="K46" s="145"/>
      <c r="L46" s="112"/>
      <c r="M46" s="220">
        <f>SUM(L46:L48)</f>
        <v>0</v>
      </c>
      <c r="N46" s="112">
        <v>318.93</v>
      </c>
      <c r="O46" s="220">
        <f>SUM(N46:N48)</f>
        <v>446.61</v>
      </c>
      <c r="P46" s="99">
        <v>2016</v>
      </c>
      <c r="Q46" s="99" t="s">
        <v>68</v>
      </c>
      <c r="R46" s="121">
        <f t="shared" si="0"/>
        <v>318.93</v>
      </c>
      <c r="S46" s="112">
        <f t="shared" si="1"/>
        <v>0</v>
      </c>
      <c r="T46" s="112">
        <f t="shared" si="2"/>
        <v>318.93</v>
      </c>
      <c r="U46" s="121">
        <f t="shared" si="3"/>
        <v>318.93</v>
      </c>
      <c r="V46" s="112">
        <f t="shared" si="4"/>
        <v>0</v>
      </c>
      <c r="W46" s="105"/>
      <c r="X46" s="105"/>
      <c r="Y46" s="105"/>
      <c r="Z46" s="105"/>
      <c r="AA46" s="105"/>
      <c r="AB46" s="105"/>
      <c r="AC46" s="105"/>
      <c r="AD46" s="105"/>
    </row>
    <row r="47" spans="1:30" ht="30">
      <c r="A47" s="205"/>
      <c r="B47" s="217"/>
      <c r="C47" s="197"/>
      <c r="D47" s="198"/>
      <c r="E47" s="76" t="s">
        <v>98</v>
      </c>
      <c r="F47" s="89">
        <v>42386</v>
      </c>
      <c r="G47" s="95"/>
      <c r="H47" s="95"/>
      <c r="I47" s="95"/>
      <c r="J47" s="95"/>
      <c r="K47" s="95"/>
      <c r="L47" s="113"/>
      <c r="M47" s="221"/>
      <c r="N47" s="113">
        <v>69.03</v>
      </c>
      <c r="O47" s="221"/>
      <c r="P47" s="101">
        <v>2016</v>
      </c>
      <c r="Q47" s="101" t="s">
        <v>68</v>
      </c>
      <c r="R47" s="122">
        <f t="shared" si="0"/>
        <v>69.03</v>
      </c>
      <c r="S47" s="113">
        <f t="shared" si="1"/>
        <v>0</v>
      </c>
      <c r="T47" s="113">
        <f t="shared" si="2"/>
        <v>69.03</v>
      </c>
      <c r="U47" s="122">
        <f t="shared" si="3"/>
        <v>69.03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06"/>
      <c r="B48" s="218"/>
      <c r="C48" s="199"/>
      <c r="D48" s="200"/>
      <c r="E48" s="78" t="s">
        <v>99</v>
      </c>
      <c r="F48" s="88"/>
      <c r="G48" s="146"/>
      <c r="H48" s="146"/>
      <c r="I48" s="146"/>
      <c r="J48" s="146"/>
      <c r="K48" s="146"/>
      <c r="L48" s="114"/>
      <c r="M48" s="222"/>
      <c r="N48" s="114">
        <v>58.65</v>
      </c>
      <c r="O48" s="222"/>
      <c r="P48" s="100">
        <v>2016</v>
      </c>
      <c r="Q48" s="100" t="s">
        <v>68</v>
      </c>
      <c r="R48" s="119">
        <f t="shared" si="0"/>
        <v>58.65</v>
      </c>
      <c r="S48" s="114">
        <f t="shared" si="1"/>
        <v>0</v>
      </c>
      <c r="T48" s="114">
        <f t="shared" si="2"/>
        <v>58.65</v>
      </c>
      <c r="U48" s="123">
        <f t="shared" si="3"/>
        <v>58.65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  <row r="49" spans="1:30">
      <c r="A49" s="204"/>
      <c r="B49" s="207" t="s">
        <v>23</v>
      </c>
      <c r="C49" s="208"/>
      <c r="D49" s="208"/>
      <c r="E49" s="74"/>
      <c r="F49" s="87"/>
      <c r="G49" s="145"/>
      <c r="H49" s="145"/>
      <c r="I49" s="145"/>
      <c r="J49" s="145"/>
      <c r="K49" s="145"/>
      <c r="L49" s="112"/>
      <c r="M49" s="194">
        <f>SUM(L51)</f>
        <v>0</v>
      </c>
      <c r="N49" s="112"/>
      <c r="O49" s="194">
        <f>SUM(N51)</f>
        <v>0</v>
      </c>
      <c r="P49" s="99"/>
      <c r="Q49" s="99"/>
      <c r="R49" s="121">
        <f t="shared" si="0"/>
        <v>0</v>
      </c>
      <c r="S49" s="112">
        <f t="shared" si="1"/>
        <v>0</v>
      </c>
      <c r="T49" s="112">
        <f t="shared" si="2"/>
        <v>0</v>
      </c>
      <c r="U49" s="121">
        <f t="shared" si="3"/>
        <v>0</v>
      </c>
      <c r="V49" s="112">
        <f t="shared" si="4"/>
        <v>0</v>
      </c>
      <c r="W49" s="105"/>
      <c r="X49" s="105"/>
      <c r="Y49" s="105"/>
      <c r="Z49" s="105"/>
      <c r="AA49" s="105"/>
      <c r="AB49" s="105"/>
      <c r="AC49" s="105"/>
      <c r="AD49" s="105"/>
    </row>
    <row r="50" spans="1:30">
      <c r="A50" s="205"/>
      <c r="B50" s="215"/>
      <c r="C50" s="216"/>
      <c r="D50" s="216"/>
      <c r="E50" s="76"/>
      <c r="F50" s="89"/>
      <c r="G50" s="95"/>
      <c r="H50" s="95"/>
      <c r="I50" s="95"/>
      <c r="J50" s="95"/>
      <c r="K50" s="95"/>
      <c r="L50" s="113"/>
      <c r="M50" s="195"/>
      <c r="N50" s="113"/>
      <c r="O50" s="195"/>
      <c r="P50" s="101"/>
      <c r="Q50" s="101"/>
      <c r="R50" s="122">
        <f t="shared" si="0"/>
        <v>0</v>
      </c>
      <c r="S50" s="113">
        <f t="shared" si="1"/>
        <v>0</v>
      </c>
      <c r="T50" s="113">
        <f t="shared" si="2"/>
        <v>0</v>
      </c>
      <c r="U50" s="122">
        <f t="shared" si="3"/>
        <v>0</v>
      </c>
      <c r="V50" s="113">
        <f t="shared" si="4"/>
        <v>0</v>
      </c>
      <c r="W50" s="107"/>
      <c r="X50" s="107"/>
      <c r="Y50" s="107"/>
      <c r="Z50" s="107"/>
      <c r="AA50" s="107"/>
      <c r="AB50" s="107"/>
      <c r="AC50" s="107"/>
      <c r="AD50" s="107"/>
    </row>
    <row r="51" spans="1:30" ht="15.75" thickBot="1">
      <c r="A51" s="206"/>
      <c r="B51" s="210"/>
      <c r="C51" s="211"/>
      <c r="D51" s="211"/>
      <c r="E51" s="70"/>
      <c r="F51" s="88"/>
      <c r="G51" s="146"/>
      <c r="H51" s="146"/>
      <c r="I51" s="146"/>
      <c r="J51" s="146"/>
      <c r="K51" s="146"/>
      <c r="L51" s="114"/>
      <c r="M51" s="196"/>
      <c r="N51" s="114"/>
      <c r="O51" s="196"/>
      <c r="P51" s="100"/>
      <c r="Q51" s="100"/>
      <c r="R51" s="119">
        <f t="shared" si="0"/>
        <v>0</v>
      </c>
      <c r="S51" s="114">
        <f t="shared" si="1"/>
        <v>0</v>
      </c>
      <c r="T51" s="114">
        <f t="shared" si="2"/>
        <v>0</v>
      </c>
      <c r="U51" s="123">
        <f t="shared" si="3"/>
        <v>0</v>
      </c>
      <c r="V51" s="114">
        <f t="shared" si="4"/>
        <v>0</v>
      </c>
      <c r="W51" s="106"/>
      <c r="X51" s="106"/>
      <c r="Y51" s="106"/>
      <c r="Z51" s="106"/>
      <c r="AA51" s="106"/>
      <c r="AB51" s="106"/>
      <c r="AC51" s="106"/>
      <c r="AD51" s="106"/>
    </row>
    <row r="52" spans="1:30">
      <c r="A52" s="213"/>
      <c r="B52" s="208" t="s">
        <v>24</v>
      </c>
      <c r="C52" s="208"/>
      <c r="D52" s="208"/>
      <c r="E52" s="81"/>
      <c r="F52" s="91"/>
      <c r="G52" s="97"/>
      <c r="H52" s="97"/>
      <c r="I52" s="97"/>
      <c r="J52" s="97"/>
      <c r="K52" s="97"/>
      <c r="L52" s="115"/>
      <c r="M52" s="195">
        <f>SUM(L54)</f>
        <v>0</v>
      </c>
      <c r="N52" s="115"/>
      <c r="O52" s="195">
        <f>SUM(N54)</f>
        <v>0</v>
      </c>
      <c r="P52" s="103"/>
      <c r="Q52" s="103"/>
      <c r="R52" s="121">
        <f t="shared" si="0"/>
        <v>0</v>
      </c>
      <c r="S52" s="115">
        <f t="shared" si="1"/>
        <v>0</v>
      </c>
      <c r="T52" s="115">
        <f t="shared" si="2"/>
        <v>0</v>
      </c>
      <c r="U52" s="119">
        <f t="shared" si="3"/>
        <v>0</v>
      </c>
      <c r="V52" s="115">
        <f t="shared" si="4"/>
        <v>0</v>
      </c>
      <c r="W52" s="109"/>
      <c r="X52" s="109"/>
      <c r="Y52" s="109"/>
      <c r="Z52" s="109"/>
      <c r="AA52" s="109"/>
      <c r="AB52" s="109"/>
      <c r="AC52" s="109"/>
      <c r="AD52" s="109"/>
    </row>
    <row r="53" spans="1:30">
      <c r="A53" s="219"/>
      <c r="B53" s="216"/>
      <c r="C53" s="216"/>
      <c r="D53" s="216"/>
      <c r="E53" s="82"/>
      <c r="F53" s="89"/>
      <c r="G53" s="95"/>
      <c r="H53" s="95"/>
      <c r="I53" s="95"/>
      <c r="J53" s="95"/>
      <c r="K53" s="95"/>
      <c r="L53" s="113"/>
      <c r="M53" s="195"/>
      <c r="N53" s="113"/>
      <c r="O53" s="195"/>
      <c r="P53" s="101"/>
      <c r="Q53" s="101"/>
      <c r="R53" s="122">
        <f t="shared" si="0"/>
        <v>0</v>
      </c>
      <c r="S53" s="113">
        <f t="shared" si="1"/>
        <v>0</v>
      </c>
      <c r="T53" s="113">
        <f t="shared" si="2"/>
        <v>0</v>
      </c>
      <c r="U53" s="122">
        <f t="shared" si="3"/>
        <v>0</v>
      </c>
      <c r="V53" s="113">
        <f t="shared" si="4"/>
        <v>0</v>
      </c>
      <c r="W53" s="107"/>
      <c r="X53" s="107"/>
      <c r="Y53" s="107"/>
      <c r="Z53" s="107"/>
      <c r="AA53" s="107"/>
      <c r="AB53" s="107"/>
      <c r="AC53" s="107"/>
      <c r="AD53" s="107"/>
    </row>
    <row r="54" spans="1:30" ht="15.75" thickBot="1">
      <c r="A54" s="214"/>
      <c r="B54" s="211"/>
      <c r="C54" s="211"/>
      <c r="D54" s="211"/>
      <c r="E54" s="70"/>
      <c r="F54" s="88"/>
      <c r="G54" s="146"/>
      <c r="H54" s="146"/>
      <c r="I54" s="146"/>
      <c r="J54" s="146"/>
      <c r="K54" s="146"/>
      <c r="L54" s="114"/>
      <c r="M54" s="196"/>
      <c r="N54" s="114"/>
      <c r="O54" s="196"/>
      <c r="P54" s="100"/>
      <c r="Q54" s="100"/>
      <c r="R54" s="120">
        <f t="shared" si="0"/>
        <v>0</v>
      </c>
      <c r="S54" s="114">
        <f t="shared" si="1"/>
        <v>0</v>
      </c>
      <c r="T54" s="114">
        <f t="shared" si="2"/>
        <v>0</v>
      </c>
      <c r="U54" s="123">
        <f t="shared" si="3"/>
        <v>0</v>
      </c>
      <c r="V54" s="114">
        <f t="shared" si="4"/>
        <v>0</v>
      </c>
      <c r="W54" s="106"/>
      <c r="X54" s="106"/>
      <c r="Y54" s="106"/>
      <c r="Z54" s="106"/>
      <c r="AA54" s="106"/>
      <c r="AB54" s="106"/>
      <c r="AC54" s="106"/>
      <c r="AD54" s="106"/>
    </row>
    <row r="55" spans="1:30">
      <c r="A55" s="57">
        <f>SUM(A3:A54)</f>
        <v>54300</v>
      </c>
    </row>
  </sheetData>
  <customSheetViews>
    <customSheetView guid="{EC730B5F-3027-46D8-A7F8-1F30876D0E83}">
      <selection activeCell="O9" sqref="O9:O16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22">
      <selection activeCell="E38" sqref="A38:XFD38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R46" sqref="R46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45"/>
    <mergeCell ref="C36:D45"/>
    <mergeCell ref="M36:M45"/>
    <mergeCell ref="O36:O45"/>
    <mergeCell ref="A52:A54"/>
    <mergeCell ref="B52:D54"/>
    <mergeCell ref="M52:M54"/>
    <mergeCell ref="O52:O54"/>
    <mergeCell ref="A46:A48"/>
    <mergeCell ref="C46:D48"/>
    <mergeCell ref="M46:M48"/>
    <mergeCell ref="O46:O48"/>
    <mergeCell ref="A49:A51"/>
    <mergeCell ref="B49:D51"/>
    <mergeCell ref="M49:M51"/>
    <mergeCell ref="O49:O51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8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9"/>
  <sheetViews>
    <sheetView topLeftCell="A2" workbookViewId="0">
      <pane ySplit="1" topLeftCell="A3" activePane="bottomLeft" state="frozen"/>
      <selection activeCell="A2" sqref="A2"/>
      <selection pane="bottomLeft" activeCell="E24" sqref="E24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64" customWidth="1"/>
    <col min="6" max="6" width="8.42578125" style="64" customWidth="1"/>
    <col min="7" max="7" width="13.140625" style="64" customWidth="1"/>
    <col min="8" max="8" width="10.85546875" style="64" customWidth="1"/>
    <col min="9" max="9" width="11.42578125" style="64"/>
    <col min="10" max="10" width="12.7109375" style="64" customWidth="1"/>
    <col min="11" max="11" width="7.42578125" style="64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5" t="s">
        <v>3</v>
      </c>
      <c r="H1" s="186"/>
      <c r="I1" s="186"/>
      <c r="J1" s="186"/>
      <c r="K1" s="187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4" t="s">
        <v>10</v>
      </c>
      <c r="H2" s="84" t="s">
        <v>11</v>
      </c>
      <c r="I2" s="84" t="s">
        <v>12</v>
      </c>
      <c r="J2" s="84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147"/>
      <c r="F3" s="148"/>
      <c r="G3" s="145"/>
      <c r="H3" s="145"/>
      <c r="I3" s="145"/>
      <c r="J3" s="145"/>
      <c r="K3" s="145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48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149"/>
      <c r="F4" s="150"/>
      <c r="G4" s="146"/>
      <c r="H4" s="146"/>
      <c r="I4" s="146"/>
      <c r="J4" s="146"/>
      <c r="K4" s="146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48" si="1">L4</f>
        <v>0</v>
      </c>
      <c r="T4" s="114">
        <f t="shared" ref="T4:T48" si="2">N4</f>
        <v>0</v>
      </c>
      <c r="U4" s="123">
        <f t="shared" ref="U4:U48" si="3">S4+T4</f>
        <v>0</v>
      </c>
      <c r="V4" s="114">
        <f t="shared" ref="V4:V48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5" t="s">
        <v>26</v>
      </c>
      <c r="D5" s="35" t="s">
        <v>38</v>
      </c>
      <c r="E5" s="151"/>
      <c r="F5" s="148"/>
      <c r="G5" s="145"/>
      <c r="H5" s="145"/>
      <c r="I5" s="145"/>
      <c r="J5" s="145"/>
      <c r="K5" s="145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5"/>
      <c r="D6" s="13" t="s">
        <v>60</v>
      </c>
      <c r="E6" s="134"/>
      <c r="F6" s="152"/>
      <c r="G6" s="95"/>
      <c r="H6" s="95"/>
      <c r="I6" s="95"/>
      <c r="J6" s="95"/>
      <c r="K6" s="95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5"/>
      <c r="D7" s="12" t="s">
        <v>40</v>
      </c>
      <c r="E7" s="134"/>
      <c r="F7" s="152"/>
      <c r="G7" s="95"/>
      <c r="H7" s="95"/>
      <c r="I7" s="95"/>
      <c r="J7" s="95"/>
      <c r="K7" s="95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6"/>
      <c r="D8" s="14" t="s">
        <v>59</v>
      </c>
      <c r="E8" s="153"/>
      <c r="F8" s="150"/>
      <c r="G8" s="146"/>
      <c r="H8" s="146"/>
      <c r="I8" s="146"/>
      <c r="J8" s="146"/>
      <c r="K8" s="146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74"/>
      <c r="F9" s="148"/>
      <c r="G9" s="145"/>
      <c r="H9" s="145"/>
      <c r="I9" s="145"/>
      <c r="J9" s="145"/>
      <c r="K9" s="145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6"/>
      <c r="F10" s="152"/>
      <c r="G10" s="95"/>
      <c r="H10" s="95"/>
      <c r="I10" s="95"/>
      <c r="J10" s="95"/>
      <c r="K10" s="95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6"/>
      <c r="F11" s="152"/>
      <c r="G11" s="95"/>
      <c r="H11" s="95"/>
      <c r="I11" s="95"/>
      <c r="J11" s="95"/>
      <c r="K11" s="95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6"/>
      <c r="F12" s="152"/>
      <c r="G12" s="95"/>
      <c r="H12" s="95"/>
      <c r="I12" s="95"/>
      <c r="J12" s="95"/>
      <c r="K12" s="95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6"/>
      <c r="F13" s="152"/>
      <c r="G13" s="95"/>
      <c r="H13" s="95"/>
      <c r="I13" s="95"/>
      <c r="J13" s="95"/>
      <c r="K13" s="95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6"/>
      <c r="F14" s="152"/>
      <c r="G14" s="95"/>
      <c r="H14" s="95"/>
      <c r="I14" s="95"/>
      <c r="J14" s="95"/>
      <c r="K14" s="95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6"/>
      <c r="F15" s="152"/>
      <c r="G15" s="95"/>
      <c r="H15" s="95"/>
      <c r="I15" s="95"/>
      <c r="J15" s="95"/>
      <c r="K15" s="95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150"/>
      <c r="G16" s="146"/>
      <c r="H16" s="146"/>
      <c r="I16" s="146"/>
      <c r="J16" s="146"/>
      <c r="K16" s="146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148"/>
      <c r="G17" s="145"/>
      <c r="H17" s="145"/>
      <c r="I17" s="145"/>
      <c r="J17" s="145"/>
      <c r="K17" s="145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152"/>
      <c r="G18" s="95"/>
      <c r="H18" s="95"/>
      <c r="I18" s="95"/>
      <c r="J18" s="95"/>
      <c r="K18" s="95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152"/>
      <c r="G19" s="95"/>
      <c r="H19" s="95"/>
      <c r="I19" s="95"/>
      <c r="J19" s="95"/>
      <c r="K19" s="95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152"/>
      <c r="G20" s="95"/>
      <c r="H20" s="95"/>
      <c r="I20" s="95"/>
      <c r="J20" s="95"/>
      <c r="K20" s="95"/>
      <c r="L20" s="113"/>
      <c r="M20" s="195"/>
      <c r="N20" s="113"/>
      <c r="O20" s="195"/>
      <c r="P20" s="101"/>
      <c r="Q20" s="101"/>
      <c r="R20" s="122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154"/>
      <c r="G21" s="111"/>
      <c r="H21" s="111"/>
      <c r="I21" s="111"/>
      <c r="J21" s="111"/>
      <c r="K21" s="111"/>
      <c r="L21" s="116"/>
      <c r="M21" s="195"/>
      <c r="N21" s="116"/>
      <c r="O21" s="195"/>
      <c r="P21" s="102"/>
      <c r="Q21" s="102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150"/>
      <c r="G22" s="146"/>
      <c r="H22" s="146"/>
      <c r="I22" s="146"/>
      <c r="J22" s="146"/>
      <c r="K22" s="146"/>
      <c r="L22" s="114"/>
      <c r="M22" s="196"/>
      <c r="N22" s="114"/>
      <c r="O22" s="196"/>
      <c r="P22" s="100"/>
      <c r="Q22" s="100"/>
      <c r="R22" s="119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30">
      <c r="A23" s="201">
        <f>2400+8500</f>
        <v>10900</v>
      </c>
      <c r="B23" s="217"/>
      <c r="C23" s="188" t="s">
        <v>37</v>
      </c>
      <c r="D23" s="189"/>
      <c r="E23" s="74" t="s">
        <v>80</v>
      </c>
      <c r="F23" s="148"/>
      <c r="G23" s="145" t="s">
        <v>61</v>
      </c>
      <c r="H23" s="145"/>
      <c r="I23" s="145"/>
      <c r="J23" s="145"/>
      <c r="K23" s="145"/>
      <c r="L23" s="112">
        <v>121.92</v>
      </c>
      <c r="M23" s="194">
        <f>SUM(L23:L34)</f>
        <v>473.64000000000004</v>
      </c>
      <c r="N23" s="112"/>
      <c r="O23" s="194">
        <f>SUM(N23:N34)</f>
        <v>103.75999999999999</v>
      </c>
      <c r="P23" s="99">
        <v>2015</v>
      </c>
      <c r="Q23" s="99" t="s">
        <v>68</v>
      </c>
      <c r="R23" s="121">
        <f t="shared" si="0"/>
        <v>121.92</v>
      </c>
      <c r="S23" s="112">
        <f t="shared" si="1"/>
        <v>121.92</v>
      </c>
      <c r="T23" s="112">
        <f t="shared" si="2"/>
        <v>0</v>
      </c>
      <c r="U23" s="121">
        <f t="shared" si="3"/>
        <v>121.92</v>
      </c>
      <c r="V23" s="112">
        <f t="shared" si="4"/>
        <v>0</v>
      </c>
      <c r="W23" s="105"/>
      <c r="X23" s="105" t="s">
        <v>61</v>
      </c>
      <c r="Y23" s="105"/>
      <c r="Z23" s="105"/>
      <c r="AA23" s="105"/>
      <c r="AB23" s="105"/>
      <c r="AC23" s="105"/>
      <c r="AD23" s="105"/>
    </row>
    <row r="24" spans="1:30" ht="45">
      <c r="A24" s="202"/>
      <c r="B24" s="217"/>
      <c r="C24" s="190"/>
      <c r="D24" s="191"/>
      <c r="E24" s="76" t="s">
        <v>81</v>
      </c>
      <c r="F24" s="152"/>
      <c r="G24" s="95"/>
      <c r="H24" s="95"/>
      <c r="I24" s="95"/>
      <c r="J24" s="95" t="s">
        <v>61</v>
      </c>
      <c r="K24" s="95"/>
      <c r="L24" s="113">
        <v>351.72</v>
      </c>
      <c r="M24" s="195"/>
      <c r="N24" s="113"/>
      <c r="O24" s="195"/>
      <c r="P24" s="101">
        <v>2015</v>
      </c>
      <c r="Q24" s="101" t="s">
        <v>68</v>
      </c>
      <c r="R24" s="122">
        <f t="shared" si="0"/>
        <v>351.72</v>
      </c>
      <c r="S24" s="113">
        <f t="shared" si="1"/>
        <v>351.72</v>
      </c>
      <c r="T24" s="113">
        <f t="shared" si="2"/>
        <v>0</v>
      </c>
      <c r="U24" s="122">
        <f t="shared" si="3"/>
        <v>351.72</v>
      </c>
      <c r="V24" s="113">
        <f t="shared" si="4"/>
        <v>0</v>
      </c>
      <c r="W24" s="107" t="s">
        <v>61</v>
      </c>
      <c r="X24" s="107"/>
      <c r="Y24" s="107"/>
      <c r="Z24" s="107"/>
      <c r="AA24" s="107"/>
      <c r="AB24" s="107"/>
      <c r="AC24" s="107"/>
      <c r="AD24" s="107"/>
    </row>
    <row r="25" spans="1:30" ht="30">
      <c r="A25" s="202"/>
      <c r="B25" s="217"/>
      <c r="C25" s="190"/>
      <c r="D25" s="191"/>
      <c r="E25" s="76" t="s">
        <v>82</v>
      </c>
      <c r="F25" s="152"/>
      <c r="G25" s="155" t="s">
        <v>84</v>
      </c>
      <c r="H25" s="95"/>
      <c r="I25" s="95"/>
      <c r="J25" s="95"/>
      <c r="K25" s="95"/>
      <c r="L25" s="113"/>
      <c r="M25" s="195"/>
      <c r="N25" s="113">
        <v>74.16</v>
      </c>
      <c r="O25" s="195"/>
      <c r="P25" s="101">
        <v>2016</v>
      </c>
      <c r="Q25" s="101" t="s">
        <v>85</v>
      </c>
      <c r="R25" s="122">
        <f t="shared" si="0"/>
        <v>74.16</v>
      </c>
      <c r="S25" s="113">
        <f t="shared" si="1"/>
        <v>0</v>
      </c>
      <c r="T25" s="113">
        <f t="shared" si="2"/>
        <v>74.16</v>
      </c>
      <c r="U25" s="122">
        <f t="shared" si="3"/>
        <v>74.16</v>
      </c>
      <c r="V25" s="113">
        <f t="shared" si="4"/>
        <v>0</v>
      </c>
      <c r="W25" s="107" t="s">
        <v>61</v>
      </c>
      <c r="X25" s="107"/>
      <c r="Y25" s="107"/>
      <c r="Z25" s="107"/>
      <c r="AA25" s="107" t="s">
        <v>61</v>
      </c>
      <c r="AB25" s="107"/>
      <c r="AC25" s="107"/>
      <c r="AD25" s="107"/>
    </row>
    <row r="26" spans="1:30" ht="30">
      <c r="A26" s="202"/>
      <c r="B26" s="217"/>
      <c r="C26" s="190"/>
      <c r="D26" s="191"/>
      <c r="E26" s="76" t="s">
        <v>83</v>
      </c>
      <c r="F26" s="152"/>
      <c r="G26" s="95" t="s">
        <v>63</v>
      </c>
      <c r="H26" s="95"/>
      <c r="I26" s="95"/>
      <c r="J26" s="95"/>
      <c r="K26" s="95"/>
      <c r="L26" s="113"/>
      <c r="M26" s="195"/>
      <c r="N26" s="113">
        <v>29.6</v>
      </c>
      <c r="O26" s="195"/>
      <c r="P26" s="101">
        <v>2016</v>
      </c>
      <c r="Q26" s="101" t="s">
        <v>68</v>
      </c>
      <c r="R26" s="122">
        <f t="shared" si="0"/>
        <v>29.6</v>
      </c>
      <c r="S26" s="113">
        <f t="shared" si="1"/>
        <v>0</v>
      </c>
      <c r="T26" s="113">
        <f t="shared" si="2"/>
        <v>29.6</v>
      </c>
      <c r="U26" s="122">
        <f t="shared" si="3"/>
        <v>29.6</v>
      </c>
      <c r="V26" s="113">
        <f t="shared" si="4"/>
        <v>0</v>
      </c>
      <c r="W26" s="107" t="s">
        <v>61</v>
      </c>
      <c r="X26" s="107"/>
      <c r="Y26" s="107"/>
      <c r="Z26" s="107"/>
      <c r="AA26" s="107" t="s">
        <v>61</v>
      </c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152"/>
      <c r="G27" s="95"/>
      <c r="H27" s="95"/>
      <c r="I27" s="95"/>
      <c r="J27" s="95"/>
      <c r="K27" s="95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152"/>
      <c r="G28" s="95"/>
      <c r="H28" s="95"/>
      <c r="I28" s="95"/>
      <c r="J28" s="95"/>
      <c r="K28" s="95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152"/>
      <c r="G29" s="95"/>
      <c r="H29" s="95"/>
      <c r="I29" s="95"/>
      <c r="J29" s="95"/>
      <c r="K29" s="95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152"/>
      <c r="G30" s="95"/>
      <c r="H30" s="95"/>
      <c r="I30" s="95"/>
      <c r="J30" s="95"/>
      <c r="K30" s="95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152"/>
      <c r="G31" s="95"/>
      <c r="H31" s="95"/>
      <c r="I31" s="95"/>
      <c r="J31" s="95"/>
      <c r="K31" s="95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152"/>
      <c r="G32" s="95"/>
      <c r="H32" s="95"/>
      <c r="I32" s="95"/>
      <c r="J32" s="95"/>
      <c r="K32" s="95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152"/>
      <c r="G33" s="95"/>
      <c r="H33" s="95"/>
      <c r="I33" s="95"/>
      <c r="J33" s="95"/>
      <c r="K33" s="95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 ht="15.75" thickBot="1">
      <c r="A34" s="203"/>
      <c r="B34" s="217"/>
      <c r="C34" s="192"/>
      <c r="D34" s="193"/>
      <c r="E34" s="78"/>
      <c r="F34" s="150"/>
      <c r="G34" s="146"/>
      <c r="H34" s="146"/>
      <c r="I34" s="146"/>
      <c r="J34" s="146"/>
      <c r="K34" s="146"/>
      <c r="L34" s="114"/>
      <c r="M34" s="196"/>
      <c r="N34" s="114"/>
      <c r="O34" s="196"/>
      <c r="P34" s="100"/>
      <c r="Q34" s="100"/>
      <c r="R34" s="119">
        <f t="shared" si="0"/>
        <v>0</v>
      </c>
      <c r="S34" s="114">
        <f t="shared" si="1"/>
        <v>0</v>
      </c>
      <c r="T34" s="114">
        <f t="shared" si="2"/>
        <v>0</v>
      </c>
      <c r="U34" s="123">
        <f t="shared" si="3"/>
        <v>0</v>
      </c>
      <c r="V34" s="114">
        <f t="shared" si="4"/>
        <v>0</v>
      </c>
      <c r="W34" s="106"/>
      <c r="X34" s="106"/>
      <c r="Y34" s="106"/>
      <c r="Z34" s="106"/>
      <c r="AA34" s="106"/>
      <c r="AB34" s="106"/>
      <c r="AC34" s="106"/>
      <c r="AD34" s="106"/>
    </row>
    <row r="35" spans="1:30" ht="60">
      <c r="A35" s="204">
        <f>1500+150+1000+3500+25000</f>
        <v>31150</v>
      </c>
      <c r="B35" s="217"/>
      <c r="C35" s="188" t="s">
        <v>27</v>
      </c>
      <c r="D35" s="189"/>
      <c r="E35" s="74" t="s">
        <v>75</v>
      </c>
      <c r="F35" s="148">
        <v>42339</v>
      </c>
      <c r="G35" s="145" t="s">
        <v>73</v>
      </c>
      <c r="H35" s="145"/>
      <c r="I35" s="145"/>
      <c r="J35" s="145"/>
      <c r="K35" s="145"/>
      <c r="L35" s="112">
        <v>112.11</v>
      </c>
      <c r="M35" s="194">
        <f>SUM(L35:L39)</f>
        <v>1377.17</v>
      </c>
      <c r="N35" s="112"/>
      <c r="O35" s="194">
        <f>SUM(N35:N39)</f>
        <v>612.11</v>
      </c>
      <c r="P35" s="99">
        <v>2015</v>
      </c>
      <c r="Q35" s="99" t="s">
        <v>68</v>
      </c>
      <c r="R35" s="121">
        <f t="shared" si="0"/>
        <v>112.11</v>
      </c>
      <c r="S35" s="112">
        <f t="shared" si="1"/>
        <v>112.11</v>
      </c>
      <c r="T35" s="112">
        <f t="shared" si="2"/>
        <v>0</v>
      </c>
      <c r="U35" s="121">
        <f t="shared" si="3"/>
        <v>112.11</v>
      </c>
      <c r="V35" s="112">
        <f t="shared" si="4"/>
        <v>0</v>
      </c>
      <c r="W35" s="105" t="s">
        <v>61</v>
      </c>
      <c r="X35" s="105"/>
      <c r="Y35" s="105"/>
      <c r="Z35" s="105" t="s">
        <v>61</v>
      </c>
      <c r="AA35" s="105"/>
      <c r="AB35" s="105"/>
      <c r="AC35" s="105"/>
      <c r="AD35" s="105"/>
    </row>
    <row r="36" spans="1:30" ht="45">
      <c r="A36" s="205"/>
      <c r="B36" s="217"/>
      <c r="C36" s="190"/>
      <c r="D36" s="191"/>
      <c r="E36" s="75" t="s">
        <v>74</v>
      </c>
      <c r="F36" s="138"/>
      <c r="G36" s="97" t="s">
        <v>76</v>
      </c>
      <c r="H36" s="97"/>
      <c r="I36" s="97"/>
      <c r="J36" s="97"/>
      <c r="K36" s="97"/>
      <c r="L36" s="115">
        <v>57.62</v>
      </c>
      <c r="M36" s="195"/>
      <c r="N36" s="115"/>
      <c r="O36" s="195"/>
      <c r="P36" s="103">
        <v>2015</v>
      </c>
      <c r="Q36" s="103"/>
      <c r="R36" s="122">
        <f t="shared" si="0"/>
        <v>57.62</v>
      </c>
      <c r="S36" s="113">
        <f t="shared" si="1"/>
        <v>57.62</v>
      </c>
      <c r="T36" s="113">
        <f t="shared" si="2"/>
        <v>0</v>
      </c>
      <c r="U36" s="122">
        <f t="shared" si="3"/>
        <v>57.62</v>
      </c>
      <c r="V36" s="113">
        <f t="shared" si="4"/>
        <v>0</v>
      </c>
      <c r="W36" s="109" t="s">
        <v>61</v>
      </c>
      <c r="X36" s="109"/>
      <c r="Y36" s="109"/>
      <c r="Z36" s="109" t="s">
        <v>61</v>
      </c>
      <c r="AA36" s="109"/>
      <c r="AB36" s="109"/>
      <c r="AC36" s="109"/>
      <c r="AD36" s="109"/>
    </row>
    <row r="37" spans="1:30" ht="30">
      <c r="A37" s="205"/>
      <c r="B37" s="217"/>
      <c r="C37" s="190"/>
      <c r="D37" s="191"/>
      <c r="E37" s="76" t="s">
        <v>77</v>
      </c>
      <c r="F37" s="152"/>
      <c r="G37" s="95">
        <v>100045050</v>
      </c>
      <c r="H37" s="95"/>
      <c r="I37" s="95"/>
      <c r="J37" s="95"/>
      <c r="K37" s="95"/>
      <c r="L37" s="113">
        <v>276</v>
      </c>
      <c r="M37" s="195"/>
      <c r="N37" s="113"/>
      <c r="O37" s="195"/>
      <c r="P37" s="101">
        <v>2015</v>
      </c>
      <c r="Q37" s="101"/>
      <c r="R37" s="122">
        <f t="shared" si="0"/>
        <v>276</v>
      </c>
      <c r="S37" s="113">
        <f t="shared" si="1"/>
        <v>276</v>
      </c>
      <c r="T37" s="113">
        <f t="shared" si="2"/>
        <v>0</v>
      </c>
      <c r="U37" s="122">
        <f t="shared" si="3"/>
        <v>276</v>
      </c>
      <c r="V37" s="113">
        <f t="shared" si="4"/>
        <v>0</v>
      </c>
      <c r="W37" s="107" t="s">
        <v>61</v>
      </c>
      <c r="X37" s="107"/>
      <c r="Y37" s="107"/>
      <c r="Z37" s="107" t="s">
        <v>61</v>
      </c>
      <c r="AA37" s="107"/>
      <c r="AB37" s="107"/>
      <c r="AC37" s="107"/>
      <c r="AD37" s="107"/>
    </row>
    <row r="38" spans="1:30" ht="45">
      <c r="A38" s="205"/>
      <c r="B38" s="217"/>
      <c r="C38" s="190"/>
      <c r="D38" s="191"/>
      <c r="E38" s="79" t="s">
        <v>74</v>
      </c>
      <c r="F38" s="154"/>
      <c r="G38" s="97" t="s">
        <v>76</v>
      </c>
      <c r="H38" s="111"/>
      <c r="I38" s="111"/>
      <c r="J38" s="111"/>
      <c r="K38" s="111"/>
      <c r="L38" s="116">
        <v>931.44</v>
      </c>
      <c r="M38" s="195"/>
      <c r="N38" s="116"/>
      <c r="O38" s="195"/>
      <c r="P38" s="102">
        <v>2015</v>
      </c>
      <c r="Q38" s="102"/>
      <c r="R38" s="119">
        <f t="shared" si="0"/>
        <v>931.44</v>
      </c>
      <c r="S38" s="116">
        <f t="shared" si="1"/>
        <v>931.44</v>
      </c>
      <c r="T38" s="116"/>
      <c r="U38" s="124"/>
      <c r="V38" s="116"/>
      <c r="W38" s="108"/>
      <c r="X38" s="108" t="s">
        <v>61</v>
      </c>
      <c r="Y38" s="108" t="s">
        <v>61</v>
      </c>
      <c r="Z38" s="108"/>
      <c r="AA38" s="108"/>
      <c r="AB38" s="108"/>
      <c r="AC38" s="108"/>
      <c r="AD38" s="108"/>
    </row>
    <row r="39" spans="1:30" ht="30.75" thickBot="1">
      <c r="A39" s="206"/>
      <c r="B39" s="217"/>
      <c r="C39" s="192"/>
      <c r="D39" s="193"/>
      <c r="E39" s="78" t="s">
        <v>78</v>
      </c>
      <c r="F39" s="150"/>
      <c r="G39" s="97"/>
      <c r="H39" s="146"/>
      <c r="I39" s="146"/>
      <c r="J39" s="146"/>
      <c r="K39" s="146" t="s">
        <v>61</v>
      </c>
      <c r="L39" s="114"/>
      <c r="M39" s="196"/>
      <c r="N39" s="114">
        <v>612.11</v>
      </c>
      <c r="O39" s="196"/>
      <c r="P39" s="100">
        <v>2016</v>
      </c>
      <c r="Q39" s="100"/>
      <c r="R39" s="119">
        <f t="shared" si="0"/>
        <v>612.11</v>
      </c>
      <c r="S39" s="114">
        <f t="shared" si="1"/>
        <v>0</v>
      </c>
      <c r="T39" s="114">
        <f t="shared" si="2"/>
        <v>612.11</v>
      </c>
      <c r="U39" s="123">
        <f t="shared" si="3"/>
        <v>612.11</v>
      </c>
      <c r="V39" s="114">
        <f t="shared" si="4"/>
        <v>0</v>
      </c>
      <c r="W39" s="106" t="s">
        <v>61</v>
      </c>
      <c r="X39" s="106"/>
      <c r="Y39" s="106"/>
      <c r="Z39" s="106"/>
      <c r="AA39" s="106" t="s">
        <v>61</v>
      </c>
      <c r="AB39" s="106"/>
      <c r="AC39" s="106"/>
      <c r="AD39" s="106"/>
    </row>
    <row r="40" spans="1:30" ht="15" customHeight="1">
      <c r="A40" s="204">
        <f>0</f>
        <v>0</v>
      </c>
      <c r="B40" s="217"/>
      <c r="C40" s="197" t="s">
        <v>29</v>
      </c>
      <c r="D40" s="198"/>
      <c r="E40" s="74" t="s">
        <v>79</v>
      </c>
      <c r="F40" s="148">
        <v>42370</v>
      </c>
      <c r="G40" s="145"/>
      <c r="H40" s="145"/>
      <c r="I40" s="145"/>
      <c r="J40" s="145"/>
      <c r="K40" s="145"/>
      <c r="L40" s="112"/>
      <c r="M40" s="220">
        <f>SUM(L40:L42)</f>
        <v>0</v>
      </c>
      <c r="N40" s="112">
        <v>378</v>
      </c>
      <c r="O40" s="220">
        <f>SUM(N35:N39)</f>
        <v>612.11</v>
      </c>
      <c r="P40" s="99">
        <v>2016</v>
      </c>
      <c r="Q40" s="99" t="s">
        <v>68</v>
      </c>
      <c r="R40" s="121">
        <f t="shared" si="0"/>
        <v>378</v>
      </c>
      <c r="S40" s="112">
        <f t="shared" si="1"/>
        <v>0</v>
      </c>
      <c r="T40" s="112">
        <f t="shared" si="2"/>
        <v>378</v>
      </c>
      <c r="U40" s="121">
        <f t="shared" si="3"/>
        <v>378</v>
      </c>
      <c r="V40" s="112">
        <f t="shared" si="4"/>
        <v>0</v>
      </c>
      <c r="W40" s="105" t="s">
        <v>61</v>
      </c>
      <c r="X40" s="105"/>
      <c r="Y40" s="105"/>
      <c r="Z40" s="105"/>
      <c r="AA40" s="105"/>
      <c r="AB40" s="105"/>
      <c r="AC40" s="105"/>
      <c r="AD40" s="105"/>
    </row>
    <row r="41" spans="1:30">
      <c r="A41" s="205"/>
      <c r="B41" s="217"/>
      <c r="C41" s="197"/>
      <c r="D41" s="198"/>
      <c r="E41" s="76"/>
      <c r="F41" s="152"/>
      <c r="G41" s="95"/>
      <c r="H41" s="95"/>
      <c r="I41" s="95"/>
      <c r="J41" s="95"/>
      <c r="K41" s="95"/>
      <c r="L41" s="113"/>
      <c r="M41" s="221"/>
      <c r="N41" s="113"/>
      <c r="O41" s="221"/>
      <c r="P41" s="101"/>
      <c r="Q41" s="101"/>
      <c r="R41" s="122">
        <f t="shared" si="0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 ht="15.75" thickBot="1">
      <c r="A42" s="206"/>
      <c r="B42" s="218"/>
      <c r="C42" s="199"/>
      <c r="D42" s="200"/>
      <c r="E42" s="78"/>
      <c r="F42" s="150"/>
      <c r="G42" s="146"/>
      <c r="H42" s="146"/>
      <c r="I42" s="146"/>
      <c r="J42" s="146"/>
      <c r="K42" s="146"/>
      <c r="L42" s="114"/>
      <c r="M42" s="222"/>
      <c r="N42" s="114"/>
      <c r="O42" s="222"/>
      <c r="P42" s="100"/>
      <c r="Q42" s="100"/>
      <c r="R42" s="119">
        <f t="shared" si="0"/>
        <v>0</v>
      </c>
      <c r="S42" s="114">
        <f t="shared" si="1"/>
        <v>0</v>
      </c>
      <c r="T42" s="114">
        <f t="shared" si="2"/>
        <v>0</v>
      </c>
      <c r="U42" s="123">
        <f t="shared" si="3"/>
        <v>0</v>
      </c>
      <c r="V42" s="114">
        <f t="shared" si="4"/>
        <v>0</v>
      </c>
      <c r="W42" s="106"/>
      <c r="X42" s="106"/>
      <c r="Y42" s="106"/>
      <c r="Z42" s="106"/>
      <c r="AA42" s="106"/>
      <c r="AB42" s="106"/>
      <c r="AC42" s="106"/>
      <c r="AD42" s="106"/>
    </row>
    <row r="43" spans="1:30">
      <c r="A43" s="204"/>
      <c r="B43" s="207" t="s">
        <v>23</v>
      </c>
      <c r="C43" s="208"/>
      <c r="D43" s="208"/>
      <c r="E43" s="74"/>
      <c r="F43" s="148"/>
      <c r="G43" s="145"/>
      <c r="H43" s="145"/>
      <c r="I43" s="145"/>
      <c r="J43" s="145"/>
      <c r="K43" s="145"/>
      <c r="L43" s="112"/>
      <c r="M43" s="194">
        <f>SUM(L45)</f>
        <v>0</v>
      </c>
      <c r="N43" s="112"/>
      <c r="O43" s="194">
        <f>SUM(N45)</f>
        <v>0</v>
      </c>
      <c r="P43" s="99"/>
      <c r="Q43" s="99"/>
      <c r="R43" s="121">
        <f t="shared" si="0"/>
        <v>0</v>
      </c>
      <c r="S43" s="112">
        <f t="shared" si="1"/>
        <v>0</v>
      </c>
      <c r="T43" s="112">
        <f t="shared" si="2"/>
        <v>0</v>
      </c>
      <c r="U43" s="121">
        <f t="shared" si="3"/>
        <v>0</v>
      </c>
      <c r="V43" s="112">
        <f t="shared" si="4"/>
        <v>0</v>
      </c>
      <c r="W43" s="105"/>
      <c r="X43" s="105"/>
      <c r="Y43" s="105"/>
      <c r="Z43" s="105"/>
      <c r="AA43" s="105"/>
      <c r="AB43" s="105"/>
      <c r="AC43" s="105"/>
      <c r="AD43" s="105"/>
    </row>
    <row r="44" spans="1:30">
      <c r="A44" s="205"/>
      <c r="B44" s="215"/>
      <c r="C44" s="216"/>
      <c r="D44" s="216"/>
      <c r="E44" s="76"/>
      <c r="F44" s="152"/>
      <c r="G44" s="95"/>
      <c r="H44" s="95"/>
      <c r="I44" s="95"/>
      <c r="J44" s="95"/>
      <c r="K44" s="95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15.75" thickBot="1">
      <c r="A45" s="206"/>
      <c r="B45" s="210"/>
      <c r="C45" s="211"/>
      <c r="D45" s="211"/>
      <c r="E45" s="149"/>
      <c r="F45" s="150"/>
      <c r="G45" s="146"/>
      <c r="H45" s="146"/>
      <c r="I45" s="146"/>
      <c r="J45" s="146"/>
      <c r="K45" s="146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>
      <c r="A46" s="213"/>
      <c r="B46" s="208" t="s">
        <v>24</v>
      </c>
      <c r="C46" s="208"/>
      <c r="D46" s="208"/>
      <c r="E46" s="156"/>
      <c r="F46" s="138"/>
      <c r="G46" s="97"/>
      <c r="H46" s="97"/>
      <c r="I46" s="97"/>
      <c r="J46" s="97"/>
      <c r="K46" s="97"/>
      <c r="L46" s="115"/>
      <c r="M46" s="195">
        <f>SUM(L48)</f>
        <v>0</v>
      </c>
      <c r="N46" s="115"/>
      <c r="O46" s="195">
        <f>SUM(N48)</f>
        <v>0</v>
      </c>
      <c r="P46" s="103"/>
      <c r="Q46" s="103"/>
      <c r="R46" s="121">
        <f t="shared" si="0"/>
        <v>0</v>
      </c>
      <c r="S46" s="115">
        <f t="shared" si="1"/>
        <v>0</v>
      </c>
      <c r="T46" s="115">
        <f t="shared" si="2"/>
        <v>0</v>
      </c>
      <c r="U46" s="119">
        <f t="shared" si="3"/>
        <v>0</v>
      </c>
      <c r="V46" s="115">
        <f t="shared" si="4"/>
        <v>0</v>
      </c>
      <c r="W46" s="109"/>
      <c r="X46" s="109"/>
      <c r="Y46" s="109"/>
      <c r="Z46" s="109"/>
      <c r="AA46" s="109"/>
      <c r="AB46" s="109"/>
      <c r="AC46" s="109"/>
      <c r="AD46" s="109"/>
    </row>
    <row r="47" spans="1:30">
      <c r="A47" s="219"/>
      <c r="B47" s="216"/>
      <c r="C47" s="216"/>
      <c r="D47" s="216"/>
      <c r="E47" s="157"/>
      <c r="F47" s="152"/>
      <c r="G47" s="95"/>
      <c r="H47" s="95"/>
      <c r="I47" s="95"/>
      <c r="J47" s="95"/>
      <c r="K47" s="95"/>
      <c r="L47" s="113"/>
      <c r="M47" s="195"/>
      <c r="N47" s="113"/>
      <c r="O47" s="195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14"/>
      <c r="B48" s="211"/>
      <c r="C48" s="211"/>
      <c r="D48" s="211"/>
      <c r="E48" s="149"/>
      <c r="F48" s="150"/>
      <c r="G48" s="146"/>
      <c r="H48" s="146"/>
      <c r="I48" s="146"/>
      <c r="J48" s="146"/>
      <c r="K48" s="146"/>
      <c r="L48" s="114"/>
      <c r="M48" s="196"/>
      <c r="N48" s="114"/>
      <c r="O48" s="196"/>
      <c r="P48" s="100"/>
      <c r="Q48" s="100"/>
      <c r="R48" s="123">
        <f t="shared" si="0"/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  <row r="49" spans="1:1">
      <c r="A49" s="15">
        <f>SUM(A3:A48)</f>
        <v>42050</v>
      </c>
    </row>
  </sheetData>
  <customSheetViews>
    <customSheetView guid="{EC730B5F-3027-46D8-A7F8-1F30876D0E83}">
      <selection activeCell="C5" sqref="C5:C8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22">
      <selection activeCell="E25" sqref="A25:XFD25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E24" sqref="E24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5:A39"/>
    <mergeCell ref="C35:D39"/>
    <mergeCell ref="M35:M39"/>
    <mergeCell ref="O35:O39"/>
    <mergeCell ref="A46:A48"/>
    <mergeCell ref="B46:D48"/>
    <mergeCell ref="M46:M48"/>
    <mergeCell ref="O46:O48"/>
    <mergeCell ref="A40:A42"/>
    <mergeCell ref="C40:D42"/>
    <mergeCell ref="M40:M42"/>
    <mergeCell ref="O40:O42"/>
    <mergeCell ref="A43:A45"/>
    <mergeCell ref="B43:D45"/>
    <mergeCell ref="M43:M45"/>
    <mergeCell ref="O43:O45"/>
    <mergeCell ref="O17:O22"/>
    <mergeCell ref="A23:A34"/>
    <mergeCell ref="C23:D34"/>
    <mergeCell ref="M23:M34"/>
    <mergeCell ref="O23:O34"/>
    <mergeCell ref="A3:A4"/>
    <mergeCell ref="B3:D4"/>
    <mergeCell ref="M3:M4"/>
    <mergeCell ref="O3:O4"/>
    <mergeCell ref="A5:A8"/>
    <mergeCell ref="B5:B42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8"/>
  <sheetViews>
    <sheetView workbookViewId="0">
      <selection activeCell="R47" sqref="R47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71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48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3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48" si="1">L4</f>
        <v>0</v>
      </c>
      <c r="T4" s="114">
        <f t="shared" ref="T4:T48" si="2">N4</f>
        <v>0</v>
      </c>
      <c r="U4" s="123">
        <f t="shared" ref="U4:U48" si="3">S4+T4</f>
        <v>0</v>
      </c>
      <c r="V4" s="114">
        <f t="shared" ref="V4:V48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87"/>
      <c r="G17" s="92"/>
      <c r="H17" s="92"/>
      <c r="I17" s="92"/>
      <c r="J17" s="92"/>
      <c r="K17" s="92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4"/>
      <c r="H18" s="94"/>
      <c r="I18" s="94"/>
      <c r="J18" s="94"/>
      <c r="K18" s="94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89"/>
      <c r="G19" s="94"/>
      <c r="H19" s="94"/>
      <c r="I19" s="94"/>
      <c r="J19" s="94"/>
      <c r="K19" s="94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4"/>
      <c r="H20" s="94"/>
      <c r="I20" s="94"/>
      <c r="J20" s="94"/>
      <c r="K20" s="94"/>
      <c r="L20" s="113"/>
      <c r="M20" s="195"/>
      <c r="N20" s="113"/>
      <c r="O20" s="195"/>
      <c r="P20" s="101"/>
      <c r="Q20" s="101"/>
      <c r="R20" s="122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96"/>
      <c r="H21" s="96"/>
      <c r="I21" s="96"/>
      <c r="J21" s="96"/>
      <c r="K21" s="96"/>
      <c r="L21" s="116"/>
      <c r="M21" s="195"/>
      <c r="N21" s="116"/>
      <c r="O21" s="195"/>
      <c r="P21" s="102"/>
      <c r="Q21" s="102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93"/>
      <c r="H22" s="93"/>
      <c r="I22" s="93"/>
      <c r="J22" s="93"/>
      <c r="K22" s="93"/>
      <c r="L22" s="114"/>
      <c r="M22" s="196"/>
      <c r="N22" s="114"/>
      <c r="O22" s="196"/>
      <c r="P22" s="100"/>
      <c r="Q22" s="100"/>
      <c r="R22" s="119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21" customHeight="1">
      <c r="A23" s="201"/>
      <c r="B23" s="217"/>
      <c r="C23" s="188" t="s">
        <v>37</v>
      </c>
      <c r="D23" s="189"/>
      <c r="E23" s="74"/>
      <c r="F23" s="87"/>
      <c r="G23" s="92"/>
      <c r="H23" s="92"/>
      <c r="I23" s="92"/>
      <c r="J23" s="92"/>
      <c r="K23" s="92"/>
      <c r="L23" s="112"/>
      <c r="M23" s="194">
        <f t="shared" ref="M23" si="5">SUM(M17)</f>
        <v>0</v>
      </c>
      <c r="N23" s="112"/>
      <c r="O23" s="194">
        <f>SUM(N23:N35)</f>
        <v>0</v>
      </c>
      <c r="P23" s="99"/>
      <c r="Q23" s="99"/>
      <c r="R23" s="121">
        <f t="shared" si="0"/>
        <v>0</v>
      </c>
      <c r="S23" s="112">
        <f t="shared" si="1"/>
        <v>0</v>
      </c>
      <c r="T23" s="112">
        <f t="shared" si="2"/>
        <v>0</v>
      </c>
      <c r="U23" s="121">
        <f t="shared" si="3"/>
        <v>0</v>
      </c>
      <c r="V23" s="112">
        <f t="shared" si="4"/>
        <v>0</v>
      </c>
      <c r="W23" s="105"/>
      <c r="X23" s="105"/>
      <c r="Y23" s="105"/>
      <c r="Z23" s="105"/>
      <c r="AA23" s="105"/>
      <c r="AB23" s="105"/>
      <c r="AC23" s="105"/>
      <c r="AD23" s="105"/>
    </row>
    <row r="24" spans="1:30">
      <c r="A24" s="202"/>
      <c r="B24" s="217"/>
      <c r="C24" s="190"/>
      <c r="D24" s="191"/>
      <c r="E24" s="76"/>
      <c r="F24" s="89"/>
      <c r="G24" s="94"/>
      <c r="H24" s="94"/>
      <c r="I24" s="94"/>
      <c r="J24" s="94"/>
      <c r="K24" s="94"/>
      <c r="L24" s="113"/>
      <c r="M24" s="195"/>
      <c r="N24" s="113"/>
      <c r="O24" s="195"/>
      <c r="P24" s="101"/>
      <c r="Q24" s="101"/>
      <c r="R24" s="122">
        <f t="shared" si="0"/>
        <v>0</v>
      </c>
      <c r="S24" s="113">
        <f t="shared" si="1"/>
        <v>0</v>
      </c>
      <c r="T24" s="113">
        <f t="shared" si="2"/>
        <v>0</v>
      </c>
      <c r="U24" s="122">
        <f t="shared" si="3"/>
        <v>0</v>
      </c>
      <c r="V24" s="113">
        <f t="shared" si="4"/>
        <v>0</v>
      </c>
      <c r="W24" s="107"/>
      <c r="X24" s="107"/>
      <c r="Y24" s="107"/>
      <c r="Z24" s="107"/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4"/>
      <c r="H25" s="94"/>
      <c r="I25" s="94"/>
      <c r="J25" s="94"/>
      <c r="K25" s="94"/>
      <c r="L25" s="113"/>
      <c r="M25" s="195"/>
      <c r="N25" s="113"/>
      <c r="O25" s="195"/>
      <c r="P25" s="101"/>
      <c r="Q25" s="101"/>
      <c r="R25" s="122">
        <f t="shared" si="0"/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22">
        <f t="shared" si="0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/>
      <c r="J34" s="94"/>
      <c r="K34" s="94"/>
      <c r="L34" s="113"/>
      <c r="M34" s="195"/>
      <c r="N34" s="113"/>
      <c r="O34" s="195"/>
      <c r="P34" s="101"/>
      <c r="Q34" s="101"/>
      <c r="R34" s="122">
        <f t="shared" si="0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93"/>
      <c r="H35" s="93"/>
      <c r="I35" s="93"/>
      <c r="J35" s="93"/>
      <c r="K35" s="93"/>
      <c r="L35" s="114"/>
      <c r="M35" s="196"/>
      <c r="N35" s="114"/>
      <c r="O35" s="196"/>
      <c r="P35" s="100"/>
      <c r="Q35" s="100"/>
      <c r="R35" s="119">
        <f t="shared" si="0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15" customHeight="1">
      <c r="A36" s="204"/>
      <c r="B36" s="217"/>
      <c r="C36" s="188" t="s">
        <v>27</v>
      </c>
      <c r="D36" s="189"/>
      <c r="E36" s="74"/>
      <c r="F36" s="87"/>
      <c r="G36" s="92"/>
      <c r="H36" s="92"/>
      <c r="I36" s="92"/>
      <c r="J36" s="92"/>
      <c r="K36" s="92"/>
      <c r="L36" s="112"/>
      <c r="M36" s="194">
        <f>SUM(L36:L39)</f>
        <v>0</v>
      </c>
      <c r="N36" s="112"/>
      <c r="O36" s="194">
        <f>SUM(N36:N39)</f>
        <v>0</v>
      </c>
      <c r="P36" s="99"/>
      <c r="Q36" s="99"/>
      <c r="R36" s="121">
        <f t="shared" si="0"/>
        <v>0</v>
      </c>
      <c r="S36" s="112">
        <f t="shared" si="1"/>
        <v>0</v>
      </c>
      <c r="T36" s="112">
        <f t="shared" si="2"/>
        <v>0</v>
      </c>
      <c r="U36" s="121">
        <f t="shared" si="3"/>
        <v>0</v>
      </c>
      <c r="V36" s="112">
        <f t="shared" si="4"/>
        <v>0</v>
      </c>
      <c r="W36" s="105"/>
      <c r="X36" s="105"/>
      <c r="Y36" s="105"/>
      <c r="Z36" s="105"/>
      <c r="AA36" s="105"/>
      <c r="AB36" s="105"/>
      <c r="AC36" s="105"/>
      <c r="AD36" s="105"/>
    </row>
    <row r="37" spans="1:30">
      <c r="A37" s="205"/>
      <c r="B37" s="217"/>
      <c r="C37" s="190"/>
      <c r="D37" s="191"/>
      <c r="E37" s="75"/>
      <c r="F37" s="91"/>
      <c r="G37" s="98"/>
      <c r="H37" s="98"/>
      <c r="I37" s="98"/>
      <c r="J37" s="98"/>
      <c r="K37" s="98"/>
      <c r="L37" s="115"/>
      <c r="M37" s="195"/>
      <c r="N37" s="115"/>
      <c r="O37" s="195"/>
      <c r="P37" s="103"/>
      <c r="Q37" s="103"/>
      <c r="R37" s="122">
        <f t="shared" si="0"/>
        <v>0</v>
      </c>
      <c r="S37" s="113">
        <f t="shared" si="1"/>
        <v>0</v>
      </c>
      <c r="T37" s="113">
        <f t="shared" si="2"/>
        <v>0</v>
      </c>
      <c r="U37" s="122">
        <f t="shared" si="3"/>
        <v>0</v>
      </c>
      <c r="V37" s="113">
        <f t="shared" si="4"/>
        <v>0</v>
      </c>
      <c r="W37" s="109"/>
      <c r="X37" s="109"/>
      <c r="Y37" s="109"/>
      <c r="Z37" s="109"/>
      <c r="AA37" s="109"/>
      <c r="AB37" s="109"/>
      <c r="AC37" s="109"/>
      <c r="AD37" s="109"/>
    </row>
    <row r="38" spans="1:30">
      <c r="A38" s="205"/>
      <c r="B38" s="217"/>
      <c r="C38" s="190"/>
      <c r="D38" s="191"/>
      <c r="E38" s="76"/>
      <c r="F38" s="89"/>
      <c r="G38" s="94"/>
      <c r="H38" s="94"/>
      <c r="I38" s="94"/>
      <c r="J38" s="94"/>
      <c r="K38" s="94"/>
      <c r="L38" s="113"/>
      <c r="M38" s="195"/>
      <c r="N38" s="113"/>
      <c r="O38" s="195"/>
      <c r="P38" s="101"/>
      <c r="Q38" s="101"/>
      <c r="R38" s="122">
        <f t="shared" si="0"/>
        <v>0</v>
      </c>
      <c r="S38" s="113">
        <f t="shared" si="1"/>
        <v>0</v>
      </c>
      <c r="T38" s="113">
        <f t="shared" si="2"/>
        <v>0</v>
      </c>
      <c r="U38" s="122">
        <f t="shared" si="3"/>
        <v>0</v>
      </c>
      <c r="V38" s="113">
        <f t="shared" si="4"/>
        <v>0</v>
      </c>
      <c r="W38" s="107"/>
      <c r="X38" s="107"/>
      <c r="Y38" s="107"/>
      <c r="Z38" s="107"/>
      <c r="AA38" s="107"/>
      <c r="AB38" s="107"/>
      <c r="AC38" s="107"/>
      <c r="AD38" s="107"/>
    </row>
    <row r="39" spans="1:30" ht="23.25" customHeight="1" thickBot="1">
      <c r="A39" s="206"/>
      <c r="B39" s="217"/>
      <c r="C39" s="192"/>
      <c r="D39" s="193"/>
      <c r="E39" s="78"/>
      <c r="F39" s="88"/>
      <c r="G39" s="93"/>
      <c r="H39" s="93"/>
      <c r="I39" s="93"/>
      <c r="J39" s="93"/>
      <c r="K39" s="93"/>
      <c r="L39" s="114"/>
      <c r="M39" s="196"/>
      <c r="N39" s="114"/>
      <c r="O39" s="196"/>
      <c r="P39" s="100"/>
      <c r="Q39" s="100"/>
      <c r="R39" s="119">
        <f t="shared" si="0"/>
        <v>0</v>
      </c>
      <c r="S39" s="114">
        <f t="shared" si="1"/>
        <v>0</v>
      </c>
      <c r="T39" s="114">
        <f t="shared" si="2"/>
        <v>0</v>
      </c>
      <c r="U39" s="123">
        <f t="shared" si="3"/>
        <v>0</v>
      </c>
      <c r="V39" s="114">
        <f t="shared" si="4"/>
        <v>0</v>
      </c>
      <c r="W39" s="106"/>
      <c r="X39" s="106"/>
      <c r="Y39" s="106"/>
      <c r="Z39" s="106"/>
      <c r="AA39" s="106"/>
      <c r="AB39" s="106"/>
      <c r="AC39" s="106"/>
      <c r="AD39" s="106"/>
    </row>
    <row r="40" spans="1:30" ht="15" customHeight="1">
      <c r="A40" s="204"/>
      <c r="B40" s="217"/>
      <c r="C40" s="197" t="s">
        <v>29</v>
      </c>
      <c r="D40" s="198"/>
      <c r="E40" s="74"/>
      <c r="F40" s="87"/>
      <c r="G40" s="92"/>
      <c r="H40" s="92"/>
      <c r="I40" s="92"/>
      <c r="J40" s="92"/>
      <c r="K40" s="92"/>
      <c r="L40" s="112"/>
      <c r="M40" s="220">
        <f>SUM(L40:L42)</f>
        <v>0</v>
      </c>
      <c r="N40" s="112"/>
      <c r="O40" s="220">
        <f>SUM(N36:N39)</f>
        <v>0</v>
      </c>
      <c r="P40" s="99"/>
      <c r="Q40" s="99"/>
      <c r="R40" s="121">
        <f t="shared" si="0"/>
        <v>0</v>
      </c>
      <c r="S40" s="112">
        <f t="shared" si="1"/>
        <v>0</v>
      </c>
      <c r="T40" s="112">
        <f t="shared" si="2"/>
        <v>0</v>
      </c>
      <c r="U40" s="121">
        <f t="shared" si="3"/>
        <v>0</v>
      </c>
      <c r="V40" s="112">
        <f t="shared" si="4"/>
        <v>0</v>
      </c>
      <c r="W40" s="105"/>
      <c r="X40" s="105"/>
      <c r="Y40" s="105"/>
      <c r="Z40" s="105"/>
      <c r="AA40" s="105"/>
      <c r="AB40" s="105"/>
      <c r="AC40" s="105"/>
      <c r="AD40" s="105"/>
    </row>
    <row r="41" spans="1:30">
      <c r="A41" s="205"/>
      <c r="B41" s="217"/>
      <c r="C41" s="197"/>
      <c r="D41" s="198"/>
      <c r="E41" s="76"/>
      <c r="F41" s="89"/>
      <c r="G41" s="94"/>
      <c r="H41" s="94"/>
      <c r="I41" s="94"/>
      <c r="J41" s="94"/>
      <c r="K41" s="94"/>
      <c r="L41" s="113"/>
      <c r="M41" s="221"/>
      <c r="N41" s="113"/>
      <c r="O41" s="221"/>
      <c r="P41" s="101"/>
      <c r="Q41" s="101"/>
      <c r="R41" s="122">
        <f t="shared" si="0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 ht="15.75" thickBot="1">
      <c r="A42" s="206"/>
      <c r="B42" s="218"/>
      <c r="C42" s="199"/>
      <c r="D42" s="200"/>
      <c r="E42" s="78"/>
      <c r="F42" s="88"/>
      <c r="G42" s="93"/>
      <c r="H42" s="93"/>
      <c r="I42" s="93"/>
      <c r="J42" s="93"/>
      <c r="K42" s="93"/>
      <c r="L42" s="114"/>
      <c r="M42" s="222"/>
      <c r="N42" s="114"/>
      <c r="O42" s="222"/>
      <c r="P42" s="100"/>
      <c r="Q42" s="100"/>
      <c r="R42" s="119">
        <f t="shared" si="0"/>
        <v>0</v>
      </c>
      <c r="S42" s="114">
        <f t="shared" si="1"/>
        <v>0</v>
      </c>
      <c r="T42" s="114">
        <f t="shared" si="2"/>
        <v>0</v>
      </c>
      <c r="U42" s="123">
        <f t="shared" si="3"/>
        <v>0</v>
      </c>
      <c r="V42" s="114">
        <f t="shared" si="4"/>
        <v>0</v>
      </c>
      <c r="W42" s="106"/>
      <c r="X42" s="106"/>
      <c r="Y42" s="106"/>
      <c r="Z42" s="106"/>
      <c r="AA42" s="106"/>
      <c r="AB42" s="106"/>
      <c r="AC42" s="106"/>
      <c r="AD42" s="106"/>
    </row>
    <row r="43" spans="1:30">
      <c r="A43" s="204"/>
      <c r="B43" s="207" t="s">
        <v>23</v>
      </c>
      <c r="C43" s="208"/>
      <c r="D43" s="208"/>
      <c r="E43" s="74"/>
      <c r="F43" s="87"/>
      <c r="G43" s="92"/>
      <c r="H43" s="92"/>
      <c r="I43" s="92"/>
      <c r="J43" s="92"/>
      <c r="K43" s="92"/>
      <c r="L43" s="112"/>
      <c r="M43" s="194">
        <f>SUM(L45)</f>
        <v>0</v>
      </c>
      <c r="N43" s="112"/>
      <c r="O43" s="194">
        <f>SUM(N45)</f>
        <v>0</v>
      </c>
      <c r="P43" s="99"/>
      <c r="Q43" s="99"/>
      <c r="R43" s="121">
        <f t="shared" si="0"/>
        <v>0</v>
      </c>
      <c r="S43" s="112">
        <f t="shared" si="1"/>
        <v>0</v>
      </c>
      <c r="T43" s="112">
        <f t="shared" si="2"/>
        <v>0</v>
      </c>
      <c r="U43" s="121">
        <f t="shared" si="3"/>
        <v>0</v>
      </c>
      <c r="V43" s="112">
        <f t="shared" si="4"/>
        <v>0</v>
      </c>
      <c r="W43" s="105"/>
      <c r="X43" s="105"/>
      <c r="Y43" s="105"/>
      <c r="Z43" s="105"/>
      <c r="AA43" s="105"/>
      <c r="AB43" s="105"/>
      <c r="AC43" s="105"/>
      <c r="AD43" s="105"/>
    </row>
    <row r="44" spans="1:30">
      <c r="A44" s="205"/>
      <c r="B44" s="215"/>
      <c r="C44" s="216"/>
      <c r="D44" s="216"/>
      <c r="E44" s="76"/>
      <c r="F44" s="89"/>
      <c r="G44" s="94"/>
      <c r="H44" s="94"/>
      <c r="I44" s="94"/>
      <c r="J44" s="94"/>
      <c r="K44" s="94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15.75" thickBot="1">
      <c r="A45" s="206"/>
      <c r="B45" s="210"/>
      <c r="C45" s="211"/>
      <c r="D45" s="211"/>
      <c r="E45" s="70"/>
      <c r="F45" s="88"/>
      <c r="G45" s="93"/>
      <c r="H45" s="93"/>
      <c r="I45" s="93"/>
      <c r="J45" s="93"/>
      <c r="K45" s="93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>
      <c r="A46" s="213"/>
      <c r="B46" s="208" t="s">
        <v>24</v>
      </c>
      <c r="C46" s="208"/>
      <c r="D46" s="208"/>
      <c r="E46" s="81"/>
      <c r="F46" s="91"/>
      <c r="G46" s="98"/>
      <c r="H46" s="98"/>
      <c r="I46" s="98"/>
      <c r="J46" s="98"/>
      <c r="K46" s="98"/>
      <c r="L46" s="115"/>
      <c r="M46" s="195">
        <f>SUM(L48)</f>
        <v>0</v>
      </c>
      <c r="N46" s="115"/>
      <c r="O46" s="195">
        <f>SUM(N48)</f>
        <v>0</v>
      </c>
      <c r="P46" s="103"/>
      <c r="Q46" s="103"/>
      <c r="R46" s="121">
        <f t="shared" si="0"/>
        <v>0</v>
      </c>
      <c r="S46" s="115">
        <f t="shared" si="1"/>
        <v>0</v>
      </c>
      <c r="T46" s="115">
        <f t="shared" si="2"/>
        <v>0</v>
      </c>
      <c r="U46" s="119">
        <f t="shared" si="3"/>
        <v>0</v>
      </c>
      <c r="V46" s="115">
        <f t="shared" si="4"/>
        <v>0</v>
      </c>
      <c r="W46" s="109"/>
      <c r="X46" s="109"/>
      <c r="Y46" s="109"/>
      <c r="Z46" s="109"/>
      <c r="AA46" s="109"/>
      <c r="AB46" s="109"/>
      <c r="AC46" s="109"/>
      <c r="AD46" s="109"/>
    </row>
    <row r="47" spans="1:30">
      <c r="A47" s="219"/>
      <c r="B47" s="216"/>
      <c r="C47" s="216"/>
      <c r="D47" s="216"/>
      <c r="E47" s="82"/>
      <c r="F47" s="89"/>
      <c r="G47" s="94"/>
      <c r="H47" s="94"/>
      <c r="I47" s="94"/>
      <c r="J47" s="94"/>
      <c r="K47" s="94"/>
      <c r="L47" s="113"/>
      <c r="M47" s="195"/>
      <c r="N47" s="113"/>
      <c r="O47" s="195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14"/>
      <c r="B48" s="211"/>
      <c r="C48" s="211"/>
      <c r="D48" s="211"/>
      <c r="E48" s="70"/>
      <c r="F48" s="88"/>
      <c r="G48" s="93"/>
      <c r="H48" s="93"/>
      <c r="I48" s="93"/>
      <c r="J48" s="93"/>
      <c r="K48" s="93"/>
      <c r="L48" s="114"/>
      <c r="M48" s="196"/>
      <c r="N48" s="114"/>
      <c r="O48" s="196"/>
      <c r="P48" s="100"/>
      <c r="Q48" s="100"/>
      <c r="R48" s="120">
        <f t="shared" si="0"/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</sheetData>
  <customSheetViews>
    <customSheetView guid="{EC730B5F-3027-46D8-A7F8-1F30876D0E83}" topLeftCell="A28">
      <selection activeCell="F13" sqref="F13:F14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22">
      <selection activeCell="E26" sqref="E26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>
      <selection activeCell="R47" sqref="R47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39"/>
    <mergeCell ref="C36:D39"/>
    <mergeCell ref="M36:M39"/>
    <mergeCell ref="O36:O39"/>
    <mergeCell ref="A46:A48"/>
    <mergeCell ref="B46:D48"/>
    <mergeCell ref="M46:M48"/>
    <mergeCell ref="O46:O48"/>
    <mergeCell ref="A40:A42"/>
    <mergeCell ref="C40:D42"/>
    <mergeCell ref="M40:M42"/>
    <mergeCell ref="O40:O42"/>
    <mergeCell ref="A43:A45"/>
    <mergeCell ref="B43:D45"/>
    <mergeCell ref="M43:M45"/>
    <mergeCell ref="O43:O45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2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9"/>
  <sheetViews>
    <sheetView topLeftCell="A2" workbookViewId="0">
      <pane ySplit="1" topLeftCell="A3" activePane="bottomLeft" state="frozen"/>
      <selection activeCell="A2" sqref="A2"/>
      <selection pane="bottomLeft" activeCell="R47" sqref="R47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64" customWidth="1"/>
    <col min="8" max="8" width="10.85546875" style="64" customWidth="1"/>
    <col min="9" max="9" width="11.42578125" style="64"/>
    <col min="10" max="10" width="12.7109375" style="64" customWidth="1"/>
    <col min="11" max="11" width="7.42578125" style="64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5" t="s">
        <v>3</v>
      </c>
      <c r="H1" s="186"/>
      <c r="I1" s="186"/>
      <c r="J1" s="186"/>
      <c r="K1" s="187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4" t="s">
        <v>10</v>
      </c>
      <c r="H2" s="84" t="s">
        <v>11</v>
      </c>
      <c r="I2" s="84" t="s">
        <v>12</v>
      </c>
      <c r="J2" s="84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71"/>
      <c r="F3" s="87"/>
      <c r="G3" s="145"/>
      <c r="H3" s="145"/>
      <c r="I3" s="145"/>
      <c r="J3" s="145"/>
      <c r="K3" s="145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1">
        <f t="shared" ref="R3:R48" si="0">L3+N3</f>
        <v>0</v>
      </c>
      <c r="S3" s="112">
        <f>L3</f>
        <v>0</v>
      </c>
      <c r="T3" s="112">
        <f>N3</f>
        <v>0</v>
      </c>
      <c r="U3" s="121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3"/>
      <c r="F4" s="88"/>
      <c r="G4" s="146"/>
      <c r="H4" s="146"/>
      <c r="I4" s="146"/>
      <c r="J4" s="146"/>
      <c r="K4" s="146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48" si="1">L4</f>
        <v>0</v>
      </c>
      <c r="T4" s="114">
        <f t="shared" ref="T4:T48" si="2">N4</f>
        <v>0</v>
      </c>
      <c r="U4" s="123">
        <f t="shared" ref="U4:U48" si="3">S4+T4</f>
        <v>0</v>
      </c>
      <c r="V4" s="114">
        <f t="shared" ref="V4:V48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145"/>
      <c r="H5" s="145"/>
      <c r="I5" s="145"/>
      <c r="J5" s="145"/>
      <c r="K5" s="145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1">
        <f t="shared" si="0"/>
        <v>0</v>
      </c>
      <c r="S5" s="112">
        <f t="shared" si="1"/>
        <v>0</v>
      </c>
      <c r="T5" s="112">
        <f t="shared" si="2"/>
        <v>0</v>
      </c>
      <c r="U5" s="121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5"/>
      <c r="H6" s="95"/>
      <c r="I6" s="95"/>
      <c r="J6" s="95"/>
      <c r="K6" s="95"/>
      <c r="L6" s="113"/>
      <c r="M6" s="195"/>
      <c r="N6" s="113"/>
      <c r="O6" s="195"/>
      <c r="P6" s="101"/>
      <c r="Q6" s="101"/>
      <c r="R6" s="122">
        <f t="shared" si="0"/>
        <v>0</v>
      </c>
      <c r="S6" s="113">
        <f t="shared" si="1"/>
        <v>0</v>
      </c>
      <c r="T6" s="113">
        <f t="shared" si="2"/>
        <v>0</v>
      </c>
      <c r="U6" s="122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5"/>
      <c r="H7" s="95"/>
      <c r="I7" s="95"/>
      <c r="J7" s="95"/>
      <c r="K7" s="95"/>
      <c r="L7" s="113"/>
      <c r="M7" s="195"/>
      <c r="N7" s="113"/>
      <c r="O7" s="195"/>
      <c r="P7" s="101"/>
      <c r="Q7" s="101"/>
      <c r="R7" s="122">
        <f t="shared" si="0"/>
        <v>0</v>
      </c>
      <c r="S7" s="113">
        <f t="shared" si="1"/>
        <v>0</v>
      </c>
      <c r="T7" s="113">
        <f t="shared" si="2"/>
        <v>0</v>
      </c>
      <c r="U7" s="122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146"/>
      <c r="H8" s="146"/>
      <c r="I8" s="146"/>
      <c r="J8" s="146"/>
      <c r="K8" s="146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23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104"/>
      <c r="F9" s="87"/>
      <c r="G9" s="145"/>
      <c r="H9" s="145"/>
      <c r="I9" s="145"/>
      <c r="J9" s="145"/>
      <c r="K9" s="145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1">
        <f t="shared" si="0"/>
        <v>0</v>
      </c>
      <c r="S9" s="112">
        <f t="shared" si="1"/>
        <v>0</v>
      </c>
      <c r="T9" s="112">
        <f t="shared" si="2"/>
        <v>0</v>
      </c>
      <c r="U9" s="121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5"/>
      <c r="H10" s="95"/>
      <c r="I10" s="95"/>
      <c r="J10" s="95"/>
      <c r="K10" s="95"/>
      <c r="L10" s="113"/>
      <c r="M10" s="195"/>
      <c r="N10" s="113"/>
      <c r="O10" s="195"/>
      <c r="P10" s="101"/>
      <c r="Q10" s="101"/>
      <c r="R10" s="122">
        <f t="shared" si="0"/>
        <v>0</v>
      </c>
      <c r="S10" s="113">
        <f t="shared" si="1"/>
        <v>0</v>
      </c>
      <c r="T10" s="113">
        <f t="shared" si="2"/>
        <v>0</v>
      </c>
      <c r="U10" s="122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5"/>
      <c r="H11" s="95"/>
      <c r="I11" s="95"/>
      <c r="J11" s="95"/>
      <c r="K11" s="95"/>
      <c r="L11" s="113"/>
      <c r="M11" s="195"/>
      <c r="N11" s="113"/>
      <c r="O11" s="195"/>
      <c r="P11" s="101"/>
      <c r="Q11" s="101"/>
      <c r="R11" s="122">
        <f t="shared" si="0"/>
        <v>0</v>
      </c>
      <c r="S11" s="113">
        <f t="shared" si="1"/>
        <v>0</v>
      </c>
      <c r="T11" s="113">
        <f t="shared" si="2"/>
        <v>0</v>
      </c>
      <c r="U11" s="122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5"/>
      <c r="H12" s="95"/>
      <c r="I12" s="95"/>
      <c r="J12" s="95"/>
      <c r="K12" s="95"/>
      <c r="L12" s="113"/>
      <c r="M12" s="195"/>
      <c r="N12" s="113"/>
      <c r="O12" s="195"/>
      <c r="P12" s="101"/>
      <c r="Q12" s="101"/>
      <c r="R12" s="122">
        <f t="shared" si="0"/>
        <v>0</v>
      </c>
      <c r="S12" s="113">
        <f t="shared" si="1"/>
        <v>0</v>
      </c>
      <c r="T12" s="113">
        <f t="shared" si="2"/>
        <v>0</v>
      </c>
      <c r="U12" s="122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5"/>
      <c r="H13" s="95"/>
      <c r="I13" s="95"/>
      <c r="J13" s="95"/>
      <c r="K13" s="95"/>
      <c r="L13" s="113"/>
      <c r="M13" s="195"/>
      <c r="N13" s="113"/>
      <c r="O13" s="195"/>
      <c r="P13" s="101"/>
      <c r="Q13" s="101"/>
      <c r="R13" s="122">
        <f t="shared" si="0"/>
        <v>0</v>
      </c>
      <c r="S13" s="113">
        <f t="shared" si="1"/>
        <v>0</v>
      </c>
      <c r="T13" s="113">
        <f t="shared" si="2"/>
        <v>0</v>
      </c>
      <c r="U13" s="122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5"/>
      <c r="H14" s="95"/>
      <c r="I14" s="95"/>
      <c r="J14" s="95"/>
      <c r="K14" s="95"/>
      <c r="L14" s="113"/>
      <c r="M14" s="195"/>
      <c r="N14" s="113"/>
      <c r="O14" s="195"/>
      <c r="P14" s="101"/>
      <c r="Q14" s="101"/>
      <c r="R14" s="122">
        <f t="shared" si="0"/>
        <v>0</v>
      </c>
      <c r="S14" s="113">
        <f t="shared" si="1"/>
        <v>0</v>
      </c>
      <c r="T14" s="113">
        <f t="shared" si="2"/>
        <v>0</v>
      </c>
      <c r="U14" s="122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5"/>
      <c r="H15" s="95"/>
      <c r="I15" s="95"/>
      <c r="J15" s="95"/>
      <c r="K15" s="95"/>
      <c r="L15" s="113"/>
      <c r="M15" s="195"/>
      <c r="N15" s="113"/>
      <c r="O15" s="195"/>
      <c r="P15" s="101"/>
      <c r="Q15" s="101"/>
      <c r="R15" s="122">
        <f t="shared" si="0"/>
        <v>0</v>
      </c>
      <c r="S15" s="113">
        <f t="shared" si="1"/>
        <v>0</v>
      </c>
      <c r="T15" s="113">
        <f t="shared" si="2"/>
        <v>0</v>
      </c>
      <c r="U15" s="122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146"/>
      <c r="H16" s="146"/>
      <c r="I16" s="146"/>
      <c r="J16" s="146"/>
      <c r="K16" s="146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23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/>
      <c r="B17" s="217"/>
      <c r="C17" s="188" t="s">
        <v>46</v>
      </c>
      <c r="D17" s="189"/>
      <c r="E17" s="74"/>
      <c r="F17" s="87"/>
      <c r="G17" s="145"/>
      <c r="H17" s="145"/>
      <c r="I17" s="145"/>
      <c r="J17" s="145"/>
      <c r="K17" s="145"/>
      <c r="L17" s="112"/>
      <c r="M17" s="194">
        <f>SUM(L17:L22)</f>
        <v>0</v>
      </c>
      <c r="N17" s="112"/>
      <c r="O17" s="194">
        <f>SUM(N17:N22)</f>
        <v>0</v>
      </c>
      <c r="P17" s="99"/>
      <c r="Q17" s="99"/>
      <c r="R17" s="121">
        <f t="shared" si="0"/>
        <v>0</v>
      </c>
      <c r="S17" s="112">
        <f t="shared" si="1"/>
        <v>0</v>
      </c>
      <c r="T17" s="112">
        <f t="shared" si="2"/>
        <v>0</v>
      </c>
      <c r="U17" s="121">
        <f t="shared" si="3"/>
        <v>0</v>
      </c>
      <c r="V17" s="112">
        <f t="shared" si="4"/>
        <v>0</v>
      </c>
      <c r="W17" s="105"/>
      <c r="X17" s="105"/>
      <c r="Y17" s="105"/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/>
      <c r="F18" s="89"/>
      <c r="G18" s="95"/>
      <c r="H18" s="95"/>
      <c r="I18" s="95"/>
      <c r="J18" s="95"/>
      <c r="K18" s="95"/>
      <c r="L18" s="113"/>
      <c r="M18" s="195"/>
      <c r="N18" s="113"/>
      <c r="O18" s="195"/>
      <c r="P18" s="101"/>
      <c r="Q18" s="101"/>
      <c r="R18" s="122">
        <f t="shared" si="0"/>
        <v>0</v>
      </c>
      <c r="S18" s="113">
        <f t="shared" si="1"/>
        <v>0</v>
      </c>
      <c r="T18" s="113">
        <f t="shared" si="2"/>
        <v>0</v>
      </c>
      <c r="U18" s="122">
        <f t="shared" si="3"/>
        <v>0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/>
      <c r="F19" s="89"/>
      <c r="G19" s="95"/>
      <c r="H19" s="95"/>
      <c r="I19" s="95"/>
      <c r="J19" s="95"/>
      <c r="K19" s="95"/>
      <c r="L19" s="113"/>
      <c r="M19" s="195"/>
      <c r="N19" s="113"/>
      <c r="O19" s="195"/>
      <c r="P19" s="101"/>
      <c r="Q19" s="101"/>
      <c r="R19" s="122">
        <f t="shared" si="0"/>
        <v>0</v>
      </c>
      <c r="S19" s="113">
        <f t="shared" si="1"/>
        <v>0</v>
      </c>
      <c r="T19" s="113">
        <f t="shared" si="2"/>
        <v>0</v>
      </c>
      <c r="U19" s="122">
        <f t="shared" si="3"/>
        <v>0</v>
      </c>
      <c r="V19" s="113">
        <f t="shared" si="4"/>
        <v>0</v>
      </c>
      <c r="W19" s="107"/>
      <c r="X19" s="107"/>
      <c r="Y19" s="107"/>
      <c r="Z19" s="107"/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5"/>
      <c r="H20" s="95"/>
      <c r="I20" s="95"/>
      <c r="J20" s="95"/>
      <c r="K20" s="95"/>
      <c r="L20" s="113"/>
      <c r="M20" s="195"/>
      <c r="N20" s="113"/>
      <c r="O20" s="195"/>
      <c r="P20" s="101"/>
      <c r="Q20" s="101"/>
      <c r="R20" s="122">
        <f t="shared" si="0"/>
        <v>0</v>
      </c>
      <c r="S20" s="113">
        <f t="shared" si="1"/>
        <v>0</v>
      </c>
      <c r="T20" s="113">
        <f t="shared" si="2"/>
        <v>0</v>
      </c>
      <c r="U20" s="122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111"/>
      <c r="H21" s="111"/>
      <c r="I21" s="111"/>
      <c r="J21" s="111"/>
      <c r="K21" s="111"/>
      <c r="L21" s="116"/>
      <c r="M21" s="195"/>
      <c r="N21" s="116"/>
      <c r="O21" s="195"/>
      <c r="P21" s="102"/>
      <c r="Q21" s="102"/>
      <c r="R21" s="122">
        <f t="shared" si="0"/>
        <v>0</v>
      </c>
      <c r="S21" s="113">
        <f t="shared" si="1"/>
        <v>0</v>
      </c>
      <c r="T21" s="113">
        <f t="shared" si="2"/>
        <v>0</v>
      </c>
      <c r="U21" s="122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146"/>
      <c r="H22" s="146"/>
      <c r="I22" s="146"/>
      <c r="J22" s="146"/>
      <c r="K22" s="146"/>
      <c r="L22" s="114"/>
      <c r="M22" s="196"/>
      <c r="N22" s="114"/>
      <c r="O22" s="196"/>
      <c r="P22" s="100"/>
      <c r="Q22" s="100"/>
      <c r="R22" s="119">
        <f t="shared" si="0"/>
        <v>0</v>
      </c>
      <c r="S22" s="114">
        <f t="shared" si="1"/>
        <v>0</v>
      </c>
      <c r="T22" s="114">
        <f t="shared" si="2"/>
        <v>0</v>
      </c>
      <c r="U22" s="123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30">
      <c r="A23" s="201">
        <f>15000+35000</f>
        <v>50000</v>
      </c>
      <c r="B23" s="217"/>
      <c r="C23" s="188" t="s">
        <v>37</v>
      </c>
      <c r="D23" s="189"/>
      <c r="E23" s="74" t="s">
        <v>106</v>
      </c>
      <c r="F23" s="87"/>
      <c r="G23" s="145" t="s">
        <v>108</v>
      </c>
      <c r="H23" s="145"/>
      <c r="I23" s="145"/>
      <c r="J23" s="145"/>
      <c r="K23" s="145"/>
      <c r="L23" s="112"/>
      <c r="M23" s="194">
        <f t="shared" ref="M23" si="5">SUM(M17)</f>
        <v>0</v>
      </c>
      <c r="N23" s="112">
        <v>4459.34</v>
      </c>
      <c r="O23" s="194">
        <f>SUM(N23:N35)</f>
        <v>4815.74</v>
      </c>
      <c r="P23" s="99">
        <v>2016</v>
      </c>
      <c r="Q23" s="99" t="s">
        <v>110</v>
      </c>
      <c r="R23" s="121">
        <f t="shared" si="0"/>
        <v>4459.34</v>
      </c>
      <c r="S23" s="112">
        <f t="shared" si="1"/>
        <v>0</v>
      </c>
      <c r="T23" s="112">
        <f t="shared" si="2"/>
        <v>4459.34</v>
      </c>
      <c r="U23" s="121">
        <f t="shared" si="3"/>
        <v>4459.34</v>
      </c>
      <c r="V23" s="112">
        <f t="shared" si="4"/>
        <v>0</v>
      </c>
      <c r="W23" s="105" t="s">
        <v>61</v>
      </c>
      <c r="X23" s="105"/>
      <c r="Y23" s="105"/>
      <c r="Z23" s="105"/>
      <c r="AA23" s="105"/>
      <c r="AB23" s="105"/>
      <c r="AC23" s="105" t="s">
        <v>61</v>
      </c>
      <c r="AD23" s="105"/>
    </row>
    <row r="24" spans="1:30" ht="30">
      <c r="A24" s="202"/>
      <c r="B24" s="217"/>
      <c r="C24" s="190"/>
      <c r="D24" s="191"/>
      <c r="E24" s="76" t="s">
        <v>107</v>
      </c>
      <c r="F24" s="89">
        <v>42401</v>
      </c>
      <c r="G24" s="95" t="s">
        <v>109</v>
      </c>
      <c r="H24" s="95"/>
      <c r="I24" s="95"/>
      <c r="J24" s="95"/>
      <c r="K24" s="95"/>
      <c r="L24" s="113"/>
      <c r="M24" s="195"/>
      <c r="N24" s="113">
        <v>356.4</v>
      </c>
      <c r="O24" s="195"/>
      <c r="P24" s="101">
        <v>2016</v>
      </c>
      <c r="Q24" s="101" t="s">
        <v>68</v>
      </c>
      <c r="R24" s="122">
        <f t="shared" si="0"/>
        <v>356.4</v>
      </c>
      <c r="S24" s="113">
        <f t="shared" si="1"/>
        <v>0</v>
      </c>
      <c r="T24" s="113">
        <f t="shared" si="2"/>
        <v>356.4</v>
      </c>
      <c r="U24" s="122">
        <f t="shared" si="3"/>
        <v>356.4</v>
      </c>
      <c r="V24" s="113">
        <f t="shared" si="4"/>
        <v>0</v>
      </c>
      <c r="W24" s="107" t="s">
        <v>61</v>
      </c>
      <c r="X24" s="107"/>
      <c r="Y24" s="107"/>
      <c r="Z24" s="107" t="s">
        <v>61</v>
      </c>
      <c r="AA24" s="107"/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5"/>
      <c r="H25" s="95"/>
      <c r="I25" s="95"/>
      <c r="J25" s="95"/>
      <c r="K25" s="95"/>
      <c r="L25" s="113"/>
      <c r="M25" s="195"/>
      <c r="N25" s="113"/>
      <c r="O25" s="195"/>
      <c r="P25" s="101"/>
      <c r="Q25" s="101"/>
      <c r="R25" s="122">
        <f t="shared" si="0"/>
        <v>0</v>
      </c>
      <c r="S25" s="113">
        <f t="shared" si="1"/>
        <v>0</v>
      </c>
      <c r="T25" s="113">
        <f t="shared" si="2"/>
        <v>0</v>
      </c>
      <c r="U25" s="122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5"/>
      <c r="H26" s="95"/>
      <c r="I26" s="95"/>
      <c r="J26" s="95"/>
      <c r="K26" s="95"/>
      <c r="L26" s="113"/>
      <c r="M26" s="195"/>
      <c r="N26" s="113"/>
      <c r="O26" s="195"/>
      <c r="P26" s="101"/>
      <c r="Q26" s="101"/>
      <c r="R26" s="122">
        <f t="shared" si="0"/>
        <v>0</v>
      </c>
      <c r="S26" s="113">
        <f t="shared" si="1"/>
        <v>0</v>
      </c>
      <c r="T26" s="113">
        <f t="shared" si="2"/>
        <v>0</v>
      </c>
      <c r="U26" s="122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5"/>
      <c r="H27" s="95"/>
      <c r="I27" s="95"/>
      <c r="J27" s="95"/>
      <c r="K27" s="95"/>
      <c r="L27" s="113"/>
      <c r="M27" s="195"/>
      <c r="N27" s="113"/>
      <c r="O27" s="195"/>
      <c r="P27" s="101"/>
      <c r="Q27" s="101"/>
      <c r="R27" s="122">
        <f t="shared" si="0"/>
        <v>0</v>
      </c>
      <c r="S27" s="113">
        <f t="shared" si="1"/>
        <v>0</v>
      </c>
      <c r="T27" s="113">
        <f t="shared" si="2"/>
        <v>0</v>
      </c>
      <c r="U27" s="122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5"/>
      <c r="H28" s="95"/>
      <c r="I28" s="95"/>
      <c r="J28" s="95"/>
      <c r="K28" s="95"/>
      <c r="L28" s="113"/>
      <c r="M28" s="195"/>
      <c r="N28" s="113"/>
      <c r="O28" s="195"/>
      <c r="P28" s="101"/>
      <c r="Q28" s="101"/>
      <c r="R28" s="122">
        <f t="shared" si="0"/>
        <v>0</v>
      </c>
      <c r="S28" s="113">
        <f t="shared" si="1"/>
        <v>0</v>
      </c>
      <c r="T28" s="113">
        <f t="shared" si="2"/>
        <v>0</v>
      </c>
      <c r="U28" s="122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5"/>
      <c r="H29" s="95"/>
      <c r="I29" s="95"/>
      <c r="J29" s="95"/>
      <c r="K29" s="95"/>
      <c r="L29" s="113"/>
      <c r="M29" s="195"/>
      <c r="N29" s="113"/>
      <c r="O29" s="195"/>
      <c r="P29" s="101"/>
      <c r="Q29" s="101"/>
      <c r="R29" s="122">
        <f t="shared" si="0"/>
        <v>0</v>
      </c>
      <c r="S29" s="113">
        <f t="shared" si="1"/>
        <v>0</v>
      </c>
      <c r="T29" s="113">
        <f t="shared" si="2"/>
        <v>0</v>
      </c>
      <c r="U29" s="122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5"/>
      <c r="H30" s="95"/>
      <c r="I30" s="95"/>
      <c r="J30" s="95"/>
      <c r="K30" s="95"/>
      <c r="L30" s="113"/>
      <c r="M30" s="195"/>
      <c r="N30" s="113"/>
      <c r="O30" s="195"/>
      <c r="P30" s="101"/>
      <c r="Q30" s="101"/>
      <c r="R30" s="122">
        <f t="shared" si="0"/>
        <v>0</v>
      </c>
      <c r="S30" s="113">
        <f t="shared" si="1"/>
        <v>0</v>
      </c>
      <c r="T30" s="113">
        <f t="shared" si="2"/>
        <v>0</v>
      </c>
      <c r="U30" s="122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5"/>
      <c r="H31" s="95"/>
      <c r="I31" s="95"/>
      <c r="J31" s="95"/>
      <c r="K31" s="95"/>
      <c r="L31" s="113"/>
      <c r="M31" s="195"/>
      <c r="N31" s="113"/>
      <c r="O31" s="195"/>
      <c r="P31" s="101"/>
      <c r="Q31" s="101"/>
      <c r="R31" s="122">
        <f t="shared" si="0"/>
        <v>0</v>
      </c>
      <c r="S31" s="113">
        <f t="shared" si="1"/>
        <v>0</v>
      </c>
      <c r="T31" s="113">
        <f t="shared" si="2"/>
        <v>0</v>
      </c>
      <c r="U31" s="122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5"/>
      <c r="H32" s="95"/>
      <c r="I32" s="95"/>
      <c r="J32" s="95"/>
      <c r="K32" s="95"/>
      <c r="L32" s="113"/>
      <c r="M32" s="195"/>
      <c r="N32" s="113"/>
      <c r="O32" s="195"/>
      <c r="P32" s="101"/>
      <c r="Q32" s="101"/>
      <c r="R32" s="122">
        <f t="shared" si="0"/>
        <v>0</v>
      </c>
      <c r="S32" s="113">
        <f t="shared" si="1"/>
        <v>0</v>
      </c>
      <c r="T32" s="113">
        <f t="shared" si="2"/>
        <v>0</v>
      </c>
      <c r="U32" s="122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5"/>
      <c r="H33" s="95"/>
      <c r="I33" s="95"/>
      <c r="J33" s="95"/>
      <c r="K33" s="95"/>
      <c r="L33" s="113"/>
      <c r="M33" s="195"/>
      <c r="N33" s="113"/>
      <c r="O33" s="195"/>
      <c r="P33" s="101"/>
      <c r="Q33" s="101"/>
      <c r="R33" s="122">
        <f t="shared" si="0"/>
        <v>0</v>
      </c>
      <c r="S33" s="113">
        <f t="shared" si="1"/>
        <v>0</v>
      </c>
      <c r="T33" s="113">
        <f t="shared" si="2"/>
        <v>0</v>
      </c>
      <c r="U33" s="122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5"/>
      <c r="H34" s="95"/>
      <c r="I34" s="95"/>
      <c r="J34" s="95"/>
      <c r="K34" s="95"/>
      <c r="L34" s="113"/>
      <c r="M34" s="195"/>
      <c r="N34" s="113"/>
      <c r="O34" s="195"/>
      <c r="P34" s="101"/>
      <c r="Q34" s="101"/>
      <c r="R34" s="122">
        <f t="shared" si="0"/>
        <v>0</v>
      </c>
      <c r="S34" s="113">
        <f t="shared" si="1"/>
        <v>0</v>
      </c>
      <c r="T34" s="113">
        <f t="shared" si="2"/>
        <v>0</v>
      </c>
      <c r="U34" s="122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146"/>
      <c r="H35" s="146"/>
      <c r="I35" s="146"/>
      <c r="J35" s="146"/>
      <c r="K35" s="146"/>
      <c r="L35" s="114"/>
      <c r="M35" s="196"/>
      <c r="N35" s="114"/>
      <c r="O35" s="196"/>
      <c r="P35" s="100"/>
      <c r="Q35" s="100"/>
      <c r="R35" s="119">
        <f t="shared" si="0"/>
        <v>0</v>
      </c>
      <c r="S35" s="114">
        <f t="shared" si="1"/>
        <v>0</v>
      </c>
      <c r="T35" s="114">
        <f t="shared" si="2"/>
        <v>0</v>
      </c>
      <c r="U35" s="123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60">
      <c r="A36" s="204">
        <f>200+300</f>
        <v>500</v>
      </c>
      <c r="B36" s="217"/>
      <c r="C36" s="188" t="s">
        <v>27</v>
      </c>
      <c r="D36" s="189"/>
      <c r="E36" s="74" t="s">
        <v>111</v>
      </c>
      <c r="F36" s="87"/>
      <c r="G36" s="145"/>
      <c r="H36" s="145"/>
      <c r="I36" s="145"/>
      <c r="J36" s="145" t="s">
        <v>61</v>
      </c>
      <c r="K36" s="145"/>
      <c r="L36" s="112"/>
      <c r="M36" s="194">
        <f>SUM(L36:L39)</f>
        <v>0</v>
      </c>
      <c r="N36" s="112">
        <v>69</v>
      </c>
      <c r="O36" s="194">
        <f>SUM(N36:N39)</f>
        <v>69</v>
      </c>
      <c r="P36" s="99"/>
      <c r="Q36" s="99"/>
      <c r="R36" s="121">
        <f t="shared" si="0"/>
        <v>69</v>
      </c>
      <c r="S36" s="112">
        <f t="shared" si="1"/>
        <v>0</v>
      </c>
      <c r="T36" s="112">
        <f t="shared" si="2"/>
        <v>69</v>
      </c>
      <c r="U36" s="121">
        <f t="shared" si="3"/>
        <v>69</v>
      </c>
      <c r="V36" s="112">
        <f t="shared" si="4"/>
        <v>0</v>
      </c>
      <c r="W36" s="105" t="s">
        <v>61</v>
      </c>
      <c r="X36" s="105"/>
      <c r="Y36" s="105"/>
      <c r="Z36" s="105"/>
      <c r="AA36" s="105"/>
      <c r="AB36" s="105"/>
      <c r="AC36" s="105" t="s">
        <v>61</v>
      </c>
      <c r="AD36" s="105"/>
    </row>
    <row r="37" spans="1:30">
      <c r="A37" s="205"/>
      <c r="B37" s="217"/>
      <c r="C37" s="190"/>
      <c r="D37" s="191"/>
      <c r="E37" s="75"/>
      <c r="F37" s="91"/>
      <c r="G37" s="97"/>
      <c r="H37" s="97"/>
      <c r="I37" s="97"/>
      <c r="J37" s="97"/>
      <c r="K37" s="97"/>
      <c r="L37" s="115"/>
      <c r="M37" s="195"/>
      <c r="N37" s="115"/>
      <c r="O37" s="195"/>
      <c r="P37" s="103"/>
      <c r="Q37" s="103"/>
      <c r="R37" s="122">
        <f t="shared" si="0"/>
        <v>0</v>
      </c>
      <c r="S37" s="113">
        <f t="shared" si="1"/>
        <v>0</v>
      </c>
      <c r="T37" s="113">
        <f t="shared" si="2"/>
        <v>0</v>
      </c>
      <c r="U37" s="122">
        <f t="shared" si="3"/>
        <v>0</v>
      </c>
      <c r="V37" s="113">
        <f t="shared" si="4"/>
        <v>0</v>
      </c>
      <c r="W37" s="109"/>
      <c r="X37" s="109"/>
      <c r="Y37" s="109"/>
      <c r="Z37" s="109"/>
      <c r="AA37" s="109"/>
      <c r="AB37" s="109"/>
      <c r="AC37" s="109"/>
      <c r="AD37" s="109"/>
    </row>
    <row r="38" spans="1:30">
      <c r="A38" s="205"/>
      <c r="B38" s="217"/>
      <c r="C38" s="190"/>
      <c r="D38" s="191"/>
      <c r="E38" s="76"/>
      <c r="F38" s="89"/>
      <c r="G38" s="95"/>
      <c r="H38" s="95"/>
      <c r="I38" s="95"/>
      <c r="J38" s="95"/>
      <c r="K38" s="95"/>
      <c r="L38" s="113"/>
      <c r="M38" s="195"/>
      <c r="N38" s="113"/>
      <c r="O38" s="195"/>
      <c r="P38" s="101"/>
      <c r="Q38" s="101"/>
      <c r="R38" s="122">
        <f t="shared" si="0"/>
        <v>0</v>
      </c>
      <c r="S38" s="113">
        <f t="shared" si="1"/>
        <v>0</v>
      </c>
      <c r="T38" s="113">
        <f t="shared" si="2"/>
        <v>0</v>
      </c>
      <c r="U38" s="122">
        <f t="shared" si="3"/>
        <v>0</v>
      </c>
      <c r="V38" s="113">
        <f t="shared" si="4"/>
        <v>0</v>
      </c>
      <c r="W38" s="107"/>
      <c r="X38" s="107"/>
      <c r="Y38" s="107"/>
      <c r="Z38" s="107"/>
      <c r="AA38" s="107"/>
      <c r="AB38" s="107"/>
      <c r="AC38" s="107"/>
      <c r="AD38" s="107"/>
    </row>
    <row r="39" spans="1:30" ht="23.25" customHeight="1" thickBot="1">
      <c r="A39" s="206"/>
      <c r="B39" s="217"/>
      <c r="C39" s="192"/>
      <c r="D39" s="193"/>
      <c r="E39" s="78"/>
      <c r="F39" s="88"/>
      <c r="G39" s="146"/>
      <c r="H39" s="146"/>
      <c r="I39" s="146"/>
      <c r="J39" s="146"/>
      <c r="K39" s="146"/>
      <c r="L39" s="114"/>
      <c r="M39" s="196"/>
      <c r="N39" s="114"/>
      <c r="O39" s="196"/>
      <c r="P39" s="100"/>
      <c r="Q39" s="100"/>
      <c r="R39" s="119">
        <f t="shared" si="0"/>
        <v>0</v>
      </c>
      <c r="S39" s="114">
        <f t="shared" si="1"/>
        <v>0</v>
      </c>
      <c r="T39" s="114">
        <f t="shared" si="2"/>
        <v>0</v>
      </c>
      <c r="U39" s="123">
        <f t="shared" si="3"/>
        <v>0</v>
      </c>
      <c r="V39" s="114">
        <f t="shared" si="4"/>
        <v>0</v>
      </c>
      <c r="W39" s="106"/>
      <c r="X39" s="106"/>
      <c r="Y39" s="106"/>
      <c r="Z39" s="106"/>
      <c r="AA39" s="106"/>
      <c r="AB39" s="106"/>
      <c r="AC39" s="106"/>
      <c r="AD39" s="106"/>
    </row>
    <row r="40" spans="1:30" ht="15" customHeight="1">
      <c r="A40" s="204"/>
      <c r="B40" s="217"/>
      <c r="C40" s="197" t="s">
        <v>29</v>
      </c>
      <c r="D40" s="198"/>
      <c r="E40" s="74"/>
      <c r="F40" s="87"/>
      <c r="G40" s="145"/>
      <c r="H40" s="145"/>
      <c r="I40" s="145"/>
      <c r="J40" s="145"/>
      <c r="K40" s="145"/>
      <c r="L40" s="112"/>
      <c r="M40" s="220">
        <f>SUM(L40:L42)</f>
        <v>0</v>
      </c>
      <c r="N40" s="112"/>
      <c r="O40" s="220">
        <f>SUM(N36:N39)</f>
        <v>69</v>
      </c>
      <c r="P40" s="99"/>
      <c r="Q40" s="99"/>
      <c r="R40" s="121">
        <f t="shared" si="0"/>
        <v>0</v>
      </c>
      <c r="S40" s="112">
        <f t="shared" si="1"/>
        <v>0</v>
      </c>
      <c r="T40" s="112">
        <f t="shared" si="2"/>
        <v>0</v>
      </c>
      <c r="U40" s="121">
        <f t="shared" si="3"/>
        <v>0</v>
      </c>
      <c r="V40" s="112">
        <f t="shared" si="4"/>
        <v>0</v>
      </c>
      <c r="W40" s="105"/>
      <c r="X40" s="105"/>
      <c r="Y40" s="105"/>
      <c r="Z40" s="105"/>
      <c r="AA40" s="105"/>
      <c r="AB40" s="105"/>
      <c r="AC40" s="105"/>
      <c r="AD40" s="105"/>
    </row>
    <row r="41" spans="1:30">
      <c r="A41" s="205"/>
      <c r="B41" s="217"/>
      <c r="C41" s="197"/>
      <c r="D41" s="198"/>
      <c r="E41" s="76"/>
      <c r="F41" s="89"/>
      <c r="G41" s="95"/>
      <c r="H41" s="95"/>
      <c r="I41" s="95"/>
      <c r="J41" s="95"/>
      <c r="K41" s="95"/>
      <c r="L41" s="113"/>
      <c r="M41" s="221"/>
      <c r="N41" s="113"/>
      <c r="O41" s="221"/>
      <c r="P41" s="101"/>
      <c r="Q41" s="101"/>
      <c r="R41" s="122">
        <f t="shared" si="0"/>
        <v>0</v>
      </c>
      <c r="S41" s="113">
        <f t="shared" si="1"/>
        <v>0</v>
      </c>
      <c r="T41" s="113">
        <f t="shared" si="2"/>
        <v>0</v>
      </c>
      <c r="U41" s="122">
        <f t="shared" si="3"/>
        <v>0</v>
      </c>
      <c r="V41" s="113">
        <f t="shared" si="4"/>
        <v>0</v>
      </c>
      <c r="W41" s="107"/>
      <c r="X41" s="107"/>
      <c r="Y41" s="107"/>
      <c r="Z41" s="107"/>
      <c r="AA41" s="107"/>
      <c r="AB41" s="107"/>
      <c r="AC41" s="107"/>
      <c r="AD41" s="107"/>
    </row>
    <row r="42" spans="1:30" ht="15.75" thickBot="1">
      <c r="A42" s="206"/>
      <c r="B42" s="218"/>
      <c r="C42" s="199"/>
      <c r="D42" s="200"/>
      <c r="E42" s="78"/>
      <c r="F42" s="88"/>
      <c r="G42" s="146"/>
      <c r="H42" s="146"/>
      <c r="I42" s="146"/>
      <c r="J42" s="146"/>
      <c r="K42" s="146"/>
      <c r="L42" s="114"/>
      <c r="M42" s="222"/>
      <c r="N42" s="114"/>
      <c r="O42" s="222"/>
      <c r="P42" s="100"/>
      <c r="Q42" s="100"/>
      <c r="R42" s="119">
        <f t="shared" si="0"/>
        <v>0</v>
      </c>
      <c r="S42" s="114">
        <f t="shared" si="1"/>
        <v>0</v>
      </c>
      <c r="T42" s="114">
        <f t="shared" si="2"/>
        <v>0</v>
      </c>
      <c r="U42" s="123">
        <f t="shared" si="3"/>
        <v>0</v>
      </c>
      <c r="V42" s="114">
        <f t="shared" si="4"/>
        <v>0</v>
      </c>
      <c r="W42" s="106"/>
      <c r="X42" s="106"/>
      <c r="Y42" s="106"/>
      <c r="Z42" s="106"/>
      <c r="AA42" s="106"/>
      <c r="AB42" s="106"/>
      <c r="AC42" s="106"/>
      <c r="AD42" s="106"/>
    </row>
    <row r="43" spans="1:30">
      <c r="A43" s="204"/>
      <c r="B43" s="207" t="s">
        <v>23</v>
      </c>
      <c r="C43" s="208"/>
      <c r="D43" s="208"/>
      <c r="E43" s="74"/>
      <c r="F43" s="87"/>
      <c r="G43" s="145"/>
      <c r="H43" s="145"/>
      <c r="I43" s="145"/>
      <c r="J43" s="145"/>
      <c r="K43" s="145"/>
      <c r="L43" s="112"/>
      <c r="M43" s="194">
        <f>SUM(L45)</f>
        <v>0</v>
      </c>
      <c r="N43" s="112"/>
      <c r="O43" s="194">
        <f>SUM(N45)</f>
        <v>0</v>
      </c>
      <c r="P43" s="99"/>
      <c r="Q43" s="99"/>
      <c r="R43" s="121">
        <f t="shared" si="0"/>
        <v>0</v>
      </c>
      <c r="S43" s="112">
        <f t="shared" si="1"/>
        <v>0</v>
      </c>
      <c r="T43" s="112">
        <f t="shared" si="2"/>
        <v>0</v>
      </c>
      <c r="U43" s="121">
        <f t="shared" si="3"/>
        <v>0</v>
      </c>
      <c r="V43" s="112">
        <f t="shared" si="4"/>
        <v>0</v>
      </c>
      <c r="W43" s="105"/>
      <c r="X43" s="105"/>
      <c r="Y43" s="105"/>
      <c r="Z43" s="105"/>
      <c r="AA43" s="105"/>
      <c r="AB43" s="105"/>
      <c r="AC43" s="105"/>
      <c r="AD43" s="105"/>
    </row>
    <row r="44" spans="1:30">
      <c r="A44" s="205"/>
      <c r="B44" s="215"/>
      <c r="C44" s="216"/>
      <c r="D44" s="216"/>
      <c r="E44" s="76"/>
      <c r="F44" s="89"/>
      <c r="G44" s="95"/>
      <c r="H44" s="95"/>
      <c r="I44" s="95"/>
      <c r="J44" s="95"/>
      <c r="K44" s="95"/>
      <c r="L44" s="113"/>
      <c r="M44" s="195"/>
      <c r="N44" s="113"/>
      <c r="O44" s="195"/>
      <c r="P44" s="101"/>
      <c r="Q44" s="101"/>
      <c r="R44" s="122">
        <f t="shared" si="0"/>
        <v>0</v>
      </c>
      <c r="S44" s="113">
        <f t="shared" si="1"/>
        <v>0</v>
      </c>
      <c r="T44" s="113">
        <f t="shared" si="2"/>
        <v>0</v>
      </c>
      <c r="U44" s="122">
        <f t="shared" si="3"/>
        <v>0</v>
      </c>
      <c r="V44" s="113">
        <f t="shared" si="4"/>
        <v>0</v>
      </c>
      <c r="W44" s="107"/>
      <c r="X44" s="107"/>
      <c r="Y44" s="107"/>
      <c r="Z44" s="107"/>
      <c r="AA44" s="107"/>
      <c r="AB44" s="107"/>
      <c r="AC44" s="107"/>
      <c r="AD44" s="107"/>
    </row>
    <row r="45" spans="1:30" ht="15.75" thickBot="1">
      <c r="A45" s="206"/>
      <c r="B45" s="210"/>
      <c r="C45" s="211"/>
      <c r="D45" s="211"/>
      <c r="E45" s="70"/>
      <c r="F45" s="88"/>
      <c r="G45" s="146"/>
      <c r="H45" s="146"/>
      <c r="I45" s="146"/>
      <c r="J45" s="146"/>
      <c r="K45" s="146"/>
      <c r="L45" s="114"/>
      <c r="M45" s="196"/>
      <c r="N45" s="114"/>
      <c r="O45" s="196"/>
      <c r="P45" s="100"/>
      <c r="Q45" s="100"/>
      <c r="R45" s="119">
        <f t="shared" si="0"/>
        <v>0</v>
      </c>
      <c r="S45" s="114">
        <f t="shared" si="1"/>
        <v>0</v>
      </c>
      <c r="T45" s="114">
        <f t="shared" si="2"/>
        <v>0</v>
      </c>
      <c r="U45" s="123">
        <f t="shared" si="3"/>
        <v>0</v>
      </c>
      <c r="V45" s="114">
        <f t="shared" si="4"/>
        <v>0</v>
      </c>
      <c r="W45" s="106"/>
      <c r="X45" s="106"/>
      <c r="Y45" s="106"/>
      <c r="Z45" s="106"/>
      <c r="AA45" s="106"/>
      <c r="AB45" s="106"/>
      <c r="AC45" s="106"/>
      <c r="AD45" s="106"/>
    </row>
    <row r="46" spans="1:30">
      <c r="A46" s="213"/>
      <c r="B46" s="208" t="s">
        <v>24</v>
      </c>
      <c r="C46" s="208"/>
      <c r="D46" s="208"/>
      <c r="E46" s="81"/>
      <c r="F46" s="91"/>
      <c r="G46" s="97"/>
      <c r="H46" s="97"/>
      <c r="I46" s="97"/>
      <c r="J46" s="97"/>
      <c r="K46" s="97"/>
      <c r="L46" s="115"/>
      <c r="M46" s="195">
        <f>SUM(L48)</f>
        <v>0</v>
      </c>
      <c r="N46" s="115"/>
      <c r="O46" s="195">
        <f>SUM(N48)</f>
        <v>0</v>
      </c>
      <c r="P46" s="103"/>
      <c r="Q46" s="103"/>
      <c r="R46" s="121">
        <f t="shared" si="0"/>
        <v>0</v>
      </c>
      <c r="S46" s="115">
        <f t="shared" si="1"/>
        <v>0</v>
      </c>
      <c r="T46" s="115">
        <f t="shared" si="2"/>
        <v>0</v>
      </c>
      <c r="U46" s="119">
        <f t="shared" si="3"/>
        <v>0</v>
      </c>
      <c r="V46" s="115">
        <f t="shared" si="4"/>
        <v>0</v>
      </c>
      <c r="W46" s="109"/>
      <c r="X46" s="109"/>
      <c r="Y46" s="109"/>
      <c r="Z46" s="109"/>
      <c r="AA46" s="109"/>
      <c r="AB46" s="109"/>
      <c r="AC46" s="109"/>
      <c r="AD46" s="109"/>
    </row>
    <row r="47" spans="1:30">
      <c r="A47" s="219"/>
      <c r="B47" s="216"/>
      <c r="C47" s="216"/>
      <c r="D47" s="216"/>
      <c r="E47" s="82"/>
      <c r="F47" s="89"/>
      <c r="G47" s="95"/>
      <c r="H47" s="95"/>
      <c r="I47" s="95"/>
      <c r="J47" s="95"/>
      <c r="K47" s="95"/>
      <c r="L47" s="113"/>
      <c r="M47" s="195"/>
      <c r="N47" s="113"/>
      <c r="O47" s="195"/>
      <c r="P47" s="101"/>
      <c r="Q47" s="101"/>
      <c r="R47" s="122">
        <f t="shared" si="0"/>
        <v>0</v>
      </c>
      <c r="S47" s="113">
        <f t="shared" si="1"/>
        <v>0</v>
      </c>
      <c r="T47" s="113">
        <f t="shared" si="2"/>
        <v>0</v>
      </c>
      <c r="U47" s="122">
        <f t="shared" si="3"/>
        <v>0</v>
      </c>
      <c r="V47" s="113">
        <f t="shared" si="4"/>
        <v>0</v>
      </c>
      <c r="W47" s="107"/>
      <c r="X47" s="107"/>
      <c r="Y47" s="107"/>
      <c r="Z47" s="107"/>
      <c r="AA47" s="107"/>
      <c r="AB47" s="107"/>
      <c r="AC47" s="107"/>
      <c r="AD47" s="107"/>
    </row>
    <row r="48" spans="1:30" ht="15.75" thickBot="1">
      <c r="A48" s="214"/>
      <c r="B48" s="211"/>
      <c r="C48" s="211"/>
      <c r="D48" s="211"/>
      <c r="E48" s="70"/>
      <c r="F48" s="88"/>
      <c r="G48" s="146"/>
      <c r="H48" s="146"/>
      <c r="I48" s="146"/>
      <c r="J48" s="146"/>
      <c r="K48" s="146"/>
      <c r="L48" s="114"/>
      <c r="M48" s="196"/>
      <c r="N48" s="114"/>
      <c r="O48" s="196"/>
      <c r="P48" s="100"/>
      <c r="Q48" s="100"/>
      <c r="R48" s="120">
        <f t="shared" si="0"/>
        <v>0</v>
      </c>
      <c r="S48" s="114">
        <f t="shared" si="1"/>
        <v>0</v>
      </c>
      <c r="T48" s="114">
        <f t="shared" si="2"/>
        <v>0</v>
      </c>
      <c r="U48" s="123">
        <f t="shared" si="3"/>
        <v>0</v>
      </c>
      <c r="V48" s="114">
        <f t="shared" si="4"/>
        <v>0</v>
      </c>
      <c r="W48" s="106"/>
      <c r="X48" s="106"/>
      <c r="Y48" s="106"/>
      <c r="Z48" s="106"/>
      <c r="AA48" s="106"/>
      <c r="AB48" s="106"/>
      <c r="AC48" s="106"/>
      <c r="AD48" s="106"/>
    </row>
    <row r="49" spans="1:1">
      <c r="A49" s="57">
        <f>SUM(A3:A48)</f>
        <v>50500</v>
      </c>
    </row>
  </sheetData>
  <customSheetViews>
    <customSheetView guid="{EC730B5F-3027-46D8-A7F8-1F30876D0E83}" topLeftCell="A4">
      <selection activeCell="L11" sqref="L11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31">
      <selection activeCell="B53" sqref="B53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R47" sqref="R47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39"/>
    <mergeCell ref="C36:D39"/>
    <mergeCell ref="M36:M39"/>
    <mergeCell ref="O36:O39"/>
    <mergeCell ref="A46:A48"/>
    <mergeCell ref="B46:D48"/>
    <mergeCell ref="M46:M48"/>
    <mergeCell ref="O46:O48"/>
    <mergeCell ref="A40:A42"/>
    <mergeCell ref="C40:D42"/>
    <mergeCell ref="M40:M42"/>
    <mergeCell ref="O40:O42"/>
    <mergeCell ref="A43:A45"/>
    <mergeCell ref="B43:D45"/>
    <mergeCell ref="M43:M45"/>
    <mergeCell ref="O43:O45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2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6"/>
  <sheetViews>
    <sheetView workbookViewId="0">
      <selection activeCell="E38" sqref="A38:XFD39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4.42578125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71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30">
        <f t="shared" ref="R3:R55" si="0">L3+N3</f>
        <v>0</v>
      </c>
      <c r="S3" s="112">
        <f>L3</f>
        <v>0</v>
      </c>
      <c r="T3" s="112">
        <f>N3</f>
        <v>0</v>
      </c>
      <c r="U3" s="130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3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32">
        <f t="shared" si="0"/>
        <v>0</v>
      </c>
      <c r="S4" s="114">
        <f t="shared" ref="S4:S55" si="1">L4</f>
        <v>0</v>
      </c>
      <c r="T4" s="114">
        <f t="shared" ref="T4:T55" si="2">N4</f>
        <v>0</v>
      </c>
      <c r="U4" s="132">
        <f t="shared" ref="U4:U55" si="3">S4+T4</f>
        <v>0</v>
      </c>
      <c r="V4" s="114">
        <f t="shared" ref="V4:V55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30">
        <f t="shared" si="0"/>
        <v>0</v>
      </c>
      <c r="S5" s="112">
        <f t="shared" si="1"/>
        <v>0</v>
      </c>
      <c r="T5" s="112">
        <f t="shared" si="2"/>
        <v>0</v>
      </c>
      <c r="U5" s="130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31">
        <f t="shared" si="0"/>
        <v>0</v>
      </c>
      <c r="S6" s="113">
        <f t="shared" si="1"/>
        <v>0</v>
      </c>
      <c r="T6" s="113">
        <f t="shared" si="2"/>
        <v>0</v>
      </c>
      <c r="U6" s="131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31">
        <f>L7+N7</f>
        <v>0</v>
      </c>
      <c r="S7" s="113">
        <f t="shared" si="1"/>
        <v>0</v>
      </c>
      <c r="T7" s="113">
        <f t="shared" si="2"/>
        <v>0</v>
      </c>
      <c r="U7" s="131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31">
        <f>L8+N8</f>
        <v>0</v>
      </c>
      <c r="S8" s="114">
        <f t="shared" si="1"/>
        <v>0</v>
      </c>
      <c r="T8" s="114">
        <f t="shared" si="2"/>
        <v>0</v>
      </c>
      <c r="U8" s="132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>
        <f>400</f>
        <v>400</v>
      </c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30">
        <f t="shared" si="0"/>
        <v>0</v>
      </c>
      <c r="S9" s="112">
        <f t="shared" si="1"/>
        <v>0</v>
      </c>
      <c r="T9" s="112">
        <f t="shared" si="2"/>
        <v>0</v>
      </c>
      <c r="U9" s="130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31">
        <f t="shared" si="0"/>
        <v>0</v>
      </c>
      <c r="S10" s="113">
        <f t="shared" si="1"/>
        <v>0</v>
      </c>
      <c r="T10" s="113">
        <f t="shared" si="2"/>
        <v>0</v>
      </c>
      <c r="U10" s="131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31">
        <f t="shared" ref="R11:R16" si="5">L11+N11</f>
        <v>0</v>
      </c>
      <c r="S11" s="113">
        <f t="shared" si="1"/>
        <v>0</v>
      </c>
      <c r="T11" s="113">
        <f t="shared" si="2"/>
        <v>0</v>
      </c>
      <c r="U11" s="131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31">
        <f t="shared" si="5"/>
        <v>0</v>
      </c>
      <c r="S12" s="113">
        <f t="shared" si="1"/>
        <v>0</v>
      </c>
      <c r="T12" s="113">
        <f t="shared" si="2"/>
        <v>0</v>
      </c>
      <c r="U12" s="131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31">
        <f t="shared" si="5"/>
        <v>0</v>
      </c>
      <c r="S13" s="113">
        <f t="shared" si="1"/>
        <v>0</v>
      </c>
      <c r="T13" s="113">
        <f t="shared" si="2"/>
        <v>0</v>
      </c>
      <c r="U13" s="131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31">
        <f t="shared" si="5"/>
        <v>0</v>
      </c>
      <c r="S14" s="113">
        <f t="shared" si="1"/>
        <v>0</v>
      </c>
      <c r="T14" s="113">
        <f t="shared" si="2"/>
        <v>0</v>
      </c>
      <c r="U14" s="131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31">
        <f t="shared" si="5"/>
        <v>0</v>
      </c>
      <c r="S15" s="113">
        <f t="shared" si="1"/>
        <v>0</v>
      </c>
      <c r="T15" s="113">
        <f t="shared" si="2"/>
        <v>0</v>
      </c>
      <c r="U15" s="131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31">
        <f t="shared" si="5"/>
        <v>0</v>
      </c>
      <c r="S16" s="114">
        <f t="shared" si="1"/>
        <v>0</v>
      </c>
      <c r="T16" s="114">
        <f t="shared" si="2"/>
        <v>0</v>
      </c>
      <c r="U16" s="132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15" customHeight="1">
      <c r="A17" s="201">
        <f>25000+200+45000+2000</f>
        <v>72200</v>
      </c>
      <c r="B17" s="217"/>
      <c r="C17" s="188" t="s">
        <v>46</v>
      </c>
      <c r="D17" s="189"/>
      <c r="E17" s="74" t="s">
        <v>138</v>
      </c>
      <c r="F17" s="87"/>
      <c r="G17" s="92"/>
      <c r="H17" s="92"/>
      <c r="I17" s="92"/>
      <c r="J17" s="92"/>
      <c r="K17" s="92"/>
      <c r="L17" s="112">
        <v>784.05</v>
      </c>
      <c r="M17" s="194">
        <f>SUM(L17:L22)</f>
        <v>3057.3100000000004</v>
      </c>
      <c r="N17" s="112"/>
      <c r="O17" s="194">
        <f>SUM(N17:N22)</f>
        <v>1697.17</v>
      </c>
      <c r="P17" s="99"/>
      <c r="Q17" s="99"/>
      <c r="R17" s="130">
        <f t="shared" si="0"/>
        <v>784.05</v>
      </c>
      <c r="S17" s="112">
        <f t="shared" si="1"/>
        <v>784.05</v>
      </c>
      <c r="T17" s="112">
        <f t="shared" si="2"/>
        <v>0</v>
      </c>
      <c r="U17" s="130">
        <f t="shared" si="3"/>
        <v>784.05</v>
      </c>
      <c r="V17" s="112">
        <f t="shared" si="4"/>
        <v>0</v>
      </c>
      <c r="W17" s="105"/>
      <c r="X17" s="105" t="s">
        <v>61</v>
      </c>
      <c r="Y17" s="105" t="s">
        <v>61</v>
      </c>
      <c r="Z17" s="105"/>
      <c r="AA17" s="105"/>
      <c r="AB17" s="105"/>
      <c r="AC17" s="105"/>
      <c r="AD17" s="105"/>
    </row>
    <row r="18" spans="1:30" ht="30">
      <c r="A18" s="202"/>
      <c r="B18" s="217"/>
      <c r="C18" s="190"/>
      <c r="D18" s="191"/>
      <c r="E18" s="76" t="s">
        <v>139</v>
      </c>
      <c r="F18" s="89"/>
      <c r="G18" s="94"/>
      <c r="H18" s="94"/>
      <c r="I18" s="94"/>
      <c r="J18" s="94"/>
      <c r="K18" s="94"/>
      <c r="L18" s="113">
        <v>2273.2600000000002</v>
      </c>
      <c r="M18" s="195"/>
      <c r="N18" s="113"/>
      <c r="O18" s="195"/>
      <c r="P18" s="101"/>
      <c r="Q18" s="101"/>
      <c r="R18" s="131">
        <f t="shared" si="0"/>
        <v>2273.2600000000002</v>
      </c>
      <c r="S18" s="113">
        <f t="shared" si="1"/>
        <v>2273.2600000000002</v>
      </c>
      <c r="T18" s="113">
        <f t="shared" si="2"/>
        <v>0</v>
      </c>
      <c r="U18" s="131">
        <f t="shared" si="3"/>
        <v>2273.2600000000002</v>
      </c>
      <c r="V18" s="113">
        <f t="shared" si="4"/>
        <v>0</v>
      </c>
      <c r="W18" s="107"/>
      <c r="X18" s="107"/>
      <c r="Y18" s="107"/>
      <c r="Z18" s="107"/>
      <c r="AA18" s="107"/>
      <c r="AB18" s="107"/>
      <c r="AC18" s="107"/>
      <c r="AD18" s="107"/>
    </row>
    <row r="19" spans="1:30" ht="30">
      <c r="A19" s="202"/>
      <c r="B19" s="217"/>
      <c r="C19" s="190"/>
      <c r="D19" s="191"/>
      <c r="E19" s="76" t="s">
        <v>140</v>
      </c>
      <c r="F19" s="89"/>
      <c r="G19" s="94"/>
      <c r="H19" s="94"/>
      <c r="I19" s="94"/>
      <c r="J19" s="94"/>
      <c r="K19" s="94"/>
      <c r="L19" s="113"/>
      <c r="M19" s="195"/>
      <c r="N19" s="162">
        <v>1697.17</v>
      </c>
      <c r="O19" s="195"/>
      <c r="P19" s="163">
        <v>2016</v>
      </c>
      <c r="Q19" s="101" t="s">
        <v>64</v>
      </c>
      <c r="R19" s="131">
        <f>L19+N19</f>
        <v>1697.17</v>
      </c>
      <c r="S19" s="113">
        <f t="shared" si="1"/>
        <v>0</v>
      </c>
      <c r="T19" s="113">
        <f t="shared" si="2"/>
        <v>1697.17</v>
      </c>
      <c r="U19" s="131">
        <f t="shared" si="3"/>
        <v>1697.17</v>
      </c>
      <c r="V19" s="113">
        <f t="shared" si="4"/>
        <v>0</v>
      </c>
      <c r="W19" s="107" t="s">
        <v>61</v>
      </c>
      <c r="X19" s="107"/>
      <c r="Y19" s="107"/>
      <c r="Z19" s="107" t="s">
        <v>61</v>
      </c>
      <c r="AA19" s="107"/>
      <c r="AB19" s="107"/>
      <c r="AC19" s="107"/>
      <c r="AD19" s="107"/>
    </row>
    <row r="20" spans="1:30">
      <c r="A20" s="202"/>
      <c r="B20" s="217"/>
      <c r="C20" s="190"/>
      <c r="D20" s="191"/>
      <c r="E20" s="76"/>
      <c r="F20" s="89"/>
      <c r="G20" s="94"/>
      <c r="H20" s="94"/>
      <c r="I20" s="94"/>
      <c r="J20" s="94"/>
      <c r="K20" s="94"/>
      <c r="L20" s="113"/>
      <c r="M20" s="195"/>
      <c r="N20" s="113"/>
      <c r="O20" s="195"/>
      <c r="P20" s="101"/>
      <c r="Q20" s="101"/>
      <c r="R20" s="131">
        <f>L20+N20</f>
        <v>0</v>
      </c>
      <c r="S20" s="113">
        <f t="shared" si="1"/>
        <v>0</v>
      </c>
      <c r="T20" s="113">
        <f t="shared" si="2"/>
        <v>0</v>
      </c>
      <c r="U20" s="131">
        <f t="shared" si="3"/>
        <v>0</v>
      </c>
      <c r="V20" s="113">
        <f t="shared" si="4"/>
        <v>0</v>
      </c>
      <c r="W20" s="107"/>
      <c r="X20" s="107"/>
      <c r="Y20" s="107"/>
      <c r="Z20" s="107"/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/>
      <c r="F21" s="90"/>
      <c r="G21" s="96"/>
      <c r="H21" s="96"/>
      <c r="I21" s="96"/>
      <c r="J21" s="96"/>
      <c r="K21" s="96"/>
      <c r="L21" s="116"/>
      <c r="M21" s="195"/>
      <c r="N21" s="116"/>
      <c r="O21" s="195"/>
      <c r="P21" s="102"/>
      <c r="Q21" s="102"/>
      <c r="R21" s="131">
        <f>L21+N21</f>
        <v>0</v>
      </c>
      <c r="S21" s="113">
        <f t="shared" si="1"/>
        <v>0</v>
      </c>
      <c r="T21" s="113">
        <f t="shared" si="2"/>
        <v>0</v>
      </c>
      <c r="U21" s="131">
        <f t="shared" si="3"/>
        <v>0</v>
      </c>
      <c r="V21" s="113">
        <f t="shared" si="4"/>
        <v>0</v>
      </c>
      <c r="W21" s="108"/>
      <c r="X21" s="108"/>
      <c r="Y21" s="108"/>
      <c r="Z21" s="108"/>
      <c r="AA21" s="108"/>
      <c r="AB21" s="108"/>
      <c r="AC21" s="108"/>
      <c r="AD21" s="108"/>
    </row>
    <row r="22" spans="1:30" ht="15.75" thickBot="1">
      <c r="A22" s="203"/>
      <c r="B22" s="217"/>
      <c r="C22" s="190"/>
      <c r="D22" s="191"/>
      <c r="E22" s="78"/>
      <c r="F22" s="88"/>
      <c r="G22" s="93"/>
      <c r="H22" s="93"/>
      <c r="I22" s="93"/>
      <c r="J22" s="93"/>
      <c r="K22" s="93"/>
      <c r="L22" s="114"/>
      <c r="M22" s="196"/>
      <c r="N22" s="114"/>
      <c r="O22" s="196"/>
      <c r="P22" s="100"/>
      <c r="Q22" s="100"/>
      <c r="R22" s="131">
        <f>L22+N22</f>
        <v>0</v>
      </c>
      <c r="S22" s="114">
        <f t="shared" si="1"/>
        <v>0</v>
      </c>
      <c r="T22" s="114">
        <f t="shared" si="2"/>
        <v>0</v>
      </c>
      <c r="U22" s="132">
        <f t="shared" si="3"/>
        <v>0</v>
      </c>
      <c r="V22" s="114">
        <f t="shared" si="4"/>
        <v>0</v>
      </c>
      <c r="W22" s="106"/>
      <c r="X22" s="106"/>
      <c r="Y22" s="106"/>
      <c r="Z22" s="106"/>
      <c r="AA22" s="106"/>
      <c r="AB22" s="106"/>
      <c r="AC22" s="106"/>
      <c r="AD22" s="106"/>
    </row>
    <row r="23" spans="1:30" ht="40.5" customHeight="1">
      <c r="A23" s="201">
        <f>2000+2000+15000+500</f>
        <v>19500</v>
      </c>
      <c r="B23" s="217"/>
      <c r="C23" s="188" t="s">
        <v>37</v>
      </c>
      <c r="D23" s="189"/>
      <c r="E23" s="74" t="s">
        <v>141</v>
      </c>
      <c r="F23" s="87"/>
      <c r="G23" s="145" t="s">
        <v>142</v>
      </c>
      <c r="H23" s="92"/>
      <c r="I23" s="92"/>
      <c r="J23" s="92"/>
      <c r="K23" s="92"/>
      <c r="L23" s="112"/>
      <c r="M23" s="194">
        <f t="shared" ref="M23" si="6">SUM(M17)</f>
        <v>3057.3100000000004</v>
      </c>
      <c r="N23" s="164">
        <v>698.98</v>
      </c>
      <c r="O23" s="194">
        <f>SUM(N23:N35)</f>
        <v>723.7</v>
      </c>
      <c r="P23" s="165">
        <v>2016</v>
      </c>
      <c r="Q23" s="99" t="s">
        <v>64</v>
      </c>
      <c r="R23" s="130">
        <f t="shared" si="0"/>
        <v>698.98</v>
      </c>
      <c r="S23" s="112">
        <f t="shared" si="1"/>
        <v>0</v>
      </c>
      <c r="T23" s="112">
        <f t="shared" si="2"/>
        <v>698.98</v>
      </c>
      <c r="U23" s="130">
        <f t="shared" si="3"/>
        <v>698.98</v>
      </c>
      <c r="V23" s="112">
        <f t="shared" si="4"/>
        <v>0</v>
      </c>
      <c r="W23" s="105"/>
      <c r="X23" s="105"/>
      <c r="Y23" s="105"/>
      <c r="Z23" s="105"/>
      <c r="AA23" s="105" t="s">
        <v>61</v>
      </c>
      <c r="AB23" s="105"/>
      <c r="AC23" s="105"/>
      <c r="AD23" s="105"/>
    </row>
    <row r="24" spans="1:30" ht="30">
      <c r="A24" s="202"/>
      <c r="B24" s="217"/>
      <c r="C24" s="190"/>
      <c r="D24" s="191"/>
      <c r="E24" s="76" t="s">
        <v>143</v>
      </c>
      <c r="F24" s="89"/>
      <c r="G24" s="94"/>
      <c r="H24" s="94"/>
      <c r="I24" s="94"/>
      <c r="J24" s="94"/>
      <c r="K24" s="94"/>
      <c r="L24" s="113"/>
      <c r="M24" s="195"/>
      <c r="N24" s="113">
        <v>24.72</v>
      </c>
      <c r="O24" s="195"/>
      <c r="P24" s="101"/>
      <c r="Q24" s="101"/>
      <c r="R24" s="131">
        <f t="shared" si="0"/>
        <v>24.72</v>
      </c>
      <c r="S24" s="113">
        <f t="shared" si="1"/>
        <v>0</v>
      </c>
      <c r="T24" s="113">
        <f t="shared" si="2"/>
        <v>24.72</v>
      </c>
      <c r="U24" s="131">
        <f t="shared" si="3"/>
        <v>24.72</v>
      </c>
      <c r="V24" s="113">
        <f t="shared" si="4"/>
        <v>0</v>
      </c>
      <c r="W24" s="107" t="s">
        <v>61</v>
      </c>
      <c r="X24" s="107"/>
      <c r="Y24" s="107"/>
      <c r="Z24" s="107"/>
      <c r="AA24" s="107" t="s">
        <v>61</v>
      </c>
      <c r="AB24" s="107"/>
      <c r="AC24" s="107"/>
      <c r="AD24" s="107"/>
    </row>
    <row r="25" spans="1:30">
      <c r="A25" s="202"/>
      <c r="B25" s="217"/>
      <c r="C25" s="190"/>
      <c r="D25" s="191"/>
      <c r="E25" s="76"/>
      <c r="F25" s="89"/>
      <c r="G25" s="94"/>
      <c r="H25" s="94"/>
      <c r="I25" s="94"/>
      <c r="J25" s="94"/>
      <c r="K25" s="94"/>
      <c r="L25" s="113"/>
      <c r="M25" s="195"/>
      <c r="N25" s="113"/>
      <c r="O25" s="195"/>
      <c r="P25" s="101"/>
      <c r="Q25" s="101"/>
      <c r="R25" s="131">
        <f t="shared" ref="R25:R35" si="7">L25+N25</f>
        <v>0</v>
      </c>
      <c r="S25" s="113">
        <f t="shared" si="1"/>
        <v>0</v>
      </c>
      <c r="T25" s="113">
        <f t="shared" si="2"/>
        <v>0</v>
      </c>
      <c r="U25" s="131">
        <f t="shared" si="3"/>
        <v>0</v>
      </c>
      <c r="V25" s="113">
        <f t="shared" si="4"/>
        <v>0</v>
      </c>
      <c r="W25" s="107"/>
      <c r="X25" s="107"/>
      <c r="Y25" s="107"/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31">
        <f t="shared" si="7"/>
        <v>0</v>
      </c>
      <c r="S26" s="113">
        <f t="shared" si="1"/>
        <v>0</v>
      </c>
      <c r="T26" s="113">
        <f t="shared" si="2"/>
        <v>0</v>
      </c>
      <c r="U26" s="131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31">
        <f t="shared" si="7"/>
        <v>0</v>
      </c>
      <c r="S27" s="113">
        <f t="shared" si="1"/>
        <v>0</v>
      </c>
      <c r="T27" s="113">
        <f t="shared" si="2"/>
        <v>0</v>
      </c>
      <c r="U27" s="131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31">
        <f t="shared" si="7"/>
        <v>0</v>
      </c>
      <c r="S28" s="113">
        <f t="shared" si="1"/>
        <v>0</v>
      </c>
      <c r="T28" s="113">
        <f t="shared" si="2"/>
        <v>0</v>
      </c>
      <c r="U28" s="131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31">
        <f t="shared" si="7"/>
        <v>0</v>
      </c>
      <c r="S29" s="113">
        <f t="shared" si="1"/>
        <v>0</v>
      </c>
      <c r="T29" s="113">
        <f t="shared" si="2"/>
        <v>0</v>
      </c>
      <c r="U29" s="131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31">
        <f t="shared" si="7"/>
        <v>0</v>
      </c>
      <c r="S30" s="113">
        <f t="shared" si="1"/>
        <v>0</v>
      </c>
      <c r="T30" s="113">
        <f t="shared" si="2"/>
        <v>0</v>
      </c>
      <c r="U30" s="131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31">
        <f t="shared" si="7"/>
        <v>0</v>
      </c>
      <c r="S31" s="113">
        <f t="shared" si="1"/>
        <v>0</v>
      </c>
      <c r="T31" s="113">
        <f t="shared" si="2"/>
        <v>0</v>
      </c>
      <c r="U31" s="131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31">
        <f t="shared" si="7"/>
        <v>0</v>
      </c>
      <c r="S32" s="113">
        <f t="shared" si="1"/>
        <v>0</v>
      </c>
      <c r="T32" s="113">
        <f t="shared" si="2"/>
        <v>0</v>
      </c>
      <c r="U32" s="131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31">
        <f t="shared" si="7"/>
        <v>0</v>
      </c>
      <c r="S33" s="113">
        <f t="shared" si="1"/>
        <v>0</v>
      </c>
      <c r="T33" s="113">
        <f t="shared" si="2"/>
        <v>0</v>
      </c>
      <c r="U33" s="131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/>
      <c r="J34" s="94"/>
      <c r="K34" s="94"/>
      <c r="L34" s="113"/>
      <c r="M34" s="195"/>
      <c r="N34" s="113"/>
      <c r="O34" s="195"/>
      <c r="P34" s="101"/>
      <c r="Q34" s="101"/>
      <c r="R34" s="131">
        <f t="shared" si="7"/>
        <v>0</v>
      </c>
      <c r="S34" s="113">
        <f t="shared" si="1"/>
        <v>0</v>
      </c>
      <c r="T34" s="113">
        <f t="shared" si="2"/>
        <v>0</v>
      </c>
      <c r="U34" s="131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 ht="15.75" thickBot="1">
      <c r="A35" s="203"/>
      <c r="B35" s="217"/>
      <c r="C35" s="192"/>
      <c r="D35" s="193"/>
      <c r="E35" s="78"/>
      <c r="F35" s="88"/>
      <c r="G35" s="93"/>
      <c r="H35" s="93"/>
      <c r="I35" s="93"/>
      <c r="J35" s="93"/>
      <c r="K35" s="93"/>
      <c r="L35" s="114"/>
      <c r="M35" s="196"/>
      <c r="N35" s="114"/>
      <c r="O35" s="196"/>
      <c r="P35" s="100"/>
      <c r="Q35" s="100"/>
      <c r="R35" s="131">
        <f t="shared" si="7"/>
        <v>0</v>
      </c>
      <c r="S35" s="114">
        <f t="shared" si="1"/>
        <v>0</v>
      </c>
      <c r="T35" s="114">
        <f t="shared" si="2"/>
        <v>0</v>
      </c>
      <c r="U35" s="132">
        <f t="shared" si="3"/>
        <v>0</v>
      </c>
      <c r="V35" s="114">
        <f t="shared" si="4"/>
        <v>0</v>
      </c>
      <c r="W35" s="106"/>
      <c r="X35" s="106"/>
      <c r="Y35" s="106"/>
      <c r="Z35" s="106"/>
      <c r="AA35" s="106"/>
      <c r="AB35" s="106"/>
      <c r="AC35" s="106"/>
      <c r="AD35" s="106"/>
    </row>
    <row r="36" spans="1:30" ht="34.5" customHeight="1">
      <c r="A36" s="204">
        <f>1500+200+1500+3000+100+3000+100+7000</f>
        <v>16400</v>
      </c>
      <c r="B36" s="217"/>
      <c r="C36" s="188" t="s">
        <v>27</v>
      </c>
      <c r="D36" s="189"/>
      <c r="E36" s="74" t="s">
        <v>136</v>
      </c>
      <c r="F36" s="87"/>
      <c r="G36" s="166" t="s">
        <v>137</v>
      </c>
      <c r="H36" s="92"/>
      <c r="I36" s="92"/>
      <c r="J36" s="92"/>
      <c r="K36" s="92"/>
      <c r="L36" s="112">
        <v>14.33</v>
      </c>
      <c r="M36" s="194">
        <f>SUM(L36:L46)</f>
        <v>14.33</v>
      </c>
      <c r="N36" s="112"/>
      <c r="O36" s="194">
        <f>SUM(N36:N46)</f>
        <v>826.16</v>
      </c>
      <c r="P36" s="99">
        <v>2015</v>
      </c>
      <c r="Q36" s="99" t="s">
        <v>64</v>
      </c>
      <c r="R36" s="130">
        <f t="shared" si="0"/>
        <v>14.33</v>
      </c>
      <c r="S36" s="112">
        <f t="shared" si="1"/>
        <v>14.33</v>
      </c>
      <c r="T36" s="112">
        <f t="shared" si="2"/>
        <v>0</v>
      </c>
      <c r="U36" s="130">
        <f t="shared" si="3"/>
        <v>14.33</v>
      </c>
      <c r="V36" s="112">
        <f t="shared" si="4"/>
        <v>0</v>
      </c>
      <c r="W36" s="105" t="s">
        <v>61</v>
      </c>
      <c r="X36" s="105"/>
      <c r="Y36" s="105"/>
      <c r="Z36" s="105" t="s">
        <v>61</v>
      </c>
      <c r="AA36" s="105"/>
      <c r="AB36" s="105"/>
      <c r="AC36" s="105"/>
      <c r="AD36" s="105"/>
    </row>
    <row r="37" spans="1:30" ht="75">
      <c r="A37" s="205"/>
      <c r="B37" s="217"/>
      <c r="C37" s="190"/>
      <c r="D37" s="191"/>
      <c r="E37" s="75" t="s">
        <v>144</v>
      </c>
      <c r="F37" s="91"/>
      <c r="G37" s="98"/>
      <c r="H37" s="98"/>
      <c r="I37" s="98"/>
      <c r="J37" s="98"/>
      <c r="K37" s="98"/>
      <c r="L37" s="115"/>
      <c r="M37" s="195"/>
      <c r="N37" s="115">
        <v>727.76</v>
      </c>
      <c r="O37" s="195"/>
      <c r="P37" s="103">
        <v>2016</v>
      </c>
      <c r="Q37" s="103" t="s">
        <v>64</v>
      </c>
      <c r="R37" s="131">
        <f t="shared" si="0"/>
        <v>727.76</v>
      </c>
      <c r="S37" s="113">
        <f t="shared" si="1"/>
        <v>0</v>
      </c>
      <c r="T37" s="113">
        <f t="shared" si="2"/>
        <v>727.76</v>
      </c>
      <c r="U37" s="131">
        <f t="shared" si="3"/>
        <v>727.76</v>
      </c>
      <c r="V37" s="113">
        <f t="shared" si="4"/>
        <v>0</v>
      </c>
      <c r="W37" s="109"/>
      <c r="X37" s="109"/>
      <c r="Y37" s="109"/>
      <c r="Z37" s="109"/>
      <c r="AA37" s="109"/>
      <c r="AB37" s="109"/>
      <c r="AC37" s="109"/>
      <c r="AD37" s="109"/>
    </row>
    <row r="38" spans="1:30" ht="30">
      <c r="A38" s="205"/>
      <c r="B38" s="217"/>
      <c r="C38" s="190"/>
      <c r="D38" s="191"/>
      <c r="E38" s="80" t="s">
        <v>145</v>
      </c>
      <c r="F38" s="91"/>
      <c r="G38" s="98"/>
      <c r="H38" s="98"/>
      <c r="I38" s="98"/>
      <c r="J38" s="98"/>
      <c r="K38" s="98"/>
      <c r="L38" s="115"/>
      <c r="M38" s="195"/>
      <c r="N38" s="115">
        <v>98.4</v>
      </c>
      <c r="O38" s="195"/>
      <c r="P38" s="103">
        <v>2016</v>
      </c>
      <c r="Q38" s="103" t="s">
        <v>64</v>
      </c>
      <c r="R38" s="131">
        <f t="shared" ref="R38:R46" si="8">L38+N38</f>
        <v>98.4</v>
      </c>
      <c r="S38" s="113">
        <f t="shared" ref="S38:S45" si="9">L38</f>
        <v>0</v>
      </c>
      <c r="T38" s="113">
        <f t="shared" ref="T38:T44" si="10">N38</f>
        <v>98.4</v>
      </c>
      <c r="U38" s="131">
        <f t="shared" ref="U38:U45" si="11">S38+T38</f>
        <v>98.4</v>
      </c>
      <c r="V38" s="113">
        <f t="shared" ref="V38:V44" si="12">R38-U38</f>
        <v>0</v>
      </c>
      <c r="W38" s="109" t="s">
        <v>61</v>
      </c>
      <c r="X38" s="109"/>
      <c r="Y38" s="109"/>
      <c r="Z38" s="109" t="s">
        <v>61</v>
      </c>
      <c r="AA38" s="109"/>
      <c r="AB38" s="109"/>
      <c r="AC38" s="109"/>
      <c r="AD38" s="109"/>
    </row>
    <row r="39" spans="1:30">
      <c r="A39" s="205"/>
      <c r="B39" s="217"/>
      <c r="C39" s="190"/>
      <c r="D39" s="191"/>
      <c r="E39" s="75"/>
      <c r="F39" s="91"/>
      <c r="G39" s="98"/>
      <c r="H39" s="98"/>
      <c r="I39" s="98"/>
      <c r="J39" s="98"/>
      <c r="K39" s="98"/>
      <c r="L39" s="115"/>
      <c r="M39" s="195"/>
      <c r="N39" s="115"/>
      <c r="O39" s="195"/>
      <c r="P39" s="103"/>
      <c r="Q39" s="103"/>
      <c r="R39" s="131">
        <f t="shared" si="8"/>
        <v>0</v>
      </c>
      <c r="S39" s="113">
        <f t="shared" si="9"/>
        <v>0</v>
      </c>
      <c r="T39" s="113">
        <f t="shared" si="10"/>
        <v>0</v>
      </c>
      <c r="U39" s="131">
        <f t="shared" si="11"/>
        <v>0</v>
      </c>
      <c r="V39" s="113">
        <f t="shared" si="12"/>
        <v>0</v>
      </c>
      <c r="W39" s="109"/>
      <c r="X39" s="109"/>
      <c r="Y39" s="109"/>
      <c r="Z39" s="109"/>
      <c r="AA39" s="109"/>
      <c r="AB39" s="109"/>
      <c r="AC39" s="109"/>
      <c r="AD39" s="109"/>
    </row>
    <row r="40" spans="1:30">
      <c r="A40" s="205"/>
      <c r="B40" s="217"/>
      <c r="C40" s="190"/>
      <c r="D40" s="191"/>
      <c r="E40" s="75"/>
      <c r="F40" s="91"/>
      <c r="G40" s="98"/>
      <c r="H40" s="98"/>
      <c r="I40" s="98"/>
      <c r="J40" s="98"/>
      <c r="K40" s="98"/>
      <c r="L40" s="115"/>
      <c r="M40" s="195"/>
      <c r="N40" s="115"/>
      <c r="O40" s="195"/>
      <c r="P40" s="103"/>
      <c r="Q40" s="103"/>
      <c r="R40" s="131">
        <f t="shared" si="8"/>
        <v>0</v>
      </c>
      <c r="S40" s="113">
        <f t="shared" si="9"/>
        <v>0</v>
      </c>
      <c r="T40" s="113">
        <f t="shared" si="10"/>
        <v>0</v>
      </c>
      <c r="U40" s="131">
        <f t="shared" si="11"/>
        <v>0</v>
      </c>
      <c r="V40" s="113">
        <f t="shared" si="12"/>
        <v>0</v>
      </c>
      <c r="W40" s="109"/>
      <c r="X40" s="109"/>
      <c r="Y40" s="109"/>
      <c r="Z40" s="109"/>
      <c r="AA40" s="109"/>
      <c r="AB40" s="109"/>
      <c r="AC40" s="109"/>
      <c r="AD40" s="109"/>
    </row>
    <row r="41" spans="1:30">
      <c r="A41" s="205"/>
      <c r="B41" s="217"/>
      <c r="C41" s="190"/>
      <c r="D41" s="191"/>
      <c r="E41" s="75"/>
      <c r="F41" s="91"/>
      <c r="G41" s="98"/>
      <c r="H41" s="98"/>
      <c r="I41" s="98"/>
      <c r="J41" s="98"/>
      <c r="K41" s="98"/>
      <c r="L41" s="115"/>
      <c r="M41" s="195"/>
      <c r="N41" s="115"/>
      <c r="O41" s="195"/>
      <c r="P41" s="103"/>
      <c r="Q41" s="103"/>
      <c r="R41" s="131">
        <f t="shared" si="8"/>
        <v>0</v>
      </c>
      <c r="S41" s="113">
        <f t="shared" si="9"/>
        <v>0</v>
      </c>
      <c r="T41" s="113">
        <f t="shared" si="10"/>
        <v>0</v>
      </c>
      <c r="U41" s="131">
        <f t="shared" si="11"/>
        <v>0</v>
      </c>
      <c r="V41" s="113">
        <f t="shared" si="12"/>
        <v>0</v>
      </c>
      <c r="W41" s="109"/>
      <c r="X41" s="109"/>
      <c r="Y41" s="109"/>
      <c r="Z41" s="109"/>
      <c r="AA41" s="109"/>
      <c r="AB41" s="109"/>
      <c r="AC41" s="109"/>
      <c r="AD41" s="109"/>
    </row>
    <row r="42" spans="1:30">
      <c r="A42" s="205"/>
      <c r="B42" s="217"/>
      <c r="C42" s="190"/>
      <c r="D42" s="191"/>
      <c r="E42" s="75"/>
      <c r="F42" s="91"/>
      <c r="G42" s="98"/>
      <c r="H42" s="98"/>
      <c r="I42" s="98"/>
      <c r="J42" s="98"/>
      <c r="K42" s="98"/>
      <c r="L42" s="115"/>
      <c r="M42" s="195"/>
      <c r="N42" s="115"/>
      <c r="O42" s="195"/>
      <c r="P42" s="103"/>
      <c r="Q42" s="103"/>
      <c r="R42" s="131">
        <f t="shared" si="8"/>
        <v>0</v>
      </c>
      <c r="S42" s="113">
        <f t="shared" si="9"/>
        <v>0</v>
      </c>
      <c r="T42" s="113">
        <f t="shared" si="10"/>
        <v>0</v>
      </c>
      <c r="U42" s="131">
        <f t="shared" si="11"/>
        <v>0</v>
      </c>
      <c r="V42" s="113">
        <f t="shared" si="12"/>
        <v>0</v>
      </c>
      <c r="W42" s="109"/>
      <c r="X42" s="109"/>
      <c r="Y42" s="109"/>
      <c r="Z42" s="109"/>
      <c r="AA42" s="109"/>
      <c r="AB42" s="109"/>
      <c r="AC42" s="109"/>
      <c r="AD42" s="109"/>
    </row>
    <row r="43" spans="1:30">
      <c r="A43" s="205"/>
      <c r="B43" s="217"/>
      <c r="C43" s="190"/>
      <c r="D43" s="191"/>
      <c r="E43" s="75"/>
      <c r="F43" s="91"/>
      <c r="G43" s="98"/>
      <c r="H43" s="98"/>
      <c r="I43" s="98"/>
      <c r="J43" s="98"/>
      <c r="K43" s="98"/>
      <c r="L43" s="115"/>
      <c r="M43" s="195"/>
      <c r="N43" s="115"/>
      <c r="O43" s="195"/>
      <c r="P43" s="103"/>
      <c r="Q43" s="103"/>
      <c r="R43" s="131">
        <f t="shared" si="8"/>
        <v>0</v>
      </c>
      <c r="S43" s="113">
        <f t="shared" si="9"/>
        <v>0</v>
      </c>
      <c r="T43" s="113">
        <f t="shared" si="10"/>
        <v>0</v>
      </c>
      <c r="U43" s="131">
        <f t="shared" si="11"/>
        <v>0</v>
      </c>
      <c r="V43" s="113">
        <f t="shared" si="12"/>
        <v>0</v>
      </c>
      <c r="W43" s="109"/>
      <c r="X43" s="109"/>
      <c r="Y43" s="109"/>
      <c r="Z43" s="109"/>
      <c r="AA43" s="109"/>
      <c r="AB43" s="109"/>
      <c r="AC43" s="109"/>
      <c r="AD43" s="109"/>
    </row>
    <row r="44" spans="1:30">
      <c r="A44" s="205"/>
      <c r="B44" s="217"/>
      <c r="C44" s="190"/>
      <c r="D44" s="191"/>
      <c r="E44" s="75"/>
      <c r="F44" s="91"/>
      <c r="G44" s="98"/>
      <c r="H44" s="98"/>
      <c r="I44" s="98"/>
      <c r="J44" s="98"/>
      <c r="K44" s="98"/>
      <c r="L44" s="115"/>
      <c r="M44" s="195"/>
      <c r="N44" s="115"/>
      <c r="O44" s="195"/>
      <c r="P44" s="103"/>
      <c r="Q44" s="103"/>
      <c r="R44" s="131">
        <f t="shared" si="8"/>
        <v>0</v>
      </c>
      <c r="S44" s="113">
        <f t="shared" si="9"/>
        <v>0</v>
      </c>
      <c r="T44" s="113">
        <f t="shared" si="10"/>
        <v>0</v>
      </c>
      <c r="U44" s="131">
        <f t="shared" si="11"/>
        <v>0</v>
      </c>
      <c r="V44" s="113">
        <f t="shared" si="12"/>
        <v>0</v>
      </c>
      <c r="W44" s="109"/>
      <c r="X44" s="109"/>
      <c r="Y44" s="109"/>
      <c r="Z44" s="109"/>
      <c r="AA44" s="109"/>
      <c r="AB44" s="109"/>
      <c r="AC44" s="109"/>
      <c r="AD44" s="109"/>
    </row>
    <row r="45" spans="1:30">
      <c r="A45" s="205"/>
      <c r="B45" s="217"/>
      <c r="C45" s="190"/>
      <c r="D45" s="191"/>
      <c r="E45" s="76"/>
      <c r="F45" s="89"/>
      <c r="G45" s="94"/>
      <c r="H45" s="94"/>
      <c r="I45" s="94"/>
      <c r="J45" s="94"/>
      <c r="K45" s="94"/>
      <c r="L45" s="113"/>
      <c r="M45" s="195"/>
      <c r="N45" s="113"/>
      <c r="O45" s="195"/>
      <c r="P45" s="101"/>
      <c r="Q45" s="101"/>
      <c r="R45" s="131">
        <f t="shared" si="8"/>
        <v>0</v>
      </c>
      <c r="S45" s="113">
        <f t="shared" si="9"/>
        <v>0</v>
      </c>
      <c r="T45" s="113">
        <f t="shared" si="2"/>
        <v>0</v>
      </c>
      <c r="U45" s="131">
        <f t="shared" si="11"/>
        <v>0</v>
      </c>
      <c r="V45" s="113">
        <f t="shared" si="4"/>
        <v>0</v>
      </c>
      <c r="W45" s="107"/>
      <c r="X45" s="107"/>
      <c r="Y45" s="107"/>
      <c r="Z45" s="107"/>
      <c r="AA45" s="107"/>
      <c r="AB45" s="107"/>
      <c r="AC45" s="107"/>
      <c r="AD45" s="107"/>
    </row>
    <row r="46" spans="1:30" ht="23.25" customHeight="1" thickBot="1">
      <c r="A46" s="206"/>
      <c r="B46" s="217"/>
      <c r="C46" s="192"/>
      <c r="D46" s="193"/>
      <c r="E46" s="78"/>
      <c r="F46" s="88"/>
      <c r="G46" s="93"/>
      <c r="H46" s="93"/>
      <c r="I46" s="93"/>
      <c r="J46" s="93"/>
      <c r="K46" s="93"/>
      <c r="L46" s="114"/>
      <c r="M46" s="196"/>
      <c r="N46" s="114"/>
      <c r="O46" s="196"/>
      <c r="P46" s="100"/>
      <c r="Q46" s="100"/>
      <c r="R46" s="132">
        <f t="shared" si="8"/>
        <v>0</v>
      </c>
      <c r="S46" s="114">
        <f t="shared" si="1"/>
        <v>0</v>
      </c>
      <c r="T46" s="114">
        <f t="shared" si="2"/>
        <v>0</v>
      </c>
      <c r="U46" s="132">
        <f t="shared" si="3"/>
        <v>0</v>
      </c>
      <c r="V46" s="114">
        <f t="shared" si="4"/>
        <v>0</v>
      </c>
      <c r="W46" s="106"/>
      <c r="X46" s="106"/>
      <c r="Y46" s="106"/>
      <c r="Z46" s="106"/>
      <c r="AA46" s="106"/>
      <c r="AB46" s="106"/>
      <c r="AC46" s="106"/>
      <c r="AD46" s="106"/>
    </row>
    <row r="47" spans="1:30" ht="15" customHeight="1">
      <c r="A47" s="204"/>
      <c r="B47" s="217"/>
      <c r="C47" s="197" t="s">
        <v>29</v>
      </c>
      <c r="D47" s="198"/>
      <c r="E47" s="74"/>
      <c r="F47" s="87"/>
      <c r="G47" s="92"/>
      <c r="H47" s="92"/>
      <c r="I47" s="92"/>
      <c r="J47" s="92"/>
      <c r="K47" s="92"/>
      <c r="L47" s="112"/>
      <c r="M47" s="220">
        <f>SUM(L47:L49)</f>
        <v>0</v>
      </c>
      <c r="N47" s="112"/>
      <c r="O47" s="220">
        <f>SUM(N36:N46)</f>
        <v>826.16</v>
      </c>
      <c r="P47" s="99"/>
      <c r="Q47" s="99"/>
      <c r="R47" s="131">
        <f t="shared" si="0"/>
        <v>0</v>
      </c>
      <c r="S47" s="112">
        <f t="shared" si="1"/>
        <v>0</v>
      </c>
      <c r="T47" s="112">
        <f t="shared" si="2"/>
        <v>0</v>
      </c>
      <c r="U47" s="130">
        <f t="shared" si="3"/>
        <v>0</v>
      </c>
      <c r="V47" s="112">
        <f t="shared" si="4"/>
        <v>0</v>
      </c>
      <c r="W47" s="105"/>
      <c r="X47" s="105"/>
      <c r="Y47" s="105"/>
      <c r="Z47" s="105"/>
      <c r="AA47" s="105"/>
      <c r="AB47" s="105"/>
      <c r="AC47" s="105"/>
      <c r="AD47" s="105"/>
    </row>
    <row r="48" spans="1:30">
      <c r="A48" s="205"/>
      <c r="B48" s="217"/>
      <c r="C48" s="197"/>
      <c r="D48" s="198"/>
      <c r="E48" s="76"/>
      <c r="F48" s="89"/>
      <c r="G48" s="94"/>
      <c r="H48" s="94"/>
      <c r="I48" s="94"/>
      <c r="J48" s="94"/>
      <c r="K48" s="94"/>
      <c r="L48" s="113"/>
      <c r="M48" s="221"/>
      <c r="N48" s="113"/>
      <c r="O48" s="221"/>
      <c r="P48" s="101"/>
      <c r="Q48" s="101"/>
      <c r="R48" s="131">
        <f>L48+N48</f>
        <v>0</v>
      </c>
      <c r="S48" s="113">
        <f t="shared" si="1"/>
        <v>0</v>
      </c>
      <c r="T48" s="113">
        <f t="shared" si="2"/>
        <v>0</v>
      </c>
      <c r="U48" s="131">
        <f t="shared" si="3"/>
        <v>0</v>
      </c>
      <c r="V48" s="113">
        <f t="shared" si="4"/>
        <v>0</v>
      </c>
      <c r="W48" s="107"/>
      <c r="X48" s="107"/>
      <c r="Y48" s="107"/>
      <c r="Z48" s="107"/>
      <c r="AA48" s="107"/>
      <c r="AB48" s="107"/>
      <c r="AC48" s="107"/>
      <c r="AD48" s="107"/>
    </row>
    <row r="49" spans="1:30" ht="15.75" thickBot="1">
      <c r="A49" s="206"/>
      <c r="B49" s="218"/>
      <c r="C49" s="199"/>
      <c r="D49" s="200"/>
      <c r="E49" s="78"/>
      <c r="F49" s="88"/>
      <c r="G49" s="93"/>
      <c r="H49" s="93"/>
      <c r="I49" s="93"/>
      <c r="J49" s="93"/>
      <c r="K49" s="93"/>
      <c r="L49" s="114"/>
      <c r="M49" s="222"/>
      <c r="N49" s="114"/>
      <c r="O49" s="222"/>
      <c r="P49" s="100"/>
      <c r="Q49" s="100"/>
      <c r="R49" s="131">
        <f>L49+N49</f>
        <v>0</v>
      </c>
      <c r="S49" s="114">
        <f t="shared" si="1"/>
        <v>0</v>
      </c>
      <c r="T49" s="114">
        <f t="shared" si="2"/>
        <v>0</v>
      </c>
      <c r="U49" s="132">
        <f t="shared" si="3"/>
        <v>0</v>
      </c>
      <c r="V49" s="114">
        <f t="shared" si="4"/>
        <v>0</v>
      </c>
      <c r="W49" s="106"/>
      <c r="X49" s="106"/>
      <c r="Y49" s="106"/>
      <c r="Z49" s="106"/>
      <c r="AA49" s="106"/>
      <c r="AB49" s="106"/>
      <c r="AC49" s="106"/>
      <c r="AD49" s="106"/>
    </row>
    <row r="50" spans="1:30">
      <c r="A50" s="204"/>
      <c r="B50" s="207" t="s">
        <v>23</v>
      </c>
      <c r="C50" s="208"/>
      <c r="D50" s="208"/>
      <c r="E50" s="74"/>
      <c r="F50" s="87"/>
      <c r="G50" s="92"/>
      <c r="H50" s="92"/>
      <c r="I50" s="92"/>
      <c r="J50" s="92"/>
      <c r="K50" s="92"/>
      <c r="L50" s="112"/>
      <c r="M50" s="194">
        <f>SUM(L52)</f>
        <v>0</v>
      </c>
      <c r="N50" s="112"/>
      <c r="O50" s="194">
        <f>SUM(N52)</f>
        <v>0</v>
      </c>
      <c r="P50" s="99"/>
      <c r="Q50" s="99"/>
      <c r="R50" s="130">
        <f t="shared" si="0"/>
        <v>0</v>
      </c>
      <c r="S50" s="112">
        <f t="shared" si="1"/>
        <v>0</v>
      </c>
      <c r="T50" s="112">
        <f t="shared" si="2"/>
        <v>0</v>
      </c>
      <c r="U50" s="130">
        <f t="shared" si="3"/>
        <v>0</v>
      </c>
      <c r="V50" s="112">
        <f t="shared" si="4"/>
        <v>0</v>
      </c>
      <c r="W50" s="105"/>
      <c r="X50" s="105"/>
      <c r="Y50" s="105"/>
      <c r="Z50" s="105"/>
      <c r="AA50" s="105"/>
      <c r="AB50" s="105"/>
      <c r="AC50" s="105"/>
      <c r="AD50" s="105"/>
    </row>
    <row r="51" spans="1:30">
      <c r="A51" s="205"/>
      <c r="B51" s="215"/>
      <c r="C51" s="216"/>
      <c r="D51" s="216"/>
      <c r="E51" s="76"/>
      <c r="F51" s="89"/>
      <c r="G51" s="94"/>
      <c r="H51" s="94"/>
      <c r="I51" s="94"/>
      <c r="J51" s="94"/>
      <c r="K51" s="94"/>
      <c r="L51" s="113"/>
      <c r="M51" s="195"/>
      <c r="N51" s="113"/>
      <c r="O51" s="195"/>
      <c r="P51" s="101"/>
      <c r="Q51" s="101"/>
      <c r="R51" s="131">
        <f t="shared" si="0"/>
        <v>0</v>
      </c>
      <c r="S51" s="113">
        <f t="shared" si="1"/>
        <v>0</v>
      </c>
      <c r="T51" s="113">
        <f t="shared" si="2"/>
        <v>0</v>
      </c>
      <c r="U51" s="131">
        <f t="shared" si="3"/>
        <v>0</v>
      </c>
      <c r="V51" s="113">
        <f t="shared" si="4"/>
        <v>0</v>
      </c>
      <c r="W51" s="107"/>
      <c r="X51" s="107"/>
      <c r="Y51" s="107"/>
      <c r="Z51" s="107"/>
      <c r="AA51" s="107"/>
      <c r="AB51" s="107"/>
      <c r="AC51" s="107"/>
      <c r="AD51" s="107"/>
    </row>
    <row r="52" spans="1:30" ht="15.75" thickBot="1">
      <c r="A52" s="206"/>
      <c r="B52" s="210"/>
      <c r="C52" s="211"/>
      <c r="D52" s="211"/>
      <c r="E52" s="70"/>
      <c r="F52" s="88"/>
      <c r="G52" s="93"/>
      <c r="H52" s="93"/>
      <c r="I52" s="93"/>
      <c r="J52" s="93"/>
      <c r="K52" s="93"/>
      <c r="L52" s="114"/>
      <c r="M52" s="196"/>
      <c r="N52" s="114"/>
      <c r="O52" s="196"/>
      <c r="P52" s="100"/>
      <c r="Q52" s="100"/>
      <c r="R52" s="119">
        <f t="shared" si="0"/>
        <v>0</v>
      </c>
      <c r="S52" s="114">
        <f t="shared" si="1"/>
        <v>0</v>
      </c>
      <c r="T52" s="114">
        <f t="shared" si="2"/>
        <v>0</v>
      </c>
      <c r="U52" s="132">
        <f t="shared" si="3"/>
        <v>0</v>
      </c>
      <c r="V52" s="114">
        <f t="shared" si="4"/>
        <v>0</v>
      </c>
      <c r="W52" s="106"/>
      <c r="X52" s="106"/>
      <c r="Y52" s="106"/>
      <c r="Z52" s="106"/>
      <c r="AA52" s="106"/>
      <c r="AB52" s="106"/>
      <c r="AC52" s="106"/>
      <c r="AD52" s="106"/>
    </row>
    <row r="53" spans="1:30">
      <c r="A53" s="213"/>
      <c r="B53" s="208" t="s">
        <v>24</v>
      </c>
      <c r="C53" s="208"/>
      <c r="D53" s="208"/>
      <c r="E53" s="81"/>
      <c r="F53" s="91"/>
      <c r="G53" s="98"/>
      <c r="H53" s="98"/>
      <c r="I53" s="98"/>
      <c r="J53" s="98"/>
      <c r="K53" s="98"/>
      <c r="L53" s="115"/>
      <c r="M53" s="195">
        <f>SUM(L55)</f>
        <v>0</v>
      </c>
      <c r="N53" s="115"/>
      <c r="O53" s="195">
        <f>SUM(N55)</f>
        <v>0</v>
      </c>
      <c r="P53" s="103"/>
      <c r="Q53" s="103"/>
      <c r="R53" s="130">
        <f t="shared" si="0"/>
        <v>0</v>
      </c>
      <c r="S53" s="115">
        <f t="shared" si="1"/>
        <v>0</v>
      </c>
      <c r="T53" s="115">
        <f t="shared" si="2"/>
        <v>0</v>
      </c>
      <c r="U53" s="119">
        <f t="shared" si="3"/>
        <v>0</v>
      </c>
      <c r="V53" s="115">
        <f t="shared" si="4"/>
        <v>0</v>
      </c>
      <c r="W53" s="109"/>
      <c r="X53" s="109"/>
      <c r="Y53" s="109"/>
      <c r="Z53" s="109"/>
      <c r="AA53" s="109"/>
      <c r="AB53" s="109"/>
      <c r="AC53" s="109"/>
      <c r="AD53" s="109"/>
    </row>
    <row r="54" spans="1:30">
      <c r="A54" s="219"/>
      <c r="B54" s="216"/>
      <c r="C54" s="216"/>
      <c r="D54" s="216"/>
      <c r="E54" s="82"/>
      <c r="F54" s="89"/>
      <c r="G54" s="94"/>
      <c r="H54" s="94"/>
      <c r="I54" s="94"/>
      <c r="J54" s="94"/>
      <c r="K54" s="94"/>
      <c r="L54" s="113"/>
      <c r="M54" s="195"/>
      <c r="N54" s="113"/>
      <c r="O54" s="195"/>
      <c r="P54" s="101"/>
      <c r="Q54" s="101"/>
      <c r="R54" s="131">
        <f t="shared" si="0"/>
        <v>0</v>
      </c>
      <c r="S54" s="113">
        <f t="shared" si="1"/>
        <v>0</v>
      </c>
      <c r="T54" s="113">
        <f t="shared" si="2"/>
        <v>0</v>
      </c>
      <c r="U54" s="131">
        <f t="shared" si="3"/>
        <v>0</v>
      </c>
      <c r="V54" s="113">
        <f t="shared" si="4"/>
        <v>0</v>
      </c>
      <c r="W54" s="107"/>
      <c r="X54" s="107"/>
      <c r="Y54" s="107"/>
      <c r="Z54" s="107"/>
      <c r="AA54" s="107"/>
      <c r="AB54" s="107"/>
      <c r="AC54" s="107"/>
      <c r="AD54" s="107"/>
    </row>
    <row r="55" spans="1:30" ht="15.75" thickBot="1">
      <c r="A55" s="214"/>
      <c r="B55" s="211"/>
      <c r="C55" s="211"/>
      <c r="D55" s="211"/>
      <c r="E55" s="70"/>
      <c r="F55" s="88"/>
      <c r="G55" s="93"/>
      <c r="H55" s="93"/>
      <c r="I55" s="93"/>
      <c r="J55" s="93"/>
      <c r="K55" s="93"/>
      <c r="L55" s="114"/>
      <c r="M55" s="196"/>
      <c r="N55" s="114"/>
      <c r="O55" s="196"/>
      <c r="P55" s="100"/>
      <c r="Q55" s="100"/>
      <c r="R55" s="129">
        <f t="shared" si="0"/>
        <v>0</v>
      </c>
      <c r="S55" s="114">
        <f t="shared" si="1"/>
        <v>0</v>
      </c>
      <c r="T55" s="114">
        <f t="shared" si="2"/>
        <v>0</v>
      </c>
      <c r="U55" s="132">
        <f t="shared" si="3"/>
        <v>0</v>
      </c>
      <c r="V55" s="114">
        <f t="shared" si="4"/>
        <v>0</v>
      </c>
      <c r="W55" s="106"/>
      <c r="X55" s="106"/>
      <c r="Y55" s="106"/>
      <c r="Z55" s="106"/>
      <c r="AA55" s="106"/>
      <c r="AB55" s="106"/>
      <c r="AC55" s="106"/>
      <c r="AD55" s="106"/>
    </row>
    <row r="56" spans="1:30">
      <c r="A56" s="57">
        <f>SUM(A3:A55)</f>
        <v>108500</v>
      </c>
    </row>
  </sheetData>
  <customSheetViews>
    <customSheetView guid="{EC730B5F-3027-46D8-A7F8-1F30876D0E83}" topLeftCell="G13">
      <selection activeCell="V56" sqref="V56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scale="85" topLeftCell="A22">
      <selection activeCell="K35" sqref="K35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>
      <selection activeCell="E38" sqref="A38:XFD39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46"/>
    <mergeCell ref="C36:D46"/>
    <mergeCell ref="M36:M46"/>
    <mergeCell ref="O36:O46"/>
    <mergeCell ref="A53:A55"/>
    <mergeCell ref="B53:D55"/>
    <mergeCell ref="M53:M55"/>
    <mergeCell ref="O53:O55"/>
    <mergeCell ref="A47:A49"/>
    <mergeCell ref="C47:D49"/>
    <mergeCell ref="M47:M49"/>
    <mergeCell ref="O47:O49"/>
    <mergeCell ref="A50:A52"/>
    <mergeCell ref="B50:D52"/>
    <mergeCell ref="M50:M52"/>
    <mergeCell ref="O50:O52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9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48"/>
  <sheetViews>
    <sheetView topLeftCell="A2" workbookViewId="0">
      <pane ySplit="1" topLeftCell="A3" activePane="bottomLeft" state="frozen"/>
      <selection activeCell="A2" sqref="A2"/>
      <selection pane="bottomLeft" activeCell="R46" sqref="R46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11.5703125" style="15" customWidth="1"/>
    <col min="7" max="7" width="15.140625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hidden="1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71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30">
        <f t="shared" ref="R3:R47" si="0">L3+N3</f>
        <v>0</v>
      </c>
      <c r="S3" s="112">
        <f>L3</f>
        <v>0</v>
      </c>
      <c r="T3" s="112">
        <f>N3</f>
        <v>0</v>
      </c>
      <c r="U3" s="130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3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19">
        <f t="shared" si="0"/>
        <v>0</v>
      </c>
      <c r="S4" s="114">
        <f t="shared" ref="S4:S47" si="1">L4</f>
        <v>0</v>
      </c>
      <c r="T4" s="114">
        <f t="shared" ref="T4:T47" si="2">N4</f>
        <v>0</v>
      </c>
      <c r="U4" s="132">
        <f t="shared" ref="U4:U47" si="3">S4+T4</f>
        <v>0</v>
      </c>
      <c r="V4" s="114">
        <f t="shared" ref="V4:V47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30">
        <f t="shared" si="0"/>
        <v>0</v>
      </c>
      <c r="S5" s="112">
        <f t="shared" si="1"/>
        <v>0</v>
      </c>
      <c r="T5" s="112">
        <f t="shared" si="2"/>
        <v>0</v>
      </c>
      <c r="U5" s="130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19">
        <f t="shared" si="0"/>
        <v>0</v>
      </c>
      <c r="S6" s="113">
        <f t="shared" si="1"/>
        <v>0</v>
      </c>
      <c r="T6" s="113">
        <f t="shared" si="2"/>
        <v>0</v>
      </c>
      <c r="U6" s="131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31">
        <f t="shared" si="0"/>
        <v>0</v>
      </c>
      <c r="S7" s="113">
        <f t="shared" si="1"/>
        <v>0</v>
      </c>
      <c r="T7" s="113">
        <f t="shared" si="2"/>
        <v>0</v>
      </c>
      <c r="U7" s="131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19">
        <f t="shared" si="0"/>
        <v>0</v>
      </c>
      <c r="S8" s="114">
        <f t="shared" si="1"/>
        <v>0</v>
      </c>
      <c r="T8" s="114">
        <f t="shared" si="2"/>
        <v>0</v>
      </c>
      <c r="U8" s="132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>
        <f>400</f>
        <v>400</v>
      </c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30">
        <f t="shared" si="0"/>
        <v>0</v>
      </c>
      <c r="S9" s="112">
        <f t="shared" si="1"/>
        <v>0</v>
      </c>
      <c r="T9" s="112">
        <f t="shared" si="2"/>
        <v>0</v>
      </c>
      <c r="U9" s="130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31">
        <f t="shared" si="0"/>
        <v>0</v>
      </c>
      <c r="S10" s="113">
        <f t="shared" si="1"/>
        <v>0</v>
      </c>
      <c r="T10" s="113">
        <f t="shared" si="2"/>
        <v>0</v>
      </c>
      <c r="U10" s="131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31">
        <f t="shared" si="0"/>
        <v>0</v>
      </c>
      <c r="S11" s="113">
        <f t="shared" si="1"/>
        <v>0</v>
      </c>
      <c r="T11" s="113">
        <f t="shared" si="2"/>
        <v>0</v>
      </c>
      <c r="U11" s="131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31">
        <f t="shared" si="0"/>
        <v>0</v>
      </c>
      <c r="S12" s="113">
        <f t="shared" si="1"/>
        <v>0</v>
      </c>
      <c r="T12" s="113">
        <f t="shared" si="2"/>
        <v>0</v>
      </c>
      <c r="U12" s="131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31">
        <f t="shared" si="0"/>
        <v>0</v>
      </c>
      <c r="S13" s="113">
        <f t="shared" si="1"/>
        <v>0</v>
      </c>
      <c r="T13" s="113">
        <f t="shared" si="2"/>
        <v>0</v>
      </c>
      <c r="U13" s="131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31">
        <f t="shared" si="0"/>
        <v>0</v>
      </c>
      <c r="S14" s="113">
        <f t="shared" si="1"/>
        <v>0</v>
      </c>
      <c r="T14" s="113">
        <f t="shared" si="2"/>
        <v>0</v>
      </c>
      <c r="U14" s="131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31"/>
      <c r="S15" s="113">
        <f t="shared" si="1"/>
        <v>0</v>
      </c>
      <c r="T15" s="113">
        <f t="shared" si="2"/>
        <v>0</v>
      </c>
      <c r="U15" s="131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19">
        <f t="shared" si="0"/>
        <v>0</v>
      </c>
      <c r="S16" s="114">
        <f t="shared" si="1"/>
        <v>0</v>
      </c>
      <c r="T16" s="114">
        <f t="shared" si="2"/>
        <v>0</v>
      </c>
      <c r="U16" s="132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45">
      <c r="A17" s="201">
        <f>25000+200+30000+15000+15000</f>
        <v>85200</v>
      </c>
      <c r="B17" s="217"/>
      <c r="C17" s="188" t="s">
        <v>46</v>
      </c>
      <c r="D17" s="189"/>
      <c r="E17" s="74" t="s">
        <v>114</v>
      </c>
      <c r="F17" s="87">
        <v>42343</v>
      </c>
      <c r="G17" s="92"/>
      <c r="H17" s="92"/>
      <c r="I17" s="92"/>
      <c r="J17" s="92"/>
      <c r="K17" s="92"/>
      <c r="L17" s="112">
        <f>784.05+2273.26</f>
        <v>3057.3100000000004</v>
      </c>
      <c r="M17" s="194">
        <f>SUM(L17:L21)</f>
        <v>3057.3100000000004</v>
      </c>
      <c r="N17" s="112"/>
      <c r="O17" s="194">
        <f>SUM(N17:N21)</f>
        <v>3137.54</v>
      </c>
      <c r="P17" s="99">
        <v>2015</v>
      </c>
      <c r="Q17" s="99"/>
      <c r="R17" s="130">
        <f t="shared" si="0"/>
        <v>3057.3100000000004</v>
      </c>
      <c r="S17" s="112">
        <f t="shared" si="1"/>
        <v>3057.3100000000004</v>
      </c>
      <c r="T17" s="112">
        <f t="shared" si="2"/>
        <v>0</v>
      </c>
      <c r="U17" s="130">
        <f t="shared" si="3"/>
        <v>3057.3100000000004</v>
      </c>
      <c r="V17" s="112">
        <f t="shared" si="4"/>
        <v>0</v>
      </c>
      <c r="W17" s="105"/>
      <c r="X17" s="105" t="s">
        <v>61</v>
      </c>
      <c r="Y17" s="105" t="s">
        <v>61</v>
      </c>
      <c r="Z17" s="105"/>
      <c r="AA17" s="105"/>
      <c r="AB17" s="105"/>
      <c r="AC17" s="105"/>
      <c r="AD17" s="105"/>
    </row>
    <row r="18" spans="1:30">
      <c r="A18" s="202"/>
      <c r="B18" s="217"/>
      <c r="C18" s="190"/>
      <c r="D18" s="191"/>
      <c r="E18" s="76" t="s">
        <v>123</v>
      </c>
      <c r="F18" s="89"/>
      <c r="G18" s="94"/>
      <c r="H18" s="94"/>
      <c r="I18" s="94"/>
      <c r="J18" s="94"/>
      <c r="K18" s="94"/>
      <c r="L18" s="113"/>
      <c r="M18" s="195"/>
      <c r="N18" s="113">
        <v>539.62</v>
      </c>
      <c r="O18" s="195"/>
      <c r="P18" s="101">
        <v>2016</v>
      </c>
      <c r="Q18" s="101"/>
      <c r="R18" s="131">
        <f t="shared" si="0"/>
        <v>539.62</v>
      </c>
      <c r="S18" s="113">
        <f t="shared" si="1"/>
        <v>0</v>
      </c>
      <c r="T18" s="113">
        <f t="shared" si="2"/>
        <v>539.62</v>
      </c>
      <c r="U18" s="131">
        <f t="shared" si="3"/>
        <v>539.62</v>
      </c>
      <c r="V18" s="113">
        <f t="shared" si="4"/>
        <v>0</v>
      </c>
      <c r="W18" s="107" t="s">
        <v>61</v>
      </c>
      <c r="X18" s="107"/>
      <c r="Y18" s="107" t="s">
        <v>61</v>
      </c>
      <c r="Z18" s="107"/>
      <c r="AA18" s="107"/>
      <c r="AB18" s="107"/>
      <c r="AC18" s="107"/>
      <c r="AD18" s="107"/>
    </row>
    <row r="19" spans="1:30">
      <c r="A19" s="202"/>
      <c r="B19" s="217"/>
      <c r="C19" s="190"/>
      <c r="D19" s="191"/>
      <c r="E19" s="76" t="s">
        <v>122</v>
      </c>
      <c r="F19" s="89"/>
      <c r="G19" s="94"/>
      <c r="H19" s="94"/>
      <c r="I19" s="94"/>
      <c r="J19" s="94"/>
      <c r="K19" s="94"/>
      <c r="L19" s="113"/>
      <c r="M19" s="195"/>
      <c r="N19" s="113">
        <v>1949</v>
      </c>
      <c r="O19" s="195"/>
      <c r="P19" s="101">
        <v>2016</v>
      </c>
      <c r="Q19" s="101"/>
      <c r="R19" s="119">
        <f t="shared" si="0"/>
        <v>1949</v>
      </c>
      <c r="S19" s="113">
        <f t="shared" si="1"/>
        <v>0</v>
      </c>
      <c r="T19" s="113">
        <f t="shared" si="2"/>
        <v>1949</v>
      </c>
      <c r="U19" s="131">
        <f t="shared" si="3"/>
        <v>1949</v>
      </c>
      <c r="V19" s="113">
        <f t="shared" si="4"/>
        <v>0</v>
      </c>
      <c r="W19" s="107" t="s">
        <v>61</v>
      </c>
      <c r="X19" s="107"/>
      <c r="Y19" s="107" t="s">
        <v>61</v>
      </c>
      <c r="Z19" s="107"/>
      <c r="AA19" s="107"/>
      <c r="AB19" s="107"/>
      <c r="AC19" s="107"/>
      <c r="AD19" s="107"/>
    </row>
    <row r="20" spans="1:30" ht="60">
      <c r="A20" s="202"/>
      <c r="B20" s="217"/>
      <c r="C20" s="190"/>
      <c r="D20" s="191"/>
      <c r="E20" s="79" t="s">
        <v>115</v>
      </c>
      <c r="F20" s="90"/>
      <c r="G20" s="96"/>
      <c r="H20" s="96"/>
      <c r="I20" s="96"/>
      <c r="J20" s="96"/>
      <c r="K20" s="96"/>
      <c r="L20" s="116"/>
      <c r="M20" s="195"/>
      <c r="N20" s="116">
        <v>648.91999999999996</v>
      </c>
      <c r="O20" s="195"/>
      <c r="P20" s="102">
        <v>2016</v>
      </c>
      <c r="Q20" s="102"/>
      <c r="R20" s="131">
        <f t="shared" si="0"/>
        <v>648.91999999999996</v>
      </c>
      <c r="S20" s="113">
        <f t="shared" si="1"/>
        <v>0</v>
      </c>
      <c r="T20" s="113">
        <f t="shared" si="2"/>
        <v>648.91999999999996</v>
      </c>
      <c r="U20" s="131">
        <f t="shared" si="3"/>
        <v>648.91999999999996</v>
      </c>
      <c r="V20" s="113">
        <f t="shared" si="4"/>
        <v>0</v>
      </c>
      <c r="W20" s="108" t="s">
        <v>61</v>
      </c>
      <c r="X20" s="108"/>
      <c r="Y20" s="108" t="s">
        <v>61</v>
      </c>
      <c r="Z20" s="108"/>
      <c r="AA20" s="108"/>
      <c r="AB20" s="108"/>
      <c r="AC20" s="108"/>
      <c r="AD20" s="108"/>
    </row>
    <row r="21" spans="1:30" ht="15.75" thickBot="1">
      <c r="A21" s="203"/>
      <c r="B21" s="217"/>
      <c r="C21" s="190"/>
      <c r="D21" s="191"/>
      <c r="E21" s="78"/>
      <c r="F21" s="88"/>
      <c r="G21" s="93"/>
      <c r="H21" s="93"/>
      <c r="I21" s="93"/>
      <c r="J21" s="93"/>
      <c r="K21" s="93"/>
      <c r="L21" s="114"/>
      <c r="M21" s="196"/>
      <c r="N21" s="114"/>
      <c r="O21" s="196"/>
      <c r="P21" s="100"/>
      <c r="Q21" s="100"/>
      <c r="R21" s="132">
        <f t="shared" si="0"/>
        <v>0</v>
      </c>
      <c r="S21" s="114">
        <f t="shared" si="1"/>
        <v>0</v>
      </c>
      <c r="T21" s="114">
        <f t="shared" si="2"/>
        <v>0</v>
      </c>
      <c r="U21" s="132">
        <f t="shared" si="3"/>
        <v>0</v>
      </c>
      <c r="V21" s="114">
        <f t="shared" si="4"/>
        <v>0</v>
      </c>
      <c r="W21" s="106"/>
      <c r="X21" s="106"/>
      <c r="Y21" s="106"/>
      <c r="Z21" s="106"/>
      <c r="AA21" s="106"/>
      <c r="AB21" s="106"/>
      <c r="AC21" s="106"/>
      <c r="AD21" s="106"/>
    </row>
    <row r="22" spans="1:30" ht="104.25" customHeight="1">
      <c r="A22" s="201">
        <f>2500+10000+15000</f>
        <v>27500</v>
      </c>
      <c r="B22" s="217"/>
      <c r="C22" s="188" t="s">
        <v>37</v>
      </c>
      <c r="D22" s="189"/>
      <c r="E22" s="74" t="s">
        <v>121</v>
      </c>
      <c r="F22" s="87"/>
      <c r="G22" s="167" t="s">
        <v>127</v>
      </c>
      <c r="H22" s="92"/>
      <c r="I22" s="92"/>
      <c r="J22" s="92"/>
      <c r="K22" s="92"/>
      <c r="L22" s="112"/>
      <c r="M22" s="194">
        <f t="shared" ref="M22" si="5">SUM(M17)</f>
        <v>3057.3100000000004</v>
      </c>
      <c r="N22" s="112">
        <v>1369.2</v>
      </c>
      <c r="O22" s="194">
        <f>SUM(N22:N34)</f>
        <v>9442.76</v>
      </c>
      <c r="P22" s="99">
        <v>2016</v>
      </c>
      <c r="Q22" s="99" t="s">
        <v>85</v>
      </c>
      <c r="R22" s="130">
        <f t="shared" si="0"/>
        <v>1369.2</v>
      </c>
      <c r="S22" s="112">
        <f t="shared" si="1"/>
        <v>0</v>
      </c>
      <c r="T22" s="112">
        <f t="shared" si="2"/>
        <v>1369.2</v>
      </c>
      <c r="U22" s="130">
        <f t="shared" si="3"/>
        <v>1369.2</v>
      </c>
      <c r="V22" s="112">
        <f t="shared" si="4"/>
        <v>0</v>
      </c>
      <c r="W22" s="105" t="s">
        <v>61</v>
      </c>
      <c r="X22" s="105"/>
      <c r="Y22" s="105"/>
      <c r="Z22" s="105"/>
      <c r="AA22" s="105" t="s">
        <v>61</v>
      </c>
      <c r="AB22" s="105"/>
      <c r="AC22" s="105"/>
      <c r="AD22" s="105"/>
    </row>
    <row r="23" spans="1:30">
      <c r="A23" s="202"/>
      <c r="B23" s="217"/>
      <c r="C23" s="190"/>
      <c r="D23" s="191"/>
      <c r="E23" s="76" t="s">
        <v>124</v>
      </c>
      <c r="F23" s="89">
        <v>42370</v>
      </c>
      <c r="G23" s="94"/>
      <c r="H23" s="94"/>
      <c r="I23" s="94"/>
      <c r="J23" s="94"/>
      <c r="K23" s="94" t="s">
        <v>61</v>
      </c>
      <c r="L23" s="113"/>
      <c r="M23" s="195"/>
      <c r="N23" s="113">
        <v>7901.73</v>
      </c>
      <c r="O23" s="195"/>
      <c r="P23" s="101">
        <v>2016</v>
      </c>
      <c r="Q23" s="101" t="s">
        <v>68</v>
      </c>
      <c r="R23" s="119">
        <f t="shared" si="0"/>
        <v>7901.73</v>
      </c>
      <c r="S23" s="113">
        <f t="shared" si="1"/>
        <v>0</v>
      </c>
      <c r="T23" s="113">
        <f t="shared" si="2"/>
        <v>7901.73</v>
      </c>
      <c r="U23" s="131">
        <f t="shared" si="3"/>
        <v>7901.73</v>
      </c>
      <c r="V23" s="113">
        <f t="shared" si="4"/>
        <v>0</v>
      </c>
      <c r="W23" s="107"/>
      <c r="X23" s="107"/>
      <c r="Y23" s="107"/>
      <c r="Z23" s="107"/>
      <c r="AA23" s="107"/>
      <c r="AB23" s="107"/>
      <c r="AC23" s="107"/>
      <c r="AD23" s="107"/>
    </row>
    <row r="24" spans="1:30" ht="30">
      <c r="A24" s="202"/>
      <c r="B24" s="217"/>
      <c r="C24" s="190"/>
      <c r="D24" s="191"/>
      <c r="E24" s="76" t="s">
        <v>126</v>
      </c>
      <c r="F24" s="89"/>
      <c r="G24" s="94">
        <v>1277</v>
      </c>
      <c r="H24" s="94"/>
      <c r="I24" s="94"/>
      <c r="J24" s="94"/>
      <c r="K24" s="94"/>
      <c r="L24" s="113"/>
      <c r="M24" s="195"/>
      <c r="N24" s="113">
        <v>24.72</v>
      </c>
      <c r="O24" s="195"/>
      <c r="P24" s="101">
        <v>2016</v>
      </c>
      <c r="Q24" s="101" t="s">
        <v>96</v>
      </c>
      <c r="R24" s="131">
        <f t="shared" si="0"/>
        <v>24.72</v>
      </c>
      <c r="S24" s="113">
        <f t="shared" si="1"/>
        <v>0</v>
      </c>
      <c r="T24" s="113">
        <f t="shared" si="2"/>
        <v>24.72</v>
      </c>
      <c r="U24" s="131">
        <f t="shared" si="3"/>
        <v>24.72</v>
      </c>
      <c r="V24" s="113">
        <f t="shared" si="4"/>
        <v>0</v>
      </c>
      <c r="W24" s="107" t="s">
        <v>61</v>
      </c>
      <c r="X24" s="107"/>
      <c r="Y24" s="107"/>
      <c r="Z24" s="107"/>
      <c r="AA24" s="107" t="s">
        <v>61</v>
      </c>
      <c r="AB24" s="107"/>
      <c r="AC24" s="107"/>
      <c r="AD24" s="107"/>
    </row>
    <row r="25" spans="1:30">
      <c r="A25" s="202"/>
      <c r="B25" s="217"/>
      <c r="C25" s="190"/>
      <c r="D25" s="191"/>
      <c r="E25" s="76" t="s">
        <v>125</v>
      </c>
      <c r="F25" s="89"/>
      <c r="G25" s="94"/>
      <c r="H25" s="94"/>
      <c r="I25" s="94"/>
      <c r="J25" s="94"/>
      <c r="K25" s="94" t="s">
        <v>61</v>
      </c>
      <c r="L25" s="113"/>
      <c r="M25" s="195"/>
      <c r="N25" s="113">
        <v>147.11000000000001</v>
      </c>
      <c r="O25" s="195"/>
      <c r="P25" s="101">
        <v>2016</v>
      </c>
      <c r="Q25" s="101" t="s">
        <v>68</v>
      </c>
      <c r="R25" s="131">
        <f t="shared" si="0"/>
        <v>147.11000000000001</v>
      </c>
      <c r="S25" s="113">
        <f t="shared" si="1"/>
        <v>0</v>
      </c>
      <c r="T25" s="113">
        <f t="shared" si="2"/>
        <v>147.11000000000001</v>
      </c>
      <c r="U25" s="131">
        <f t="shared" si="3"/>
        <v>147.11000000000001</v>
      </c>
      <c r="V25" s="113">
        <f t="shared" si="4"/>
        <v>0</v>
      </c>
      <c r="W25" s="107" t="s">
        <v>61</v>
      </c>
      <c r="X25" s="107"/>
      <c r="Y25" s="107" t="s">
        <v>61</v>
      </c>
      <c r="Z25" s="107"/>
      <c r="AA25" s="107"/>
      <c r="AB25" s="107"/>
      <c r="AC25" s="107"/>
      <c r="AD25" s="107"/>
    </row>
    <row r="26" spans="1:30">
      <c r="A26" s="202"/>
      <c r="B26" s="217"/>
      <c r="C26" s="190"/>
      <c r="D26" s="191"/>
      <c r="E26" s="76"/>
      <c r="F26" s="89"/>
      <c r="G26" s="94"/>
      <c r="H26" s="94"/>
      <c r="I26" s="94"/>
      <c r="J26" s="94"/>
      <c r="K26" s="94"/>
      <c r="L26" s="113"/>
      <c r="M26" s="195"/>
      <c r="N26" s="113"/>
      <c r="O26" s="195"/>
      <c r="P26" s="101"/>
      <c r="Q26" s="101"/>
      <c r="R26" s="131">
        <f t="shared" si="0"/>
        <v>0</v>
      </c>
      <c r="S26" s="113">
        <f t="shared" si="1"/>
        <v>0</v>
      </c>
      <c r="T26" s="113">
        <f t="shared" si="2"/>
        <v>0</v>
      </c>
      <c r="U26" s="131">
        <f t="shared" si="3"/>
        <v>0</v>
      </c>
      <c r="V26" s="113">
        <f t="shared" si="4"/>
        <v>0</v>
      </c>
      <c r="W26" s="107"/>
      <c r="X26" s="107"/>
      <c r="Y26" s="107"/>
      <c r="Z26" s="107"/>
      <c r="AA26" s="107"/>
      <c r="AB26" s="107"/>
      <c r="AC26" s="107"/>
      <c r="AD26" s="107"/>
    </row>
    <row r="27" spans="1:30">
      <c r="A27" s="202"/>
      <c r="B27" s="217"/>
      <c r="C27" s="190"/>
      <c r="D27" s="191"/>
      <c r="E27" s="76"/>
      <c r="F27" s="89"/>
      <c r="G27" s="94"/>
      <c r="H27" s="94"/>
      <c r="I27" s="94"/>
      <c r="J27" s="94"/>
      <c r="K27" s="94"/>
      <c r="L27" s="113"/>
      <c r="M27" s="195"/>
      <c r="N27" s="113"/>
      <c r="O27" s="195"/>
      <c r="P27" s="101"/>
      <c r="Q27" s="101"/>
      <c r="R27" s="131">
        <f t="shared" si="0"/>
        <v>0</v>
      </c>
      <c r="S27" s="113">
        <f t="shared" si="1"/>
        <v>0</v>
      </c>
      <c r="T27" s="113">
        <f t="shared" si="2"/>
        <v>0</v>
      </c>
      <c r="U27" s="131">
        <f t="shared" si="3"/>
        <v>0</v>
      </c>
      <c r="V27" s="113">
        <f t="shared" si="4"/>
        <v>0</v>
      </c>
      <c r="W27" s="107"/>
      <c r="X27" s="107"/>
      <c r="Y27" s="107"/>
      <c r="Z27" s="107"/>
      <c r="AA27" s="107"/>
      <c r="AB27" s="107"/>
      <c r="AC27" s="107"/>
      <c r="AD27" s="107"/>
    </row>
    <row r="28" spans="1:30">
      <c r="A28" s="202"/>
      <c r="B28" s="217"/>
      <c r="C28" s="190"/>
      <c r="D28" s="191"/>
      <c r="E28" s="76"/>
      <c r="F28" s="89"/>
      <c r="G28" s="94"/>
      <c r="H28" s="94"/>
      <c r="I28" s="94"/>
      <c r="J28" s="94"/>
      <c r="K28" s="94"/>
      <c r="L28" s="113"/>
      <c r="M28" s="195"/>
      <c r="N28" s="113"/>
      <c r="O28" s="195"/>
      <c r="P28" s="101"/>
      <c r="Q28" s="101"/>
      <c r="R28" s="131">
        <f t="shared" si="0"/>
        <v>0</v>
      </c>
      <c r="S28" s="113">
        <f t="shared" si="1"/>
        <v>0</v>
      </c>
      <c r="T28" s="113">
        <f t="shared" si="2"/>
        <v>0</v>
      </c>
      <c r="U28" s="131">
        <f t="shared" si="3"/>
        <v>0</v>
      </c>
      <c r="V28" s="113">
        <f t="shared" si="4"/>
        <v>0</v>
      </c>
      <c r="W28" s="107"/>
      <c r="X28" s="107"/>
      <c r="Y28" s="107"/>
      <c r="Z28" s="107"/>
      <c r="AA28" s="107"/>
      <c r="AB28" s="107"/>
      <c r="AC28" s="107"/>
      <c r="AD28" s="107"/>
    </row>
    <row r="29" spans="1:30">
      <c r="A29" s="202"/>
      <c r="B29" s="217"/>
      <c r="C29" s="190"/>
      <c r="D29" s="191"/>
      <c r="E29" s="76"/>
      <c r="F29" s="89"/>
      <c r="G29" s="94"/>
      <c r="H29" s="94"/>
      <c r="I29" s="94"/>
      <c r="J29" s="94"/>
      <c r="K29" s="94"/>
      <c r="L29" s="113"/>
      <c r="M29" s="195"/>
      <c r="N29" s="113"/>
      <c r="O29" s="195"/>
      <c r="P29" s="101"/>
      <c r="Q29" s="101"/>
      <c r="R29" s="131">
        <f t="shared" si="0"/>
        <v>0</v>
      </c>
      <c r="S29" s="113">
        <f t="shared" si="1"/>
        <v>0</v>
      </c>
      <c r="T29" s="113">
        <f t="shared" si="2"/>
        <v>0</v>
      </c>
      <c r="U29" s="131">
        <f t="shared" si="3"/>
        <v>0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>
      <c r="A30" s="202"/>
      <c r="B30" s="217"/>
      <c r="C30" s="190"/>
      <c r="D30" s="191"/>
      <c r="E30" s="76"/>
      <c r="F30" s="89"/>
      <c r="G30" s="94"/>
      <c r="H30" s="94"/>
      <c r="I30" s="94"/>
      <c r="J30" s="94"/>
      <c r="K30" s="94"/>
      <c r="L30" s="113"/>
      <c r="M30" s="195"/>
      <c r="N30" s="113"/>
      <c r="O30" s="195"/>
      <c r="P30" s="101"/>
      <c r="Q30" s="101"/>
      <c r="R30" s="131">
        <f t="shared" si="0"/>
        <v>0</v>
      </c>
      <c r="S30" s="113">
        <f t="shared" si="1"/>
        <v>0</v>
      </c>
      <c r="T30" s="113">
        <f t="shared" si="2"/>
        <v>0</v>
      </c>
      <c r="U30" s="131">
        <f t="shared" si="3"/>
        <v>0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>
      <c r="A31" s="202"/>
      <c r="B31" s="217"/>
      <c r="C31" s="190"/>
      <c r="D31" s="191"/>
      <c r="E31" s="76"/>
      <c r="F31" s="89"/>
      <c r="G31" s="94"/>
      <c r="H31" s="94"/>
      <c r="I31" s="94"/>
      <c r="J31" s="94"/>
      <c r="K31" s="94"/>
      <c r="L31" s="113"/>
      <c r="M31" s="195"/>
      <c r="N31" s="113"/>
      <c r="O31" s="195"/>
      <c r="P31" s="101"/>
      <c r="Q31" s="101"/>
      <c r="R31" s="131">
        <f t="shared" si="0"/>
        <v>0</v>
      </c>
      <c r="S31" s="113">
        <f t="shared" si="1"/>
        <v>0</v>
      </c>
      <c r="T31" s="113">
        <f t="shared" si="2"/>
        <v>0</v>
      </c>
      <c r="U31" s="131">
        <f t="shared" si="3"/>
        <v>0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>
      <c r="A32" s="202"/>
      <c r="B32" s="217"/>
      <c r="C32" s="190"/>
      <c r="D32" s="191"/>
      <c r="E32" s="76"/>
      <c r="F32" s="89"/>
      <c r="G32" s="94"/>
      <c r="H32" s="94"/>
      <c r="I32" s="94"/>
      <c r="J32" s="94"/>
      <c r="K32" s="94"/>
      <c r="L32" s="113"/>
      <c r="M32" s="195"/>
      <c r="N32" s="113"/>
      <c r="O32" s="195"/>
      <c r="P32" s="101"/>
      <c r="Q32" s="101"/>
      <c r="R32" s="131">
        <f t="shared" si="0"/>
        <v>0</v>
      </c>
      <c r="S32" s="113">
        <f t="shared" si="1"/>
        <v>0</v>
      </c>
      <c r="T32" s="113">
        <f t="shared" si="2"/>
        <v>0</v>
      </c>
      <c r="U32" s="131">
        <f t="shared" si="3"/>
        <v>0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/>
      <c r="Q33" s="101"/>
      <c r="R33" s="131">
        <f t="shared" si="0"/>
        <v>0</v>
      </c>
      <c r="S33" s="113">
        <f t="shared" si="1"/>
        <v>0</v>
      </c>
      <c r="T33" s="113">
        <f t="shared" si="2"/>
        <v>0</v>
      </c>
      <c r="U33" s="131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 ht="15.75" thickBot="1">
      <c r="A34" s="203"/>
      <c r="B34" s="217"/>
      <c r="C34" s="192"/>
      <c r="D34" s="193"/>
      <c r="E34" s="78"/>
      <c r="F34" s="88"/>
      <c r="G34" s="93"/>
      <c r="H34" s="93"/>
      <c r="I34" s="93"/>
      <c r="J34" s="93"/>
      <c r="K34" s="93"/>
      <c r="L34" s="114"/>
      <c r="M34" s="196"/>
      <c r="N34" s="114"/>
      <c r="O34" s="196"/>
      <c r="P34" s="100"/>
      <c r="Q34" s="100"/>
      <c r="R34" s="119">
        <f t="shared" si="0"/>
        <v>0</v>
      </c>
      <c r="S34" s="114">
        <f t="shared" si="1"/>
        <v>0</v>
      </c>
      <c r="T34" s="114">
        <f t="shared" si="2"/>
        <v>0</v>
      </c>
      <c r="U34" s="132">
        <f t="shared" si="3"/>
        <v>0</v>
      </c>
      <c r="V34" s="114">
        <f t="shared" si="4"/>
        <v>0</v>
      </c>
      <c r="W34" s="106"/>
      <c r="X34" s="106"/>
      <c r="Y34" s="106"/>
      <c r="Z34" s="106"/>
      <c r="AA34" s="106"/>
      <c r="AB34" s="106"/>
      <c r="AC34" s="106"/>
      <c r="AD34" s="106"/>
    </row>
    <row r="35" spans="1:30" ht="45">
      <c r="A35" s="204">
        <f>1000+100+500+3200+100+2500+1200+500+17000+15000</f>
        <v>41100</v>
      </c>
      <c r="B35" s="217"/>
      <c r="C35" s="188" t="s">
        <v>27</v>
      </c>
      <c r="D35" s="189"/>
      <c r="E35" s="74" t="s">
        <v>116</v>
      </c>
      <c r="F35" s="87">
        <v>42339</v>
      </c>
      <c r="G35" s="145" t="s">
        <v>119</v>
      </c>
      <c r="H35" s="92"/>
      <c r="I35" s="92"/>
      <c r="J35" s="92"/>
      <c r="K35" s="92"/>
      <c r="L35" s="112">
        <v>14.33</v>
      </c>
      <c r="M35" s="194">
        <f>SUM(L35:L38)</f>
        <v>14.33</v>
      </c>
      <c r="N35" s="112"/>
      <c r="O35" s="194">
        <f>SUM(N35:N38)</f>
        <v>811.11</v>
      </c>
      <c r="P35" s="99">
        <v>2015</v>
      </c>
      <c r="Q35" s="99" t="s">
        <v>68</v>
      </c>
      <c r="R35" s="130">
        <f t="shared" si="0"/>
        <v>14.33</v>
      </c>
      <c r="S35" s="112">
        <f t="shared" si="1"/>
        <v>14.33</v>
      </c>
      <c r="T35" s="112">
        <f t="shared" si="2"/>
        <v>0</v>
      </c>
      <c r="U35" s="130">
        <f t="shared" si="3"/>
        <v>14.33</v>
      </c>
      <c r="V35" s="112">
        <f t="shared" si="4"/>
        <v>0</v>
      </c>
      <c r="W35" s="105" t="s">
        <v>61</v>
      </c>
      <c r="X35" s="105"/>
      <c r="Y35" s="105"/>
      <c r="Z35" s="105" t="s">
        <v>61</v>
      </c>
      <c r="AA35" s="105"/>
      <c r="AB35" s="105"/>
      <c r="AC35" s="105"/>
      <c r="AD35" s="105"/>
    </row>
    <row r="36" spans="1:30" ht="30">
      <c r="A36" s="205"/>
      <c r="B36" s="217"/>
      <c r="C36" s="190"/>
      <c r="D36" s="191"/>
      <c r="E36" s="75" t="s">
        <v>117</v>
      </c>
      <c r="F36" s="91">
        <v>2016</v>
      </c>
      <c r="G36" s="98">
        <v>91212746</v>
      </c>
      <c r="H36" s="98"/>
      <c r="I36" s="98"/>
      <c r="J36" s="98"/>
      <c r="K36" s="98"/>
      <c r="L36" s="115"/>
      <c r="M36" s="195"/>
      <c r="N36" s="115">
        <v>83.35</v>
      </c>
      <c r="O36" s="195"/>
      <c r="P36" s="103">
        <v>2016</v>
      </c>
      <c r="Q36" s="103" t="s">
        <v>120</v>
      </c>
      <c r="R36" s="131">
        <f t="shared" si="0"/>
        <v>83.35</v>
      </c>
      <c r="S36" s="113">
        <f t="shared" si="1"/>
        <v>0</v>
      </c>
      <c r="T36" s="113">
        <f t="shared" si="2"/>
        <v>83.35</v>
      </c>
      <c r="U36" s="131">
        <f t="shared" si="3"/>
        <v>83.35</v>
      </c>
      <c r="V36" s="113">
        <f t="shared" si="4"/>
        <v>0</v>
      </c>
      <c r="W36" s="109" t="s">
        <v>61</v>
      </c>
      <c r="X36" s="109"/>
      <c r="Y36" s="109"/>
      <c r="Z36" s="109"/>
      <c r="AA36" s="109"/>
      <c r="AB36" s="109"/>
      <c r="AC36" s="109" t="s">
        <v>61</v>
      </c>
      <c r="AD36" s="109"/>
    </row>
    <row r="37" spans="1:30" ht="60">
      <c r="A37" s="205"/>
      <c r="B37" s="217"/>
      <c r="C37" s="190"/>
      <c r="D37" s="191"/>
      <c r="E37" s="76" t="s">
        <v>118</v>
      </c>
      <c r="F37" s="89"/>
      <c r="G37" s="94"/>
      <c r="H37" s="94"/>
      <c r="I37" s="94"/>
      <c r="J37" s="94"/>
      <c r="K37" s="94"/>
      <c r="L37" s="113"/>
      <c r="M37" s="195"/>
      <c r="N37" s="113">
        <v>727.76</v>
      </c>
      <c r="O37" s="195"/>
      <c r="P37" s="101">
        <v>2016</v>
      </c>
      <c r="Q37" s="101" t="s">
        <v>68</v>
      </c>
      <c r="R37" s="131">
        <f t="shared" si="0"/>
        <v>727.76</v>
      </c>
      <c r="S37" s="113">
        <f t="shared" si="1"/>
        <v>0</v>
      </c>
      <c r="T37" s="113">
        <f t="shared" si="2"/>
        <v>727.76</v>
      </c>
      <c r="U37" s="131">
        <f t="shared" si="3"/>
        <v>727.76</v>
      </c>
      <c r="V37" s="113">
        <f t="shared" si="4"/>
        <v>0</v>
      </c>
      <c r="W37" s="107"/>
      <c r="X37" s="107"/>
      <c r="Y37" s="107"/>
      <c r="Z37" s="107"/>
      <c r="AA37" s="107"/>
      <c r="AB37" s="107"/>
      <c r="AC37" s="107"/>
      <c r="AD37" s="107"/>
    </row>
    <row r="38" spans="1:30" ht="23.25" customHeight="1" thickBot="1">
      <c r="A38" s="206"/>
      <c r="B38" s="217"/>
      <c r="C38" s="192"/>
      <c r="D38" s="193"/>
      <c r="E38" s="78"/>
      <c r="F38" s="88"/>
      <c r="G38" s="93"/>
      <c r="H38" s="93"/>
      <c r="I38" s="93"/>
      <c r="J38" s="93"/>
      <c r="K38" s="93"/>
      <c r="L38" s="114"/>
      <c r="M38" s="196"/>
      <c r="N38" s="114"/>
      <c r="O38" s="196"/>
      <c r="P38" s="100"/>
      <c r="Q38" s="100"/>
      <c r="R38" s="119">
        <f t="shared" si="0"/>
        <v>0</v>
      </c>
      <c r="S38" s="114">
        <f t="shared" si="1"/>
        <v>0</v>
      </c>
      <c r="T38" s="114">
        <f t="shared" si="2"/>
        <v>0</v>
      </c>
      <c r="U38" s="132">
        <f t="shared" si="3"/>
        <v>0</v>
      </c>
      <c r="V38" s="114">
        <f t="shared" si="4"/>
        <v>0</v>
      </c>
      <c r="W38" s="106"/>
      <c r="X38" s="106"/>
      <c r="Y38" s="106"/>
      <c r="Z38" s="106"/>
      <c r="AA38" s="106"/>
      <c r="AB38" s="106"/>
      <c r="AC38" s="106"/>
      <c r="AD38" s="106"/>
    </row>
    <row r="39" spans="1:30" ht="15" customHeight="1">
      <c r="A39" s="204"/>
      <c r="B39" s="217"/>
      <c r="C39" s="197" t="s">
        <v>29</v>
      </c>
      <c r="D39" s="198"/>
      <c r="E39" s="74"/>
      <c r="F39" s="87"/>
      <c r="G39" s="92"/>
      <c r="H39" s="92"/>
      <c r="I39" s="92"/>
      <c r="J39" s="92"/>
      <c r="K39" s="92"/>
      <c r="L39" s="112"/>
      <c r="M39" s="220">
        <f>SUM(L39:L41)</f>
        <v>0</v>
      </c>
      <c r="N39" s="112"/>
      <c r="O39" s="220">
        <f>SUM(N35:N38)</f>
        <v>811.11</v>
      </c>
      <c r="P39" s="99"/>
      <c r="Q39" s="99"/>
      <c r="R39" s="130">
        <f t="shared" si="0"/>
        <v>0</v>
      </c>
      <c r="S39" s="112">
        <f t="shared" si="1"/>
        <v>0</v>
      </c>
      <c r="T39" s="112">
        <f t="shared" si="2"/>
        <v>0</v>
      </c>
      <c r="U39" s="130">
        <f t="shared" si="3"/>
        <v>0</v>
      </c>
      <c r="V39" s="112">
        <f t="shared" si="4"/>
        <v>0</v>
      </c>
      <c r="W39" s="105"/>
      <c r="X39" s="105"/>
      <c r="Y39" s="105"/>
      <c r="Z39" s="105"/>
      <c r="AA39" s="105"/>
      <c r="AB39" s="105"/>
      <c r="AC39" s="105"/>
      <c r="AD39" s="105"/>
    </row>
    <row r="40" spans="1:30">
      <c r="A40" s="205"/>
      <c r="B40" s="217"/>
      <c r="C40" s="197"/>
      <c r="D40" s="198"/>
      <c r="E40" s="76"/>
      <c r="F40" s="89"/>
      <c r="G40" s="94"/>
      <c r="H40" s="94"/>
      <c r="I40" s="94"/>
      <c r="J40" s="94"/>
      <c r="K40" s="94"/>
      <c r="L40" s="113"/>
      <c r="M40" s="221"/>
      <c r="N40" s="113"/>
      <c r="O40" s="221"/>
      <c r="P40" s="101"/>
      <c r="Q40" s="101"/>
      <c r="R40" s="131">
        <f t="shared" si="0"/>
        <v>0</v>
      </c>
      <c r="S40" s="113">
        <f t="shared" si="1"/>
        <v>0</v>
      </c>
      <c r="T40" s="113">
        <f t="shared" si="2"/>
        <v>0</v>
      </c>
      <c r="U40" s="131">
        <f t="shared" si="3"/>
        <v>0</v>
      </c>
      <c r="V40" s="113">
        <f t="shared" si="4"/>
        <v>0</v>
      </c>
      <c r="W40" s="107"/>
      <c r="X40" s="107"/>
      <c r="Y40" s="107"/>
      <c r="Z40" s="107"/>
      <c r="AA40" s="107"/>
      <c r="AB40" s="107"/>
      <c r="AC40" s="107"/>
      <c r="AD40" s="107"/>
    </row>
    <row r="41" spans="1:30" ht="15.75" thickBot="1">
      <c r="A41" s="206"/>
      <c r="B41" s="218"/>
      <c r="C41" s="199"/>
      <c r="D41" s="200"/>
      <c r="E41" s="78"/>
      <c r="F41" s="88"/>
      <c r="G41" s="93"/>
      <c r="H41" s="93"/>
      <c r="I41" s="93"/>
      <c r="J41" s="93"/>
      <c r="K41" s="93"/>
      <c r="L41" s="114"/>
      <c r="M41" s="222"/>
      <c r="N41" s="114"/>
      <c r="O41" s="222"/>
      <c r="P41" s="100"/>
      <c r="Q41" s="100"/>
      <c r="R41" s="119">
        <f t="shared" si="0"/>
        <v>0</v>
      </c>
      <c r="S41" s="114">
        <f t="shared" si="1"/>
        <v>0</v>
      </c>
      <c r="T41" s="114">
        <f t="shared" si="2"/>
        <v>0</v>
      </c>
      <c r="U41" s="132">
        <f t="shared" si="3"/>
        <v>0</v>
      </c>
      <c r="V41" s="114">
        <f t="shared" si="4"/>
        <v>0</v>
      </c>
      <c r="W41" s="106"/>
      <c r="X41" s="106"/>
      <c r="Y41" s="106"/>
      <c r="Z41" s="106"/>
      <c r="AA41" s="106"/>
      <c r="AB41" s="106"/>
      <c r="AC41" s="106"/>
      <c r="AD41" s="106"/>
    </row>
    <row r="42" spans="1:30">
      <c r="A42" s="204"/>
      <c r="B42" s="207" t="s">
        <v>23</v>
      </c>
      <c r="C42" s="208"/>
      <c r="D42" s="208"/>
      <c r="E42" s="74"/>
      <c r="F42" s="87"/>
      <c r="G42" s="92"/>
      <c r="H42" s="92"/>
      <c r="I42" s="92"/>
      <c r="J42" s="92"/>
      <c r="K42" s="92"/>
      <c r="L42" s="112"/>
      <c r="M42" s="194">
        <f>SUM(L44)</f>
        <v>0</v>
      </c>
      <c r="N42" s="112"/>
      <c r="O42" s="194">
        <f>SUM(N44)</f>
        <v>0</v>
      </c>
      <c r="P42" s="99"/>
      <c r="Q42" s="99"/>
      <c r="R42" s="130">
        <f t="shared" si="0"/>
        <v>0</v>
      </c>
      <c r="S42" s="112">
        <f t="shared" si="1"/>
        <v>0</v>
      </c>
      <c r="T42" s="112">
        <f t="shared" si="2"/>
        <v>0</v>
      </c>
      <c r="U42" s="130">
        <f t="shared" si="3"/>
        <v>0</v>
      </c>
      <c r="V42" s="112">
        <f t="shared" si="4"/>
        <v>0</v>
      </c>
      <c r="W42" s="105"/>
      <c r="X42" s="105"/>
      <c r="Y42" s="105"/>
      <c r="Z42" s="105"/>
      <c r="AA42" s="105"/>
      <c r="AB42" s="105"/>
      <c r="AC42" s="105"/>
      <c r="AD42" s="105"/>
    </row>
    <row r="43" spans="1:30">
      <c r="A43" s="205"/>
      <c r="B43" s="215"/>
      <c r="C43" s="216"/>
      <c r="D43" s="216"/>
      <c r="E43" s="76"/>
      <c r="F43" s="89"/>
      <c r="G43" s="94"/>
      <c r="H43" s="94"/>
      <c r="I43" s="94"/>
      <c r="J43" s="94"/>
      <c r="K43" s="94"/>
      <c r="L43" s="113"/>
      <c r="M43" s="195"/>
      <c r="N43" s="113"/>
      <c r="O43" s="195"/>
      <c r="P43" s="101"/>
      <c r="Q43" s="101"/>
      <c r="R43" s="131">
        <f t="shared" si="0"/>
        <v>0</v>
      </c>
      <c r="S43" s="113">
        <f t="shared" si="1"/>
        <v>0</v>
      </c>
      <c r="T43" s="113">
        <f t="shared" si="2"/>
        <v>0</v>
      </c>
      <c r="U43" s="131">
        <f t="shared" si="3"/>
        <v>0</v>
      </c>
      <c r="V43" s="113">
        <f t="shared" si="4"/>
        <v>0</v>
      </c>
      <c r="W43" s="107"/>
      <c r="X43" s="107"/>
      <c r="Y43" s="107"/>
      <c r="Z43" s="107"/>
      <c r="AA43" s="107"/>
      <c r="AB43" s="107"/>
      <c r="AC43" s="107"/>
      <c r="AD43" s="107"/>
    </row>
    <row r="44" spans="1:30" ht="15.75" thickBot="1">
      <c r="A44" s="206"/>
      <c r="B44" s="210"/>
      <c r="C44" s="211"/>
      <c r="D44" s="211"/>
      <c r="E44" s="70"/>
      <c r="F44" s="88"/>
      <c r="G44" s="93"/>
      <c r="H44" s="93"/>
      <c r="I44" s="93"/>
      <c r="J44" s="93"/>
      <c r="K44" s="93"/>
      <c r="L44" s="114"/>
      <c r="M44" s="196"/>
      <c r="N44" s="114"/>
      <c r="O44" s="196"/>
      <c r="P44" s="100"/>
      <c r="Q44" s="100"/>
      <c r="R44" s="119">
        <f t="shared" si="0"/>
        <v>0</v>
      </c>
      <c r="S44" s="114">
        <f t="shared" si="1"/>
        <v>0</v>
      </c>
      <c r="T44" s="114">
        <f t="shared" si="2"/>
        <v>0</v>
      </c>
      <c r="U44" s="132">
        <f t="shared" si="3"/>
        <v>0</v>
      </c>
      <c r="V44" s="114">
        <f t="shared" si="4"/>
        <v>0</v>
      </c>
      <c r="W44" s="106"/>
      <c r="X44" s="106"/>
      <c r="Y44" s="106"/>
      <c r="Z44" s="106"/>
      <c r="AA44" s="106"/>
      <c r="AB44" s="106"/>
      <c r="AC44" s="106"/>
      <c r="AD44" s="106"/>
    </row>
    <row r="45" spans="1:30">
      <c r="A45" s="213"/>
      <c r="B45" s="208" t="s">
        <v>24</v>
      </c>
      <c r="C45" s="208"/>
      <c r="D45" s="208"/>
      <c r="E45" s="81"/>
      <c r="F45" s="91"/>
      <c r="G45" s="98"/>
      <c r="H45" s="98"/>
      <c r="I45" s="98"/>
      <c r="J45" s="98"/>
      <c r="K45" s="98"/>
      <c r="L45" s="115"/>
      <c r="M45" s="195">
        <f>SUM(L47)</f>
        <v>0</v>
      </c>
      <c r="N45" s="115"/>
      <c r="O45" s="195">
        <f>SUM(N47)</f>
        <v>0</v>
      </c>
      <c r="P45" s="103"/>
      <c r="Q45" s="103"/>
      <c r="R45" s="130">
        <f t="shared" si="0"/>
        <v>0</v>
      </c>
      <c r="S45" s="115">
        <f t="shared" si="1"/>
        <v>0</v>
      </c>
      <c r="T45" s="115">
        <f t="shared" si="2"/>
        <v>0</v>
      </c>
      <c r="U45" s="119">
        <f t="shared" si="3"/>
        <v>0</v>
      </c>
      <c r="V45" s="115">
        <f t="shared" si="4"/>
        <v>0</v>
      </c>
      <c r="W45" s="109"/>
      <c r="X45" s="109"/>
      <c r="Y45" s="109"/>
      <c r="Z45" s="109"/>
      <c r="AA45" s="109"/>
      <c r="AB45" s="109"/>
      <c r="AC45" s="109"/>
      <c r="AD45" s="109"/>
    </row>
    <row r="46" spans="1:30">
      <c r="A46" s="219"/>
      <c r="B46" s="216"/>
      <c r="C46" s="216"/>
      <c r="D46" s="216"/>
      <c r="E46" s="82"/>
      <c r="F46" s="89"/>
      <c r="G46" s="94"/>
      <c r="H46" s="94"/>
      <c r="I46" s="94"/>
      <c r="J46" s="94"/>
      <c r="K46" s="94"/>
      <c r="L46" s="113"/>
      <c r="M46" s="195"/>
      <c r="N46" s="113"/>
      <c r="O46" s="195"/>
      <c r="P46" s="101"/>
      <c r="Q46" s="101"/>
      <c r="R46" s="131">
        <f t="shared" si="0"/>
        <v>0</v>
      </c>
      <c r="S46" s="113">
        <f t="shared" si="1"/>
        <v>0</v>
      </c>
      <c r="T46" s="113">
        <f t="shared" si="2"/>
        <v>0</v>
      </c>
      <c r="U46" s="131">
        <f t="shared" si="3"/>
        <v>0</v>
      </c>
      <c r="V46" s="113">
        <f t="shared" si="4"/>
        <v>0</v>
      </c>
      <c r="W46" s="107"/>
      <c r="X46" s="107"/>
      <c r="Y46" s="107"/>
      <c r="Z46" s="107"/>
      <c r="AA46" s="107"/>
      <c r="AB46" s="107"/>
      <c r="AC46" s="107"/>
      <c r="AD46" s="107"/>
    </row>
    <row r="47" spans="1:30" ht="15.75" thickBot="1">
      <c r="A47" s="214"/>
      <c r="B47" s="211"/>
      <c r="C47" s="211"/>
      <c r="D47" s="211"/>
      <c r="E47" s="70"/>
      <c r="F47" s="88"/>
      <c r="G47" s="93"/>
      <c r="H47" s="93"/>
      <c r="I47" s="93"/>
      <c r="J47" s="93"/>
      <c r="K47" s="93"/>
      <c r="L47" s="114"/>
      <c r="M47" s="196"/>
      <c r="N47" s="114"/>
      <c r="O47" s="196"/>
      <c r="P47" s="100"/>
      <c r="Q47" s="100"/>
      <c r="R47" s="129">
        <f t="shared" si="0"/>
        <v>0</v>
      </c>
      <c r="S47" s="114">
        <f t="shared" si="1"/>
        <v>0</v>
      </c>
      <c r="T47" s="114">
        <f t="shared" si="2"/>
        <v>0</v>
      </c>
      <c r="U47" s="132">
        <f t="shared" si="3"/>
        <v>0</v>
      </c>
      <c r="V47" s="114">
        <f t="shared" si="4"/>
        <v>0</v>
      </c>
      <c r="W47" s="106"/>
      <c r="X47" s="106"/>
      <c r="Y47" s="106"/>
      <c r="Z47" s="106"/>
      <c r="AA47" s="106"/>
      <c r="AB47" s="106"/>
      <c r="AC47" s="106"/>
      <c r="AD47" s="106"/>
    </row>
    <row r="48" spans="1:30">
      <c r="A48" s="57">
        <f>SUM(A3:A47)</f>
        <v>154200</v>
      </c>
    </row>
  </sheetData>
  <customSheetViews>
    <customSheetView guid="{EC730B5F-3027-46D8-A7F8-1F30876D0E83}">
      <selection activeCell="T17" sqref="T17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topLeftCell="A7">
      <selection activeCell="G55" sqref="G55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R46" sqref="R46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5:A38"/>
    <mergeCell ref="C35:D38"/>
    <mergeCell ref="M35:M38"/>
    <mergeCell ref="O35:O38"/>
    <mergeCell ref="A45:A47"/>
    <mergeCell ref="B45:D47"/>
    <mergeCell ref="M45:M47"/>
    <mergeCell ref="O45:O47"/>
    <mergeCell ref="A39:A41"/>
    <mergeCell ref="C39:D41"/>
    <mergeCell ref="M39:M41"/>
    <mergeCell ref="O39:O41"/>
    <mergeCell ref="A42:A44"/>
    <mergeCell ref="B42:D44"/>
    <mergeCell ref="M42:M44"/>
    <mergeCell ref="O42:O44"/>
    <mergeCell ref="O17:O21"/>
    <mergeCell ref="A22:A34"/>
    <mergeCell ref="C22:D34"/>
    <mergeCell ref="M22:M34"/>
    <mergeCell ref="O22:O34"/>
    <mergeCell ref="A3:A4"/>
    <mergeCell ref="B3:D4"/>
    <mergeCell ref="M3:M4"/>
    <mergeCell ref="O3:O4"/>
    <mergeCell ref="A5:A8"/>
    <mergeCell ref="B5:B41"/>
    <mergeCell ref="C5:C8"/>
    <mergeCell ref="M5:M8"/>
    <mergeCell ref="O5:O8"/>
    <mergeCell ref="A9:A16"/>
    <mergeCell ref="C9:D16"/>
    <mergeCell ref="M9:M16"/>
    <mergeCell ref="O9:O16"/>
    <mergeCell ref="A17:A21"/>
    <mergeCell ref="C17:D21"/>
    <mergeCell ref="M17:M21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3"/>
  <sheetViews>
    <sheetView topLeftCell="A2" workbookViewId="0">
      <pane ySplit="1" topLeftCell="A3" activePane="bottomLeft" state="frozen"/>
      <selection activeCell="A2" sqref="A2"/>
      <selection pane="bottomLeft" activeCell="R51" sqref="R51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64" customWidth="1"/>
    <col min="7" max="7" width="12.85546875" style="64" customWidth="1"/>
    <col min="8" max="8" width="13.7109375" style="64" customWidth="1"/>
    <col min="9" max="10" width="11.42578125" style="64"/>
    <col min="11" max="11" width="7.42578125" style="64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idden="1">
      <c r="A1" s="228" t="s">
        <v>28</v>
      </c>
      <c r="B1" s="228" t="s">
        <v>0</v>
      </c>
      <c r="C1" s="230" t="s">
        <v>1</v>
      </c>
      <c r="D1" s="231"/>
      <c r="E1" s="227" t="s">
        <v>2</v>
      </c>
      <c r="F1" s="227" t="s">
        <v>25</v>
      </c>
      <c r="G1" s="227" t="s">
        <v>3</v>
      </c>
      <c r="H1" s="227"/>
      <c r="I1" s="227"/>
      <c r="J1" s="227"/>
      <c r="K1" s="227"/>
      <c r="L1" s="227" t="s">
        <v>33</v>
      </c>
      <c r="M1" s="227" t="s">
        <v>31</v>
      </c>
      <c r="N1" s="227" t="s">
        <v>32</v>
      </c>
      <c r="O1" s="227" t="s">
        <v>30</v>
      </c>
      <c r="P1" s="227" t="s">
        <v>4</v>
      </c>
      <c r="Q1" s="227" t="s">
        <v>5</v>
      </c>
      <c r="R1" s="227" t="s">
        <v>34</v>
      </c>
      <c r="S1" s="227" t="s">
        <v>6</v>
      </c>
      <c r="T1" s="227" t="s">
        <v>35</v>
      </c>
      <c r="U1" s="227" t="s">
        <v>44</v>
      </c>
      <c r="V1" s="227" t="s">
        <v>8</v>
      </c>
      <c r="W1" s="227" t="s">
        <v>9</v>
      </c>
      <c r="X1" s="227"/>
      <c r="Y1" s="227"/>
      <c r="Z1" s="227"/>
      <c r="AA1" s="227"/>
      <c r="AB1" s="227"/>
      <c r="AC1" s="227"/>
      <c r="AD1" s="227"/>
    </row>
    <row r="2" spans="1:30" ht="69" customHeight="1" thickBot="1">
      <c r="A2" s="229"/>
      <c r="B2" s="229"/>
      <c r="C2" s="232"/>
      <c r="D2" s="233"/>
      <c r="E2" s="234"/>
      <c r="F2" s="234"/>
      <c r="G2" s="4" t="s">
        <v>10</v>
      </c>
      <c r="H2" s="4" t="s">
        <v>11</v>
      </c>
      <c r="I2" s="4" t="s">
        <v>12</v>
      </c>
      <c r="J2" s="4" t="s">
        <v>13</v>
      </c>
      <c r="K2" s="4" t="s">
        <v>36</v>
      </c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30" t="s">
        <v>14</v>
      </c>
      <c r="X2" s="31" t="s">
        <v>15</v>
      </c>
      <c r="Y2" s="31" t="s">
        <v>16</v>
      </c>
      <c r="Z2" s="31" t="s">
        <v>17</v>
      </c>
      <c r="AA2" s="31" t="s">
        <v>18</v>
      </c>
      <c r="AB2" s="31" t="s">
        <v>19</v>
      </c>
      <c r="AC2" s="3" t="s">
        <v>20</v>
      </c>
      <c r="AD2" s="3" t="s">
        <v>21</v>
      </c>
    </row>
    <row r="3" spans="1:30">
      <c r="A3" s="213"/>
      <c r="B3" s="207" t="s">
        <v>22</v>
      </c>
      <c r="C3" s="208"/>
      <c r="D3" s="209"/>
      <c r="E3" s="159"/>
      <c r="F3" s="172"/>
      <c r="G3" s="61"/>
      <c r="H3" s="61"/>
      <c r="I3" s="61"/>
      <c r="J3" s="61"/>
      <c r="K3" s="61"/>
      <c r="L3" s="117"/>
      <c r="M3" s="235">
        <f>SUM(L3)</f>
        <v>0</v>
      </c>
      <c r="N3" s="117"/>
      <c r="O3" s="235">
        <f>SUM(N3)</f>
        <v>0</v>
      </c>
      <c r="P3" s="41"/>
      <c r="Q3" s="16"/>
      <c r="R3" s="168">
        <f t="shared" ref="R3:R52" si="0">L3+N3</f>
        <v>0</v>
      </c>
      <c r="S3" s="117">
        <f>L3</f>
        <v>0</v>
      </c>
      <c r="T3" s="117">
        <f>N3</f>
        <v>0</v>
      </c>
      <c r="U3" s="168">
        <f>S3+T3</f>
        <v>0</v>
      </c>
      <c r="V3" s="117">
        <f>R3-U3</f>
        <v>0</v>
      </c>
      <c r="W3" s="18"/>
      <c r="X3" s="18"/>
      <c r="Y3" s="18"/>
      <c r="Z3" s="18"/>
      <c r="AA3" s="18"/>
      <c r="AB3" s="18"/>
      <c r="AC3" s="18"/>
      <c r="AD3" s="19"/>
    </row>
    <row r="4" spans="1:30" ht="15.75" thickBot="1">
      <c r="A4" s="214"/>
      <c r="B4" s="210"/>
      <c r="C4" s="211"/>
      <c r="D4" s="212"/>
      <c r="E4" s="158"/>
      <c r="F4" s="173"/>
      <c r="G4" s="63"/>
      <c r="H4" s="63"/>
      <c r="I4" s="63"/>
      <c r="J4" s="63"/>
      <c r="K4" s="63"/>
      <c r="L4" s="118"/>
      <c r="M4" s="236"/>
      <c r="N4" s="118"/>
      <c r="O4" s="236"/>
      <c r="P4" s="23"/>
      <c r="Q4" s="23"/>
      <c r="R4" s="171">
        <f t="shared" si="0"/>
        <v>0</v>
      </c>
      <c r="S4" s="118">
        <f t="shared" ref="S4:S52" si="1">L4</f>
        <v>0</v>
      </c>
      <c r="T4" s="118">
        <f t="shared" ref="T4:T52" si="2">N4</f>
        <v>0</v>
      </c>
      <c r="U4" s="169">
        <f t="shared" ref="U4:U52" si="3">S4+T4</f>
        <v>0</v>
      </c>
      <c r="V4" s="118">
        <f t="shared" ref="V4:V52" si="4">R4-U4</f>
        <v>0</v>
      </c>
      <c r="W4" s="25"/>
      <c r="X4" s="25"/>
      <c r="Y4" s="25"/>
      <c r="Z4" s="25"/>
      <c r="AA4" s="25"/>
      <c r="AB4" s="25"/>
      <c r="AC4" s="25"/>
      <c r="AD4" s="26"/>
    </row>
    <row r="5" spans="1:30" ht="30">
      <c r="A5" s="219"/>
      <c r="B5" s="217" t="s">
        <v>43</v>
      </c>
      <c r="C5" s="223" t="s">
        <v>26</v>
      </c>
      <c r="D5" s="35" t="s">
        <v>38</v>
      </c>
      <c r="E5" s="159"/>
      <c r="F5" s="172"/>
      <c r="G5" s="61"/>
      <c r="H5" s="61"/>
      <c r="I5" s="61"/>
      <c r="J5" s="61"/>
      <c r="K5" s="61"/>
      <c r="L5" s="117"/>
      <c r="M5" s="235">
        <f>SUM(L5:L8)</f>
        <v>0</v>
      </c>
      <c r="N5" s="117"/>
      <c r="O5" s="235">
        <f>SUM(N5:N8)</f>
        <v>0</v>
      </c>
      <c r="P5" s="16"/>
      <c r="Q5" s="16"/>
      <c r="R5" s="168">
        <f t="shared" si="0"/>
        <v>0</v>
      </c>
      <c r="S5" s="117">
        <f t="shared" si="1"/>
        <v>0</v>
      </c>
      <c r="T5" s="117">
        <f t="shared" si="2"/>
        <v>0</v>
      </c>
      <c r="U5" s="168">
        <f t="shared" si="3"/>
        <v>0</v>
      </c>
      <c r="V5" s="117">
        <f t="shared" si="4"/>
        <v>0</v>
      </c>
      <c r="W5" s="18"/>
      <c r="X5" s="18"/>
      <c r="Y5" s="18"/>
      <c r="Z5" s="18"/>
      <c r="AA5" s="18"/>
      <c r="AB5" s="18"/>
      <c r="AC5" s="18"/>
      <c r="AD5" s="19"/>
    </row>
    <row r="6" spans="1:30" ht="49.5" customHeight="1">
      <c r="A6" s="219"/>
      <c r="B6" s="217"/>
      <c r="C6" s="223"/>
      <c r="D6" s="13" t="s">
        <v>174</v>
      </c>
      <c r="E6" s="160"/>
      <c r="F6" s="174"/>
      <c r="G6" s="58"/>
      <c r="H6" s="58"/>
      <c r="I6" s="58"/>
      <c r="J6" s="58"/>
      <c r="K6" s="58"/>
      <c r="L6" s="47"/>
      <c r="M6" s="237"/>
      <c r="N6" s="47"/>
      <c r="O6" s="237"/>
      <c r="P6" s="11"/>
      <c r="Q6" s="11"/>
      <c r="R6" s="170">
        <f t="shared" si="0"/>
        <v>0</v>
      </c>
      <c r="S6" s="47">
        <f t="shared" si="1"/>
        <v>0</v>
      </c>
      <c r="T6" s="47">
        <f t="shared" si="2"/>
        <v>0</v>
      </c>
      <c r="U6" s="170">
        <f t="shared" si="3"/>
        <v>0</v>
      </c>
      <c r="V6" s="47">
        <f t="shared" si="4"/>
        <v>0</v>
      </c>
      <c r="W6" s="21"/>
      <c r="X6" s="21"/>
      <c r="Y6" s="21"/>
      <c r="Z6" s="21"/>
      <c r="AA6" s="21"/>
      <c r="AB6" s="21"/>
      <c r="AC6" s="21"/>
      <c r="AD6" s="22"/>
    </row>
    <row r="7" spans="1:30" ht="30">
      <c r="A7" s="219"/>
      <c r="B7" s="217"/>
      <c r="C7" s="223"/>
      <c r="D7" s="12" t="s">
        <v>40</v>
      </c>
      <c r="E7" s="160"/>
      <c r="F7" s="174"/>
      <c r="G7" s="58"/>
      <c r="H7" s="58"/>
      <c r="I7" s="58"/>
      <c r="J7" s="58"/>
      <c r="K7" s="58"/>
      <c r="L7" s="47"/>
      <c r="M7" s="237"/>
      <c r="N7" s="47"/>
      <c r="O7" s="237"/>
      <c r="P7" s="11"/>
      <c r="Q7" s="11"/>
      <c r="R7" s="170">
        <f t="shared" si="0"/>
        <v>0</v>
      </c>
      <c r="S7" s="47">
        <f t="shared" si="1"/>
        <v>0</v>
      </c>
      <c r="T7" s="47">
        <f t="shared" si="2"/>
        <v>0</v>
      </c>
      <c r="U7" s="170">
        <f t="shared" si="3"/>
        <v>0</v>
      </c>
      <c r="V7" s="47">
        <f t="shared" si="4"/>
        <v>0</v>
      </c>
      <c r="W7" s="21"/>
      <c r="X7" s="21"/>
      <c r="Y7" s="21"/>
      <c r="Z7" s="21"/>
      <c r="AA7" s="21"/>
      <c r="AB7" s="21"/>
      <c r="AC7" s="21"/>
      <c r="AD7" s="22"/>
    </row>
    <row r="8" spans="1:30" ht="45.75" customHeight="1" thickBot="1">
      <c r="A8" s="214"/>
      <c r="B8" s="217"/>
      <c r="C8" s="224"/>
      <c r="D8" s="14" t="s">
        <v>59</v>
      </c>
      <c r="E8" s="158"/>
      <c r="F8" s="173"/>
      <c r="G8" s="63"/>
      <c r="H8" s="63"/>
      <c r="I8" s="63"/>
      <c r="J8" s="63"/>
      <c r="K8" s="63"/>
      <c r="L8" s="118"/>
      <c r="M8" s="236"/>
      <c r="N8" s="118"/>
      <c r="O8" s="236"/>
      <c r="P8" s="23"/>
      <c r="Q8" s="23"/>
      <c r="R8" s="171">
        <f t="shared" si="0"/>
        <v>0</v>
      </c>
      <c r="S8" s="118">
        <f t="shared" si="1"/>
        <v>0</v>
      </c>
      <c r="T8" s="118">
        <f t="shared" si="2"/>
        <v>0</v>
      </c>
      <c r="U8" s="169">
        <f t="shared" si="3"/>
        <v>0</v>
      </c>
      <c r="V8" s="118">
        <f t="shared" si="4"/>
        <v>0</v>
      </c>
      <c r="W8" s="25"/>
      <c r="X8" s="25"/>
      <c r="Y8" s="25"/>
      <c r="Z8" s="25"/>
      <c r="AA8" s="25"/>
      <c r="AB8" s="25"/>
      <c r="AC8" s="25"/>
      <c r="AD8" s="26"/>
    </row>
    <row r="9" spans="1:30" ht="15" customHeight="1">
      <c r="A9" s="201"/>
      <c r="B9" s="217"/>
      <c r="C9" s="188" t="s">
        <v>45</v>
      </c>
      <c r="D9" s="191"/>
      <c r="E9" s="43"/>
      <c r="F9" s="172"/>
      <c r="G9" s="61"/>
      <c r="H9" s="61"/>
      <c r="I9" s="61"/>
      <c r="J9" s="61"/>
      <c r="K9" s="61"/>
      <c r="L9" s="117"/>
      <c r="M9" s="235">
        <f>SUM(L9:L16)</f>
        <v>0</v>
      </c>
      <c r="N9" s="117"/>
      <c r="O9" s="235">
        <f>SUM(N9:N17)</f>
        <v>0</v>
      </c>
      <c r="P9" s="16"/>
      <c r="Q9" s="16"/>
      <c r="R9" s="168">
        <f t="shared" si="0"/>
        <v>0</v>
      </c>
      <c r="S9" s="117">
        <f t="shared" si="1"/>
        <v>0</v>
      </c>
      <c r="T9" s="117">
        <f t="shared" si="2"/>
        <v>0</v>
      </c>
      <c r="U9" s="168">
        <f t="shared" si="3"/>
        <v>0</v>
      </c>
      <c r="V9" s="117">
        <f t="shared" si="4"/>
        <v>0</v>
      </c>
      <c r="W9" s="18"/>
      <c r="X9" s="18"/>
      <c r="Y9" s="18"/>
      <c r="Z9" s="18"/>
      <c r="AA9" s="18"/>
      <c r="AB9" s="18"/>
      <c r="AC9" s="18"/>
      <c r="AD9" s="19"/>
    </row>
    <row r="10" spans="1:30">
      <c r="A10" s="202"/>
      <c r="B10" s="217"/>
      <c r="C10" s="190"/>
      <c r="D10" s="191"/>
      <c r="E10" s="44"/>
      <c r="F10" s="174"/>
      <c r="G10" s="58"/>
      <c r="H10" s="58"/>
      <c r="I10" s="58"/>
      <c r="J10" s="58"/>
      <c r="K10" s="58"/>
      <c r="L10" s="47"/>
      <c r="M10" s="237"/>
      <c r="N10" s="47"/>
      <c r="O10" s="237"/>
      <c r="P10" s="11"/>
      <c r="Q10" s="11"/>
      <c r="R10" s="170">
        <f t="shared" si="0"/>
        <v>0</v>
      </c>
      <c r="S10" s="47">
        <f t="shared" si="1"/>
        <v>0</v>
      </c>
      <c r="T10" s="47">
        <f t="shared" si="2"/>
        <v>0</v>
      </c>
      <c r="U10" s="170">
        <f t="shared" si="3"/>
        <v>0</v>
      </c>
      <c r="V10" s="47">
        <f t="shared" si="4"/>
        <v>0</v>
      </c>
      <c r="W10" s="21"/>
      <c r="X10" s="21"/>
      <c r="Y10" s="21"/>
      <c r="Z10" s="21"/>
      <c r="AA10" s="21"/>
      <c r="AB10" s="21"/>
      <c r="AC10" s="21"/>
      <c r="AD10" s="22"/>
    </row>
    <row r="11" spans="1:30">
      <c r="A11" s="202"/>
      <c r="B11" s="217"/>
      <c r="C11" s="190"/>
      <c r="D11" s="191"/>
      <c r="E11" s="44"/>
      <c r="F11" s="174"/>
      <c r="G11" s="58"/>
      <c r="H11" s="58"/>
      <c r="I11" s="58"/>
      <c r="J11" s="58"/>
      <c r="K11" s="58"/>
      <c r="L11" s="47"/>
      <c r="M11" s="237"/>
      <c r="N11" s="47"/>
      <c r="O11" s="237"/>
      <c r="P11" s="11"/>
      <c r="Q11" s="11"/>
      <c r="R11" s="170">
        <f t="shared" si="0"/>
        <v>0</v>
      </c>
      <c r="S11" s="47">
        <f t="shared" si="1"/>
        <v>0</v>
      </c>
      <c r="T11" s="47">
        <f t="shared" si="2"/>
        <v>0</v>
      </c>
      <c r="U11" s="170">
        <f>S11+T11</f>
        <v>0</v>
      </c>
      <c r="V11" s="47">
        <f t="shared" si="4"/>
        <v>0</v>
      </c>
      <c r="W11" s="21"/>
      <c r="X11" s="21"/>
      <c r="Y11" s="21"/>
      <c r="Z11" s="21"/>
      <c r="AA11" s="21"/>
      <c r="AB11" s="21"/>
      <c r="AC11" s="21"/>
      <c r="AD11" s="22"/>
    </row>
    <row r="12" spans="1:30">
      <c r="A12" s="202"/>
      <c r="B12" s="217"/>
      <c r="C12" s="190"/>
      <c r="D12" s="191"/>
      <c r="E12" s="44"/>
      <c r="F12" s="174"/>
      <c r="G12" s="58"/>
      <c r="H12" s="58"/>
      <c r="I12" s="58"/>
      <c r="J12" s="58"/>
      <c r="K12" s="58"/>
      <c r="L12" s="47"/>
      <c r="M12" s="237"/>
      <c r="N12" s="47"/>
      <c r="O12" s="237"/>
      <c r="P12" s="11"/>
      <c r="Q12" s="11"/>
      <c r="R12" s="170">
        <f t="shared" si="0"/>
        <v>0</v>
      </c>
      <c r="S12" s="47">
        <f t="shared" si="1"/>
        <v>0</v>
      </c>
      <c r="T12" s="47">
        <f t="shared" si="2"/>
        <v>0</v>
      </c>
      <c r="U12" s="170">
        <f t="shared" si="3"/>
        <v>0</v>
      </c>
      <c r="V12" s="47">
        <f t="shared" si="4"/>
        <v>0</v>
      </c>
      <c r="W12" s="21"/>
      <c r="X12" s="21"/>
      <c r="Y12" s="21"/>
      <c r="Z12" s="21"/>
      <c r="AA12" s="21"/>
      <c r="AB12" s="21"/>
      <c r="AC12" s="21"/>
      <c r="AD12" s="22"/>
    </row>
    <row r="13" spans="1:30">
      <c r="A13" s="202"/>
      <c r="B13" s="217"/>
      <c r="C13" s="190"/>
      <c r="D13" s="191"/>
      <c r="E13" s="44"/>
      <c r="F13" s="174"/>
      <c r="G13" s="58"/>
      <c r="H13" s="58"/>
      <c r="I13" s="58"/>
      <c r="J13" s="58"/>
      <c r="K13" s="58"/>
      <c r="L13" s="47"/>
      <c r="M13" s="237"/>
      <c r="N13" s="47"/>
      <c r="O13" s="237"/>
      <c r="P13" s="11"/>
      <c r="Q13" s="11"/>
      <c r="R13" s="170">
        <f t="shared" si="0"/>
        <v>0</v>
      </c>
      <c r="S13" s="47">
        <f t="shared" si="1"/>
        <v>0</v>
      </c>
      <c r="T13" s="47">
        <f t="shared" si="2"/>
        <v>0</v>
      </c>
      <c r="U13" s="170">
        <f t="shared" si="3"/>
        <v>0</v>
      </c>
      <c r="V13" s="47">
        <f t="shared" si="4"/>
        <v>0</v>
      </c>
      <c r="W13" s="21"/>
      <c r="X13" s="21"/>
      <c r="Y13" s="21"/>
      <c r="Z13" s="21"/>
      <c r="AA13" s="21"/>
      <c r="AB13" s="21"/>
      <c r="AC13" s="21"/>
      <c r="AD13" s="22"/>
    </row>
    <row r="14" spans="1:30">
      <c r="A14" s="202"/>
      <c r="B14" s="217"/>
      <c r="C14" s="190"/>
      <c r="D14" s="191"/>
      <c r="E14" s="44"/>
      <c r="F14" s="174"/>
      <c r="G14" s="58"/>
      <c r="H14" s="58"/>
      <c r="I14" s="58"/>
      <c r="J14" s="58"/>
      <c r="K14" s="58"/>
      <c r="L14" s="47"/>
      <c r="M14" s="237"/>
      <c r="N14" s="47"/>
      <c r="O14" s="237"/>
      <c r="P14" s="11"/>
      <c r="Q14" s="11"/>
      <c r="R14" s="170">
        <f t="shared" si="0"/>
        <v>0</v>
      </c>
      <c r="S14" s="47">
        <f t="shared" si="1"/>
        <v>0</v>
      </c>
      <c r="T14" s="47">
        <f t="shared" si="2"/>
        <v>0</v>
      </c>
      <c r="U14" s="170">
        <f t="shared" si="3"/>
        <v>0</v>
      </c>
      <c r="V14" s="47">
        <f t="shared" si="4"/>
        <v>0</v>
      </c>
      <c r="W14" s="21"/>
      <c r="X14" s="21"/>
      <c r="Y14" s="21"/>
      <c r="Z14" s="21"/>
      <c r="AA14" s="21"/>
      <c r="AB14" s="21"/>
      <c r="AC14" s="21"/>
      <c r="AD14" s="22"/>
    </row>
    <row r="15" spans="1:30">
      <c r="A15" s="202"/>
      <c r="B15" s="217"/>
      <c r="C15" s="190"/>
      <c r="D15" s="191"/>
      <c r="E15" s="44"/>
      <c r="F15" s="174"/>
      <c r="G15" s="58"/>
      <c r="H15" s="58"/>
      <c r="I15" s="58"/>
      <c r="J15" s="58"/>
      <c r="K15" s="58"/>
      <c r="L15" s="47"/>
      <c r="M15" s="237"/>
      <c r="N15" s="47"/>
      <c r="O15" s="237"/>
      <c r="P15" s="11"/>
      <c r="Q15" s="11"/>
      <c r="R15" s="170">
        <f t="shared" si="0"/>
        <v>0</v>
      </c>
      <c r="S15" s="47">
        <f t="shared" si="1"/>
        <v>0</v>
      </c>
      <c r="T15" s="47">
        <f t="shared" si="2"/>
        <v>0</v>
      </c>
      <c r="U15" s="170">
        <f t="shared" si="3"/>
        <v>0</v>
      </c>
      <c r="V15" s="47">
        <f t="shared" si="4"/>
        <v>0</v>
      </c>
      <c r="W15" s="21"/>
      <c r="X15" s="21"/>
      <c r="Y15" s="21"/>
      <c r="Z15" s="21"/>
      <c r="AA15" s="21"/>
      <c r="AB15" s="21"/>
      <c r="AC15" s="21"/>
      <c r="AD15" s="22"/>
    </row>
    <row r="16" spans="1:30" ht="15.75" thickBot="1">
      <c r="A16" s="203"/>
      <c r="B16" s="217"/>
      <c r="C16" s="192"/>
      <c r="D16" s="193"/>
      <c r="E16" s="38"/>
      <c r="F16" s="173"/>
      <c r="G16" s="63"/>
      <c r="H16" s="63"/>
      <c r="I16" s="63"/>
      <c r="J16" s="63"/>
      <c r="K16" s="63"/>
      <c r="L16" s="118"/>
      <c r="M16" s="236"/>
      <c r="N16" s="118"/>
      <c r="O16" s="236"/>
      <c r="P16" s="23"/>
      <c r="Q16" s="23"/>
      <c r="R16" s="171">
        <f t="shared" si="0"/>
        <v>0</v>
      </c>
      <c r="S16" s="118">
        <f t="shared" si="1"/>
        <v>0</v>
      </c>
      <c r="T16" s="118">
        <f t="shared" si="2"/>
        <v>0</v>
      </c>
      <c r="U16" s="169">
        <f t="shared" si="3"/>
        <v>0</v>
      </c>
      <c r="V16" s="118">
        <f t="shared" si="4"/>
        <v>0</v>
      </c>
      <c r="W16" s="25"/>
      <c r="X16" s="25"/>
      <c r="Y16" s="25"/>
      <c r="Z16" s="25"/>
      <c r="AA16" s="25"/>
      <c r="AB16" s="25"/>
      <c r="AC16" s="25"/>
      <c r="AD16" s="26"/>
    </row>
    <row r="17" spans="1:30" ht="30">
      <c r="A17" s="201">
        <f>50000+200+80000+70000</f>
        <v>200200</v>
      </c>
      <c r="B17" s="217"/>
      <c r="C17" s="188" t="s">
        <v>46</v>
      </c>
      <c r="D17" s="189"/>
      <c r="E17" s="36" t="s">
        <v>130</v>
      </c>
      <c r="F17" s="172" t="s">
        <v>131</v>
      </c>
      <c r="G17" s="61"/>
      <c r="H17" s="61"/>
      <c r="I17" s="61"/>
      <c r="J17" s="61"/>
      <c r="K17" s="61"/>
      <c r="L17" s="117">
        <v>9154.16</v>
      </c>
      <c r="M17" s="235">
        <f>SUM(L17:L22)</f>
        <v>22640.14</v>
      </c>
      <c r="N17" s="117"/>
      <c r="O17" s="235">
        <f>SUM(N17:N22)</f>
        <v>16689.82</v>
      </c>
      <c r="P17" s="16"/>
      <c r="Q17" s="16"/>
      <c r="R17" s="168">
        <f t="shared" si="0"/>
        <v>9154.16</v>
      </c>
      <c r="S17" s="117">
        <f t="shared" si="1"/>
        <v>9154.16</v>
      </c>
      <c r="T17" s="117">
        <f t="shared" si="2"/>
        <v>0</v>
      </c>
      <c r="U17" s="168">
        <f t="shared" si="3"/>
        <v>9154.16</v>
      </c>
      <c r="V17" s="117">
        <f t="shared" si="4"/>
        <v>0</v>
      </c>
      <c r="W17" s="18"/>
      <c r="X17" s="18"/>
      <c r="Y17" s="18"/>
      <c r="Z17" s="18"/>
      <c r="AA17" s="18"/>
      <c r="AB17" s="18"/>
      <c r="AC17" s="18"/>
      <c r="AD17" s="19"/>
    </row>
    <row r="18" spans="1:30">
      <c r="A18" s="202"/>
      <c r="B18" s="217"/>
      <c r="C18" s="190"/>
      <c r="D18" s="191"/>
      <c r="E18" s="37" t="s">
        <v>133</v>
      </c>
      <c r="F18" s="174">
        <v>42339</v>
      </c>
      <c r="G18" s="58" t="s">
        <v>134</v>
      </c>
      <c r="H18" s="58"/>
      <c r="I18" s="58"/>
      <c r="J18" s="58"/>
      <c r="K18" s="58"/>
      <c r="L18" s="47">
        <v>11763.48</v>
      </c>
      <c r="M18" s="237"/>
      <c r="N18" s="47"/>
      <c r="O18" s="237"/>
      <c r="P18" s="11"/>
      <c r="Q18" s="11"/>
      <c r="R18" s="170">
        <f t="shared" si="0"/>
        <v>11763.48</v>
      </c>
      <c r="S18" s="47">
        <f t="shared" si="1"/>
        <v>11763.48</v>
      </c>
      <c r="T18" s="47">
        <f t="shared" si="2"/>
        <v>0</v>
      </c>
      <c r="U18" s="170">
        <f t="shared" si="3"/>
        <v>11763.48</v>
      </c>
      <c r="V18" s="47">
        <f t="shared" si="4"/>
        <v>0</v>
      </c>
      <c r="W18" s="21"/>
      <c r="X18" s="21"/>
      <c r="Y18" s="21"/>
      <c r="Z18" s="21"/>
      <c r="AA18" s="21"/>
      <c r="AB18" s="21"/>
      <c r="AC18" s="21"/>
      <c r="AD18" s="22"/>
    </row>
    <row r="19" spans="1:30">
      <c r="A19" s="202"/>
      <c r="B19" s="217"/>
      <c r="C19" s="190"/>
      <c r="D19" s="191"/>
      <c r="E19" s="37" t="s">
        <v>132</v>
      </c>
      <c r="F19" s="174">
        <v>42339</v>
      </c>
      <c r="G19" s="58"/>
      <c r="H19" s="58" t="s">
        <v>134</v>
      </c>
      <c r="I19" s="58"/>
      <c r="J19" s="58"/>
      <c r="K19" s="58"/>
      <c r="L19" s="47">
        <v>1224.72</v>
      </c>
      <c r="M19" s="237"/>
      <c r="N19" s="47"/>
      <c r="O19" s="237"/>
      <c r="P19" s="11"/>
      <c r="Q19" s="11"/>
      <c r="R19" s="170">
        <f t="shared" si="0"/>
        <v>1224.72</v>
      </c>
      <c r="S19" s="161">
        <f t="shared" si="1"/>
        <v>1224.72</v>
      </c>
      <c r="T19" s="161">
        <f t="shared" si="2"/>
        <v>0</v>
      </c>
      <c r="U19" s="171">
        <f t="shared" si="3"/>
        <v>1224.72</v>
      </c>
      <c r="V19" s="161">
        <f t="shared" si="4"/>
        <v>0</v>
      </c>
      <c r="W19" s="21"/>
      <c r="X19" s="21"/>
      <c r="Y19" s="21"/>
      <c r="Z19" s="21"/>
      <c r="AA19" s="21"/>
      <c r="AB19" s="21"/>
      <c r="AC19" s="21"/>
      <c r="AD19" s="22"/>
    </row>
    <row r="20" spans="1:30" ht="30">
      <c r="A20" s="202"/>
      <c r="B20" s="217"/>
      <c r="C20" s="190"/>
      <c r="D20" s="191"/>
      <c r="E20" s="37" t="s">
        <v>135</v>
      </c>
      <c r="F20" s="174"/>
      <c r="G20" s="58"/>
      <c r="H20" s="58" t="s">
        <v>134</v>
      </c>
      <c r="I20" s="58"/>
      <c r="J20" s="58"/>
      <c r="K20" s="58"/>
      <c r="L20" s="47">
        <v>497.78</v>
      </c>
      <c r="M20" s="237"/>
      <c r="N20" s="47">
        <v>14343.25</v>
      </c>
      <c r="O20" s="237"/>
      <c r="P20" s="11"/>
      <c r="Q20" s="11"/>
      <c r="R20" s="170">
        <f t="shared" si="0"/>
        <v>14841.03</v>
      </c>
      <c r="S20" s="47">
        <f t="shared" si="1"/>
        <v>497.78</v>
      </c>
      <c r="T20" s="47">
        <f t="shared" si="2"/>
        <v>14343.25</v>
      </c>
      <c r="U20" s="170">
        <f t="shared" si="3"/>
        <v>14841.03</v>
      </c>
      <c r="V20" s="47">
        <f t="shared" si="4"/>
        <v>0</v>
      </c>
      <c r="W20" s="21"/>
      <c r="X20" s="21"/>
      <c r="Y20" s="21"/>
      <c r="Z20" s="21"/>
      <c r="AA20" s="21"/>
      <c r="AB20" s="21"/>
      <c r="AC20" s="21"/>
      <c r="AD20" s="22"/>
    </row>
    <row r="21" spans="1:30">
      <c r="A21" s="202"/>
      <c r="B21" s="217"/>
      <c r="C21" s="190"/>
      <c r="D21" s="191"/>
      <c r="E21" s="37" t="s">
        <v>132</v>
      </c>
      <c r="F21" s="174">
        <v>42339</v>
      </c>
      <c r="G21" s="58"/>
      <c r="H21" s="58"/>
      <c r="I21" s="58"/>
      <c r="J21" s="58"/>
      <c r="K21" s="58"/>
      <c r="L21" s="47"/>
      <c r="M21" s="237"/>
      <c r="N21" s="47">
        <v>351.11</v>
      </c>
      <c r="O21" s="237"/>
      <c r="P21" s="11"/>
      <c r="Q21" s="11"/>
      <c r="R21" s="170">
        <f t="shared" si="0"/>
        <v>351.11</v>
      </c>
      <c r="S21" s="161">
        <f t="shared" si="1"/>
        <v>0</v>
      </c>
      <c r="T21" s="161">
        <f t="shared" si="2"/>
        <v>351.11</v>
      </c>
      <c r="U21" s="170">
        <f t="shared" si="3"/>
        <v>351.11</v>
      </c>
      <c r="V21" s="47">
        <f t="shared" si="4"/>
        <v>0</v>
      </c>
      <c r="W21" s="21"/>
      <c r="X21" s="21"/>
      <c r="Y21" s="21"/>
      <c r="Z21" s="21"/>
      <c r="AA21" s="21"/>
      <c r="AB21" s="21"/>
      <c r="AC21" s="21"/>
      <c r="AD21" s="22"/>
    </row>
    <row r="22" spans="1:30" ht="15.75" thickBot="1">
      <c r="A22" s="203"/>
      <c r="B22" s="217"/>
      <c r="C22" s="190"/>
      <c r="D22" s="191"/>
      <c r="E22" s="38" t="s">
        <v>133</v>
      </c>
      <c r="F22" s="173">
        <v>42370</v>
      </c>
      <c r="G22" s="63"/>
      <c r="H22" s="63"/>
      <c r="I22" s="63"/>
      <c r="J22" s="63"/>
      <c r="K22" s="63"/>
      <c r="L22" s="118"/>
      <c r="M22" s="236"/>
      <c r="N22" s="118">
        <v>1995.46</v>
      </c>
      <c r="O22" s="236"/>
      <c r="P22" s="23"/>
      <c r="Q22" s="23"/>
      <c r="R22" s="171">
        <f t="shared" si="0"/>
        <v>1995.46</v>
      </c>
      <c r="S22" s="118">
        <f t="shared" si="1"/>
        <v>0</v>
      </c>
      <c r="T22" s="118">
        <f t="shared" si="2"/>
        <v>1995.46</v>
      </c>
      <c r="U22" s="169">
        <f t="shared" si="3"/>
        <v>1995.46</v>
      </c>
      <c r="V22" s="118">
        <f t="shared" si="4"/>
        <v>0</v>
      </c>
      <c r="W22" s="25"/>
      <c r="X22" s="25"/>
      <c r="Y22" s="25"/>
      <c r="Z22" s="25"/>
      <c r="AA22" s="25"/>
      <c r="AB22" s="25"/>
      <c r="AC22" s="25"/>
      <c r="AD22" s="26"/>
    </row>
    <row r="23" spans="1:30">
      <c r="A23" s="201">
        <f>15000+20000+2000+30000+10600</f>
        <v>77600</v>
      </c>
      <c r="B23" s="217"/>
      <c r="C23" s="188" t="s">
        <v>37</v>
      </c>
      <c r="D23" s="189"/>
      <c r="E23" s="37" t="s">
        <v>128</v>
      </c>
      <c r="F23" s="174"/>
      <c r="G23" s="58"/>
      <c r="H23" s="58"/>
      <c r="I23" s="58"/>
      <c r="J23" s="58"/>
      <c r="K23" s="58" t="s">
        <v>61</v>
      </c>
      <c r="L23" s="47"/>
      <c r="M23" s="235">
        <f t="shared" ref="M23" si="5">SUM(M17)</f>
        <v>22640.14</v>
      </c>
      <c r="N23" s="47">
        <v>37.76</v>
      </c>
      <c r="O23" s="235">
        <f>SUM(N23:N35)</f>
        <v>47.36</v>
      </c>
      <c r="P23" s="11">
        <v>2016</v>
      </c>
      <c r="Q23" s="11" t="s">
        <v>68</v>
      </c>
      <c r="R23" s="168">
        <f t="shared" si="0"/>
        <v>37.76</v>
      </c>
      <c r="S23" s="47">
        <f t="shared" si="1"/>
        <v>0</v>
      </c>
      <c r="T23" s="47">
        <f t="shared" si="2"/>
        <v>37.76</v>
      </c>
      <c r="U23" s="170">
        <f t="shared" si="3"/>
        <v>37.76</v>
      </c>
      <c r="V23" s="47">
        <f t="shared" si="4"/>
        <v>0</v>
      </c>
      <c r="W23" s="21"/>
      <c r="X23" s="21" t="s">
        <v>61</v>
      </c>
      <c r="Y23" s="21" t="s">
        <v>61</v>
      </c>
      <c r="Z23" s="21"/>
      <c r="AA23" s="21"/>
      <c r="AB23" s="21"/>
      <c r="AC23" s="21"/>
      <c r="AD23" s="22"/>
    </row>
    <row r="24" spans="1:30" ht="30">
      <c r="A24" s="202"/>
      <c r="B24" s="217"/>
      <c r="C24" s="190"/>
      <c r="D24" s="191"/>
      <c r="E24" s="37" t="s">
        <v>129</v>
      </c>
      <c r="F24" s="174"/>
      <c r="G24" s="58"/>
      <c r="H24" s="58"/>
      <c r="I24" s="58"/>
      <c r="J24" s="58"/>
      <c r="K24" s="58" t="s">
        <v>61</v>
      </c>
      <c r="L24" s="47"/>
      <c r="M24" s="237"/>
      <c r="N24" s="47">
        <v>9.6</v>
      </c>
      <c r="O24" s="237"/>
      <c r="P24" s="11">
        <v>2016</v>
      </c>
      <c r="Q24" s="11" t="s">
        <v>68</v>
      </c>
      <c r="R24" s="170">
        <f t="shared" si="0"/>
        <v>9.6</v>
      </c>
      <c r="S24" s="47">
        <f t="shared" si="1"/>
        <v>0</v>
      </c>
      <c r="T24" s="47">
        <f t="shared" si="2"/>
        <v>9.6</v>
      </c>
      <c r="U24" s="170">
        <f t="shared" si="3"/>
        <v>9.6</v>
      </c>
      <c r="V24" s="47">
        <f t="shared" si="4"/>
        <v>0</v>
      </c>
      <c r="W24" s="21"/>
      <c r="X24" s="21" t="s">
        <v>61</v>
      </c>
      <c r="Y24" s="21" t="s">
        <v>61</v>
      </c>
      <c r="Z24" s="21"/>
      <c r="AA24" s="21"/>
      <c r="AB24" s="21"/>
      <c r="AC24" s="21"/>
      <c r="AD24" s="22"/>
    </row>
    <row r="25" spans="1:30">
      <c r="A25" s="202"/>
      <c r="B25" s="217"/>
      <c r="C25" s="190"/>
      <c r="D25" s="191"/>
      <c r="E25" s="37"/>
      <c r="F25" s="174"/>
      <c r="G25" s="58"/>
      <c r="H25" s="58"/>
      <c r="I25" s="58"/>
      <c r="J25" s="58"/>
      <c r="K25" s="58"/>
      <c r="L25" s="47"/>
      <c r="M25" s="237"/>
      <c r="N25" s="47"/>
      <c r="O25" s="237"/>
      <c r="P25" s="11"/>
      <c r="Q25" s="11"/>
      <c r="R25" s="170">
        <f t="shared" si="0"/>
        <v>0</v>
      </c>
      <c r="S25" s="47">
        <f t="shared" si="1"/>
        <v>0</v>
      </c>
      <c r="T25" s="47">
        <f t="shared" si="2"/>
        <v>0</v>
      </c>
      <c r="U25" s="170">
        <f t="shared" si="3"/>
        <v>0</v>
      </c>
      <c r="V25" s="47">
        <f t="shared" si="4"/>
        <v>0</v>
      </c>
      <c r="W25" s="21"/>
      <c r="X25" s="21"/>
      <c r="Y25" s="21"/>
      <c r="Z25" s="21"/>
      <c r="AA25" s="21"/>
      <c r="AB25" s="21"/>
      <c r="AC25" s="21"/>
      <c r="AD25" s="22"/>
    </row>
    <row r="26" spans="1:30">
      <c r="A26" s="202"/>
      <c r="B26" s="217"/>
      <c r="C26" s="190"/>
      <c r="D26" s="191"/>
      <c r="E26" s="37"/>
      <c r="F26" s="174"/>
      <c r="G26" s="58"/>
      <c r="H26" s="58"/>
      <c r="I26" s="58"/>
      <c r="J26" s="58"/>
      <c r="K26" s="58"/>
      <c r="L26" s="47"/>
      <c r="M26" s="237"/>
      <c r="N26" s="47"/>
      <c r="O26" s="237"/>
      <c r="P26" s="11"/>
      <c r="Q26" s="11"/>
      <c r="R26" s="170">
        <f t="shared" si="0"/>
        <v>0</v>
      </c>
      <c r="S26" s="47">
        <f t="shared" si="1"/>
        <v>0</v>
      </c>
      <c r="T26" s="47">
        <f t="shared" si="2"/>
        <v>0</v>
      </c>
      <c r="U26" s="170">
        <f t="shared" si="3"/>
        <v>0</v>
      </c>
      <c r="V26" s="47">
        <f t="shared" si="4"/>
        <v>0</v>
      </c>
      <c r="W26" s="21"/>
      <c r="X26" s="21"/>
      <c r="Y26" s="21"/>
      <c r="Z26" s="21"/>
      <c r="AA26" s="21"/>
      <c r="AB26" s="21"/>
      <c r="AC26" s="21"/>
      <c r="AD26" s="22"/>
    </row>
    <row r="27" spans="1:30">
      <c r="A27" s="202"/>
      <c r="B27" s="217"/>
      <c r="C27" s="190"/>
      <c r="D27" s="191"/>
      <c r="E27" s="37"/>
      <c r="F27" s="174"/>
      <c r="G27" s="58"/>
      <c r="H27" s="58"/>
      <c r="I27" s="58"/>
      <c r="J27" s="58"/>
      <c r="K27" s="58"/>
      <c r="L27" s="47"/>
      <c r="M27" s="237"/>
      <c r="N27" s="47"/>
      <c r="O27" s="237"/>
      <c r="P27" s="11"/>
      <c r="Q27" s="11"/>
      <c r="R27" s="170">
        <f t="shared" si="0"/>
        <v>0</v>
      </c>
      <c r="S27" s="47">
        <f t="shared" si="1"/>
        <v>0</v>
      </c>
      <c r="T27" s="47">
        <f t="shared" si="2"/>
        <v>0</v>
      </c>
      <c r="U27" s="170">
        <f t="shared" si="3"/>
        <v>0</v>
      </c>
      <c r="V27" s="47">
        <f t="shared" si="4"/>
        <v>0</v>
      </c>
      <c r="W27" s="21"/>
      <c r="X27" s="21"/>
      <c r="Y27" s="21"/>
      <c r="Z27" s="21"/>
      <c r="AA27" s="21"/>
      <c r="AB27" s="21"/>
      <c r="AC27" s="21"/>
      <c r="AD27" s="22"/>
    </row>
    <row r="28" spans="1:30">
      <c r="A28" s="202"/>
      <c r="B28" s="217"/>
      <c r="C28" s="190"/>
      <c r="D28" s="191"/>
      <c r="E28" s="37"/>
      <c r="F28" s="174"/>
      <c r="G28" s="58"/>
      <c r="H28" s="58"/>
      <c r="I28" s="58"/>
      <c r="J28" s="58"/>
      <c r="K28" s="58"/>
      <c r="L28" s="47"/>
      <c r="M28" s="237"/>
      <c r="N28" s="47"/>
      <c r="O28" s="237"/>
      <c r="P28" s="11"/>
      <c r="Q28" s="11"/>
      <c r="R28" s="170">
        <f t="shared" si="0"/>
        <v>0</v>
      </c>
      <c r="S28" s="47">
        <f t="shared" si="1"/>
        <v>0</v>
      </c>
      <c r="T28" s="47">
        <f t="shared" si="2"/>
        <v>0</v>
      </c>
      <c r="U28" s="170">
        <f t="shared" si="3"/>
        <v>0</v>
      </c>
      <c r="V28" s="47">
        <f t="shared" si="4"/>
        <v>0</v>
      </c>
      <c r="W28" s="21"/>
      <c r="X28" s="21"/>
      <c r="Y28" s="21"/>
      <c r="Z28" s="21"/>
      <c r="AA28" s="21"/>
      <c r="AB28" s="21"/>
      <c r="AC28" s="21"/>
      <c r="AD28" s="22"/>
    </row>
    <row r="29" spans="1:30">
      <c r="A29" s="202"/>
      <c r="B29" s="217"/>
      <c r="C29" s="190"/>
      <c r="D29" s="191"/>
      <c r="E29" s="37"/>
      <c r="F29" s="174"/>
      <c r="G29" s="58"/>
      <c r="H29" s="58"/>
      <c r="I29" s="58"/>
      <c r="J29" s="58"/>
      <c r="K29" s="58"/>
      <c r="L29" s="47"/>
      <c r="M29" s="237"/>
      <c r="N29" s="47"/>
      <c r="O29" s="237"/>
      <c r="P29" s="11"/>
      <c r="Q29" s="11"/>
      <c r="R29" s="170">
        <f t="shared" si="0"/>
        <v>0</v>
      </c>
      <c r="S29" s="47">
        <f t="shared" si="1"/>
        <v>0</v>
      </c>
      <c r="T29" s="47">
        <f t="shared" si="2"/>
        <v>0</v>
      </c>
      <c r="U29" s="170">
        <f t="shared" si="3"/>
        <v>0</v>
      </c>
      <c r="V29" s="47">
        <f t="shared" si="4"/>
        <v>0</v>
      </c>
      <c r="W29" s="21"/>
      <c r="X29" s="21"/>
      <c r="Y29" s="21"/>
      <c r="Z29" s="21"/>
      <c r="AA29" s="21"/>
      <c r="AB29" s="21"/>
      <c r="AC29" s="21"/>
      <c r="AD29" s="22"/>
    </row>
    <row r="30" spans="1:30">
      <c r="A30" s="202"/>
      <c r="B30" s="217"/>
      <c r="C30" s="190"/>
      <c r="D30" s="191"/>
      <c r="E30" s="37"/>
      <c r="F30" s="174"/>
      <c r="G30" s="58"/>
      <c r="H30" s="58"/>
      <c r="I30" s="58"/>
      <c r="J30" s="58"/>
      <c r="K30" s="58"/>
      <c r="L30" s="47"/>
      <c r="M30" s="237"/>
      <c r="N30" s="47"/>
      <c r="O30" s="237"/>
      <c r="P30" s="11"/>
      <c r="Q30" s="11"/>
      <c r="R30" s="170">
        <f t="shared" si="0"/>
        <v>0</v>
      </c>
      <c r="S30" s="47">
        <f t="shared" si="1"/>
        <v>0</v>
      </c>
      <c r="T30" s="47">
        <f t="shared" si="2"/>
        <v>0</v>
      </c>
      <c r="U30" s="170">
        <f t="shared" si="3"/>
        <v>0</v>
      </c>
      <c r="V30" s="47">
        <f t="shared" si="4"/>
        <v>0</v>
      </c>
      <c r="W30" s="21"/>
      <c r="X30" s="21"/>
      <c r="Y30" s="21"/>
      <c r="Z30" s="21"/>
      <c r="AA30" s="21"/>
      <c r="AB30" s="21"/>
      <c r="AC30" s="21"/>
      <c r="AD30" s="22"/>
    </row>
    <row r="31" spans="1:30">
      <c r="A31" s="202"/>
      <c r="B31" s="217"/>
      <c r="C31" s="190"/>
      <c r="D31" s="191"/>
      <c r="E31" s="37"/>
      <c r="F31" s="174"/>
      <c r="G31" s="58"/>
      <c r="H31" s="58"/>
      <c r="I31" s="58"/>
      <c r="J31" s="58"/>
      <c r="K31" s="58"/>
      <c r="L31" s="47"/>
      <c r="M31" s="237"/>
      <c r="N31" s="47"/>
      <c r="O31" s="237"/>
      <c r="P31" s="11"/>
      <c r="Q31" s="11"/>
      <c r="R31" s="170">
        <f t="shared" si="0"/>
        <v>0</v>
      </c>
      <c r="S31" s="47">
        <f t="shared" si="1"/>
        <v>0</v>
      </c>
      <c r="T31" s="47">
        <f t="shared" si="2"/>
        <v>0</v>
      </c>
      <c r="U31" s="170">
        <f t="shared" si="3"/>
        <v>0</v>
      </c>
      <c r="V31" s="47">
        <f t="shared" si="4"/>
        <v>0</v>
      </c>
      <c r="W31" s="21"/>
      <c r="X31" s="21"/>
      <c r="Y31" s="21"/>
      <c r="Z31" s="21"/>
      <c r="AA31" s="21"/>
      <c r="AB31" s="21"/>
      <c r="AC31" s="21"/>
      <c r="AD31" s="22"/>
    </row>
    <row r="32" spans="1:30">
      <c r="A32" s="202"/>
      <c r="B32" s="217"/>
      <c r="C32" s="190"/>
      <c r="D32" s="191"/>
      <c r="E32" s="37"/>
      <c r="F32" s="174"/>
      <c r="G32" s="58"/>
      <c r="H32" s="58"/>
      <c r="I32" s="58"/>
      <c r="J32" s="58"/>
      <c r="K32" s="58"/>
      <c r="L32" s="47"/>
      <c r="M32" s="237"/>
      <c r="N32" s="47"/>
      <c r="O32" s="237"/>
      <c r="P32" s="11"/>
      <c r="Q32" s="11"/>
      <c r="R32" s="170">
        <f t="shared" si="0"/>
        <v>0</v>
      </c>
      <c r="S32" s="47">
        <f t="shared" si="1"/>
        <v>0</v>
      </c>
      <c r="T32" s="47">
        <f t="shared" si="2"/>
        <v>0</v>
      </c>
      <c r="U32" s="170">
        <f t="shared" si="3"/>
        <v>0</v>
      </c>
      <c r="V32" s="47">
        <f t="shared" si="4"/>
        <v>0</v>
      </c>
      <c r="W32" s="21"/>
      <c r="X32" s="21"/>
      <c r="Y32" s="21"/>
      <c r="Z32" s="21"/>
      <c r="AA32" s="21"/>
      <c r="AB32" s="21"/>
      <c r="AC32" s="21"/>
      <c r="AD32" s="22"/>
    </row>
    <row r="33" spans="1:30">
      <c r="A33" s="202"/>
      <c r="B33" s="217"/>
      <c r="C33" s="190"/>
      <c r="D33" s="191"/>
      <c r="E33" s="37"/>
      <c r="F33" s="174"/>
      <c r="G33" s="58"/>
      <c r="H33" s="58"/>
      <c r="I33" s="58"/>
      <c r="J33" s="58"/>
      <c r="K33" s="58"/>
      <c r="L33" s="47"/>
      <c r="M33" s="237"/>
      <c r="N33" s="47"/>
      <c r="O33" s="237"/>
      <c r="P33" s="11"/>
      <c r="Q33" s="11"/>
      <c r="R33" s="170">
        <f t="shared" si="0"/>
        <v>0</v>
      </c>
      <c r="S33" s="47">
        <f t="shared" si="1"/>
        <v>0</v>
      </c>
      <c r="T33" s="47">
        <f t="shared" si="2"/>
        <v>0</v>
      </c>
      <c r="U33" s="170">
        <f t="shared" si="3"/>
        <v>0</v>
      </c>
      <c r="V33" s="47">
        <f t="shared" si="4"/>
        <v>0</v>
      </c>
      <c r="W33" s="21"/>
      <c r="X33" s="21"/>
      <c r="Y33" s="21"/>
      <c r="Z33" s="21"/>
      <c r="AA33" s="21"/>
      <c r="AB33" s="21"/>
      <c r="AC33" s="21"/>
      <c r="AD33" s="22"/>
    </row>
    <row r="34" spans="1:30">
      <c r="A34" s="202"/>
      <c r="B34" s="217"/>
      <c r="C34" s="190"/>
      <c r="D34" s="191"/>
      <c r="E34" s="37"/>
      <c r="F34" s="174"/>
      <c r="G34" s="58"/>
      <c r="H34" s="58"/>
      <c r="I34" s="58"/>
      <c r="J34" s="58"/>
      <c r="K34" s="58"/>
      <c r="L34" s="47"/>
      <c r="M34" s="237"/>
      <c r="N34" s="47"/>
      <c r="O34" s="237"/>
      <c r="P34" s="11"/>
      <c r="Q34" s="11"/>
      <c r="R34" s="170">
        <f t="shared" si="0"/>
        <v>0</v>
      </c>
      <c r="S34" s="47">
        <f t="shared" si="1"/>
        <v>0</v>
      </c>
      <c r="T34" s="47">
        <f t="shared" si="2"/>
        <v>0</v>
      </c>
      <c r="U34" s="170">
        <f t="shared" si="3"/>
        <v>0</v>
      </c>
      <c r="V34" s="47">
        <f t="shared" si="4"/>
        <v>0</v>
      </c>
      <c r="W34" s="21"/>
      <c r="X34" s="21"/>
      <c r="Y34" s="21"/>
      <c r="Z34" s="21"/>
      <c r="AA34" s="21"/>
      <c r="AB34" s="21"/>
      <c r="AC34" s="21"/>
      <c r="AD34" s="22"/>
    </row>
    <row r="35" spans="1:30" ht="15.75" thickBot="1">
      <c r="A35" s="203"/>
      <c r="B35" s="217"/>
      <c r="C35" s="192"/>
      <c r="D35" s="193"/>
      <c r="E35" s="38"/>
      <c r="F35" s="173"/>
      <c r="G35" s="63"/>
      <c r="H35" s="63"/>
      <c r="I35" s="63"/>
      <c r="J35" s="63"/>
      <c r="K35" s="63"/>
      <c r="L35" s="118"/>
      <c r="M35" s="236"/>
      <c r="N35" s="118"/>
      <c r="O35" s="236"/>
      <c r="P35" s="23"/>
      <c r="Q35" s="23"/>
      <c r="R35" s="171">
        <f t="shared" si="0"/>
        <v>0</v>
      </c>
      <c r="S35" s="118">
        <f t="shared" si="1"/>
        <v>0</v>
      </c>
      <c r="T35" s="118">
        <f t="shared" si="2"/>
        <v>0</v>
      </c>
      <c r="U35" s="169">
        <f t="shared" si="3"/>
        <v>0</v>
      </c>
      <c r="V35" s="118">
        <f t="shared" si="4"/>
        <v>0</v>
      </c>
      <c r="W35" s="25"/>
      <c r="X35" s="25"/>
      <c r="Y35" s="25"/>
      <c r="Z35" s="25"/>
      <c r="AA35" s="25"/>
      <c r="AB35" s="25"/>
      <c r="AC35" s="25"/>
      <c r="AD35" s="26"/>
    </row>
    <row r="36" spans="1:30" ht="15" customHeight="1">
      <c r="A36" s="204">
        <f>15000+500+5000+100+8300+100+300+1000+2500+3000+40000</f>
        <v>75800</v>
      </c>
      <c r="B36" s="217"/>
      <c r="C36" s="188" t="s">
        <v>27</v>
      </c>
      <c r="D36" s="189"/>
      <c r="E36" s="36" t="s">
        <v>161</v>
      </c>
      <c r="F36" s="172">
        <v>42339</v>
      </c>
      <c r="G36" s="61" t="s">
        <v>167</v>
      </c>
      <c r="H36" s="61"/>
      <c r="I36" s="61"/>
      <c r="J36" s="61"/>
      <c r="K36" s="61"/>
      <c r="L36" s="117">
        <v>10.29</v>
      </c>
      <c r="M36" s="235">
        <f>SUM(L36:L43)</f>
        <v>10.29</v>
      </c>
      <c r="N36" s="117"/>
      <c r="O36" s="235">
        <f>SUM(N36:N43)</f>
        <v>12132.900000000001</v>
      </c>
      <c r="P36" s="16">
        <v>2015</v>
      </c>
      <c r="Q36" s="16"/>
      <c r="R36" s="168">
        <f>L36+N36</f>
        <v>10.29</v>
      </c>
      <c r="S36" s="117">
        <f t="shared" si="1"/>
        <v>10.29</v>
      </c>
      <c r="T36" s="117">
        <f t="shared" si="2"/>
        <v>0</v>
      </c>
      <c r="U36" s="168">
        <f t="shared" si="3"/>
        <v>10.29</v>
      </c>
      <c r="V36" s="117">
        <f t="shared" si="4"/>
        <v>0</v>
      </c>
      <c r="W36" s="18" t="s">
        <v>61</v>
      </c>
      <c r="X36" s="18"/>
      <c r="Y36" s="18"/>
      <c r="Z36" s="18" t="s">
        <v>61</v>
      </c>
      <c r="AA36" s="18"/>
      <c r="AB36" s="18"/>
      <c r="AC36" s="18"/>
      <c r="AD36" s="19"/>
    </row>
    <row r="37" spans="1:30" ht="15" customHeight="1">
      <c r="A37" s="205"/>
      <c r="B37" s="217"/>
      <c r="C37" s="190"/>
      <c r="D37" s="191"/>
      <c r="E37" s="45" t="s">
        <v>162</v>
      </c>
      <c r="F37" s="175"/>
      <c r="G37" s="62"/>
      <c r="H37" s="62"/>
      <c r="I37" s="62"/>
      <c r="J37" s="62"/>
      <c r="K37" s="62"/>
      <c r="L37" s="161"/>
      <c r="M37" s="237"/>
      <c r="N37" s="161">
        <v>11489.57</v>
      </c>
      <c r="O37" s="237"/>
      <c r="P37" s="27">
        <v>2016</v>
      </c>
      <c r="Q37" s="27"/>
      <c r="R37" s="170">
        <f>L37+N37</f>
        <v>11489.57</v>
      </c>
      <c r="S37" s="47">
        <f>L37</f>
        <v>0</v>
      </c>
      <c r="T37" s="47">
        <f>N37</f>
        <v>11489.57</v>
      </c>
      <c r="U37" s="170">
        <f>S37+T37</f>
        <v>11489.57</v>
      </c>
      <c r="V37" s="47">
        <f>R37-U37</f>
        <v>0</v>
      </c>
      <c r="W37" s="29" t="s">
        <v>61</v>
      </c>
      <c r="X37" s="29"/>
      <c r="Y37" s="29"/>
      <c r="Z37" s="29"/>
      <c r="AA37" s="29"/>
      <c r="AB37" s="29"/>
      <c r="AC37" s="29"/>
      <c r="AD37" s="32"/>
    </row>
    <row r="38" spans="1:30" ht="15" customHeight="1">
      <c r="A38" s="205"/>
      <c r="B38" s="217"/>
      <c r="C38" s="190"/>
      <c r="D38" s="191"/>
      <c r="E38" s="45" t="s">
        <v>163</v>
      </c>
      <c r="F38" s="175">
        <v>2016</v>
      </c>
      <c r="G38" s="62">
        <v>91212746</v>
      </c>
      <c r="H38" s="62"/>
      <c r="I38" s="62"/>
      <c r="J38" s="62"/>
      <c r="K38" s="62"/>
      <c r="L38" s="161"/>
      <c r="M38" s="237"/>
      <c r="N38" s="161">
        <v>333.42</v>
      </c>
      <c r="O38" s="237"/>
      <c r="P38" s="27">
        <v>2016</v>
      </c>
      <c r="Q38" s="27"/>
      <c r="R38" s="170">
        <f>L38+N38</f>
        <v>333.42</v>
      </c>
      <c r="S38" s="47">
        <f>L38</f>
        <v>0</v>
      </c>
      <c r="T38" s="47">
        <f>N38</f>
        <v>333.42</v>
      </c>
      <c r="U38" s="170">
        <f>S38+T38</f>
        <v>333.42</v>
      </c>
      <c r="V38" s="47">
        <f>R38-U38</f>
        <v>0</v>
      </c>
      <c r="W38" s="29" t="s">
        <v>61</v>
      </c>
      <c r="X38" s="29"/>
      <c r="Y38" s="29"/>
      <c r="Z38" s="29"/>
      <c r="AA38" s="29"/>
      <c r="AB38" s="29"/>
      <c r="AC38" s="29" t="s">
        <v>61</v>
      </c>
      <c r="AD38" s="32"/>
    </row>
    <row r="39" spans="1:30" ht="15" customHeight="1">
      <c r="A39" s="205"/>
      <c r="B39" s="217"/>
      <c r="C39" s="190"/>
      <c r="D39" s="191"/>
      <c r="E39" s="45" t="s">
        <v>164</v>
      </c>
      <c r="F39" s="175"/>
      <c r="G39" s="62"/>
      <c r="H39" s="62"/>
      <c r="I39" s="62"/>
      <c r="J39" s="62"/>
      <c r="K39" s="62" t="s">
        <v>61</v>
      </c>
      <c r="L39" s="161"/>
      <c r="M39" s="237"/>
      <c r="N39" s="161">
        <v>42.53</v>
      </c>
      <c r="O39" s="237"/>
      <c r="P39" s="27">
        <v>2016</v>
      </c>
      <c r="Q39" s="27"/>
      <c r="R39" s="170">
        <f>L39+N39</f>
        <v>42.53</v>
      </c>
      <c r="S39" s="47">
        <f>L39</f>
        <v>0</v>
      </c>
      <c r="T39" s="47">
        <f>N39</f>
        <v>42.53</v>
      </c>
      <c r="U39" s="170">
        <f>S39+T39</f>
        <v>42.53</v>
      </c>
      <c r="V39" s="47">
        <f>R39-U39</f>
        <v>0</v>
      </c>
      <c r="W39" s="29"/>
      <c r="X39" s="29"/>
      <c r="Y39" s="29"/>
      <c r="Z39" s="29"/>
      <c r="AA39" s="29"/>
      <c r="AB39" s="29"/>
      <c r="AC39" s="29"/>
      <c r="AD39" s="32"/>
    </row>
    <row r="40" spans="1:30" ht="15" customHeight="1">
      <c r="A40" s="205"/>
      <c r="B40" s="217"/>
      <c r="C40" s="190"/>
      <c r="D40" s="191"/>
      <c r="E40" s="45" t="s">
        <v>165</v>
      </c>
      <c r="F40" s="175"/>
      <c r="G40" s="62"/>
      <c r="H40" s="62"/>
      <c r="I40" s="62"/>
      <c r="J40" s="62"/>
      <c r="K40" s="62" t="s">
        <v>61</v>
      </c>
      <c r="L40" s="161"/>
      <c r="M40" s="237"/>
      <c r="N40" s="161">
        <v>221.02</v>
      </c>
      <c r="O40" s="237"/>
      <c r="P40" s="27">
        <v>2016</v>
      </c>
      <c r="Q40" s="27"/>
      <c r="R40" s="170">
        <f>L40+N40</f>
        <v>221.02</v>
      </c>
      <c r="S40" s="47">
        <f>L40</f>
        <v>0</v>
      </c>
      <c r="T40" s="47">
        <f>N40</f>
        <v>221.02</v>
      </c>
      <c r="U40" s="170">
        <f>S40+T40</f>
        <v>221.02</v>
      </c>
      <c r="V40" s="47">
        <f>R40-U40</f>
        <v>0</v>
      </c>
      <c r="W40" s="29"/>
      <c r="X40" s="29"/>
      <c r="Y40" s="29"/>
      <c r="Z40" s="29"/>
      <c r="AA40" s="29"/>
      <c r="AB40" s="29"/>
      <c r="AC40" s="29"/>
      <c r="AD40" s="32"/>
    </row>
    <row r="41" spans="1:30" ht="30">
      <c r="A41" s="205"/>
      <c r="B41" s="217"/>
      <c r="C41" s="190"/>
      <c r="D41" s="191"/>
      <c r="E41" s="45" t="s">
        <v>166</v>
      </c>
      <c r="F41" s="175">
        <v>42370</v>
      </c>
      <c r="G41" s="62"/>
      <c r="H41" s="62"/>
      <c r="I41" s="62"/>
      <c r="J41" s="62"/>
      <c r="K41" s="62" t="s">
        <v>61</v>
      </c>
      <c r="L41" s="161"/>
      <c r="M41" s="237"/>
      <c r="N41" s="161">
        <v>46.36</v>
      </c>
      <c r="O41" s="237"/>
      <c r="P41" s="27">
        <v>2016</v>
      </c>
      <c r="Q41" s="27"/>
      <c r="R41" s="170">
        <f t="shared" si="0"/>
        <v>46.36</v>
      </c>
      <c r="S41" s="47">
        <f t="shared" si="1"/>
        <v>0</v>
      </c>
      <c r="T41" s="47">
        <f t="shared" si="2"/>
        <v>46.36</v>
      </c>
      <c r="U41" s="170">
        <f t="shared" si="3"/>
        <v>46.36</v>
      </c>
      <c r="V41" s="47">
        <f t="shared" si="4"/>
        <v>0</v>
      </c>
      <c r="W41" s="29"/>
      <c r="X41" s="29" t="s">
        <v>61</v>
      </c>
      <c r="Y41" s="29"/>
      <c r="Z41" s="29" t="s">
        <v>61</v>
      </c>
      <c r="AA41" s="29"/>
      <c r="AB41" s="29"/>
      <c r="AC41" s="29"/>
      <c r="AD41" s="32"/>
    </row>
    <row r="42" spans="1:30">
      <c r="A42" s="205"/>
      <c r="B42" s="217"/>
      <c r="C42" s="190"/>
      <c r="D42" s="191"/>
      <c r="E42" s="37"/>
      <c r="F42" s="174"/>
      <c r="G42" s="58"/>
      <c r="H42" s="58"/>
      <c r="I42" s="58"/>
      <c r="J42" s="58"/>
      <c r="K42" s="58"/>
      <c r="L42" s="47"/>
      <c r="M42" s="237"/>
      <c r="N42" s="47"/>
      <c r="O42" s="237"/>
      <c r="P42" s="11">
        <v>2016</v>
      </c>
      <c r="Q42" s="11"/>
      <c r="R42" s="170">
        <f t="shared" si="0"/>
        <v>0</v>
      </c>
      <c r="S42" s="47">
        <f t="shared" si="1"/>
        <v>0</v>
      </c>
      <c r="T42" s="47">
        <f t="shared" si="2"/>
        <v>0</v>
      </c>
      <c r="U42" s="170">
        <f t="shared" si="3"/>
        <v>0</v>
      </c>
      <c r="V42" s="47">
        <f t="shared" si="4"/>
        <v>0</v>
      </c>
      <c r="W42" s="21"/>
      <c r="X42" s="21"/>
      <c r="Y42" s="21"/>
      <c r="Z42" s="21"/>
      <c r="AA42" s="21"/>
      <c r="AB42" s="21"/>
      <c r="AC42" s="21"/>
      <c r="AD42" s="22"/>
    </row>
    <row r="43" spans="1:30" ht="23.25" customHeight="1" thickBot="1">
      <c r="A43" s="206"/>
      <c r="B43" s="217"/>
      <c r="C43" s="192"/>
      <c r="D43" s="193"/>
      <c r="E43" s="38"/>
      <c r="F43" s="173"/>
      <c r="G43" s="63"/>
      <c r="H43" s="63"/>
      <c r="I43" s="63"/>
      <c r="J43" s="63"/>
      <c r="K43" s="63"/>
      <c r="L43" s="118"/>
      <c r="M43" s="236"/>
      <c r="N43" s="118"/>
      <c r="O43" s="236"/>
      <c r="P43" s="23"/>
      <c r="Q43" s="23"/>
      <c r="R43" s="171">
        <f t="shared" si="0"/>
        <v>0</v>
      </c>
      <c r="S43" s="118">
        <f t="shared" si="1"/>
        <v>0</v>
      </c>
      <c r="T43" s="118">
        <f t="shared" si="2"/>
        <v>0</v>
      </c>
      <c r="U43" s="169">
        <f t="shared" si="3"/>
        <v>0</v>
      </c>
      <c r="V43" s="118">
        <f t="shared" si="4"/>
        <v>0</v>
      </c>
      <c r="W43" s="25"/>
      <c r="X43" s="25"/>
      <c r="Y43" s="25"/>
      <c r="Z43" s="25"/>
      <c r="AA43" s="25"/>
      <c r="AB43" s="25"/>
      <c r="AC43" s="25"/>
      <c r="AD43" s="26"/>
    </row>
    <row r="44" spans="1:30" ht="15" customHeight="1">
      <c r="A44" s="204"/>
      <c r="B44" s="217"/>
      <c r="C44" s="197" t="s">
        <v>29</v>
      </c>
      <c r="D44" s="198"/>
      <c r="E44" s="36"/>
      <c r="F44" s="172"/>
      <c r="G44" s="61"/>
      <c r="H44" s="61"/>
      <c r="I44" s="61"/>
      <c r="J44" s="61"/>
      <c r="K44" s="61"/>
      <c r="L44" s="117"/>
      <c r="M44" s="238">
        <f>SUM(L44:L46)</f>
        <v>0</v>
      </c>
      <c r="N44" s="117"/>
      <c r="O44" s="238">
        <f>SUM(N36:N43)</f>
        <v>12132.900000000001</v>
      </c>
      <c r="P44" s="16"/>
      <c r="Q44" s="16"/>
      <c r="R44" s="168">
        <f t="shared" si="0"/>
        <v>0</v>
      </c>
      <c r="S44" s="117">
        <f t="shared" si="1"/>
        <v>0</v>
      </c>
      <c r="T44" s="117">
        <f t="shared" si="2"/>
        <v>0</v>
      </c>
      <c r="U44" s="168">
        <f t="shared" si="3"/>
        <v>0</v>
      </c>
      <c r="V44" s="117">
        <f t="shared" si="4"/>
        <v>0</v>
      </c>
      <c r="W44" s="18"/>
      <c r="X44" s="18"/>
      <c r="Y44" s="18"/>
      <c r="Z44" s="18"/>
      <c r="AA44" s="18"/>
      <c r="AB44" s="18"/>
      <c r="AC44" s="18"/>
      <c r="AD44" s="19"/>
    </row>
    <row r="45" spans="1:30">
      <c r="A45" s="205"/>
      <c r="B45" s="217"/>
      <c r="C45" s="197"/>
      <c r="D45" s="198"/>
      <c r="E45" s="37"/>
      <c r="F45" s="174"/>
      <c r="G45" s="58"/>
      <c r="H45" s="58"/>
      <c r="I45" s="58"/>
      <c r="J45" s="58"/>
      <c r="K45" s="58"/>
      <c r="L45" s="47"/>
      <c r="M45" s="239"/>
      <c r="N45" s="47"/>
      <c r="O45" s="239"/>
      <c r="P45" s="11"/>
      <c r="Q45" s="11"/>
      <c r="R45" s="170">
        <f t="shared" si="0"/>
        <v>0</v>
      </c>
      <c r="S45" s="47">
        <f t="shared" si="1"/>
        <v>0</v>
      </c>
      <c r="T45" s="47">
        <f t="shared" si="2"/>
        <v>0</v>
      </c>
      <c r="U45" s="170">
        <f t="shared" si="3"/>
        <v>0</v>
      </c>
      <c r="V45" s="47">
        <f t="shared" si="4"/>
        <v>0</v>
      </c>
      <c r="W45" s="21"/>
      <c r="X45" s="21"/>
      <c r="Y45" s="21"/>
      <c r="Z45" s="21"/>
      <c r="AA45" s="21"/>
      <c r="AB45" s="21"/>
      <c r="AC45" s="21"/>
      <c r="AD45" s="22"/>
    </row>
    <row r="46" spans="1:30" ht="15.75" thickBot="1">
      <c r="A46" s="206"/>
      <c r="B46" s="218"/>
      <c r="C46" s="199"/>
      <c r="D46" s="200"/>
      <c r="E46" s="38"/>
      <c r="F46" s="173"/>
      <c r="G46" s="63"/>
      <c r="H46" s="63"/>
      <c r="I46" s="63"/>
      <c r="J46" s="63"/>
      <c r="K46" s="63"/>
      <c r="L46" s="118"/>
      <c r="M46" s="240"/>
      <c r="N46" s="118"/>
      <c r="O46" s="240"/>
      <c r="P46" s="23"/>
      <c r="Q46" s="23"/>
      <c r="R46" s="171">
        <f t="shared" si="0"/>
        <v>0</v>
      </c>
      <c r="S46" s="118">
        <f t="shared" si="1"/>
        <v>0</v>
      </c>
      <c r="T46" s="118">
        <f t="shared" si="2"/>
        <v>0</v>
      </c>
      <c r="U46" s="169">
        <f t="shared" si="3"/>
        <v>0</v>
      </c>
      <c r="V46" s="118">
        <f t="shared" si="4"/>
        <v>0</v>
      </c>
      <c r="W46" s="25"/>
      <c r="X46" s="25"/>
      <c r="Y46" s="25"/>
      <c r="Z46" s="25"/>
      <c r="AA46" s="25"/>
      <c r="AB46" s="25"/>
      <c r="AC46" s="25"/>
      <c r="AD46" s="26"/>
    </row>
    <row r="47" spans="1:30">
      <c r="A47" s="204"/>
      <c r="B47" s="207" t="s">
        <v>23</v>
      </c>
      <c r="C47" s="208"/>
      <c r="D47" s="208"/>
      <c r="E47" s="36"/>
      <c r="F47" s="172"/>
      <c r="G47" s="61"/>
      <c r="H47" s="61"/>
      <c r="I47" s="61"/>
      <c r="J47" s="61"/>
      <c r="K47" s="61"/>
      <c r="L47" s="117"/>
      <c r="M47" s="235">
        <f>SUM(L49)</f>
        <v>0</v>
      </c>
      <c r="N47" s="117"/>
      <c r="O47" s="235">
        <f>SUM(N49)</f>
        <v>0</v>
      </c>
      <c r="P47" s="16"/>
      <c r="Q47" s="16"/>
      <c r="R47" s="168">
        <f t="shared" si="0"/>
        <v>0</v>
      </c>
      <c r="S47" s="117">
        <f t="shared" si="1"/>
        <v>0</v>
      </c>
      <c r="T47" s="117">
        <f t="shared" si="2"/>
        <v>0</v>
      </c>
      <c r="U47" s="168">
        <f t="shared" si="3"/>
        <v>0</v>
      </c>
      <c r="V47" s="117">
        <f t="shared" si="4"/>
        <v>0</v>
      </c>
      <c r="W47" s="18"/>
      <c r="X47" s="18"/>
      <c r="Y47" s="18"/>
      <c r="Z47" s="18"/>
      <c r="AA47" s="18"/>
      <c r="AB47" s="18"/>
      <c r="AC47" s="18"/>
      <c r="AD47" s="19"/>
    </row>
    <row r="48" spans="1:30">
      <c r="A48" s="205"/>
      <c r="B48" s="215"/>
      <c r="C48" s="216"/>
      <c r="D48" s="216"/>
      <c r="E48" s="37"/>
      <c r="F48" s="174"/>
      <c r="G48" s="58"/>
      <c r="H48" s="58"/>
      <c r="I48" s="58"/>
      <c r="J48" s="58"/>
      <c r="K48" s="58"/>
      <c r="L48" s="47"/>
      <c r="M48" s="237"/>
      <c r="N48" s="47"/>
      <c r="O48" s="237"/>
      <c r="P48" s="11"/>
      <c r="Q48" s="11"/>
      <c r="R48" s="170">
        <f t="shared" si="0"/>
        <v>0</v>
      </c>
      <c r="S48" s="47">
        <f t="shared" si="1"/>
        <v>0</v>
      </c>
      <c r="T48" s="47">
        <f t="shared" si="2"/>
        <v>0</v>
      </c>
      <c r="U48" s="170">
        <f t="shared" si="3"/>
        <v>0</v>
      </c>
      <c r="V48" s="47">
        <f t="shared" si="4"/>
        <v>0</v>
      </c>
      <c r="W48" s="21"/>
      <c r="X48" s="21"/>
      <c r="Y48" s="21"/>
      <c r="Z48" s="21"/>
      <c r="AA48" s="21"/>
      <c r="AB48" s="21"/>
      <c r="AC48" s="21"/>
      <c r="AD48" s="22"/>
    </row>
    <row r="49" spans="1:30" ht="15.75" thickBot="1">
      <c r="A49" s="206"/>
      <c r="B49" s="210"/>
      <c r="C49" s="211"/>
      <c r="D49" s="211"/>
      <c r="E49" s="34"/>
      <c r="F49" s="173"/>
      <c r="G49" s="63"/>
      <c r="H49" s="63"/>
      <c r="I49" s="63"/>
      <c r="J49" s="63"/>
      <c r="K49" s="63"/>
      <c r="L49" s="118"/>
      <c r="M49" s="236"/>
      <c r="N49" s="118"/>
      <c r="O49" s="236"/>
      <c r="P49" s="23"/>
      <c r="Q49" s="23"/>
      <c r="R49" s="171">
        <f t="shared" si="0"/>
        <v>0</v>
      </c>
      <c r="S49" s="118">
        <f t="shared" si="1"/>
        <v>0</v>
      </c>
      <c r="T49" s="118">
        <f t="shared" si="2"/>
        <v>0</v>
      </c>
      <c r="U49" s="169">
        <f t="shared" si="3"/>
        <v>0</v>
      </c>
      <c r="V49" s="118">
        <f t="shared" si="4"/>
        <v>0</v>
      </c>
      <c r="W49" s="25"/>
      <c r="X49" s="25"/>
      <c r="Y49" s="25"/>
      <c r="Z49" s="25"/>
      <c r="AA49" s="25"/>
      <c r="AB49" s="25"/>
      <c r="AC49" s="25"/>
      <c r="AD49" s="26"/>
    </row>
    <row r="50" spans="1:30">
      <c r="A50" s="213"/>
      <c r="B50" s="208" t="s">
        <v>24</v>
      </c>
      <c r="C50" s="208"/>
      <c r="D50" s="208"/>
      <c r="E50" s="40"/>
      <c r="F50" s="175"/>
      <c r="G50" s="62"/>
      <c r="H50" s="62"/>
      <c r="I50" s="62"/>
      <c r="J50" s="62"/>
      <c r="K50" s="62"/>
      <c r="L50" s="161"/>
      <c r="M50" s="237">
        <f>SUM(L52)</f>
        <v>0</v>
      </c>
      <c r="N50" s="161"/>
      <c r="O50" s="237">
        <f>SUM(N52)</f>
        <v>0</v>
      </c>
      <c r="P50" s="27"/>
      <c r="Q50" s="27"/>
      <c r="R50" s="168">
        <f t="shared" si="0"/>
        <v>0</v>
      </c>
      <c r="S50" s="161">
        <f t="shared" si="1"/>
        <v>0</v>
      </c>
      <c r="T50" s="161">
        <f t="shared" si="2"/>
        <v>0</v>
      </c>
      <c r="U50" s="171">
        <f t="shared" si="3"/>
        <v>0</v>
      </c>
      <c r="V50" s="161">
        <f t="shared" si="4"/>
        <v>0</v>
      </c>
      <c r="W50" s="29"/>
      <c r="X50" s="29"/>
      <c r="Y50" s="29"/>
      <c r="Z50" s="29"/>
      <c r="AA50" s="29"/>
      <c r="AB50" s="29"/>
      <c r="AC50" s="29"/>
      <c r="AD50" s="32"/>
    </row>
    <row r="51" spans="1:30">
      <c r="A51" s="219"/>
      <c r="B51" s="216"/>
      <c r="C51" s="216"/>
      <c r="D51" s="216"/>
      <c r="E51" s="39"/>
      <c r="F51" s="174"/>
      <c r="G51" s="58"/>
      <c r="H51" s="58"/>
      <c r="I51" s="58"/>
      <c r="J51" s="58"/>
      <c r="K51" s="58"/>
      <c r="L51" s="47"/>
      <c r="M51" s="237"/>
      <c r="N51" s="47"/>
      <c r="O51" s="237"/>
      <c r="P51" s="11"/>
      <c r="Q51" s="11"/>
      <c r="R51" s="170">
        <f t="shared" si="0"/>
        <v>0</v>
      </c>
      <c r="S51" s="47">
        <f t="shared" si="1"/>
        <v>0</v>
      </c>
      <c r="T51" s="47">
        <f t="shared" si="2"/>
        <v>0</v>
      </c>
      <c r="U51" s="170">
        <f t="shared" si="3"/>
        <v>0</v>
      </c>
      <c r="V51" s="47">
        <f t="shared" si="4"/>
        <v>0</v>
      </c>
      <c r="W51" s="21"/>
      <c r="X51" s="21"/>
      <c r="Y51" s="21"/>
      <c r="Z51" s="21"/>
      <c r="AA51" s="21"/>
      <c r="AB51" s="21"/>
      <c r="AC51" s="21"/>
      <c r="AD51" s="22"/>
    </row>
    <row r="52" spans="1:30" ht="15.75" thickBot="1">
      <c r="A52" s="214"/>
      <c r="B52" s="211"/>
      <c r="C52" s="211"/>
      <c r="D52" s="211"/>
      <c r="E52" s="34"/>
      <c r="F52" s="173"/>
      <c r="G52" s="63"/>
      <c r="H52" s="63"/>
      <c r="I52" s="63"/>
      <c r="J52" s="63"/>
      <c r="K52" s="63"/>
      <c r="L52" s="118"/>
      <c r="M52" s="236"/>
      <c r="N52" s="118"/>
      <c r="O52" s="236"/>
      <c r="P52" s="23"/>
      <c r="Q52" s="23"/>
      <c r="R52" s="169">
        <f t="shared" si="0"/>
        <v>0</v>
      </c>
      <c r="S52" s="118">
        <f t="shared" si="1"/>
        <v>0</v>
      </c>
      <c r="T52" s="118">
        <f t="shared" si="2"/>
        <v>0</v>
      </c>
      <c r="U52" s="169">
        <f t="shared" si="3"/>
        <v>0</v>
      </c>
      <c r="V52" s="118">
        <f t="shared" si="4"/>
        <v>0</v>
      </c>
      <c r="W52" s="25"/>
      <c r="X52" s="25"/>
      <c r="Y52" s="25"/>
      <c r="Z52" s="25"/>
      <c r="AA52" s="25"/>
      <c r="AB52" s="25"/>
      <c r="AC52" s="25"/>
      <c r="AD52" s="26"/>
    </row>
    <row r="53" spans="1:30">
      <c r="A53" s="57">
        <f>SUM(A3:A52)</f>
        <v>353600</v>
      </c>
    </row>
  </sheetData>
  <customSheetViews>
    <customSheetView guid="{EC730B5F-3027-46D8-A7F8-1F30876D0E83}">
      <selection activeCell="E9" sqref="E9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>
      <selection activeCell="A37" sqref="A37:XFD38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R51" sqref="R51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6:A43"/>
    <mergeCell ref="C36:D43"/>
    <mergeCell ref="M36:M43"/>
    <mergeCell ref="O36:O43"/>
    <mergeCell ref="A50:A52"/>
    <mergeCell ref="B50:D52"/>
    <mergeCell ref="M50:M52"/>
    <mergeCell ref="O50:O52"/>
    <mergeCell ref="A44:A46"/>
    <mergeCell ref="C44:D46"/>
    <mergeCell ref="M44:M46"/>
    <mergeCell ref="O44:O46"/>
    <mergeCell ref="A47:A49"/>
    <mergeCell ref="B47:D49"/>
    <mergeCell ref="M47:M49"/>
    <mergeCell ref="O47:O49"/>
    <mergeCell ref="O17:O22"/>
    <mergeCell ref="A23:A35"/>
    <mergeCell ref="C23:D35"/>
    <mergeCell ref="M23:M35"/>
    <mergeCell ref="O23:O35"/>
    <mergeCell ref="A3:A4"/>
    <mergeCell ref="B3:D4"/>
    <mergeCell ref="M3:M4"/>
    <mergeCell ref="O3:O4"/>
    <mergeCell ref="A5:A8"/>
    <mergeCell ref="B5:B46"/>
    <mergeCell ref="C5:C8"/>
    <mergeCell ref="M5:M8"/>
    <mergeCell ref="O5:O8"/>
    <mergeCell ref="A9:A16"/>
    <mergeCell ref="C9:D16"/>
    <mergeCell ref="M9:M16"/>
    <mergeCell ref="O9:O16"/>
    <mergeCell ref="A17:A22"/>
    <mergeCell ref="C17:D22"/>
    <mergeCell ref="M17:M22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5"/>
  <sheetViews>
    <sheetView topLeftCell="A2" workbookViewId="0">
      <pane ySplit="1" topLeftCell="A3" activePane="bottomLeft" state="frozen"/>
      <selection activeCell="A2" sqref="A2"/>
      <selection pane="bottomLeft" activeCell="T57" sqref="T57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1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idden="1">
      <c r="A1" s="228" t="s">
        <v>28</v>
      </c>
      <c r="B1" s="228" t="s">
        <v>0</v>
      </c>
      <c r="C1" s="230" t="s">
        <v>1</v>
      </c>
      <c r="D1" s="231"/>
      <c r="E1" s="227" t="s">
        <v>2</v>
      </c>
      <c r="F1" s="227" t="s">
        <v>25</v>
      </c>
      <c r="G1" s="228" t="s">
        <v>3</v>
      </c>
      <c r="H1" s="228"/>
      <c r="I1" s="228"/>
      <c r="J1" s="228"/>
      <c r="K1" s="228"/>
      <c r="L1" s="227" t="s">
        <v>33</v>
      </c>
      <c r="M1" s="227" t="s">
        <v>31</v>
      </c>
      <c r="N1" s="227" t="s">
        <v>32</v>
      </c>
      <c r="O1" s="227" t="s">
        <v>30</v>
      </c>
      <c r="P1" s="227" t="s">
        <v>4</v>
      </c>
      <c r="Q1" s="227" t="s">
        <v>5</v>
      </c>
      <c r="R1" s="227" t="s">
        <v>34</v>
      </c>
      <c r="S1" s="227" t="s">
        <v>6</v>
      </c>
      <c r="T1" s="227" t="s">
        <v>35</v>
      </c>
      <c r="U1" s="227" t="s">
        <v>44</v>
      </c>
      <c r="V1" s="227" t="s">
        <v>8</v>
      </c>
      <c r="W1" s="227" t="s">
        <v>9</v>
      </c>
      <c r="X1" s="227"/>
      <c r="Y1" s="227"/>
      <c r="Z1" s="227"/>
      <c r="AA1" s="227"/>
      <c r="AB1" s="227"/>
      <c r="AC1" s="227"/>
      <c r="AD1" s="227"/>
    </row>
    <row r="2" spans="1:30" ht="69" customHeight="1" thickBot="1">
      <c r="A2" s="229"/>
      <c r="B2" s="229"/>
      <c r="C2" s="232"/>
      <c r="D2" s="233"/>
      <c r="E2" s="234"/>
      <c r="F2" s="234"/>
      <c r="G2" s="5" t="s">
        <v>10</v>
      </c>
      <c r="H2" s="5" t="s">
        <v>11</v>
      </c>
      <c r="I2" s="5" t="s">
        <v>12</v>
      </c>
      <c r="J2" s="5" t="s">
        <v>13</v>
      </c>
      <c r="K2" s="4" t="s">
        <v>36</v>
      </c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30" t="s">
        <v>14</v>
      </c>
      <c r="X2" s="31" t="s">
        <v>15</v>
      </c>
      <c r="Y2" s="31" t="s">
        <v>16</v>
      </c>
      <c r="Z2" s="31" t="s">
        <v>17</v>
      </c>
      <c r="AA2" s="31" t="s">
        <v>18</v>
      </c>
      <c r="AB2" s="31" t="s">
        <v>19</v>
      </c>
      <c r="AC2" s="3" t="s">
        <v>20</v>
      </c>
      <c r="AD2" s="3" t="s">
        <v>21</v>
      </c>
    </row>
    <row r="3" spans="1:30">
      <c r="A3" s="241"/>
      <c r="B3" s="207" t="s">
        <v>22</v>
      </c>
      <c r="C3" s="208"/>
      <c r="D3" s="209"/>
      <c r="E3" s="33"/>
      <c r="F3" s="16"/>
      <c r="G3" s="17"/>
      <c r="H3" s="17"/>
      <c r="I3" s="17"/>
      <c r="J3" s="17"/>
      <c r="K3" s="17"/>
      <c r="L3" s="16"/>
      <c r="M3" s="243">
        <f>SUM(L3)</f>
        <v>0</v>
      </c>
      <c r="N3" s="16"/>
      <c r="O3" s="243">
        <f>SUM(N3)</f>
        <v>0</v>
      </c>
      <c r="P3" s="41"/>
      <c r="Q3" s="16"/>
      <c r="R3" s="125">
        <f t="shared" ref="R3:R54" si="0">L3+N3</f>
        <v>0</v>
      </c>
      <c r="S3" s="16">
        <f>L3</f>
        <v>0</v>
      </c>
      <c r="T3" s="16">
        <f>N3</f>
        <v>0</v>
      </c>
      <c r="U3" s="6">
        <f>S3+T3</f>
        <v>0</v>
      </c>
      <c r="V3" s="16">
        <f>R3-U3</f>
        <v>0</v>
      </c>
      <c r="W3" s="18"/>
      <c r="X3" s="18"/>
      <c r="Y3" s="18"/>
      <c r="Z3" s="18"/>
      <c r="AA3" s="18"/>
      <c r="AB3" s="18"/>
      <c r="AC3" s="18"/>
      <c r="AD3" s="19"/>
    </row>
    <row r="4" spans="1:30" ht="15.75" thickBot="1">
      <c r="A4" s="242"/>
      <c r="B4" s="210"/>
      <c r="C4" s="211"/>
      <c r="D4" s="212"/>
      <c r="E4" s="34"/>
      <c r="F4" s="23"/>
      <c r="G4" s="24"/>
      <c r="H4" s="24"/>
      <c r="I4" s="24"/>
      <c r="J4" s="24"/>
      <c r="K4" s="24"/>
      <c r="L4" s="23"/>
      <c r="M4" s="244"/>
      <c r="N4" s="23"/>
      <c r="O4" s="244"/>
      <c r="P4" s="23"/>
      <c r="Q4" s="23"/>
      <c r="R4" s="7">
        <f t="shared" si="0"/>
        <v>0</v>
      </c>
      <c r="S4" s="23">
        <f t="shared" ref="S4:S54" si="1">L4</f>
        <v>0</v>
      </c>
      <c r="T4" s="23">
        <f t="shared" ref="T4:T54" si="2">N4</f>
        <v>0</v>
      </c>
      <c r="U4" s="9">
        <f t="shared" ref="U4:U54" si="3">S4+T4</f>
        <v>0</v>
      </c>
      <c r="V4" s="23">
        <f t="shared" ref="V4:V54" si="4">R4-U4</f>
        <v>0</v>
      </c>
      <c r="W4" s="25"/>
      <c r="X4" s="25"/>
      <c r="Y4" s="25"/>
      <c r="Z4" s="25"/>
      <c r="AA4" s="25"/>
      <c r="AB4" s="25"/>
      <c r="AC4" s="25"/>
      <c r="AD4" s="26"/>
    </row>
    <row r="5" spans="1:30" ht="30">
      <c r="A5" s="245"/>
      <c r="B5" s="217" t="s">
        <v>43</v>
      </c>
      <c r="C5" s="223" t="s">
        <v>26</v>
      </c>
      <c r="D5" s="35" t="s">
        <v>38</v>
      </c>
      <c r="E5" s="33"/>
      <c r="F5" s="16"/>
      <c r="G5" s="17"/>
      <c r="H5" s="17"/>
      <c r="I5" s="17"/>
      <c r="J5" s="17"/>
      <c r="K5" s="17"/>
      <c r="L5" s="16"/>
      <c r="M5" s="243">
        <f>SUM(L5:L8)</f>
        <v>0</v>
      </c>
      <c r="N5" s="16"/>
      <c r="O5" s="243">
        <f>SUM(N5:N8)</f>
        <v>0</v>
      </c>
      <c r="P5" s="16"/>
      <c r="Q5" s="16"/>
      <c r="R5" s="125">
        <f t="shared" si="0"/>
        <v>0</v>
      </c>
      <c r="S5" s="16">
        <f t="shared" si="1"/>
        <v>0</v>
      </c>
      <c r="T5" s="16">
        <f t="shared" si="2"/>
        <v>0</v>
      </c>
      <c r="U5" s="6">
        <f t="shared" si="3"/>
        <v>0</v>
      </c>
      <c r="V5" s="16">
        <f t="shared" si="4"/>
        <v>0</v>
      </c>
      <c r="W5" s="18"/>
      <c r="X5" s="18"/>
      <c r="Y5" s="18"/>
      <c r="Z5" s="18"/>
      <c r="AA5" s="18"/>
      <c r="AB5" s="18"/>
      <c r="AC5" s="18"/>
      <c r="AD5" s="19"/>
    </row>
    <row r="6" spans="1:30" ht="49.5" customHeight="1">
      <c r="A6" s="245"/>
      <c r="B6" s="217"/>
      <c r="C6" s="223"/>
      <c r="D6" s="13" t="s">
        <v>39</v>
      </c>
      <c r="E6" s="39"/>
      <c r="F6" s="11"/>
      <c r="G6" s="20"/>
      <c r="H6" s="20"/>
      <c r="I6" s="20"/>
      <c r="J6" s="20"/>
      <c r="K6" s="20"/>
      <c r="L6" s="11"/>
      <c r="M6" s="246"/>
      <c r="N6" s="11"/>
      <c r="O6" s="246"/>
      <c r="P6" s="11"/>
      <c r="Q6" s="11"/>
      <c r="R6" s="126">
        <f t="shared" si="0"/>
        <v>0</v>
      </c>
      <c r="S6" s="11">
        <f t="shared" si="1"/>
        <v>0</v>
      </c>
      <c r="T6" s="11">
        <f t="shared" si="2"/>
        <v>0</v>
      </c>
      <c r="U6" s="8">
        <f t="shared" si="3"/>
        <v>0</v>
      </c>
      <c r="V6" s="11">
        <f t="shared" si="4"/>
        <v>0</v>
      </c>
      <c r="W6" s="21"/>
      <c r="X6" s="21"/>
      <c r="Y6" s="21"/>
      <c r="Z6" s="21"/>
      <c r="AA6" s="21"/>
      <c r="AB6" s="21"/>
      <c r="AC6" s="21"/>
      <c r="AD6" s="22"/>
    </row>
    <row r="7" spans="1:30" ht="30">
      <c r="A7" s="245"/>
      <c r="B7" s="217"/>
      <c r="C7" s="223"/>
      <c r="D7" s="12" t="s">
        <v>40</v>
      </c>
      <c r="E7" s="39"/>
      <c r="F7" s="11"/>
      <c r="G7" s="20"/>
      <c r="H7" s="20"/>
      <c r="I7" s="20"/>
      <c r="J7" s="20"/>
      <c r="K7" s="20"/>
      <c r="L7" s="11"/>
      <c r="M7" s="246"/>
      <c r="N7" s="11"/>
      <c r="O7" s="246"/>
      <c r="P7" s="11"/>
      <c r="Q7" s="11"/>
      <c r="R7" s="126">
        <f t="shared" si="0"/>
        <v>0</v>
      </c>
      <c r="S7" s="11">
        <f t="shared" si="1"/>
        <v>0</v>
      </c>
      <c r="T7" s="11">
        <f t="shared" si="2"/>
        <v>0</v>
      </c>
      <c r="U7" s="8">
        <f t="shared" si="3"/>
        <v>0</v>
      </c>
      <c r="V7" s="11">
        <f t="shared" si="4"/>
        <v>0</v>
      </c>
      <c r="W7" s="21"/>
      <c r="X7" s="21"/>
      <c r="Y7" s="21"/>
      <c r="Z7" s="21"/>
      <c r="AA7" s="21"/>
      <c r="AB7" s="21"/>
      <c r="AC7" s="21"/>
      <c r="AD7" s="22"/>
    </row>
    <row r="8" spans="1:30" ht="45.75" customHeight="1" thickBot="1">
      <c r="A8" s="242"/>
      <c r="B8" s="217"/>
      <c r="C8" s="224"/>
      <c r="D8" s="14" t="s">
        <v>41</v>
      </c>
      <c r="E8" s="42"/>
      <c r="F8" s="23"/>
      <c r="G8" s="24"/>
      <c r="H8" s="24"/>
      <c r="I8" s="24"/>
      <c r="J8" s="24"/>
      <c r="K8" s="24"/>
      <c r="L8" s="23"/>
      <c r="M8" s="244"/>
      <c r="N8" s="23"/>
      <c r="O8" s="244"/>
      <c r="P8" s="23"/>
      <c r="Q8" s="23"/>
      <c r="R8" s="7">
        <f t="shared" si="0"/>
        <v>0</v>
      </c>
      <c r="S8" s="23">
        <f t="shared" si="1"/>
        <v>0</v>
      </c>
      <c r="T8" s="23">
        <f t="shared" si="2"/>
        <v>0</v>
      </c>
      <c r="U8" s="9">
        <f t="shared" si="3"/>
        <v>0</v>
      </c>
      <c r="V8" s="23">
        <f t="shared" si="4"/>
        <v>0</v>
      </c>
      <c r="W8" s="25"/>
      <c r="X8" s="25"/>
      <c r="Y8" s="25"/>
      <c r="Z8" s="25"/>
      <c r="AA8" s="25"/>
      <c r="AB8" s="25"/>
      <c r="AC8" s="25"/>
      <c r="AD8" s="26"/>
    </row>
    <row r="9" spans="1:30" ht="15" customHeight="1">
      <c r="A9" s="247"/>
      <c r="B9" s="217"/>
      <c r="C9" s="188" t="s">
        <v>45</v>
      </c>
      <c r="D9" s="191"/>
      <c r="E9" s="43"/>
      <c r="F9" s="16"/>
      <c r="G9" s="17"/>
      <c r="H9" s="17"/>
      <c r="I9" s="17"/>
      <c r="J9" s="17"/>
      <c r="K9" s="17"/>
      <c r="L9" s="16"/>
      <c r="M9" s="243">
        <f>SUM(L9:L16)</f>
        <v>0</v>
      </c>
      <c r="N9" s="16"/>
      <c r="O9" s="243">
        <f>SUM(N9:N17)</f>
        <v>0</v>
      </c>
      <c r="P9" s="16"/>
      <c r="Q9" s="16"/>
      <c r="R9" s="125">
        <f t="shared" si="0"/>
        <v>0</v>
      </c>
      <c r="S9" s="16">
        <f t="shared" si="1"/>
        <v>0</v>
      </c>
      <c r="T9" s="16">
        <f t="shared" si="2"/>
        <v>0</v>
      </c>
      <c r="U9" s="6">
        <f t="shared" si="3"/>
        <v>0</v>
      </c>
      <c r="V9" s="16">
        <f t="shared" si="4"/>
        <v>0</v>
      </c>
      <c r="W9" s="18"/>
      <c r="X9" s="18"/>
      <c r="Y9" s="18"/>
      <c r="Z9" s="18"/>
      <c r="AA9" s="18"/>
      <c r="AB9" s="18"/>
      <c r="AC9" s="18"/>
      <c r="AD9" s="19"/>
    </row>
    <row r="10" spans="1:30">
      <c r="A10" s="248"/>
      <c r="B10" s="217"/>
      <c r="C10" s="190"/>
      <c r="D10" s="191"/>
      <c r="E10" s="44"/>
      <c r="F10" s="11"/>
      <c r="G10" s="20"/>
      <c r="H10" s="20"/>
      <c r="I10" s="20"/>
      <c r="J10" s="20"/>
      <c r="K10" s="20"/>
      <c r="L10" s="11"/>
      <c r="M10" s="246"/>
      <c r="N10" s="11"/>
      <c r="O10" s="246"/>
      <c r="P10" s="11"/>
      <c r="Q10" s="11"/>
      <c r="R10" s="126">
        <f t="shared" si="0"/>
        <v>0</v>
      </c>
      <c r="S10" s="11">
        <f t="shared" si="1"/>
        <v>0</v>
      </c>
      <c r="T10" s="11">
        <f t="shared" si="2"/>
        <v>0</v>
      </c>
      <c r="U10" s="8">
        <f t="shared" si="3"/>
        <v>0</v>
      </c>
      <c r="V10" s="11">
        <f t="shared" si="4"/>
        <v>0</v>
      </c>
      <c r="W10" s="21"/>
      <c r="X10" s="21"/>
      <c r="Y10" s="21"/>
      <c r="Z10" s="21"/>
      <c r="AA10" s="21"/>
      <c r="AB10" s="21"/>
      <c r="AC10" s="21"/>
      <c r="AD10" s="22"/>
    </row>
    <row r="11" spans="1:30">
      <c r="A11" s="248"/>
      <c r="B11" s="217"/>
      <c r="C11" s="190"/>
      <c r="D11" s="191"/>
      <c r="E11" s="44"/>
      <c r="F11" s="11"/>
      <c r="G11" s="20"/>
      <c r="H11" s="20"/>
      <c r="I11" s="20"/>
      <c r="J11" s="20"/>
      <c r="K11" s="20"/>
      <c r="L11" s="11"/>
      <c r="M11" s="246"/>
      <c r="N11" s="11"/>
      <c r="O11" s="246"/>
      <c r="P11" s="11"/>
      <c r="Q11" s="11"/>
      <c r="R11" s="126">
        <f t="shared" si="0"/>
        <v>0</v>
      </c>
      <c r="S11" s="11">
        <f t="shared" si="1"/>
        <v>0</v>
      </c>
      <c r="T11" s="11">
        <f t="shared" si="2"/>
        <v>0</v>
      </c>
      <c r="U11" s="8">
        <f t="shared" si="3"/>
        <v>0</v>
      </c>
      <c r="V11" s="11">
        <f t="shared" si="4"/>
        <v>0</v>
      </c>
      <c r="W11" s="21"/>
      <c r="X11" s="21"/>
      <c r="Y11" s="21"/>
      <c r="Z11" s="21"/>
      <c r="AA11" s="21"/>
      <c r="AB11" s="21"/>
      <c r="AC11" s="21"/>
      <c r="AD11" s="22"/>
    </row>
    <row r="12" spans="1:30">
      <c r="A12" s="248"/>
      <c r="B12" s="217"/>
      <c r="C12" s="190"/>
      <c r="D12" s="191"/>
      <c r="E12" s="44"/>
      <c r="F12" s="11"/>
      <c r="G12" s="20"/>
      <c r="H12" s="20"/>
      <c r="I12" s="20"/>
      <c r="J12" s="20"/>
      <c r="K12" s="20"/>
      <c r="L12" s="11"/>
      <c r="M12" s="246"/>
      <c r="N12" s="11"/>
      <c r="O12" s="246"/>
      <c r="P12" s="11"/>
      <c r="Q12" s="11"/>
      <c r="R12" s="126">
        <f t="shared" si="0"/>
        <v>0</v>
      </c>
      <c r="S12" s="11">
        <f t="shared" si="1"/>
        <v>0</v>
      </c>
      <c r="T12" s="11">
        <f t="shared" si="2"/>
        <v>0</v>
      </c>
      <c r="U12" s="8">
        <f t="shared" si="3"/>
        <v>0</v>
      </c>
      <c r="V12" s="11">
        <f t="shared" si="4"/>
        <v>0</v>
      </c>
      <c r="W12" s="21"/>
      <c r="X12" s="21"/>
      <c r="Y12" s="21"/>
      <c r="Z12" s="21"/>
      <c r="AA12" s="21"/>
      <c r="AB12" s="21"/>
      <c r="AC12" s="21"/>
      <c r="AD12" s="22"/>
    </row>
    <row r="13" spans="1:30">
      <c r="A13" s="248"/>
      <c r="B13" s="217"/>
      <c r="C13" s="190"/>
      <c r="D13" s="191"/>
      <c r="E13" s="44"/>
      <c r="F13" s="11"/>
      <c r="G13" s="20"/>
      <c r="H13" s="20"/>
      <c r="I13" s="20"/>
      <c r="J13" s="20"/>
      <c r="K13" s="20"/>
      <c r="L13" s="11"/>
      <c r="M13" s="246"/>
      <c r="N13" s="11"/>
      <c r="O13" s="246"/>
      <c r="P13" s="11"/>
      <c r="Q13" s="11"/>
      <c r="R13" s="126">
        <f t="shared" si="0"/>
        <v>0</v>
      </c>
      <c r="S13" s="11">
        <f t="shared" si="1"/>
        <v>0</v>
      </c>
      <c r="T13" s="11">
        <f t="shared" si="2"/>
        <v>0</v>
      </c>
      <c r="U13" s="8">
        <f t="shared" si="3"/>
        <v>0</v>
      </c>
      <c r="V13" s="11">
        <f t="shared" si="4"/>
        <v>0</v>
      </c>
      <c r="W13" s="21"/>
      <c r="X13" s="21"/>
      <c r="Y13" s="21"/>
      <c r="Z13" s="21"/>
      <c r="AA13" s="21"/>
      <c r="AB13" s="21"/>
      <c r="AC13" s="21"/>
      <c r="AD13" s="22"/>
    </row>
    <row r="14" spans="1:30">
      <c r="A14" s="248"/>
      <c r="B14" s="217"/>
      <c r="C14" s="190"/>
      <c r="D14" s="191"/>
      <c r="E14" s="44"/>
      <c r="F14" s="11"/>
      <c r="G14" s="20"/>
      <c r="H14" s="20"/>
      <c r="I14" s="20"/>
      <c r="J14" s="20"/>
      <c r="K14" s="20"/>
      <c r="L14" s="11"/>
      <c r="M14" s="246"/>
      <c r="N14" s="11"/>
      <c r="O14" s="246"/>
      <c r="P14" s="11"/>
      <c r="Q14" s="11"/>
      <c r="R14" s="126">
        <f t="shared" si="0"/>
        <v>0</v>
      </c>
      <c r="S14" s="11">
        <f t="shared" si="1"/>
        <v>0</v>
      </c>
      <c r="T14" s="11">
        <f t="shared" si="2"/>
        <v>0</v>
      </c>
      <c r="U14" s="8">
        <f t="shared" si="3"/>
        <v>0</v>
      </c>
      <c r="V14" s="11">
        <f t="shared" si="4"/>
        <v>0</v>
      </c>
      <c r="W14" s="21"/>
      <c r="X14" s="21"/>
      <c r="Y14" s="21"/>
      <c r="Z14" s="21"/>
      <c r="AA14" s="21"/>
      <c r="AB14" s="21"/>
      <c r="AC14" s="21"/>
      <c r="AD14" s="22"/>
    </row>
    <row r="15" spans="1:30">
      <c r="A15" s="248"/>
      <c r="B15" s="217"/>
      <c r="C15" s="190"/>
      <c r="D15" s="191"/>
      <c r="E15" s="44"/>
      <c r="F15" s="11"/>
      <c r="G15" s="20"/>
      <c r="H15" s="20"/>
      <c r="I15" s="20"/>
      <c r="J15" s="20"/>
      <c r="K15" s="20"/>
      <c r="L15" s="11"/>
      <c r="M15" s="246"/>
      <c r="N15" s="11"/>
      <c r="O15" s="246"/>
      <c r="P15" s="11"/>
      <c r="Q15" s="11"/>
      <c r="R15" s="126">
        <f t="shared" si="0"/>
        <v>0</v>
      </c>
      <c r="S15" s="11">
        <f t="shared" si="1"/>
        <v>0</v>
      </c>
      <c r="T15" s="11">
        <f t="shared" si="2"/>
        <v>0</v>
      </c>
      <c r="U15" s="8">
        <f t="shared" si="3"/>
        <v>0</v>
      </c>
      <c r="V15" s="11">
        <f t="shared" si="4"/>
        <v>0</v>
      </c>
      <c r="W15" s="21"/>
      <c r="X15" s="21"/>
      <c r="Y15" s="21"/>
      <c r="Z15" s="21"/>
      <c r="AA15" s="21"/>
      <c r="AB15" s="21"/>
      <c r="AC15" s="21"/>
      <c r="AD15" s="22"/>
    </row>
    <row r="16" spans="1:30" ht="15.75" thickBot="1">
      <c r="A16" s="249"/>
      <c r="B16" s="217"/>
      <c r="C16" s="192"/>
      <c r="D16" s="193"/>
      <c r="E16" s="38"/>
      <c r="F16" s="23"/>
      <c r="G16" s="24"/>
      <c r="H16" s="24"/>
      <c r="I16" s="24"/>
      <c r="J16" s="24"/>
      <c r="K16" s="24"/>
      <c r="L16" s="23"/>
      <c r="M16" s="244"/>
      <c r="N16" s="23"/>
      <c r="O16" s="244"/>
      <c r="P16" s="23"/>
      <c r="Q16" s="23"/>
      <c r="R16" s="7">
        <f t="shared" si="0"/>
        <v>0</v>
      </c>
      <c r="S16" s="23">
        <f t="shared" si="1"/>
        <v>0</v>
      </c>
      <c r="T16" s="23">
        <f t="shared" si="2"/>
        <v>0</v>
      </c>
      <c r="U16" s="9">
        <f t="shared" si="3"/>
        <v>0</v>
      </c>
      <c r="V16" s="23">
        <f t="shared" si="4"/>
        <v>0</v>
      </c>
      <c r="W16" s="25"/>
      <c r="X16" s="25"/>
      <c r="Y16" s="25"/>
      <c r="Z16" s="25"/>
      <c r="AA16" s="25"/>
      <c r="AB16" s="25"/>
      <c r="AC16" s="25"/>
      <c r="AD16" s="26"/>
    </row>
    <row r="17" spans="1:30" ht="15" customHeight="1">
      <c r="A17" s="250">
        <f>70000+500+120000+130000</f>
        <v>320500</v>
      </c>
      <c r="B17" s="217"/>
      <c r="C17" s="188" t="s">
        <v>46</v>
      </c>
      <c r="D17" s="189"/>
      <c r="E17" s="36" t="s">
        <v>130</v>
      </c>
      <c r="F17" s="65" t="s">
        <v>131</v>
      </c>
      <c r="G17" s="61"/>
      <c r="H17" s="61"/>
      <c r="I17" s="61"/>
      <c r="J17" s="61"/>
      <c r="K17" s="61"/>
      <c r="L17" s="16">
        <v>36165.31</v>
      </c>
      <c r="M17" s="243">
        <f>SUM(L17:L21)</f>
        <v>48953.63</v>
      </c>
      <c r="N17" s="16"/>
      <c r="O17" s="243">
        <f>SUM(N17:N21)</f>
        <v>22414.829999999998</v>
      </c>
      <c r="P17" s="16">
        <v>2015</v>
      </c>
      <c r="Q17" s="16" t="s">
        <v>68</v>
      </c>
      <c r="R17" s="6">
        <f>L17+N17</f>
        <v>36165.31</v>
      </c>
      <c r="S17" s="16">
        <f>L17</f>
        <v>36165.31</v>
      </c>
      <c r="T17" s="16">
        <f>N17</f>
        <v>0</v>
      </c>
      <c r="U17" s="6">
        <f>S17+T17</f>
        <v>36165.31</v>
      </c>
      <c r="V17" s="16">
        <f>R17-U17</f>
        <v>0</v>
      </c>
      <c r="W17" s="18" t="s">
        <v>61</v>
      </c>
      <c r="X17" s="18"/>
      <c r="Y17" s="18"/>
      <c r="Z17" s="18" t="s">
        <v>61</v>
      </c>
      <c r="AA17" s="18"/>
      <c r="AB17" s="18"/>
      <c r="AC17" s="18"/>
      <c r="AD17" s="19"/>
    </row>
    <row r="18" spans="1:30" ht="30">
      <c r="A18" s="251"/>
      <c r="B18" s="217"/>
      <c r="C18" s="190"/>
      <c r="D18" s="191"/>
      <c r="E18" s="37" t="s">
        <v>133</v>
      </c>
      <c r="F18" s="67">
        <v>42339</v>
      </c>
      <c r="G18" s="58" t="s">
        <v>134</v>
      </c>
      <c r="H18" s="58"/>
      <c r="I18" s="58"/>
      <c r="J18" s="58"/>
      <c r="K18" s="58"/>
      <c r="L18" s="11">
        <v>11618.81</v>
      </c>
      <c r="M18" s="246"/>
      <c r="N18" s="11"/>
      <c r="O18" s="246"/>
      <c r="P18" s="11">
        <v>2015</v>
      </c>
      <c r="Q18" s="11" t="s">
        <v>68</v>
      </c>
      <c r="R18" s="126">
        <f>L18+N18</f>
        <v>11618.81</v>
      </c>
      <c r="S18" s="11">
        <f>L18</f>
        <v>11618.81</v>
      </c>
      <c r="T18" s="11">
        <f>N18</f>
        <v>0</v>
      </c>
      <c r="U18" s="126">
        <f>S18+T18</f>
        <v>11618.81</v>
      </c>
      <c r="V18" s="11">
        <f>R18-U18</f>
        <v>0</v>
      </c>
      <c r="W18" s="21" t="s">
        <v>61</v>
      </c>
      <c r="X18" s="21"/>
      <c r="Y18" s="21"/>
      <c r="Z18" s="21" t="s">
        <v>61</v>
      </c>
      <c r="AA18" s="21"/>
      <c r="AB18" s="21"/>
      <c r="AC18" s="21"/>
      <c r="AD18" s="22"/>
    </row>
    <row r="19" spans="1:30" ht="30">
      <c r="A19" s="251"/>
      <c r="B19" s="217"/>
      <c r="C19" s="190"/>
      <c r="D19" s="191"/>
      <c r="E19" s="37" t="s">
        <v>132</v>
      </c>
      <c r="F19" s="67">
        <v>42339</v>
      </c>
      <c r="G19" s="58"/>
      <c r="H19" s="58" t="s">
        <v>134</v>
      </c>
      <c r="I19" s="58"/>
      <c r="J19" s="58"/>
      <c r="K19" s="58"/>
      <c r="L19" s="11">
        <f>346.79+122.72</f>
        <v>469.51</v>
      </c>
      <c r="M19" s="246"/>
      <c r="N19" s="11"/>
      <c r="O19" s="246"/>
      <c r="P19" s="11">
        <v>2015</v>
      </c>
      <c r="Q19" s="11" t="s">
        <v>68</v>
      </c>
      <c r="R19" s="126">
        <f>L19+N19</f>
        <v>469.51</v>
      </c>
      <c r="S19" s="27">
        <f>L19</f>
        <v>469.51</v>
      </c>
      <c r="T19" s="27">
        <f>N19</f>
        <v>0</v>
      </c>
      <c r="U19" s="7">
        <f>S19+T19</f>
        <v>469.51</v>
      </c>
      <c r="V19" s="27">
        <f>R19-U19</f>
        <v>0</v>
      </c>
      <c r="W19" s="21" t="s">
        <v>61</v>
      </c>
      <c r="X19" s="21"/>
      <c r="Y19" s="21" t="s">
        <v>61</v>
      </c>
      <c r="Z19" s="21"/>
      <c r="AA19" s="21"/>
      <c r="AB19" s="21"/>
      <c r="AC19" s="21"/>
      <c r="AD19" s="22"/>
    </row>
    <row r="20" spans="1:30" ht="30">
      <c r="A20" s="251"/>
      <c r="B20" s="217"/>
      <c r="C20" s="190"/>
      <c r="D20" s="191"/>
      <c r="E20" s="37" t="s">
        <v>135</v>
      </c>
      <c r="F20" s="67"/>
      <c r="G20" s="58"/>
      <c r="H20" s="58" t="s">
        <v>134</v>
      </c>
      <c r="I20" s="58"/>
      <c r="J20" s="58"/>
      <c r="K20" s="58"/>
      <c r="L20" s="11">
        <v>700</v>
      </c>
      <c r="M20" s="246"/>
      <c r="N20" s="11">
        <v>20169.939999999999</v>
      </c>
      <c r="O20" s="246"/>
      <c r="P20" s="11">
        <v>2016</v>
      </c>
      <c r="Q20" s="11" t="s">
        <v>68</v>
      </c>
      <c r="R20" s="7">
        <f>L20+N20</f>
        <v>20869.939999999999</v>
      </c>
      <c r="S20" s="11">
        <f>L20</f>
        <v>700</v>
      </c>
      <c r="T20" s="11">
        <f>N20</f>
        <v>20169.939999999999</v>
      </c>
      <c r="U20" s="8">
        <f>S20+T20</f>
        <v>20869.939999999999</v>
      </c>
      <c r="V20" s="11">
        <f>R20-U20</f>
        <v>0</v>
      </c>
      <c r="W20" s="21" t="s">
        <v>61</v>
      </c>
      <c r="X20" s="21"/>
      <c r="Y20" s="21"/>
      <c r="Z20" s="21" t="s">
        <v>61</v>
      </c>
      <c r="AA20" s="21"/>
      <c r="AB20" s="21"/>
      <c r="AC20" s="21"/>
      <c r="AD20" s="22"/>
    </row>
    <row r="21" spans="1:30" ht="15.75" thickBot="1">
      <c r="A21" s="252"/>
      <c r="B21" s="217"/>
      <c r="C21" s="190"/>
      <c r="D21" s="191"/>
      <c r="E21" s="38" t="s">
        <v>133</v>
      </c>
      <c r="F21" s="68">
        <v>42370</v>
      </c>
      <c r="G21" s="63"/>
      <c r="H21" s="63"/>
      <c r="I21" s="63"/>
      <c r="J21" s="63"/>
      <c r="K21" s="63"/>
      <c r="L21" s="23"/>
      <c r="M21" s="244"/>
      <c r="N21" s="23">
        <v>2244.89</v>
      </c>
      <c r="O21" s="244"/>
      <c r="P21" s="23">
        <v>2016</v>
      </c>
      <c r="Q21" s="23" t="s">
        <v>68</v>
      </c>
      <c r="R21" s="7">
        <f>L21+N21</f>
        <v>2244.89</v>
      </c>
      <c r="S21" s="23">
        <f>L21</f>
        <v>0</v>
      </c>
      <c r="T21" s="23">
        <f>N21</f>
        <v>2244.89</v>
      </c>
      <c r="U21" s="9">
        <f>S21+T21</f>
        <v>2244.89</v>
      </c>
      <c r="V21" s="23">
        <f>R21-U21</f>
        <v>0</v>
      </c>
      <c r="W21" s="25" t="s">
        <v>61</v>
      </c>
      <c r="X21" s="25"/>
      <c r="Y21" s="25"/>
      <c r="Z21" s="25" t="s">
        <v>61</v>
      </c>
      <c r="AA21" s="25"/>
      <c r="AB21" s="25"/>
      <c r="AC21" s="25"/>
      <c r="AD21" s="26"/>
    </row>
    <row r="22" spans="1:30" ht="55.5" customHeight="1">
      <c r="A22" s="250">
        <f>15000+30000+2000+40000+16000</f>
        <v>103000</v>
      </c>
      <c r="B22" s="217"/>
      <c r="C22" s="188" t="s">
        <v>37</v>
      </c>
      <c r="D22" s="189"/>
      <c r="E22" s="36" t="s">
        <v>168</v>
      </c>
      <c r="F22" s="16"/>
      <c r="G22" s="17"/>
      <c r="H22" s="17"/>
      <c r="I22" s="17"/>
      <c r="J22" s="17"/>
      <c r="K22" s="17" t="s">
        <v>61</v>
      </c>
      <c r="L22" s="16"/>
      <c r="M22" s="243">
        <f t="shared" ref="M22" si="5">SUM(M17)</f>
        <v>48953.63</v>
      </c>
      <c r="N22" s="16">
        <v>114.58</v>
      </c>
      <c r="O22" s="243">
        <f>SUM(N22:N34)</f>
        <v>542.46</v>
      </c>
      <c r="P22" s="16">
        <v>2016</v>
      </c>
      <c r="Q22" s="16"/>
      <c r="R22" s="6">
        <f t="shared" si="0"/>
        <v>114.58</v>
      </c>
      <c r="S22" s="16">
        <f t="shared" si="1"/>
        <v>0</v>
      </c>
      <c r="T22" s="16">
        <f t="shared" si="2"/>
        <v>114.58</v>
      </c>
      <c r="U22" s="6">
        <f t="shared" si="3"/>
        <v>114.58</v>
      </c>
      <c r="V22" s="16">
        <f t="shared" si="4"/>
        <v>0</v>
      </c>
      <c r="W22" s="18" t="s">
        <v>61</v>
      </c>
      <c r="X22" s="18"/>
      <c r="Y22" s="18"/>
      <c r="Z22" s="18" t="s">
        <v>61</v>
      </c>
      <c r="AA22" s="18"/>
      <c r="AB22" s="18"/>
      <c r="AC22" s="18"/>
      <c r="AD22" s="19"/>
    </row>
    <row r="23" spans="1:30" ht="45">
      <c r="A23" s="251"/>
      <c r="B23" s="217"/>
      <c r="C23" s="190"/>
      <c r="D23" s="191"/>
      <c r="E23" s="37" t="s">
        <v>180</v>
      </c>
      <c r="F23" s="11"/>
      <c r="G23" s="20"/>
      <c r="H23" s="20"/>
      <c r="I23" s="20"/>
      <c r="J23" s="20"/>
      <c r="K23" s="20" t="s">
        <v>61</v>
      </c>
      <c r="L23" s="11"/>
      <c r="M23" s="246"/>
      <c r="N23" s="11">
        <v>108</v>
      </c>
      <c r="O23" s="246"/>
      <c r="P23" s="11">
        <v>2016</v>
      </c>
      <c r="Q23" s="11"/>
      <c r="R23" s="126">
        <f t="shared" si="0"/>
        <v>108</v>
      </c>
      <c r="S23" s="11">
        <f t="shared" si="1"/>
        <v>0</v>
      </c>
      <c r="T23" s="11">
        <f t="shared" si="2"/>
        <v>108</v>
      </c>
      <c r="U23" s="8">
        <f t="shared" si="3"/>
        <v>108</v>
      </c>
      <c r="V23" s="11">
        <f t="shared" si="4"/>
        <v>0</v>
      </c>
      <c r="W23" s="21" t="s">
        <v>61</v>
      </c>
      <c r="X23" s="21"/>
      <c r="Y23" s="21"/>
      <c r="Z23" s="21" t="s">
        <v>61</v>
      </c>
      <c r="AA23" s="21"/>
      <c r="AB23" s="21"/>
      <c r="AC23" s="21"/>
      <c r="AD23" s="22"/>
    </row>
    <row r="24" spans="1:30" ht="30">
      <c r="A24" s="251"/>
      <c r="B24" s="217"/>
      <c r="C24" s="190"/>
      <c r="D24" s="191"/>
      <c r="E24" s="37" t="s">
        <v>173</v>
      </c>
      <c r="F24" s="11"/>
      <c r="G24" s="20"/>
      <c r="H24" s="20"/>
      <c r="I24" s="20"/>
      <c r="J24" s="20"/>
      <c r="K24" s="20"/>
      <c r="L24" s="11"/>
      <c r="M24" s="246"/>
      <c r="N24" s="11">
        <v>319.88</v>
      </c>
      <c r="O24" s="246"/>
      <c r="P24" s="11">
        <v>2016</v>
      </c>
      <c r="Q24" s="11"/>
      <c r="R24" s="126">
        <f t="shared" si="0"/>
        <v>319.88</v>
      </c>
      <c r="S24" s="11">
        <f t="shared" si="1"/>
        <v>0</v>
      </c>
      <c r="T24" s="11">
        <f t="shared" si="2"/>
        <v>319.88</v>
      </c>
      <c r="U24" s="8">
        <f t="shared" si="3"/>
        <v>319.88</v>
      </c>
      <c r="V24" s="11">
        <f t="shared" si="4"/>
        <v>0</v>
      </c>
      <c r="W24" s="21" t="s">
        <v>61</v>
      </c>
      <c r="X24" s="21"/>
      <c r="Y24" s="21"/>
      <c r="Z24" s="21"/>
      <c r="AA24" s="21"/>
      <c r="AB24" s="21"/>
      <c r="AC24" s="21"/>
      <c r="AD24" s="22"/>
    </row>
    <row r="25" spans="1:30" ht="30">
      <c r="A25" s="251"/>
      <c r="B25" s="217"/>
      <c r="C25" s="190"/>
      <c r="D25" s="191"/>
      <c r="E25" s="37" t="s">
        <v>179</v>
      </c>
      <c r="F25" s="11"/>
      <c r="G25" s="20"/>
      <c r="H25" s="20"/>
      <c r="I25" s="20"/>
      <c r="J25" s="20"/>
      <c r="K25" s="20"/>
      <c r="L25" s="11"/>
      <c r="M25" s="246"/>
      <c r="N25" s="11"/>
      <c r="O25" s="246"/>
      <c r="P25" s="11"/>
      <c r="Q25" s="11"/>
      <c r="R25" s="126">
        <f t="shared" si="0"/>
        <v>0</v>
      </c>
      <c r="S25" s="11">
        <f t="shared" si="1"/>
        <v>0</v>
      </c>
      <c r="T25" s="11">
        <f t="shared" si="2"/>
        <v>0</v>
      </c>
      <c r="U25" s="8">
        <f t="shared" si="3"/>
        <v>0</v>
      </c>
      <c r="V25" s="11">
        <f t="shared" si="4"/>
        <v>0</v>
      </c>
      <c r="W25" s="21"/>
      <c r="X25" s="21"/>
      <c r="Y25" s="21"/>
      <c r="Z25" s="21"/>
      <c r="AA25" s="21"/>
      <c r="AB25" s="21"/>
      <c r="AC25" s="21"/>
      <c r="AD25" s="22"/>
    </row>
    <row r="26" spans="1:30" ht="30">
      <c r="A26" s="251"/>
      <c r="B26" s="217"/>
      <c r="C26" s="190"/>
      <c r="D26" s="191"/>
      <c r="E26" s="37" t="s">
        <v>178</v>
      </c>
      <c r="F26" s="11"/>
      <c r="G26" s="20"/>
      <c r="H26" s="20"/>
      <c r="I26" s="20"/>
      <c r="J26" s="20"/>
      <c r="K26" s="20"/>
      <c r="L26" s="11"/>
      <c r="M26" s="246"/>
      <c r="N26" s="11"/>
      <c r="O26" s="246"/>
      <c r="P26" s="11"/>
      <c r="Q26" s="11"/>
      <c r="R26" s="126">
        <f t="shared" si="0"/>
        <v>0</v>
      </c>
      <c r="S26" s="11">
        <f t="shared" si="1"/>
        <v>0</v>
      </c>
      <c r="T26" s="11">
        <f t="shared" si="2"/>
        <v>0</v>
      </c>
      <c r="U26" s="8">
        <f t="shared" si="3"/>
        <v>0</v>
      </c>
      <c r="V26" s="11">
        <f t="shared" si="4"/>
        <v>0</v>
      </c>
      <c r="W26" s="21" t="s">
        <v>61</v>
      </c>
      <c r="X26" s="21"/>
      <c r="Y26" s="21"/>
      <c r="Z26" s="21" t="s">
        <v>61</v>
      </c>
      <c r="AA26" s="21"/>
      <c r="AB26" s="21"/>
      <c r="AC26" s="21"/>
      <c r="AD26" s="22"/>
    </row>
    <row r="27" spans="1:30">
      <c r="A27" s="251"/>
      <c r="B27" s="217"/>
      <c r="C27" s="190"/>
      <c r="D27" s="191"/>
      <c r="E27" s="37"/>
      <c r="F27" s="11"/>
      <c r="G27" s="20"/>
      <c r="H27" s="20"/>
      <c r="I27" s="20"/>
      <c r="J27" s="20"/>
      <c r="K27" s="20"/>
      <c r="L27" s="11"/>
      <c r="M27" s="246"/>
      <c r="N27" s="11"/>
      <c r="O27" s="246"/>
      <c r="P27" s="11"/>
      <c r="Q27" s="11"/>
      <c r="R27" s="126">
        <f t="shared" si="0"/>
        <v>0</v>
      </c>
      <c r="S27" s="11">
        <f t="shared" si="1"/>
        <v>0</v>
      </c>
      <c r="T27" s="11">
        <f t="shared" si="2"/>
        <v>0</v>
      </c>
      <c r="U27" s="8">
        <f t="shared" si="3"/>
        <v>0</v>
      </c>
      <c r="V27" s="11">
        <f t="shared" si="4"/>
        <v>0</v>
      </c>
      <c r="W27" s="21"/>
      <c r="X27" s="21"/>
      <c r="Y27" s="21"/>
      <c r="Z27" s="21"/>
      <c r="AA27" s="21"/>
      <c r="AB27" s="21"/>
      <c r="AC27" s="21"/>
      <c r="AD27" s="22"/>
    </row>
    <row r="28" spans="1:30">
      <c r="A28" s="251"/>
      <c r="B28" s="217"/>
      <c r="C28" s="190"/>
      <c r="D28" s="191"/>
      <c r="E28" s="37"/>
      <c r="F28" s="11"/>
      <c r="G28" s="20"/>
      <c r="H28" s="20"/>
      <c r="I28" s="20"/>
      <c r="J28" s="20"/>
      <c r="K28" s="20"/>
      <c r="L28" s="11"/>
      <c r="M28" s="246"/>
      <c r="N28" s="11"/>
      <c r="O28" s="246"/>
      <c r="P28" s="11"/>
      <c r="Q28" s="11"/>
      <c r="R28" s="126">
        <f t="shared" si="0"/>
        <v>0</v>
      </c>
      <c r="S28" s="11">
        <f t="shared" si="1"/>
        <v>0</v>
      </c>
      <c r="T28" s="11">
        <f t="shared" si="2"/>
        <v>0</v>
      </c>
      <c r="U28" s="8">
        <f t="shared" si="3"/>
        <v>0</v>
      </c>
      <c r="V28" s="11">
        <f t="shared" si="4"/>
        <v>0</v>
      </c>
      <c r="W28" s="21"/>
      <c r="X28" s="21"/>
      <c r="Y28" s="21"/>
      <c r="Z28" s="21"/>
      <c r="AA28" s="21"/>
      <c r="AB28" s="21"/>
      <c r="AC28" s="21"/>
      <c r="AD28" s="22"/>
    </row>
    <row r="29" spans="1:30">
      <c r="A29" s="251"/>
      <c r="B29" s="217"/>
      <c r="C29" s="190"/>
      <c r="D29" s="191"/>
      <c r="E29" s="37"/>
      <c r="F29" s="11"/>
      <c r="G29" s="20"/>
      <c r="H29" s="20"/>
      <c r="I29" s="20"/>
      <c r="J29" s="20"/>
      <c r="K29" s="20"/>
      <c r="L29" s="11"/>
      <c r="M29" s="246"/>
      <c r="N29" s="11"/>
      <c r="O29" s="246"/>
      <c r="P29" s="11"/>
      <c r="Q29" s="11"/>
      <c r="R29" s="126">
        <f t="shared" si="0"/>
        <v>0</v>
      </c>
      <c r="S29" s="11">
        <f t="shared" si="1"/>
        <v>0</v>
      </c>
      <c r="T29" s="11">
        <f t="shared" si="2"/>
        <v>0</v>
      </c>
      <c r="U29" s="8">
        <f t="shared" si="3"/>
        <v>0</v>
      </c>
      <c r="V29" s="11">
        <f t="shared" si="4"/>
        <v>0</v>
      </c>
      <c r="W29" s="21"/>
      <c r="X29" s="21"/>
      <c r="Y29" s="21"/>
      <c r="Z29" s="21"/>
      <c r="AA29" s="21"/>
      <c r="AB29" s="21"/>
      <c r="AC29" s="21"/>
      <c r="AD29" s="22"/>
    </row>
    <row r="30" spans="1:30">
      <c r="A30" s="251"/>
      <c r="B30" s="217"/>
      <c r="C30" s="190"/>
      <c r="D30" s="191"/>
      <c r="E30" s="37"/>
      <c r="F30" s="11"/>
      <c r="G30" s="20"/>
      <c r="H30" s="20"/>
      <c r="I30" s="20"/>
      <c r="J30" s="20"/>
      <c r="K30" s="20"/>
      <c r="L30" s="11"/>
      <c r="M30" s="246"/>
      <c r="N30" s="11"/>
      <c r="O30" s="246"/>
      <c r="P30" s="11"/>
      <c r="Q30" s="11"/>
      <c r="R30" s="126">
        <f t="shared" si="0"/>
        <v>0</v>
      </c>
      <c r="S30" s="11">
        <f t="shared" si="1"/>
        <v>0</v>
      </c>
      <c r="T30" s="11">
        <f t="shared" si="2"/>
        <v>0</v>
      </c>
      <c r="U30" s="8">
        <f t="shared" si="3"/>
        <v>0</v>
      </c>
      <c r="V30" s="11">
        <f t="shared" si="4"/>
        <v>0</v>
      </c>
      <c r="W30" s="21"/>
      <c r="X30" s="21"/>
      <c r="Y30" s="21"/>
      <c r="Z30" s="21"/>
      <c r="AA30" s="21"/>
      <c r="AB30" s="21"/>
      <c r="AC30" s="21"/>
      <c r="AD30" s="22"/>
    </row>
    <row r="31" spans="1:30">
      <c r="A31" s="251"/>
      <c r="B31" s="217"/>
      <c r="C31" s="190"/>
      <c r="D31" s="191"/>
      <c r="E31" s="37"/>
      <c r="F31" s="11"/>
      <c r="G31" s="20"/>
      <c r="H31" s="20"/>
      <c r="I31" s="20"/>
      <c r="J31" s="20"/>
      <c r="K31" s="20"/>
      <c r="L31" s="11"/>
      <c r="M31" s="246"/>
      <c r="N31" s="11"/>
      <c r="O31" s="246"/>
      <c r="P31" s="11"/>
      <c r="Q31" s="11"/>
      <c r="R31" s="126">
        <f t="shared" si="0"/>
        <v>0</v>
      </c>
      <c r="S31" s="11">
        <f t="shared" si="1"/>
        <v>0</v>
      </c>
      <c r="T31" s="11">
        <f t="shared" si="2"/>
        <v>0</v>
      </c>
      <c r="U31" s="8">
        <f t="shared" si="3"/>
        <v>0</v>
      </c>
      <c r="V31" s="11">
        <f t="shared" si="4"/>
        <v>0</v>
      </c>
      <c r="W31" s="21"/>
      <c r="X31" s="21"/>
      <c r="Y31" s="21"/>
      <c r="Z31" s="21"/>
      <c r="AA31" s="21"/>
      <c r="AB31" s="21"/>
      <c r="AC31" s="21"/>
      <c r="AD31" s="22"/>
    </row>
    <row r="32" spans="1:30">
      <c r="A32" s="251"/>
      <c r="B32" s="217"/>
      <c r="C32" s="190"/>
      <c r="D32" s="191"/>
      <c r="E32" s="37"/>
      <c r="F32" s="11"/>
      <c r="G32" s="20"/>
      <c r="H32" s="20"/>
      <c r="I32" s="20"/>
      <c r="J32" s="20"/>
      <c r="K32" s="20"/>
      <c r="L32" s="11"/>
      <c r="M32" s="246"/>
      <c r="N32" s="11"/>
      <c r="O32" s="246"/>
      <c r="P32" s="11"/>
      <c r="Q32" s="11"/>
      <c r="R32" s="126">
        <f t="shared" si="0"/>
        <v>0</v>
      </c>
      <c r="S32" s="11">
        <f t="shared" si="1"/>
        <v>0</v>
      </c>
      <c r="T32" s="11">
        <f t="shared" si="2"/>
        <v>0</v>
      </c>
      <c r="U32" s="8">
        <f t="shared" si="3"/>
        <v>0</v>
      </c>
      <c r="V32" s="11">
        <f t="shared" si="4"/>
        <v>0</v>
      </c>
      <c r="W32" s="21"/>
      <c r="X32" s="21"/>
      <c r="Y32" s="21"/>
      <c r="Z32" s="21"/>
      <c r="AA32" s="21"/>
      <c r="AB32" s="21"/>
      <c r="AC32" s="21"/>
      <c r="AD32" s="22"/>
    </row>
    <row r="33" spans="1:30">
      <c r="A33" s="251"/>
      <c r="B33" s="217"/>
      <c r="C33" s="190"/>
      <c r="D33" s="191"/>
      <c r="E33" s="37"/>
      <c r="F33" s="11"/>
      <c r="G33" s="20"/>
      <c r="H33" s="20"/>
      <c r="I33" s="20"/>
      <c r="J33" s="20"/>
      <c r="K33" s="20"/>
      <c r="L33" s="11"/>
      <c r="M33" s="246"/>
      <c r="N33" s="11"/>
      <c r="O33" s="246"/>
      <c r="P33" s="11"/>
      <c r="Q33" s="11"/>
      <c r="R33" s="126">
        <f t="shared" si="0"/>
        <v>0</v>
      </c>
      <c r="S33" s="11">
        <f t="shared" si="1"/>
        <v>0</v>
      </c>
      <c r="T33" s="11">
        <f t="shared" si="2"/>
        <v>0</v>
      </c>
      <c r="U33" s="8">
        <f t="shared" si="3"/>
        <v>0</v>
      </c>
      <c r="V33" s="11">
        <f t="shared" si="4"/>
        <v>0</v>
      </c>
      <c r="W33" s="21"/>
      <c r="X33" s="21"/>
      <c r="Y33" s="21"/>
      <c r="Z33" s="21"/>
      <c r="AA33" s="21"/>
      <c r="AB33" s="21"/>
      <c r="AC33" s="21"/>
      <c r="AD33" s="22"/>
    </row>
    <row r="34" spans="1:30" ht="15.75" thickBot="1">
      <c r="A34" s="252"/>
      <c r="B34" s="217"/>
      <c r="C34" s="192"/>
      <c r="D34" s="193"/>
      <c r="E34" s="38"/>
      <c r="F34" s="23"/>
      <c r="G34" s="24"/>
      <c r="H34" s="24"/>
      <c r="I34" s="24"/>
      <c r="J34" s="24"/>
      <c r="K34" s="24"/>
      <c r="L34" s="23"/>
      <c r="M34" s="244"/>
      <c r="N34" s="23"/>
      <c r="O34" s="244"/>
      <c r="P34" s="23"/>
      <c r="Q34" s="23"/>
      <c r="R34" s="7">
        <f t="shared" si="0"/>
        <v>0</v>
      </c>
      <c r="S34" s="23">
        <f t="shared" si="1"/>
        <v>0</v>
      </c>
      <c r="T34" s="23">
        <f t="shared" si="2"/>
        <v>0</v>
      </c>
      <c r="U34" s="9">
        <f>S34+T34</f>
        <v>0</v>
      </c>
      <c r="V34" s="23">
        <f t="shared" si="4"/>
        <v>0</v>
      </c>
      <c r="W34" s="25"/>
      <c r="X34" s="25"/>
      <c r="Y34" s="25"/>
      <c r="Z34" s="25"/>
      <c r="AA34" s="25"/>
      <c r="AB34" s="25"/>
      <c r="AC34" s="25"/>
      <c r="AD34" s="26"/>
    </row>
    <row r="35" spans="1:30" ht="15" customHeight="1">
      <c r="A35" s="253">
        <f>5000+500+5000+100+16000+100+500+1000+5000+2500+15000</f>
        <v>50700</v>
      </c>
      <c r="B35" s="217"/>
      <c r="C35" s="188" t="s">
        <v>27</v>
      </c>
      <c r="D35" s="189"/>
      <c r="E35" s="36" t="s">
        <v>169</v>
      </c>
      <c r="F35" s="60">
        <v>42339</v>
      </c>
      <c r="G35" s="17"/>
      <c r="H35" s="17"/>
      <c r="I35" s="17"/>
      <c r="J35" s="17"/>
      <c r="K35" s="17"/>
      <c r="L35" s="16">
        <v>20.04</v>
      </c>
      <c r="M35" s="243">
        <f>SUM(L35:L45)</f>
        <v>20.04</v>
      </c>
      <c r="N35" s="16"/>
      <c r="O35" s="243">
        <f>SUM(N35:N45)</f>
        <v>14251.330000000002</v>
      </c>
      <c r="P35" s="16">
        <v>2015</v>
      </c>
      <c r="Q35" s="16"/>
      <c r="R35" s="6">
        <f t="shared" si="0"/>
        <v>20.04</v>
      </c>
      <c r="S35" s="16">
        <f t="shared" si="1"/>
        <v>20.04</v>
      </c>
      <c r="T35" s="16">
        <f t="shared" si="2"/>
        <v>0</v>
      </c>
      <c r="U35" s="6">
        <f t="shared" si="3"/>
        <v>20.04</v>
      </c>
      <c r="V35" s="16">
        <f t="shared" si="4"/>
        <v>0</v>
      </c>
      <c r="W35" s="18"/>
      <c r="X35" s="18"/>
      <c r="Y35" s="18"/>
      <c r="Z35" s="18"/>
      <c r="AA35" s="18"/>
      <c r="AB35" s="18"/>
      <c r="AC35" s="18"/>
      <c r="AD35" s="19"/>
    </row>
    <row r="36" spans="1:30" ht="15" customHeight="1">
      <c r="A36" s="254"/>
      <c r="B36" s="217"/>
      <c r="C36" s="190"/>
      <c r="D36" s="191"/>
      <c r="E36" s="45" t="s">
        <v>170</v>
      </c>
      <c r="F36" s="27"/>
      <c r="G36" s="28"/>
      <c r="H36" s="28"/>
      <c r="I36" s="28"/>
      <c r="J36" s="28"/>
      <c r="K36" s="28"/>
      <c r="L36" s="27"/>
      <c r="M36" s="246"/>
      <c r="N36" s="27">
        <v>13987.28</v>
      </c>
      <c r="O36" s="246"/>
      <c r="P36" s="27">
        <v>2016</v>
      </c>
      <c r="Q36" s="27"/>
      <c r="R36" s="126">
        <f t="shared" ref="R36:R42" si="6">L36+N36</f>
        <v>13987.28</v>
      </c>
      <c r="S36" s="11">
        <f t="shared" ref="S36:S42" si="7">L36</f>
        <v>0</v>
      </c>
      <c r="T36" s="11">
        <f t="shared" ref="T36:T42" si="8">N36</f>
        <v>13987.28</v>
      </c>
      <c r="U36" s="59">
        <f t="shared" ref="U36:U42" si="9">S36+T36</f>
        <v>13987.28</v>
      </c>
      <c r="V36" s="11">
        <f t="shared" ref="V36:V42" si="10">R36-U36</f>
        <v>0</v>
      </c>
      <c r="W36" s="29"/>
      <c r="X36" s="29"/>
      <c r="Y36" s="29"/>
      <c r="Z36" s="29"/>
      <c r="AA36" s="29"/>
      <c r="AB36" s="29"/>
      <c r="AC36" s="29"/>
      <c r="AD36" s="32"/>
    </row>
    <row r="37" spans="1:30" ht="15" customHeight="1">
      <c r="A37" s="254"/>
      <c r="B37" s="217"/>
      <c r="C37" s="190"/>
      <c r="D37" s="191"/>
      <c r="E37" s="45" t="s">
        <v>171</v>
      </c>
      <c r="F37" s="27"/>
      <c r="G37" s="28"/>
      <c r="H37" s="28"/>
      <c r="I37" s="28"/>
      <c r="J37" s="28"/>
      <c r="K37" s="28"/>
      <c r="L37" s="27"/>
      <c r="M37" s="246"/>
      <c r="N37" s="27">
        <v>56.02</v>
      </c>
      <c r="O37" s="246"/>
      <c r="P37" s="27">
        <v>2016</v>
      </c>
      <c r="Q37" s="27"/>
      <c r="R37" s="126">
        <f t="shared" si="6"/>
        <v>56.02</v>
      </c>
      <c r="S37" s="11">
        <f t="shared" si="7"/>
        <v>0</v>
      </c>
      <c r="T37" s="11">
        <f t="shared" si="8"/>
        <v>56.02</v>
      </c>
      <c r="U37" s="59">
        <f t="shared" si="9"/>
        <v>56.02</v>
      </c>
      <c r="V37" s="11">
        <f t="shared" si="10"/>
        <v>0</v>
      </c>
      <c r="W37" s="29"/>
      <c r="X37" s="29"/>
      <c r="Y37" s="29"/>
      <c r="Z37" s="29"/>
      <c r="AA37" s="29"/>
      <c r="AB37" s="29"/>
      <c r="AC37" s="29"/>
      <c r="AD37" s="32"/>
    </row>
    <row r="38" spans="1:30" ht="15" customHeight="1">
      <c r="A38" s="254"/>
      <c r="B38" s="217"/>
      <c r="C38" s="190"/>
      <c r="D38" s="191"/>
      <c r="E38" s="45" t="s">
        <v>172</v>
      </c>
      <c r="F38" s="27"/>
      <c r="G38" s="28"/>
      <c r="H38" s="28"/>
      <c r="I38" s="28"/>
      <c r="J38" s="28"/>
      <c r="K38" s="28"/>
      <c r="L38" s="27"/>
      <c r="M38" s="246"/>
      <c r="N38" s="27">
        <v>17.27</v>
      </c>
      <c r="O38" s="246"/>
      <c r="P38" s="27">
        <v>2016</v>
      </c>
      <c r="Q38" s="27"/>
      <c r="R38" s="126">
        <f t="shared" si="6"/>
        <v>17.27</v>
      </c>
      <c r="S38" s="11">
        <f t="shared" si="7"/>
        <v>0</v>
      </c>
      <c r="T38" s="11">
        <f t="shared" si="8"/>
        <v>17.27</v>
      </c>
      <c r="U38" s="59">
        <f t="shared" si="9"/>
        <v>17.27</v>
      </c>
      <c r="V38" s="11">
        <f t="shared" si="10"/>
        <v>0</v>
      </c>
      <c r="W38" s="29"/>
      <c r="X38" s="29"/>
      <c r="Y38" s="29"/>
      <c r="Z38" s="29"/>
      <c r="AA38" s="29"/>
      <c r="AB38" s="29"/>
      <c r="AC38" s="29"/>
      <c r="AD38" s="32"/>
    </row>
    <row r="39" spans="1:30" ht="15" customHeight="1">
      <c r="A39" s="254"/>
      <c r="B39" s="217"/>
      <c r="C39" s="190"/>
      <c r="D39" s="191"/>
      <c r="E39" s="45"/>
      <c r="F39" s="27"/>
      <c r="G39" s="28"/>
      <c r="H39" s="28"/>
      <c r="I39" s="28"/>
      <c r="J39" s="28"/>
      <c r="K39" s="28"/>
      <c r="L39" s="27"/>
      <c r="M39" s="246"/>
      <c r="N39" s="27">
        <v>11.26</v>
      </c>
      <c r="O39" s="246"/>
      <c r="P39" s="27">
        <v>2016</v>
      </c>
      <c r="Q39" s="27"/>
      <c r="R39" s="126">
        <f t="shared" si="6"/>
        <v>11.26</v>
      </c>
      <c r="S39" s="11">
        <f t="shared" si="7"/>
        <v>0</v>
      </c>
      <c r="T39" s="11">
        <f t="shared" si="8"/>
        <v>11.26</v>
      </c>
      <c r="U39" s="59">
        <f t="shared" si="9"/>
        <v>11.26</v>
      </c>
      <c r="V39" s="11">
        <f t="shared" si="10"/>
        <v>0</v>
      </c>
      <c r="W39" s="29"/>
      <c r="X39" s="29"/>
      <c r="Y39" s="29"/>
      <c r="Z39" s="29"/>
      <c r="AA39" s="29"/>
      <c r="AB39" s="29"/>
      <c r="AC39" s="29"/>
      <c r="AD39" s="32"/>
    </row>
    <row r="40" spans="1:30" ht="15" customHeight="1">
      <c r="A40" s="254"/>
      <c r="B40" s="217"/>
      <c r="C40" s="190"/>
      <c r="D40" s="191"/>
      <c r="E40" s="45"/>
      <c r="F40" s="27"/>
      <c r="G40" s="28"/>
      <c r="H40" s="28"/>
      <c r="I40" s="28"/>
      <c r="J40" s="28"/>
      <c r="K40" s="28"/>
      <c r="L40" s="27"/>
      <c r="M40" s="246"/>
      <c r="N40" s="27">
        <v>179.5</v>
      </c>
      <c r="O40" s="246"/>
      <c r="P40" s="27">
        <v>2016</v>
      </c>
      <c r="Q40" s="27"/>
      <c r="R40" s="126">
        <f t="shared" si="6"/>
        <v>179.5</v>
      </c>
      <c r="S40" s="11">
        <f t="shared" si="7"/>
        <v>0</v>
      </c>
      <c r="T40" s="11">
        <f t="shared" si="8"/>
        <v>179.5</v>
      </c>
      <c r="U40" s="59">
        <f t="shared" si="9"/>
        <v>179.5</v>
      </c>
      <c r="V40" s="11">
        <f t="shared" si="10"/>
        <v>0</v>
      </c>
      <c r="W40" s="29"/>
      <c r="X40" s="29"/>
      <c r="Y40" s="29"/>
      <c r="Z40" s="29"/>
      <c r="AA40" s="29"/>
      <c r="AB40" s="29"/>
      <c r="AC40" s="29"/>
      <c r="AD40" s="32"/>
    </row>
    <row r="41" spans="1:30" ht="15" customHeight="1">
      <c r="A41" s="254"/>
      <c r="B41" s="217"/>
      <c r="C41" s="190"/>
      <c r="D41" s="191"/>
      <c r="E41" s="45"/>
      <c r="F41" s="27"/>
      <c r="G41" s="28"/>
      <c r="H41" s="28"/>
      <c r="I41" s="28"/>
      <c r="J41" s="28"/>
      <c r="K41" s="28"/>
      <c r="L41" s="27"/>
      <c r="M41" s="246"/>
      <c r="N41" s="27"/>
      <c r="O41" s="246"/>
      <c r="P41" s="27">
        <v>2016</v>
      </c>
      <c r="Q41" s="27"/>
      <c r="R41" s="126">
        <f t="shared" si="6"/>
        <v>0</v>
      </c>
      <c r="S41" s="11">
        <f t="shared" si="7"/>
        <v>0</v>
      </c>
      <c r="T41" s="11">
        <f t="shared" si="8"/>
        <v>0</v>
      </c>
      <c r="U41" s="59">
        <f t="shared" si="9"/>
        <v>0</v>
      </c>
      <c r="V41" s="11">
        <f t="shared" si="10"/>
        <v>0</v>
      </c>
      <c r="W41" s="29"/>
      <c r="X41" s="29"/>
      <c r="Y41" s="29"/>
      <c r="Z41" s="29"/>
      <c r="AA41" s="29"/>
      <c r="AB41" s="29"/>
      <c r="AC41" s="29"/>
      <c r="AD41" s="32"/>
    </row>
    <row r="42" spans="1:30" ht="15" customHeight="1">
      <c r="A42" s="254"/>
      <c r="B42" s="217"/>
      <c r="C42" s="190"/>
      <c r="D42" s="191"/>
      <c r="E42" s="45"/>
      <c r="F42" s="27"/>
      <c r="G42" s="28"/>
      <c r="H42" s="28"/>
      <c r="I42" s="28"/>
      <c r="J42" s="28"/>
      <c r="K42" s="28"/>
      <c r="L42" s="27"/>
      <c r="M42" s="246"/>
      <c r="N42" s="27"/>
      <c r="O42" s="246"/>
      <c r="P42" s="27">
        <v>2016</v>
      </c>
      <c r="Q42" s="27"/>
      <c r="R42" s="126">
        <f t="shared" si="6"/>
        <v>0</v>
      </c>
      <c r="S42" s="11">
        <f t="shared" si="7"/>
        <v>0</v>
      </c>
      <c r="T42" s="11">
        <f t="shared" si="8"/>
        <v>0</v>
      </c>
      <c r="U42" s="59">
        <f t="shared" si="9"/>
        <v>0</v>
      </c>
      <c r="V42" s="11">
        <f t="shared" si="10"/>
        <v>0</v>
      </c>
      <c r="W42" s="29"/>
      <c r="X42" s="29"/>
      <c r="Y42" s="29"/>
      <c r="Z42" s="29"/>
      <c r="AA42" s="29"/>
      <c r="AB42" s="29"/>
      <c r="AC42" s="29"/>
      <c r="AD42" s="32"/>
    </row>
    <row r="43" spans="1:30">
      <c r="A43" s="254"/>
      <c r="B43" s="217"/>
      <c r="C43" s="190"/>
      <c r="D43" s="191"/>
      <c r="E43" s="45"/>
      <c r="F43" s="27"/>
      <c r="G43" s="28"/>
      <c r="H43" s="28"/>
      <c r="I43" s="28"/>
      <c r="J43" s="28"/>
      <c r="K43" s="28"/>
      <c r="L43" s="27"/>
      <c r="M43" s="246"/>
      <c r="N43" s="27"/>
      <c r="O43" s="246"/>
      <c r="P43" s="27">
        <v>2016</v>
      </c>
      <c r="Q43" s="27"/>
      <c r="R43" s="126">
        <f t="shared" si="0"/>
        <v>0</v>
      </c>
      <c r="S43" s="11">
        <f t="shared" si="1"/>
        <v>0</v>
      </c>
      <c r="T43" s="11">
        <f t="shared" si="2"/>
        <v>0</v>
      </c>
      <c r="U43" s="8">
        <f t="shared" si="3"/>
        <v>0</v>
      </c>
      <c r="V43" s="11">
        <f t="shared" si="4"/>
        <v>0</v>
      </c>
      <c r="W43" s="29"/>
      <c r="X43" s="29"/>
      <c r="Y43" s="29"/>
      <c r="Z43" s="29"/>
      <c r="AA43" s="29"/>
      <c r="AB43" s="29"/>
      <c r="AC43" s="29"/>
      <c r="AD43" s="32"/>
    </row>
    <row r="44" spans="1:30">
      <c r="A44" s="254"/>
      <c r="B44" s="217"/>
      <c r="C44" s="190"/>
      <c r="D44" s="191"/>
      <c r="E44" s="37"/>
      <c r="F44" s="11"/>
      <c r="G44" s="20"/>
      <c r="H44" s="20"/>
      <c r="I44" s="20"/>
      <c r="J44" s="20"/>
      <c r="K44" s="20"/>
      <c r="L44" s="11"/>
      <c r="M44" s="246"/>
      <c r="N44" s="11"/>
      <c r="O44" s="246"/>
      <c r="P44" s="27">
        <v>2016</v>
      </c>
      <c r="Q44" s="11"/>
      <c r="R44" s="126">
        <f t="shared" si="0"/>
        <v>0</v>
      </c>
      <c r="S44" s="11">
        <f t="shared" si="1"/>
        <v>0</v>
      </c>
      <c r="T44" s="11">
        <f t="shared" si="2"/>
        <v>0</v>
      </c>
      <c r="U44" s="8">
        <f t="shared" si="3"/>
        <v>0</v>
      </c>
      <c r="V44" s="11">
        <f t="shared" si="4"/>
        <v>0</v>
      </c>
      <c r="W44" s="21"/>
      <c r="X44" s="21"/>
      <c r="Y44" s="21"/>
      <c r="Z44" s="21"/>
      <c r="AA44" s="21"/>
      <c r="AB44" s="21"/>
      <c r="AC44" s="21"/>
      <c r="AD44" s="22"/>
    </row>
    <row r="45" spans="1:30" ht="23.25" customHeight="1" thickBot="1">
      <c r="A45" s="255"/>
      <c r="B45" s="217"/>
      <c r="C45" s="192"/>
      <c r="D45" s="193"/>
      <c r="E45" s="38"/>
      <c r="F45" s="23"/>
      <c r="G45" s="24"/>
      <c r="H45" s="24"/>
      <c r="I45" s="24"/>
      <c r="J45" s="24"/>
      <c r="K45" s="24"/>
      <c r="L45" s="23"/>
      <c r="M45" s="244"/>
      <c r="N45" s="23"/>
      <c r="O45" s="244"/>
      <c r="P45" s="23"/>
      <c r="Q45" s="23"/>
      <c r="R45" s="7">
        <f t="shared" si="0"/>
        <v>0</v>
      </c>
      <c r="S45" s="23">
        <f t="shared" si="1"/>
        <v>0</v>
      </c>
      <c r="T45" s="23">
        <f t="shared" si="2"/>
        <v>0</v>
      </c>
      <c r="U45" s="9">
        <f t="shared" si="3"/>
        <v>0</v>
      </c>
      <c r="V45" s="23">
        <f t="shared" si="4"/>
        <v>0</v>
      </c>
      <c r="W45" s="25"/>
      <c r="X45" s="25"/>
      <c r="Y45" s="25"/>
      <c r="Z45" s="25"/>
      <c r="AA45" s="25"/>
      <c r="AB45" s="25"/>
      <c r="AC45" s="25"/>
      <c r="AD45" s="26"/>
    </row>
    <row r="46" spans="1:30" ht="30" customHeight="1">
      <c r="A46" s="253"/>
      <c r="B46" s="217"/>
      <c r="C46" s="197" t="s">
        <v>29</v>
      </c>
      <c r="D46" s="198"/>
      <c r="E46" s="36" t="s">
        <v>181</v>
      </c>
      <c r="F46" s="60">
        <v>42370</v>
      </c>
      <c r="G46" s="17"/>
      <c r="H46" s="17"/>
      <c r="I46" s="17"/>
      <c r="J46" s="17"/>
      <c r="K46" s="17"/>
      <c r="L46" s="16"/>
      <c r="M46" s="256">
        <f>SUM(L46:L48)</f>
        <v>0</v>
      </c>
      <c r="N46" s="16">
        <v>106.31</v>
      </c>
      <c r="O46" s="256">
        <f>SUM(N35:N45)</f>
        <v>14251.330000000002</v>
      </c>
      <c r="P46" s="16">
        <v>2016</v>
      </c>
      <c r="Q46" s="16" t="s">
        <v>68</v>
      </c>
      <c r="R46" s="6">
        <f t="shared" si="0"/>
        <v>106.31</v>
      </c>
      <c r="S46" s="16">
        <f t="shared" si="1"/>
        <v>0</v>
      </c>
      <c r="T46" s="16">
        <f t="shared" si="2"/>
        <v>106.31</v>
      </c>
      <c r="U46" s="6">
        <f t="shared" si="3"/>
        <v>106.31</v>
      </c>
      <c r="V46" s="16">
        <f t="shared" si="4"/>
        <v>0</v>
      </c>
      <c r="W46" s="18"/>
      <c r="X46" s="18"/>
      <c r="Y46" s="18"/>
      <c r="Z46" s="18"/>
      <c r="AA46" s="18"/>
      <c r="AB46" s="18"/>
      <c r="AC46" s="18"/>
      <c r="AD46" s="19"/>
    </row>
    <row r="47" spans="1:30" ht="30">
      <c r="A47" s="254"/>
      <c r="B47" s="217"/>
      <c r="C47" s="197"/>
      <c r="D47" s="198"/>
      <c r="E47" s="37" t="s">
        <v>182</v>
      </c>
      <c r="F47" s="66">
        <v>42370</v>
      </c>
      <c r="G47" s="20"/>
      <c r="H47" s="20"/>
      <c r="I47" s="20"/>
      <c r="J47" s="20"/>
      <c r="K47" s="20"/>
      <c r="L47" s="11"/>
      <c r="M47" s="257"/>
      <c r="N47" s="11">
        <v>106.31</v>
      </c>
      <c r="O47" s="257"/>
      <c r="P47" s="11">
        <v>2016</v>
      </c>
      <c r="Q47" s="11" t="s">
        <v>68</v>
      </c>
      <c r="R47" s="126">
        <f t="shared" si="0"/>
        <v>106.31</v>
      </c>
      <c r="S47" s="11">
        <f t="shared" si="1"/>
        <v>0</v>
      </c>
      <c r="T47" s="11">
        <f t="shared" si="2"/>
        <v>106.31</v>
      </c>
      <c r="U47" s="8">
        <f t="shared" si="3"/>
        <v>106.31</v>
      </c>
      <c r="V47" s="11">
        <f t="shared" si="4"/>
        <v>0</v>
      </c>
      <c r="W47" s="21"/>
      <c r="X47" s="21"/>
      <c r="Y47" s="21"/>
      <c r="Z47" s="21"/>
      <c r="AA47" s="21"/>
      <c r="AB47" s="21"/>
      <c r="AC47" s="21"/>
      <c r="AD47" s="22"/>
    </row>
    <row r="48" spans="1:30" ht="15.75" thickBot="1">
      <c r="A48" s="255"/>
      <c r="B48" s="218"/>
      <c r="C48" s="199"/>
      <c r="D48" s="200"/>
      <c r="E48" s="38"/>
      <c r="F48" s="23"/>
      <c r="G48" s="24"/>
      <c r="H48" s="24"/>
      <c r="I48" s="24"/>
      <c r="J48" s="24"/>
      <c r="K48" s="24"/>
      <c r="L48" s="23"/>
      <c r="M48" s="258"/>
      <c r="N48" s="23"/>
      <c r="O48" s="258"/>
      <c r="P48" s="23"/>
      <c r="Q48" s="23"/>
      <c r="R48" s="7">
        <f t="shared" si="0"/>
        <v>0</v>
      </c>
      <c r="S48" s="23">
        <f t="shared" si="1"/>
        <v>0</v>
      </c>
      <c r="T48" s="23">
        <f t="shared" si="2"/>
        <v>0</v>
      </c>
      <c r="U48" s="9">
        <f t="shared" si="3"/>
        <v>0</v>
      </c>
      <c r="V48" s="23">
        <f t="shared" si="4"/>
        <v>0</v>
      </c>
      <c r="W48" s="25"/>
      <c r="X48" s="25"/>
      <c r="Y48" s="25"/>
      <c r="Z48" s="25"/>
      <c r="AA48" s="25"/>
      <c r="AB48" s="25"/>
      <c r="AC48" s="25"/>
      <c r="AD48" s="26"/>
    </row>
    <row r="49" spans="1:30">
      <c r="A49" s="253"/>
      <c r="B49" s="207" t="s">
        <v>23</v>
      </c>
      <c r="C49" s="208"/>
      <c r="D49" s="208"/>
      <c r="E49" s="36"/>
      <c r="F49" s="16"/>
      <c r="G49" s="17"/>
      <c r="H49" s="17"/>
      <c r="I49" s="17"/>
      <c r="J49" s="17"/>
      <c r="K49" s="17"/>
      <c r="L49" s="16"/>
      <c r="M49" s="243">
        <f>SUM(L51)</f>
        <v>0</v>
      </c>
      <c r="N49" s="16"/>
      <c r="O49" s="243">
        <f>SUM(N51)</f>
        <v>0</v>
      </c>
      <c r="P49" s="16"/>
      <c r="Q49" s="16"/>
      <c r="R49" s="6">
        <f t="shared" si="0"/>
        <v>0</v>
      </c>
      <c r="S49" s="16">
        <f t="shared" si="1"/>
        <v>0</v>
      </c>
      <c r="T49" s="16">
        <f t="shared" si="2"/>
        <v>0</v>
      </c>
      <c r="U49" s="6">
        <f t="shared" si="3"/>
        <v>0</v>
      </c>
      <c r="V49" s="16">
        <f t="shared" si="4"/>
        <v>0</v>
      </c>
      <c r="W49" s="18"/>
      <c r="X49" s="18"/>
      <c r="Y49" s="18"/>
      <c r="Z49" s="18"/>
      <c r="AA49" s="18"/>
      <c r="AB49" s="18"/>
      <c r="AC49" s="18"/>
      <c r="AD49" s="19"/>
    </row>
    <row r="50" spans="1:30">
      <c r="A50" s="254"/>
      <c r="B50" s="215"/>
      <c r="C50" s="216"/>
      <c r="D50" s="216"/>
      <c r="E50" s="37"/>
      <c r="F50" s="11"/>
      <c r="G50" s="20"/>
      <c r="H50" s="20"/>
      <c r="I50" s="20"/>
      <c r="J50" s="20"/>
      <c r="K50" s="20"/>
      <c r="L50" s="11"/>
      <c r="M50" s="246"/>
      <c r="N50" s="11"/>
      <c r="O50" s="246"/>
      <c r="P50" s="11"/>
      <c r="Q50" s="11"/>
      <c r="R50" s="126">
        <f t="shared" si="0"/>
        <v>0</v>
      </c>
      <c r="S50" s="11">
        <f t="shared" si="1"/>
        <v>0</v>
      </c>
      <c r="T50" s="11">
        <f t="shared" si="2"/>
        <v>0</v>
      </c>
      <c r="U50" s="8">
        <f t="shared" si="3"/>
        <v>0</v>
      </c>
      <c r="V50" s="11">
        <f t="shared" si="4"/>
        <v>0</v>
      </c>
      <c r="W50" s="21"/>
      <c r="X50" s="21"/>
      <c r="Y50" s="21"/>
      <c r="Z50" s="21"/>
      <c r="AA50" s="21"/>
      <c r="AB50" s="21"/>
      <c r="AC50" s="21"/>
      <c r="AD50" s="22"/>
    </row>
    <row r="51" spans="1:30" ht="15.75" thickBot="1">
      <c r="A51" s="255"/>
      <c r="B51" s="210"/>
      <c r="C51" s="211"/>
      <c r="D51" s="211"/>
      <c r="E51" s="34"/>
      <c r="F51" s="23"/>
      <c r="G51" s="24"/>
      <c r="H51" s="24"/>
      <c r="I51" s="24"/>
      <c r="J51" s="24"/>
      <c r="K51" s="24"/>
      <c r="L51" s="23"/>
      <c r="M51" s="244"/>
      <c r="N51" s="23"/>
      <c r="O51" s="244"/>
      <c r="P51" s="23"/>
      <c r="Q51" s="23"/>
      <c r="R51" s="7">
        <f t="shared" si="0"/>
        <v>0</v>
      </c>
      <c r="S51" s="23">
        <f t="shared" si="1"/>
        <v>0</v>
      </c>
      <c r="T51" s="23">
        <f t="shared" si="2"/>
        <v>0</v>
      </c>
      <c r="U51" s="9">
        <f t="shared" si="3"/>
        <v>0</v>
      </c>
      <c r="V51" s="23">
        <f t="shared" si="4"/>
        <v>0</v>
      </c>
      <c r="W51" s="25"/>
      <c r="X51" s="25"/>
      <c r="Y51" s="25"/>
      <c r="Z51" s="25"/>
      <c r="AA51" s="25"/>
      <c r="AB51" s="25"/>
      <c r="AC51" s="25"/>
      <c r="AD51" s="26"/>
    </row>
    <row r="52" spans="1:30">
      <c r="A52" s="241"/>
      <c r="B52" s="208" t="s">
        <v>24</v>
      </c>
      <c r="C52" s="208"/>
      <c r="D52" s="208"/>
      <c r="E52" s="40"/>
      <c r="F52" s="27"/>
      <c r="G52" s="28"/>
      <c r="H52" s="28"/>
      <c r="I52" s="28"/>
      <c r="J52" s="28"/>
      <c r="K52" s="28"/>
      <c r="L52" s="27"/>
      <c r="M52" s="246">
        <f>SUM(L54)</f>
        <v>0</v>
      </c>
      <c r="N52" s="27"/>
      <c r="O52" s="246">
        <f>SUM(N54)</f>
        <v>0</v>
      </c>
      <c r="P52" s="27"/>
      <c r="Q52" s="27"/>
      <c r="R52" s="10">
        <f t="shared" si="0"/>
        <v>0</v>
      </c>
      <c r="S52" s="27">
        <f t="shared" si="1"/>
        <v>0</v>
      </c>
      <c r="T52" s="27">
        <f t="shared" si="2"/>
        <v>0</v>
      </c>
      <c r="U52" s="7">
        <f t="shared" si="3"/>
        <v>0</v>
      </c>
      <c r="V52" s="27">
        <f t="shared" si="4"/>
        <v>0</v>
      </c>
      <c r="W52" s="29"/>
      <c r="X52" s="29"/>
      <c r="Y52" s="29"/>
      <c r="Z52" s="29"/>
      <c r="AA52" s="29"/>
      <c r="AB52" s="29"/>
      <c r="AC52" s="29"/>
      <c r="AD52" s="32"/>
    </row>
    <row r="53" spans="1:30">
      <c r="A53" s="245"/>
      <c r="B53" s="216"/>
      <c r="C53" s="216"/>
      <c r="D53" s="216"/>
      <c r="E53" s="39"/>
      <c r="F53" s="11"/>
      <c r="G53" s="20"/>
      <c r="H53" s="20"/>
      <c r="I53" s="20"/>
      <c r="J53" s="20"/>
      <c r="K53" s="20"/>
      <c r="L53" s="11"/>
      <c r="M53" s="246"/>
      <c r="N53" s="11"/>
      <c r="O53" s="246"/>
      <c r="P53" s="11"/>
      <c r="Q53" s="11"/>
      <c r="R53" s="126">
        <f t="shared" si="0"/>
        <v>0</v>
      </c>
      <c r="S53" s="11">
        <f t="shared" si="1"/>
        <v>0</v>
      </c>
      <c r="T53" s="11">
        <f t="shared" si="2"/>
        <v>0</v>
      </c>
      <c r="U53" s="8">
        <f t="shared" si="3"/>
        <v>0</v>
      </c>
      <c r="V53" s="11">
        <f t="shared" si="4"/>
        <v>0</v>
      </c>
      <c r="W53" s="21"/>
      <c r="X53" s="21"/>
      <c r="Y53" s="21"/>
      <c r="Z53" s="21"/>
      <c r="AA53" s="21"/>
      <c r="AB53" s="21"/>
      <c r="AC53" s="21"/>
      <c r="AD53" s="22"/>
    </row>
    <row r="54" spans="1:30" ht="15.75" thickBot="1">
      <c r="A54" s="242"/>
      <c r="B54" s="211"/>
      <c r="C54" s="211"/>
      <c r="D54" s="211"/>
      <c r="E54" s="34"/>
      <c r="F54" s="23"/>
      <c r="G54" s="24"/>
      <c r="H54" s="24"/>
      <c r="I54" s="24"/>
      <c r="J54" s="24"/>
      <c r="K54" s="24"/>
      <c r="L54" s="23"/>
      <c r="M54" s="244"/>
      <c r="N54" s="23"/>
      <c r="O54" s="244"/>
      <c r="P54" s="23"/>
      <c r="Q54" s="23"/>
      <c r="R54" s="127">
        <f t="shared" si="0"/>
        <v>0</v>
      </c>
      <c r="S54" s="23">
        <f t="shared" si="1"/>
        <v>0</v>
      </c>
      <c r="T54" s="23">
        <f t="shared" si="2"/>
        <v>0</v>
      </c>
      <c r="U54" s="127">
        <f t="shared" si="3"/>
        <v>0</v>
      </c>
      <c r="V54" s="23">
        <f t="shared" si="4"/>
        <v>0</v>
      </c>
      <c r="W54" s="25"/>
      <c r="X54" s="25"/>
      <c r="Y54" s="25"/>
      <c r="Z54" s="25"/>
      <c r="AA54" s="25"/>
      <c r="AB54" s="25"/>
      <c r="AC54" s="25"/>
      <c r="AD54" s="26"/>
    </row>
    <row r="55" spans="1:30">
      <c r="A55" s="57">
        <f>SUM(A3:A54)</f>
        <v>474200</v>
      </c>
    </row>
  </sheetData>
  <customSheetViews>
    <customSheetView guid="{EC730B5F-3027-46D8-A7F8-1F30876D0E83}" topLeftCell="Q34">
      <selection activeCell="U57" sqref="U57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>
      <selection activeCell="A38" sqref="A38:XFD38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 hiddenRows="1" topLeftCell="A2">
      <pane ySplit="1" topLeftCell="A3" activePane="bottomLeft" state="frozen"/>
      <selection pane="bottomLeft" activeCell="T57" sqref="T57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35:A45"/>
    <mergeCell ref="C35:D45"/>
    <mergeCell ref="M35:M45"/>
    <mergeCell ref="O35:O45"/>
    <mergeCell ref="A52:A54"/>
    <mergeCell ref="B52:D54"/>
    <mergeCell ref="M52:M54"/>
    <mergeCell ref="O52:O54"/>
    <mergeCell ref="A46:A48"/>
    <mergeCell ref="C46:D48"/>
    <mergeCell ref="M46:M48"/>
    <mergeCell ref="O46:O48"/>
    <mergeCell ref="A49:A51"/>
    <mergeCell ref="B49:D51"/>
    <mergeCell ref="M49:M51"/>
    <mergeCell ref="O49:O51"/>
    <mergeCell ref="O17:O21"/>
    <mergeCell ref="A22:A34"/>
    <mergeCell ref="C22:D34"/>
    <mergeCell ref="M22:M34"/>
    <mergeCell ref="O22:O34"/>
    <mergeCell ref="A3:A4"/>
    <mergeCell ref="B3:D4"/>
    <mergeCell ref="M3:M4"/>
    <mergeCell ref="O3:O4"/>
    <mergeCell ref="A5:A8"/>
    <mergeCell ref="B5:B48"/>
    <mergeCell ref="C5:C8"/>
    <mergeCell ref="M5:M8"/>
    <mergeCell ref="O5:O8"/>
    <mergeCell ref="A9:A16"/>
    <mergeCell ref="C9:D16"/>
    <mergeCell ref="M9:M16"/>
    <mergeCell ref="O9:O16"/>
    <mergeCell ref="A17:A21"/>
    <mergeCell ref="C17:D21"/>
    <mergeCell ref="M17:M21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AD54"/>
  <sheetViews>
    <sheetView zoomScaleNormal="85" workbookViewId="0">
      <selection activeCell="N48" sqref="N48"/>
    </sheetView>
  </sheetViews>
  <sheetFormatPr baseColWidth="10" defaultRowHeight="15"/>
  <cols>
    <col min="1" max="1" width="10.85546875" style="15" customWidth="1"/>
    <col min="2" max="2" width="10.140625" style="15" customWidth="1"/>
    <col min="3" max="3" width="3" style="15" customWidth="1"/>
    <col min="4" max="4" width="10.85546875" style="15" customWidth="1"/>
    <col min="5" max="5" width="17.7109375" style="15" customWidth="1"/>
    <col min="6" max="6" width="8.42578125" style="15" customWidth="1"/>
    <col min="7" max="7" width="13.28515625" style="15" customWidth="1"/>
    <col min="8" max="8" width="10.85546875" style="15" customWidth="1"/>
    <col min="9" max="10" width="11.42578125" style="15"/>
    <col min="11" max="11" width="7.42578125" style="15" customWidth="1"/>
    <col min="12" max="14" width="11" style="15" customWidth="1"/>
    <col min="15" max="15" width="11.28515625" style="15" customWidth="1"/>
    <col min="16" max="16" width="11.140625" style="15" customWidth="1"/>
    <col min="17" max="17" width="7.85546875" style="15" customWidth="1"/>
    <col min="18" max="18" width="12.5703125" style="15" customWidth="1"/>
    <col min="19" max="19" width="11" style="15" customWidth="1"/>
    <col min="20" max="20" width="11.42578125" style="15"/>
    <col min="21" max="21" width="12.5703125" style="15" customWidth="1"/>
    <col min="22" max="22" width="9.28515625" style="15" customWidth="1"/>
    <col min="23" max="24" width="11.42578125" style="15"/>
    <col min="25" max="25" width="13.5703125" style="15" customWidth="1"/>
    <col min="26" max="26" width="11.42578125" style="15"/>
    <col min="27" max="27" width="12.85546875" style="15" customWidth="1"/>
    <col min="28" max="28" width="13" style="15" customWidth="1"/>
    <col min="29" max="29" width="9.42578125" style="15" customWidth="1"/>
    <col min="30" max="30" width="13.5703125" style="15" customWidth="1"/>
    <col min="31" max="16384" width="11.42578125" style="15"/>
  </cols>
  <sheetData>
    <row r="1" spans="1:30" ht="15.75" thickBot="1">
      <c r="A1" s="176" t="s">
        <v>28</v>
      </c>
      <c r="B1" s="176" t="s">
        <v>0</v>
      </c>
      <c r="C1" s="183" t="s">
        <v>1</v>
      </c>
      <c r="D1" s="183"/>
      <c r="E1" s="178" t="s">
        <v>2</v>
      </c>
      <c r="F1" s="178" t="s">
        <v>25</v>
      </c>
      <c r="G1" s="180" t="s">
        <v>3</v>
      </c>
      <c r="H1" s="181"/>
      <c r="I1" s="181"/>
      <c r="J1" s="181"/>
      <c r="K1" s="182"/>
      <c r="L1" s="178" t="s">
        <v>33</v>
      </c>
      <c r="M1" s="178" t="s">
        <v>31</v>
      </c>
      <c r="N1" s="178" t="s">
        <v>32</v>
      </c>
      <c r="O1" s="178" t="s">
        <v>30</v>
      </c>
      <c r="P1" s="178" t="s">
        <v>4</v>
      </c>
      <c r="Q1" s="178" t="s">
        <v>5</v>
      </c>
      <c r="R1" s="178" t="s">
        <v>34</v>
      </c>
      <c r="S1" s="178" t="s">
        <v>6</v>
      </c>
      <c r="T1" s="178" t="s">
        <v>35</v>
      </c>
      <c r="U1" s="178" t="s">
        <v>44</v>
      </c>
      <c r="V1" s="178" t="s">
        <v>8</v>
      </c>
      <c r="W1" s="185" t="s">
        <v>9</v>
      </c>
      <c r="X1" s="186"/>
      <c r="Y1" s="186"/>
      <c r="Z1" s="186"/>
      <c r="AA1" s="186"/>
      <c r="AB1" s="186"/>
      <c r="AC1" s="186"/>
      <c r="AD1" s="187"/>
    </row>
    <row r="2" spans="1:30" ht="69" customHeight="1" thickBot="1">
      <c r="A2" s="177"/>
      <c r="B2" s="177"/>
      <c r="C2" s="184"/>
      <c r="D2" s="184"/>
      <c r="E2" s="179"/>
      <c r="F2" s="179"/>
      <c r="G2" s="83" t="s">
        <v>10</v>
      </c>
      <c r="H2" s="83" t="s">
        <v>11</v>
      </c>
      <c r="I2" s="83" t="s">
        <v>12</v>
      </c>
      <c r="J2" s="83" t="s">
        <v>13</v>
      </c>
      <c r="K2" s="84" t="s">
        <v>36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85" t="s">
        <v>14</v>
      </c>
      <c r="X2" s="86" t="s">
        <v>15</v>
      </c>
      <c r="Y2" s="86" t="s">
        <v>16</v>
      </c>
      <c r="Z2" s="86" t="s">
        <v>17</v>
      </c>
      <c r="AA2" s="86" t="s">
        <v>18</v>
      </c>
      <c r="AB2" s="86" t="s">
        <v>19</v>
      </c>
      <c r="AC2" s="84" t="s">
        <v>20</v>
      </c>
      <c r="AD2" s="84" t="s">
        <v>21</v>
      </c>
    </row>
    <row r="3" spans="1:30">
      <c r="A3" s="213"/>
      <c r="B3" s="207" t="s">
        <v>22</v>
      </c>
      <c r="C3" s="208"/>
      <c r="D3" s="209"/>
      <c r="E3" s="71"/>
      <c r="F3" s="87"/>
      <c r="G3" s="92"/>
      <c r="H3" s="92"/>
      <c r="I3" s="92"/>
      <c r="J3" s="92"/>
      <c r="K3" s="92"/>
      <c r="L3" s="112"/>
      <c r="M3" s="194">
        <f>SUM(L3)</f>
        <v>0</v>
      </c>
      <c r="N3" s="112"/>
      <c r="O3" s="194">
        <f>SUM(N3)</f>
        <v>0</v>
      </c>
      <c r="P3" s="104"/>
      <c r="Q3" s="99"/>
      <c r="R3" s="128">
        <f t="shared" ref="R3:R53" si="0">L3+N3</f>
        <v>0</v>
      </c>
      <c r="S3" s="112">
        <f>L3</f>
        <v>0</v>
      </c>
      <c r="T3" s="112">
        <f>N3</f>
        <v>0</v>
      </c>
      <c r="U3" s="130">
        <f>S3+T3</f>
        <v>0</v>
      </c>
      <c r="V3" s="112">
        <f>R3-U3</f>
        <v>0</v>
      </c>
      <c r="W3" s="105"/>
      <c r="X3" s="105"/>
      <c r="Y3" s="105"/>
      <c r="Z3" s="105"/>
      <c r="AA3" s="105"/>
      <c r="AB3" s="105"/>
      <c r="AC3" s="105"/>
      <c r="AD3" s="105"/>
    </row>
    <row r="4" spans="1:30" ht="15.75" thickBot="1">
      <c r="A4" s="214"/>
      <c r="B4" s="210"/>
      <c r="C4" s="211"/>
      <c r="D4" s="212"/>
      <c r="E4" s="73"/>
      <c r="F4" s="88"/>
      <c r="G4" s="93"/>
      <c r="H4" s="93"/>
      <c r="I4" s="93"/>
      <c r="J4" s="93"/>
      <c r="K4" s="93"/>
      <c r="L4" s="114"/>
      <c r="M4" s="196"/>
      <c r="N4" s="114"/>
      <c r="O4" s="196"/>
      <c r="P4" s="100"/>
      <c r="Q4" s="100"/>
      <c r="R4" s="132">
        <f t="shared" si="0"/>
        <v>0</v>
      </c>
      <c r="S4" s="114">
        <f t="shared" ref="S4:S53" si="1">L4</f>
        <v>0</v>
      </c>
      <c r="T4" s="114">
        <f t="shared" ref="T4:T53" si="2">N4</f>
        <v>0</v>
      </c>
      <c r="U4" s="132">
        <f t="shared" ref="U4:U53" si="3">S4+T4</f>
        <v>0</v>
      </c>
      <c r="V4" s="114">
        <f t="shared" ref="V4:V53" si="4">R4-U4</f>
        <v>0</v>
      </c>
      <c r="W4" s="106"/>
      <c r="X4" s="106"/>
      <c r="Y4" s="106"/>
      <c r="Z4" s="106"/>
      <c r="AA4" s="106"/>
      <c r="AB4" s="106"/>
      <c r="AC4" s="106"/>
      <c r="AD4" s="106"/>
    </row>
    <row r="5" spans="1:30" ht="30">
      <c r="A5" s="219"/>
      <c r="B5" s="217" t="s">
        <v>43</v>
      </c>
      <c r="C5" s="223" t="s">
        <v>26</v>
      </c>
      <c r="D5" s="35" t="s">
        <v>38</v>
      </c>
      <c r="E5" s="71"/>
      <c r="F5" s="87"/>
      <c r="G5" s="92"/>
      <c r="H5" s="92"/>
      <c r="I5" s="92"/>
      <c r="J5" s="92"/>
      <c r="K5" s="92"/>
      <c r="L5" s="112"/>
      <c r="M5" s="194">
        <f>SUM(L5:L8)</f>
        <v>0</v>
      </c>
      <c r="N5" s="112"/>
      <c r="O5" s="194">
        <f>SUM(N5:N8)</f>
        <v>0</v>
      </c>
      <c r="P5" s="99"/>
      <c r="Q5" s="99"/>
      <c r="R5" s="128">
        <f t="shared" si="0"/>
        <v>0</v>
      </c>
      <c r="S5" s="112">
        <f t="shared" si="1"/>
        <v>0</v>
      </c>
      <c r="T5" s="112">
        <f t="shared" si="2"/>
        <v>0</v>
      </c>
      <c r="U5" s="130">
        <f t="shared" si="3"/>
        <v>0</v>
      </c>
      <c r="V5" s="112">
        <f t="shared" si="4"/>
        <v>0</v>
      </c>
      <c r="W5" s="105"/>
      <c r="X5" s="105"/>
      <c r="Y5" s="105"/>
      <c r="Z5" s="105"/>
      <c r="AA5" s="105"/>
      <c r="AB5" s="105"/>
      <c r="AC5" s="105"/>
      <c r="AD5" s="105"/>
    </row>
    <row r="6" spans="1:30" ht="49.5" customHeight="1">
      <c r="A6" s="219"/>
      <c r="B6" s="217"/>
      <c r="C6" s="223"/>
      <c r="D6" s="13" t="s">
        <v>174</v>
      </c>
      <c r="E6" s="72"/>
      <c r="F6" s="89"/>
      <c r="G6" s="94"/>
      <c r="H6" s="94"/>
      <c r="I6" s="94"/>
      <c r="J6" s="94"/>
      <c r="K6" s="94"/>
      <c r="L6" s="113"/>
      <c r="M6" s="195"/>
      <c r="N6" s="113"/>
      <c r="O6" s="195"/>
      <c r="P6" s="101"/>
      <c r="Q6" s="101"/>
      <c r="R6" s="131">
        <f t="shared" si="0"/>
        <v>0</v>
      </c>
      <c r="S6" s="113">
        <f t="shared" si="1"/>
        <v>0</v>
      </c>
      <c r="T6" s="113">
        <f t="shared" si="2"/>
        <v>0</v>
      </c>
      <c r="U6" s="131">
        <f t="shared" si="3"/>
        <v>0</v>
      </c>
      <c r="V6" s="113">
        <f t="shared" si="4"/>
        <v>0</v>
      </c>
      <c r="W6" s="107"/>
      <c r="X6" s="107"/>
      <c r="Y6" s="107"/>
      <c r="Z6" s="107"/>
      <c r="AA6" s="107"/>
      <c r="AB6" s="107"/>
      <c r="AC6" s="107"/>
      <c r="AD6" s="107"/>
    </row>
    <row r="7" spans="1:30" ht="30">
      <c r="A7" s="219"/>
      <c r="B7" s="217"/>
      <c r="C7" s="223"/>
      <c r="D7" s="12" t="s">
        <v>40</v>
      </c>
      <c r="E7" s="72"/>
      <c r="F7" s="89"/>
      <c r="G7" s="94"/>
      <c r="H7" s="94"/>
      <c r="I7" s="94"/>
      <c r="J7" s="94"/>
      <c r="K7" s="94"/>
      <c r="L7" s="113"/>
      <c r="M7" s="195"/>
      <c r="N7" s="113"/>
      <c r="O7" s="195"/>
      <c r="P7" s="101"/>
      <c r="Q7" s="101"/>
      <c r="R7" s="131">
        <f t="shared" si="0"/>
        <v>0</v>
      </c>
      <c r="S7" s="113">
        <f t="shared" si="1"/>
        <v>0</v>
      </c>
      <c r="T7" s="113">
        <f t="shared" si="2"/>
        <v>0</v>
      </c>
      <c r="U7" s="131">
        <f t="shared" si="3"/>
        <v>0</v>
      </c>
      <c r="V7" s="113">
        <f t="shared" si="4"/>
        <v>0</v>
      </c>
      <c r="W7" s="107"/>
      <c r="X7" s="107"/>
      <c r="Y7" s="107"/>
      <c r="Z7" s="107"/>
      <c r="AA7" s="107"/>
      <c r="AB7" s="107"/>
      <c r="AC7" s="107"/>
      <c r="AD7" s="107"/>
    </row>
    <row r="8" spans="1:30" ht="45.75" customHeight="1" thickBot="1">
      <c r="A8" s="214"/>
      <c r="B8" s="217"/>
      <c r="C8" s="224"/>
      <c r="D8" s="14" t="s">
        <v>59</v>
      </c>
      <c r="E8" s="73"/>
      <c r="F8" s="88"/>
      <c r="G8" s="93"/>
      <c r="H8" s="93"/>
      <c r="I8" s="93"/>
      <c r="J8" s="93"/>
      <c r="K8" s="93"/>
      <c r="L8" s="114"/>
      <c r="M8" s="196"/>
      <c r="N8" s="114"/>
      <c r="O8" s="196"/>
      <c r="P8" s="100"/>
      <c r="Q8" s="100"/>
      <c r="R8" s="131">
        <f t="shared" si="0"/>
        <v>0</v>
      </c>
      <c r="S8" s="114">
        <f t="shared" si="1"/>
        <v>0</v>
      </c>
      <c r="T8" s="114">
        <f t="shared" si="2"/>
        <v>0</v>
      </c>
      <c r="U8" s="132">
        <f t="shared" si="3"/>
        <v>0</v>
      </c>
      <c r="V8" s="114">
        <f t="shared" si="4"/>
        <v>0</v>
      </c>
      <c r="W8" s="106"/>
      <c r="X8" s="106"/>
      <c r="Y8" s="106"/>
      <c r="Z8" s="106"/>
      <c r="AA8" s="106"/>
      <c r="AB8" s="106"/>
      <c r="AC8" s="106"/>
      <c r="AD8" s="106"/>
    </row>
    <row r="9" spans="1:30" ht="15" customHeight="1">
      <c r="A9" s="201"/>
      <c r="B9" s="217"/>
      <c r="C9" s="188" t="s">
        <v>45</v>
      </c>
      <c r="D9" s="191"/>
      <c r="E9" s="104"/>
      <c r="F9" s="87"/>
      <c r="G9" s="92"/>
      <c r="H9" s="92"/>
      <c r="I9" s="92"/>
      <c r="J9" s="92"/>
      <c r="K9" s="92"/>
      <c r="L9" s="112"/>
      <c r="M9" s="194">
        <f>SUM(L9:L16)</f>
        <v>0</v>
      </c>
      <c r="N9" s="112"/>
      <c r="O9" s="194">
        <f>SUM(N9:N17)</f>
        <v>0</v>
      </c>
      <c r="P9" s="99"/>
      <c r="Q9" s="99"/>
      <c r="R9" s="128">
        <f t="shared" si="0"/>
        <v>0</v>
      </c>
      <c r="S9" s="112">
        <f t="shared" si="1"/>
        <v>0</v>
      </c>
      <c r="T9" s="112">
        <f t="shared" si="2"/>
        <v>0</v>
      </c>
      <c r="U9" s="130">
        <f t="shared" si="3"/>
        <v>0</v>
      </c>
      <c r="V9" s="112">
        <f t="shared" si="4"/>
        <v>0</v>
      </c>
      <c r="W9" s="105"/>
      <c r="X9" s="105"/>
      <c r="Y9" s="105"/>
      <c r="Z9" s="105"/>
      <c r="AA9" s="105"/>
      <c r="AB9" s="105"/>
      <c r="AC9" s="105"/>
      <c r="AD9" s="105"/>
    </row>
    <row r="10" spans="1:30">
      <c r="A10" s="202"/>
      <c r="B10" s="217"/>
      <c r="C10" s="190"/>
      <c r="D10" s="191"/>
      <c r="E10" s="77"/>
      <c r="F10" s="89"/>
      <c r="G10" s="94"/>
      <c r="H10" s="94"/>
      <c r="I10" s="94"/>
      <c r="J10" s="94"/>
      <c r="K10" s="94"/>
      <c r="L10" s="113"/>
      <c r="M10" s="195"/>
      <c r="N10" s="113"/>
      <c r="O10" s="195"/>
      <c r="P10" s="101"/>
      <c r="Q10" s="101"/>
      <c r="R10" s="131">
        <f t="shared" si="0"/>
        <v>0</v>
      </c>
      <c r="S10" s="113">
        <f t="shared" si="1"/>
        <v>0</v>
      </c>
      <c r="T10" s="113">
        <f t="shared" si="2"/>
        <v>0</v>
      </c>
      <c r="U10" s="131">
        <f t="shared" si="3"/>
        <v>0</v>
      </c>
      <c r="V10" s="113">
        <f t="shared" si="4"/>
        <v>0</v>
      </c>
      <c r="W10" s="107"/>
      <c r="X10" s="107"/>
      <c r="Y10" s="107"/>
      <c r="Z10" s="107"/>
      <c r="AA10" s="107"/>
      <c r="AB10" s="107"/>
      <c r="AC10" s="107"/>
      <c r="AD10" s="107"/>
    </row>
    <row r="11" spans="1:30">
      <c r="A11" s="202"/>
      <c r="B11" s="217"/>
      <c r="C11" s="190"/>
      <c r="D11" s="191"/>
      <c r="E11" s="77"/>
      <c r="F11" s="89"/>
      <c r="G11" s="94"/>
      <c r="H11" s="94"/>
      <c r="I11" s="94"/>
      <c r="J11" s="94"/>
      <c r="K11" s="94"/>
      <c r="L11" s="113"/>
      <c r="M11" s="195"/>
      <c r="N11" s="113"/>
      <c r="O11" s="195"/>
      <c r="P11" s="101"/>
      <c r="Q11" s="101"/>
      <c r="R11" s="131">
        <f t="shared" si="0"/>
        <v>0</v>
      </c>
      <c r="S11" s="113">
        <f t="shared" si="1"/>
        <v>0</v>
      </c>
      <c r="T11" s="113">
        <f t="shared" si="2"/>
        <v>0</v>
      </c>
      <c r="U11" s="131">
        <f t="shared" si="3"/>
        <v>0</v>
      </c>
      <c r="V11" s="113">
        <f t="shared" si="4"/>
        <v>0</v>
      </c>
      <c r="W11" s="107"/>
      <c r="X11" s="107"/>
      <c r="Y11" s="107"/>
      <c r="Z11" s="107"/>
      <c r="AA11" s="107"/>
      <c r="AB11" s="107"/>
      <c r="AC11" s="107"/>
      <c r="AD11" s="107"/>
    </row>
    <row r="12" spans="1:30">
      <c r="A12" s="202"/>
      <c r="B12" s="217"/>
      <c r="C12" s="190"/>
      <c r="D12" s="191"/>
      <c r="E12" s="77"/>
      <c r="F12" s="89"/>
      <c r="G12" s="94"/>
      <c r="H12" s="94"/>
      <c r="I12" s="94"/>
      <c r="J12" s="94"/>
      <c r="K12" s="94"/>
      <c r="L12" s="113"/>
      <c r="M12" s="195"/>
      <c r="N12" s="113"/>
      <c r="O12" s="195"/>
      <c r="P12" s="101"/>
      <c r="Q12" s="101"/>
      <c r="R12" s="131">
        <f t="shared" si="0"/>
        <v>0</v>
      </c>
      <c r="S12" s="113">
        <f t="shared" si="1"/>
        <v>0</v>
      </c>
      <c r="T12" s="113">
        <f t="shared" si="2"/>
        <v>0</v>
      </c>
      <c r="U12" s="131">
        <f t="shared" si="3"/>
        <v>0</v>
      </c>
      <c r="V12" s="113">
        <f t="shared" si="4"/>
        <v>0</v>
      </c>
      <c r="W12" s="107"/>
      <c r="X12" s="107"/>
      <c r="Y12" s="107"/>
      <c r="Z12" s="107"/>
      <c r="AA12" s="107"/>
      <c r="AB12" s="107"/>
      <c r="AC12" s="107"/>
      <c r="AD12" s="107"/>
    </row>
    <row r="13" spans="1:30">
      <c r="A13" s="202"/>
      <c r="B13" s="217"/>
      <c r="C13" s="190"/>
      <c r="D13" s="191"/>
      <c r="E13" s="77"/>
      <c r="F13" s="89"/>
      <c r="G13" s="94"/>
      <c r="H13" s="94"/>
      <c r="I13" s="94"/>
      <c r="J13" s="94"/>
      <c r="K13" s="94"/>
      <c r="L13" s="113"/>
      <c r="M13" s="195"/>
      <c r="N13" s="113"/>
      <c r="O13" s="195"/>
      <c r="P13" s="101"/>
      <c r="Q13" s="101"/>
      <c r="R13" s="131">
        <f t="shared" si="0"/>
        <v>0</v>
      </c>
      <c r="S13" s="113">
        <f t="shared" si="1"/>
        <v>0</v>
      </c>
      <c r="T13" s="113">
        <f t="shared" si="2"/>
        <v>0</v>
      </c>
      <c r="U13" s="131">
        <f t="shared" si="3"/>
        <v>0</v>
      </c>
      <c r="V13" s="113">
        <f t="shared" si="4"/>
        <v>0</v>
      </c>
      <c r="W13" s="107"/>
      <c r="X13" s="107"/>
      <c r="Y13" s="107"/>
      <c r="Z13" s="107"/>
      <c r="AA13" s="107"/>
      <c r="AB13" s="107"/>
      <c r="AC13" s="107"/>
      <c r="AD13" s="107"/>
    </row>
    <row r="14" spans="1:30">
      <c r="A14" s="202"/>
      <c r="B14" s="217"/>
      <c r="C14" s="190"/>
      <c r="D14" s="191"/>
      <c r="E14" s="77"/>
      <c r="F14" s="89"/>
      <c r="G14" s="94"/>
      <c r="H14" s="94"/>
      <c r="I14" s="94"/>
      <c r="J14" s="94"/>
      <c r="K14" s="94"/>
      <c r="L14" s="113"/>
      <c r="M14" s="195"/>
      <c r="N14" s="113"/>
      <c r="O14" s="195"/>
      <c r="P14" s="101"/>
      <c r="Q14" s="101"/>
      <c r="R14" s="131">
        <f t="shared" si="0"/>
        <v>0</v>
      </c>
      <c r="S14" s="113">
        <f t="shared" si="1"/>
        <v>0</v>
      </c>
      <c r="T14" s="113">
        <f t="shared" si="2"/>
        <v>0</v>
      </c>
      <c r="U14" s="131">
        <f t="shared" si="3"/>
        <v>0</v>
      </c>
      <c r="V14" s="113">
        <f t="shared" si="4"/>
        <v>0</v>
      </c>
      <c r="W14" s="107"/>
      <c r="X14" s="107"/>
      <c r="Y14" s="107"/>
      <c r="Z14" s="107"/>
      <c r="AA14" s="107"/>
      <c r="AB14" s="107"/>
      <c r="AC14" s="107"/>
      <c r="AD14" s="107"/>
    </row>
    <row r="15" spans="1:30">
      <c r="A15" s="202"/>
      <c r="B15" s="217"/>
      <c r="C15" s="190"/>
      <c r="D15" s="191"/>
      <c r="E15" s="77"/>
      <c r="F15" s="89"/>
      <c r="G15" s="94"/>
      <c r="H15" s="94"/>
      <c r="I15" s="94"/>
      <c r="J15" s="94"/>
      <c r="K15" s="94"/>
      <c r="L15" s="113"/>
      <c r="M15" s="195"/>
      <c r="N15" s="113"/>
      <c r="O15" s="195"/>
      <c r="P15" s="101"/>
      <c r="Q15" s="101"/>
      <c r="R15" s="131">
        <f t="shared" si="0"/>
        <v>0</v>
      </c>
      <c r="S15" s="113">
        <f t="shared" si="1"/>
        <v>0</v>
      </c>
      <c r="T15" s="113">
        <f t="shared" si="2"/>
        <v>0</v>
      </c>
      <c r="U15" s="131">
        <f t="shared" si="3"/>
        <v>0</v>
      </c>
      <c r="V15" s="113">
        <f t="shared" si="4"/>
        <v>0</v>
      </c>
      <c r="W15" s="107"/>
      <c r="X15" s="107"/>
      <c r="Y15" s="107"/>
      <c r="Z15" s="107"/>
      <c r="AA15" s="107"/>
      <c r="AB15" s="107"/>
      <c r="AC15" s="107"/>
      <c r="AD15" s="107"/>
    </row>
    <row r="16" spans="1:30" ht="15.75" thickBot="1">
      <c r="A16" s="203"/>
      <c r="B16" s="217"/>
      <c r="C16" s="192"/>
      <c r="D16" s="193"/>
      <c r="E16" s="78"/>
      <c r="F16" s="88"/>
      <c r="G16" s="93"/>
      <c r="H16" s="93"/>
      <c r="I16" s="93"/>
      <c r="J16" s="93"/>
      <c r="K16" s="93"/>
      <c r="L16" s="114"/>
      <c r="M16" s="196"/>
      <c r="N16" s="114"/>
      <c r="O16" s="196"/>
      <c r="P16" s="100"/>
      <c r="Q16" s="100"/>
      <c r="R16" s="131">
        <f t="shared" si="0"/>
        <v>0</v>
      </c>
      <c r="S16" s="114">
        <f t="shared" si="1"/>
        <v>0</v>
      </c>
      <c r="T16" s="114">
        <f t="shared" si="2"/>
        <v>0</v>
      </c>
      <c r="U16" s="132">
        <f t="shared" si="3"/>
        <v>0</v>
      </c>
      <c r="V16" s="114">
        <f t="shared" si="4"/>
        <v>0</v>
      </c>
      <c r="W16" s="106"/>
      <c r="X16" s="106"/>
      <c r="Y16" s="106"/>
      <c r="Z16" s="106"/>
      <c r="AA16" s="106"/>
      <c r="AB16" s="106"/>
      <c r="AC16" s="106"/>
      <c r="AD16" s="106"/>
    </row>
    <row r="17" spans="1:30" ht="45.75" customHeight="1">
      <c r="A17" s="201">
        <f>55000+300+120000+70000+70000</f>
        <v>315300</v>
      </c>
      <c r="B17" s="217"/>
      <c r="C17" s="188" t="s">
        <v>46</v>
      </c>
      <c r="D17" s="189"/>
      <c r="E17" s="74" t="s">
        <v>146</v>
      </c>
      <c r="F17" s="87"/>
      <c r="G17" s="92"/>
      <c r="H17" s="92"/>
      <c r="I17" s="92"/>
      <c r="J17" s="92"/>
      <c r="K17" s="92"/>
      <c r="L17" s="112">
        <v>31860.240000000002</v>
      </c>
      <c r="M17" s="194">
        <f>SUM(L17:L26)</f>
        <v>46229.46</v>
      </c>
      <c r="N17" s="112"/>
      <c r="O17" s="194">
        <f>SUM(N17:N26)</f>
        <v>17645.310000000001</v>
      </c>
      <c r="P17" s="99"/>
      <c r="Q17" s="99"/>
      <c r="R17" s="128">
        <f t="shared" si="0"/>
        <v>31860.240000000002</v>
      </c>
      <c r="S17" s="112">
        <f t="shared" si="1"/>
        <v>31860.240000000002</v>
      </c>
      <c r="T17" s="112">
        <f t="shared" si="2"/>
        <v>0</v>
      </c>
      <c r="U17" s="130">
        <f t="shared" si="3"/>
        <v>31860.240000000002</v>
      </c>
      <c r="V17" s="112">
        <f t="shared" si="4"/>
        <v>0</v>
      </c>
      <c r="W17" s="105" t="s">
        <v>61</v>
      </c>
      <c r="X17" s="105"/>
      <c r="Y17" s="105"/>
      <c r="Z17" s="105" t="s">
        <v>61</v>
      </c>
      <c r="AA17" s="105"/>
      <c r="AB17" s="105"/>
      <c r="AC17" s="105"/>
      <c r="AD17" s="105"/>
    </row>
    <row r="18" spans="1:30" ht="30">
      <c r="A18" s="202"/>
      <c r="B18" s="217"/>
      <c r="C18" s="190"/>
      <c r="D18" s="191"/>
      <c r="E18" s="76" t="s">
        <v>147</v>
      </c>
      <c r="F18" s="89"/>
      <c r="G18" s="94" t="s">
        <v>134</v>
      </c>
      <c r="H18" s="94"/>
      <c r="I18" s="94"/>
      <c r="J18" s="94"/>
      <c r="K18" s="94"/>
      <c r="L18" s="113">
        <v>12786.73</v>
      </c>
      <c r="M18" s="195"/>
      <c r="N18" s="113"/>
      <c r="O18" s="195"/>
      <c r="P18" s="101"/>
      <c r="Q18" s="101"/>
      <c r="R18" s="131">
        <f t="shared" si="0"/>
        <v>12786.73</v>
      </c>
      <c r="S18" s="113">
        <f t="shared" si="1"/>
        <v>12786.73</v>
      </c>
      <c r="T18" s="113">
        <f t="shared" si="2"/>
        <v>0</v>
      </c>
      <c r="U18" s="131">
        <f t="shared" si="3"/>
        <v>12786.73</v>
      </c>
      <c r="V18" s="113">
        <f t="shared" si="4"/>
        <v>0</v>
      </c>
      <c r="W18" s="107" t="s">
        <v>61</v>
      </c>
      <c r="X18" s="107"/>
      <c r="Y18" s="107"/>
      <c r="Z18" s="107" t="s">
        <v>61</v>
      </c>
      <c r="AA18" s="107"/>
      <c r="AB18" s="107"/>
      <c r="AC18" s="107"/>
      <c r="AD18" s="107"/>
    </row>
    <row r="19" spans="1:30" ht="30">
      <c r="A19" s="202"/>
      <c r="B19" s="217"/>
      <c r="C19" s="190"/>
      <c r="D19" s="191"/>
      <c r="E19" s="76" t="s">
        <v>148</v>
      </c>
      <c r="F19" s="89"/>
      <c r="G19" s="94"/>
      <c r="H19" s="94"/>
      <c r="I19" s="94"/>
      <c r="J19" s="94"/>
      <c r="K19" s="94"/>
      <c r="L19" s="113">
        <v>1224.72</v>
      </c>
      <c r="M19" s="195"/>
      <c r="N19" s="113"/>
      <c r="O19" s="195"/>
      <c r="P19" s="101"/>
      <c r="Q19" s="101"/>
      <c r="R19" s="131">
        <f t="shared" si="0"/>
        <v>1224.72</v>
      </c>
      <c r="S19" s="113">
        <f t="shared" si="1"/>
        <v>1224.72</v>
      </c>
      <c r="T19" s="113">
        <f t="shared" si="2"/>
        <v>0</v>
      </c>
      <c r="U19" s="131">
        <f t="shared" si="3"/>
        <v>1224.72</v>
      </c>
      <c r="V19" s="113">
        <f t="shared" si="4"/>
        <v>0</v>
      </c>
      <c r="W19" s="107" t="s">
        <v>61</v>
      </c>
      <c r="X19" s="107"/>
      <c r="Y19" s="107" t="s">
        <v>61</v>
      </c>
      <c r="Z19" s="107"/>
      <c r="AA19" s="107"/>
      <c r="AB19" s="107"/>
      <c r="AC19" s="107"/>
      <c r="AD19" s="107"/>
    </row>
    <row r="20" spans="1:30" ht="30">
      <c r="A20" s="202"/>
      <c r="B20" s="217"/>
      <c r="C20" s="190"/>
      <c r="D20" s="191"/>
      <c r="E20" s="76" t="s">
        <v>149</v>
      </c>
      <c r="F20" s="89"/>
      <c r="G20" s="94"/>
      <c r="H20" s="94"/>
      <c r="I20" s="94"/>
      <c r="J20" s="94"/>
      <c r="K20" s="94"/>
      <c r="L20" s="113">
        <v>357.77</v>
      </c>
      <c r="M20" s="195"/>
      <c r="N20" s="113">
        <v>10309.209999999999</v>
      </c>
      <c r="O20" s="195"/>
      <c r="P20" s="101"/>
      <c r="Q20" s="101"/>
      <c r="R20" s="131">
        <f t="shared" si="0"/>
        <v>10666.98</v>
      </c>
      <c r="S20" s="113">
        <f t="shared" si="1"/>
        <v>357.77</v>
      </c>
      <c r="T20" s="113">
        <f t="shared" si="2"/>
        <v>10309.209999999999</v>
      </c>
      <c r="U20" s="131">
        <f t="shared" si="3"/>
        <v>10666.98</v>
      </c>
      <c r="V20" s="113">
        <f t="shared" si="4"/>
        <v>0</v>
      </c>
      <c r="W20" s="107" t="s">
        <v>61</v>
      </c>
      <c r="X20" s="107"/>
      <c r="Y20" s="107"/>
      <c r="Z20" s="107" t="s">
        <v>61</v>
      </c>
      <c r="AA20" s="107"/>
      <c r="AB20" s="107"/>
      <c r="AC20" s="107"/>
      <c r="AD20" s="107"/>
    </row>
    <row r="21" spans="1:30">
      <c r="A21" s="202"/>
      <c r="B21" s="217"/>
      <c r="C21" s="190"/>
      <c r="D21" s="191"/>
      <c r="E21" s="79" t="s">
        <v>151</v>
      </c>
      <c r="F21" s="90"/>
      <c r="G21" s="96"/>
      <c r="H21" s="96"/>
      <c r="I21" s="96"/>
      <c r="J21" s="96"/>
      <c r="K21" s="96"/>
      <c r="L21" s="116"/>
      <c r="M21" s="195"/>
      <c r="N21" s="116">
        <v>6340.39</v>
      </c>
      <c r="O21" s="195"/>
      <c r="P21" s="102"/>
      <c r="Q21" s="102"/>
      <c r="R21" s="131">
        <f t="shared" si="0"/>
        <v>6340.39</v>
      </c>
      <c r="S21" s="113">
        <f t="shared" si="1"/>
        <v>0</v>
      </c>
      <c r="T21" s="113">
        <f t="shared" si="2"/>
        <v>6340.39</v>
      </c>
      <c r="U21" s="131">
        <f t="shared" si="3"/>
        <v>6340.39</v>
      </c>
      <c r="V21" s="113">
        <f t="shared" si="4"/>
        <v>0</v>
      </c>
      <c r="W21" s="108" t="s">
        <v>61</v>
      </c>
      <c r="X21" s="108"/>
      <c r="Y21" s="108"/>
      <c r="Z21" s="108" t="s">
        <v>61</v>
      </c>
      <c r="AA21" s="108"/>
      <c r="AB21" s="108"/>
      <c r="AC21" s="108"/>
      <c r="AD21" s="108"/>
    </row>
    <row r="22" spans="1:30" ht="30">
      <c r="A22" s="202"/>
      <c r="B22" s="217"/>
      <c r="C22" s="190"/>
      <c r="D22" s="191"/>
      <c r="E22" s="79" t="s">
        <v>150</v>
      </c>
      <c r="F22" s="90"/>
      <c r="G22" s="96" t="s">
        <v>67</v>
      </c>
      <c r="H22" s="96"/>
      <c r="I22" s="96"/>
      <c r="J22" s="96"/>
      <c r="K22" s="96"/>
      <c r="L22" s="116"/>
      <c r="M22" s="195"/>
      <c r="N22" s="116">
        <v>381.65</v>
      </c>
      <c r="O22" s="195"/>
      <c r="P22" s="102"/>
      <c r="Q22" s="102"/>
      <c r="R22" s="131">
        <f t="shared" si="0"/>
        <v>381.65</v>
      </c>
      <c r="S22" s="113">
        <f t="shared" si="1"/>
        <v>0</v>
      </c>
      <c r="T22" s="113">
        <f t="shared" si="2"/>
        <v>381.65</v>
      </c>
      <c r="U22" s="131">
        <f t="shared" si="3"/>
        <v>381.65</v>
      </c>
      <c r="V22" s="113">
        <f t="shared" si="4"/>
        <v>0</v>
      </c>
      <c r="W22" s="108" t="s">
        <v>61</v>
      </c>
      <c r="X22" s="108"/>
      <c r="Y22" s="108" t="s">
        <v>61</v>
      </c>
      <c r="Z22" s="108"/>
      <c r="AA22" s="108"/>
      <c r="AB22" s="108"/>
      <c r="AC22" s="108"/>
      <c r="AD22" s="108"/>
    </row>
    <row r="23" spans="1:30">
      <c r="A23" s="202"/>
      <c r="B23" s="217"/>
      <c r="C23" s="190"/>
      <c r="D23" s="191"/>
      <c r="E23" s="79" t="s">
        <v>92</v>
      </c>
      <c r="F23" s="90"/>
      <c r="G23" s="96" t="s">
        <v>67</v>
      </c>
      <c r="H23" s="96"/>
      <c r="I23" s="96"/>
      <c r="J23" s="96"/>
      <c r="K23" s="96"/>
      <c r="L23" s="116"/>
      <c r="M23" s="195"/>
      <c r="N23" s="116">
        <v>614.05999999999995</v>
      </c>
      <c r="O23" s="195"/>
      <c r="P23" s="102"/>
      <c r="Q23" s="102"/>
      <c r="R23" s="131">
        <f t="shared" si="0"/>
        <v>614.05999999999995</v>
      </c>
      <c r="S23" s="113">
        <f t="shared" si="1"/>
        <v>0</v>
      </c>
      <c r="T23" s="113">
        <f t="shared" si="2"/>
        <v>614.05999999999995</v>
      </c>
      <c r="U23" s="131">
        <f t="shared" si="3"/>
        <v>614.05999999999995</v>
      </c>
      <c r="V23" s="113">
        <f t="shared" si="4"/>
        <v>0</v>
      </c>
      <c r="W23" s="108" t="s">
        <v>61</v>
      </c>
      <c r="X23" s="108"/>
      <c r="Y23" s="108"/>
      <c r="Z23" s="108" t="s">
        <v>61</v>
      </c>
      <c r="AA23" s="108"/>
      <c r="AB23" s="108"/>
      <c r="AC23" s="108"/>
      <c r="AD23" s="108"/>
    </row>
    <row r="24" spans="1:30">
      <c r="A24" s="202"/>
      <c r="B24" s="217"/>
      <c r="C24" s="190"/>
      <c r="D24" s="191"/>
      <c r="E24" s="79"/>
      <c r="F24" s="90"/>
      <c r="G24" s="96"/>
      <c r="H24" s="96"/>
      <c r="I24" s="96"/>
      <c r="J24" s="96"/>
      <c r="K24" s="96"/>
      <c r="L24" s="116"/>
      <c r="M24" s="195"/>
      <c r="N24" s="116"/>
      <c r="O24" s="195"/>
      <c r="P24" s="102"/>
      <c r="Q24" s="102"/>
      <c r="R24" s="131">
        <f t="shared" si="0"/>
        <v>0</v>
      </c>
      <c r="S24" s="113">
        <f t="shared" si="1"/>
        <v>0</v>
      </c>
      <c r="T24" s="113">
        <f t="shared" si="2"/>
        <v>0</v>
      </c>
      <c r="U24" s="131">
        <f t="shared" si="3"/>
        <v>0</v>
      </c>
      <c r="V24" s="113">
        <f t="shared" si="4"/>
        <v>0</v>
      </c>
      <c r="W24" s="108"/>
      <c r="X24" s="108"/>
      <c r="Y24" s="108"/>
      <c r="Z24" s="108"/>
      <c r="AA24" s="108"/>
      <c r="AB24" s="108"/>
      <c r="AC24" s="108"/>
      <c r="AD24" s="108"/>
    </row>
    <row r="25" spans="1:30">
      <c r="A25" s="202"/>
      <c r="B25" s="217"/>
      <c r="C25" s="190"/>
      <c r="D25" s="191"/>
      <c r="E25" s="79"/>
      <c r="F25" s="90"/>
      <c r="G25" s="96"/>
      <c r="H25" s="96"/>
      <c r="I25" s="96"/>
      <c r="J25" s="96"/>
      <c r="K25" s="96"/>
      <c r="L25" s="116"/>
      <c r="M25" s="195"/>
      <c r="N25" s="116"/>
      <c r="O25" s="195"/>
      <c r="P25" s="102"/>
      <c r="Q25" s="102"/>
      <c r="R25" s="131">
        <f t="shared" si="0"/>
        <v>0</v>
      </c>
      <c r="S25" s="113">
        <f t="shared" si="1"/>
        <v>0</v>
      </c>
      <c r="T25" s="113">
        <f t="shared" si="2"/>
        <v>0</v>
      </c>
      <c r="U25" s="131">
        <f t="shared" si="3"/>
        <v>0</v>
      </c>
      <c r="V25" s="113">
        <f t="shared" si="4"/>
        <v>0</v>
      </c>
      <c r="W25" s="108"/>
      <c r="X25" s="108"/>
      <c r="Y25" s="108"/>
      <c r="Z25" s="108"/>
      <c r="AA25" s="108"/>
      <c r="AB25" s="108"/>
      <c r="AC25" s="108"/>
      <c r="AD25" s="108"/>
    </row>
    <row r="26" spans="1:30" ht="15.75" thickBot="1">
      <c r="A26" s="203"/>
      <c r="B26" s="217"/>
      <c r="C26" s="190"/>
      <c r="D26" s="191"/>
      <c r="E26" s="78"/>
      <c r="F26" s="88"/>
      <c r="G26" s="93"/>
      <c r="H26" s="93"/>
      <c r="I26" s="93"/>
      <c r="J26" s="93"/>
      <c r="K26" s="93"/>
      <c r="L26" s="114"/>
      <c r="M26" s="196"/>
      <c r="N26" s="114"/>
      <c r="O26" s="196"/>
      <c r="P26" s="100"/>
      <c r="Q26" s="100"/>
      <c r="R26" s="131">
        <f t="shared" si="0"/>
        <v>0</v>
      </c>
      <c r="S26" s="113">
        <f t="shared" si="1"/>
        <v>0</v>
      </c>
      <c r="T26" s="113">
        <f t="shared" si="2"/>
        <v>0</v>
      </c>
      <c r="U26" s="131">
        <f t="shared" si="3"/>
        <v>0</v>
      </c>
      <c r="V26" s="113">
        <f t="shared" si="4"/>
        <v>0</v>
      </c>
      <c r="W26" s="106"/>
      <c r="X26" s="106"/>
      <c r="Y26" s="106"/>
      <c r="Z26" s="106"/>
      <c r="AA26" s="106"/>
      <c r="AB26" s="106"/>
      <c r="AC26" s="106"/>
      <c r="AD26" s="106"/>
    </row>
    <row r="27" spans="1:30" ht="21" customHeight="1">
      <c r="A27" s="201">
        <f>15100+40000+1000+30000</f>
        <v>86100</v>
      </c>
      <c r="B27" s="217"/>
      <c r="C27" s="188" t="s">
        <v>37</v>
      </c>
      <c r="D27" s="189"/>
      <c r="E27" s="74" t="s">
        <v>155</v>
      </c>
      <c r="F27" s="87"/>
      <c r="G27" s="92"/>
      <c r="H27" s="92"/>
      <c r="I27" s="92"/>
      <c r="J27" s="92"/>
      <c r="K27" s="92" t="s">
        <v>63</v>
      </c>
      <c r="L27" s="112"/>
      <c r="M27" s="194">
        <f t="shared" ref="M27" si="5">SUM(M17)</f>
        <v>46229.46</v>
      </c>
      <c r="N27" s="112">
        <v>525.76</v>
      </c>
      <c r="O27" s="194">
        <f>SUM(N27:N39)</f>
        <v>1210.1899999999998</v>
      </c>
      <c r="P27" s="99">
        <v>2016</v>
      </c>
      <c r="Q27" s="99" t="s">
        <v>68</v>
      </c>
      <c r="R27" s="128">
        <f t="shared" si="0"/>
        <v>525.76</v>
      </c>
      <c r="S27" s="112">
        <f t="shared" si="1"/>
        <v>0</v>
      </c>
      <c r="T27" s="112">
        <f t="shared" si="2"/>
        <v>525.76</v>
      </c>
      <c r="U27" s="130">
        <f t="shared" si="3"/>
        <v>525.76</v>
      </c>
      <c r="V27" s="112">
        <f t="shared" si="4"/>
        <v>0</v>
      </c>
      <c r="W27" s="105"/>
      <c r="X27" s="105" t="s">
        <v>61</v>
      </c>
      <c r="Y27" s="105"/>
      <c r="Z27" s="105"/>
      <c r="AA27" s="105"/>
      <c r="AB27" s="105"/>
      <c r="AC27" s="105"/>
      <c r="AD27" s="105"/>
    </row>
    <row r="28" spans="1:30" ht="30">
      <c r="A28" s="202"/>
      <c r="B28" s="217"/>
      <c r="C28" s="190"/>
      <c r="D28" s="191"/>
      <c r="E28" s="76" t="s">
        <v>156</v>
      </c>
      <c r="F28" s="89"/>
      <c r="G28" s="94"/>
      <c r="H28" s="94"/>
      <c r="I28" s="94"/>
      <c r="J28" s="94"/>
      <c r="K28" s="94" t="s">
        <v>63</v>
      </c>
      <c r="L28" s="113"/>
      <c r="M28" s="195"/>
      <c r="N28" s="113">
        <v>268.23</v>
      </c>
      <c r="O28" s="195"/>
      <c r="P28" s="101">
        <v>2016</v>
      </c>
      <c r="Q28" s="101" t="s">
        <v>68</v>
      </c>
      <c r="R28" s="131">
        <f t="shared" si="0"/>
        <v>268.23</v>
      </c>
      <c r="S28" s="113">
        <f t="shared" si="1"/>
        <v>0</v>
      </c>
      <c r="T28" s="113">
        <f t="shared" si="2"/>
        <v>268.23</v>
      </c>
      <c r="U28" s="131">
        <f t="shared" si="3"/>
        <v>268.23</v>
      </c>
      <c r="V28" s="113">
        <f t="shared" si="4"/>
        <v>0</v>
      </c>
      <c r="W28" s="107"/>
      <c r="X28" s="107" t="s">
        <v>61</v>
      </c>
      <c r="Y28" s="107"/>
      <c r="Z28" s="107"/>
      <c r="AA28" s="107"/>
      <c r="AB28" s="107"/>
      <c r="AC28" s="107"/>
      <c r="AD28" s="107"/>
    </row>
    <row r="29" spans="1:30" ht="30">
      <c r="A29" s="202"/>
      <c r="B29" s="217"/>
      <c r="C29" s="190"/>
      <c r="D29" s="191"/>
      <c r="E29" s="76" t="s">
        <v>157</v>
      </c>
      <c r="F29" s="89"/>
      <c r="G29" s="94"/>
      <c r="H29" s="94"/>
      <c r="I29" s="94"/>
      <c r="J29" s="94"/>
      <c r="K29" s="94" t="s">
        <v>63</v>
      </c>
      <c r="L29" s="113"/>
      <c r="M29" s="195"/>
      <c r="N29" s="113">
        <v>14.56</v>
      </c>
      <c r="O29" s="195"/>
      <c r="P29" s="101">
        <v>2016</v>
      </c>
      <c r="Q29" s="101" t="s">
        <v>68</v>
      </c>
      <c r="R29" s="131">
        <f t="shared" si="0"/>
        <v>14.56</v>
      </c>
      <c r="S29" s="113">
        <f t="shared" si="1"/>
        <v>0</v>
      </c>
      <c r="T29" s="113">
        <f t="shared" si="2"/>
        <v>14.56</v>
      </c>
      <c r="U29" s="131">
        <f t="shared" si="3"/>
        <v>14.56</v>
      </c>
      <c r="V29" s="113">
        <f t="shared" si="4"/>
        <v>0</v>
      </c>
      <c r="W29" s="107"/>
      <c r="X29" s="107"/>
      <c r="Y29" s="107"/>
      <c r="Z29" s="107"/>
      <c r="AA29" s="107"/>
      <c r="AB29" s="107"/>
      <c r="AC29" s="107"/>
      <c r="AD29" s="107"/>
    </row>
    <row r="30" spans="1:30" ht="30">
      <c r="A30" s="202"/>
      <c r="B30" s="217"/>
      <c r="C30" s="190"/>
      <c r="D30" s="191"/>
      <c r="E30" s="76" t="s">
        <v>158</v>
      </c>
      <c r="F30" s="89"/>
      <c r="G30" s="94"/>
      <c r="H30" s="94"/>
      <c r="I30" s="94"/>
      <c r="J30" s="94"/>
      <c r="K30" s="94"/>
      <c r="L30" s="113"/>
      <c r="M30" s="195"/>
      <c r="N30" s="113">
        <v>130.55000000000001</v>
      </c>
      <c r="O30" s="195"/>
      <c r="P30" s="101">
        <v>2016</v>
      </c>
      <c r="Q30" s="101" t="s">
        <v>96</v>
      </c>
      <c r="R30" s="131">
        <f t="shared" si="0"/>
        <v>130.55000000000001</v>
      </c>
      <c r="S30" s="113">
        <f t="shared" si="1"/>
        <v>0</v>
      </c>
      <c r="T30" s="113">
        <f t="shared" si="2"/>
        <v>130.55000000000001</v>
      </c>
      <c r="U30" s="131">
        <f t="shared" si="3"/>
        <v>130.55000000000001</v>
      </c>
      <c r="V30" s="113">
        <f t="shared" si="4"/>
        <v>0</v>
      </c>
      <c r="W30" s="107"/>
      <c r="X30" s="107"/>
      <c r="Y30" s="107"/>
      <c r="Z30" s="107"/>
      <c r="AA30" s="107"/>
      <c r="AB30" s="107"/>
      <c r="AC30" s="107"/>
      <c r="AD30" s="107"/>
    </row>
    <row r="31" spans="1:30" ht="30">
      <c r="A31" s="202"/>
      <c r="B31" s="217"/>
      <c r="C31" s="190"/>
      <c r="D31" s="191"/>
      <c r="E31" s="76" t="s">
        <v>159</v>
      </c>
      <c r="F31" s="89"/>
      <c r="G31" s="94"/>
      <c r="H31" s="94"/>
      <c r="I31" s="94"/>
      <c r="J31" s="94"/>
      <c r="K31" s="94"/>
      <c r="L31" s="113"/>
      <c r="M31" s="195"/>
      <c r="N31" s="113">
        <v>245.12</v>
      </c>
      <c r="O31" s="195"/>
      <c r="P31" s="101">
        <v>2016</v>
      </c>
      <c r="Q31" s="101" t="s">
        <v>68</v>
      </c>
      <c r="R31" s="131">
        <f t="shared" si="0"/>
        <v>245.12</v>
      </c>
      <c r="S31" s="113">
        <f t="shared" si="1"/>
        <v>0</v>
      </c>
      <c r="T31" s="113">
        <f t="shared" si="2"/>
        <v>245.12</v>
      </c>
      <c r="U31" s="131">
        <f t="shared" si="3"/>
        <v>245.12</v>
      </c>
      <c r="V31" s="113">
        <f t="shared" si="4"/>
        <v>0</v>
      </c>
      <c r="W31" s="107"/>
      <c r="X31" s="107"/>
      <c r="Y31" s="107"/>
      <c r="Z31" s="107"/>
      <c r="AA31" s="107"/>
      <c r="AB31" s="107"/>
      <c r="AC31" s="107"/>
      <c r="AD31" s="107"/>
    </row>
    <row r="32" spans="1:30" ht="30">
      <c r="A32" s="202"/>
      <c r="B32" s="217"/>
      <c r="C32" s="190"/>
      <c r="D32" s="191"/>
      <c r="E32" s="76" t="s">
        <v>160</v>
      </c>
      <c r="F32" s="89"/>
      <c r="G32" s="94"/>
      <c r="H32" s="94"/>
      <c r="I32" s="94"/>
      <c r="J32" s="94"/>
      <c r="K32" s="94" t="s">
        <v>63</v>
      </c>
      <c r="L32" s="113"/>
      <c r="M32" s="195"/>
      <c r="N32" s="113">
        <v>25.97</v>
      </c>
      <c r="O32" s="195"/>
      <c r="P32" s="101">
        <v>2016</v>
      </c>
      <c r="Q32" s="101" t="s">
        <v>68</v>
      </c>
      <c r="R32" s="131">
        <f t="shared" si="0"/>
        <v>25.97</v>
      </c>
      <c r="S32" s="113">
        <f t="shared" si="1"/>
        <v>0</v>
      </c>
      <c r="T32" s="113">
        <f t="shared" si="2"/>
        <v>25.97</v>
      </c>
      <c r="U32" s="131">
        <f t="shared" si="3"/>
        <v>25.97</v>
      </c>
      <c r="V32" s="113">
        <f t="shared" si="4"/>
        <v>0</v>
      </c>
      <c r="W32" s="107"/>
      <c r="X32" s="107"/>
      <c r="Y32" s="107"/>
      <c r="Z32" s="107"/>
      <c r="AA32" s="107"/>
      <c r="AB32" s="107"/>
      <c r="AC32" s="107"/>
      <c r="AD32" s="107"/>
    </row>
    <row r="33" spans="1:30">
      <c r="A33" s="202"/>
      <c r="B33" s="217"/>
      <c r="C33" s="190"/>
      <c r="D33" s="191"/>
      <c r="E33" s="76"/>
      <c r="F33" s="89"/>
      <c r="G33" s="94"/>
      <c r="H33" s="94"/>
      <c r="I33" s="94"/>
      <c r="J33" s="94"/>
      <c r="K33" s="94"/>
      <c r="L33" s="113"/>
      <c r="M33" s="195"/>
      <c r="N33" s="113"/>
      <c r="O33" s="195"/>
      <c r="P33" s="101">
        <v>2016</v>
      </c>
      <c r="Q33" s="101"/>
      <c r="R33" s="131">
        <f t="shared" si="0"/>
        <v>0</v>
      </c>
      <c r="S33" s="113">
        <f t="shared" si="1"/>
        <v>0</v>
      </c>
      <c r="T33" s="113">
        <f t="shared" si="2"/>
        <v>0</v>
      </c>
      <c r="U33" s="131">
        <f t="shared" si="3"/>
        <v>0</v>
      </c>
      <c r="V33" s="113">
        <f t="shared" si="4"/>
        <v>0</v>
      </c>
      <c r="W33" s="107"/>
      <c r="X33" s="107"/>
      <c r="Y33" s="107"/>
      <c r="Z33" s="107"/>
      <c r="AA33" s="107"/>
      <c r="AB33" s="107"/>
      <c r="AC33" s="107"/>
      <c r="AD33" s="107"/>
    </row>
    <row r="34" spans="1:30">
      <c r="A34" s="202"/>
      <c r="B34" s="217"/>
      <c r="C34" s="190"/>
      <c r="D34" s="191"/>
      <c r="E34" s="76"/>
      <c r="F34" s="89"/>
      <c r="G34" s="94"/>
      <c r="H34" s="94"/>
      <c r="I34" s="94"/>
      <c r="J34" s="94"/>
      <c r="K34" s="94"/>
      <c r="L34" s="113"/>
      <c r="M34" s="195"/>
      <c r="N34" s="113"/>
      <c r="O34" s="195"/>
      <c r="P34" s="101">
        <v>2016</v>
      </c>
      <c r="Q34" s="101"/>
      <c r="R34" s="131">
        <f t="shared" si="0"/>
        <v>0</v>
      </c>
      <c r="S34" s="113">
        <f t="shared" si="1"/>
        <v>0</v>
      </c>
      <c r="T34" s="113">
        <f t="shared" si="2"/>
        <v>0</v>
      </c>
      <c r="U34" s="131">
        <f t="shared" si="3"/>
        <v>0</v>
      </c>
      <c r="V34" s="113">
        <f t="shared" si="4"/>
        <v>0</v>
      </c>
      <c r="W34" s="107"/>
      <c r="X34" s="107"/>
      <c r="Y34" s="107"/>
      <c r="Z34" s="107"/>
      <c r="AA34" s="107"/>
      <c r="AB34" s="107"/>
      <c r="AC34" s="107"/>
      <c r="AD34" s="107"/>
    </row>
    <row r="35" spans="1:30">
      <c r="A35" s="202"/>
      <c r="B35" s="217"/>
      <c r="C35" s="190"/>
      <c r="D35" s="191"/>
      <c r="E35" s="76"/>
      <c r="F35" s="89"/>
      <c r="G35" s="94"/>
      <c r="H35" s="94"/>
      <c r="I35" s="94"/>
      <c r="J35" s="94"/>
      <c r="K35" s="94"/>
      <c r="L35" s="113"/>
      <c r="M35" s="195"/>
      <c r="N35" s="113"/>
      <c r="O35" s="195"/>
      <c r="P35" s="101">
        <v>2016</v>
      </c>
      <c r="Q35" s="101"/>
      <c r="R35" s="131">
        <f t="shared" si="0"/>
        <v>0</v>
      </c>
      <c r="S35" s="113">
        <f t="shared" si="1"/>
        <v>0</v>
      </c>
      <c r="T35" s="113">
        <f t="shared" si="2"/>
        <v>0</v>
      </c>
      <c r="U35" s="131">
        <f t="shared" si="3"/>
        <v>0</v>
      </c>
      <c r="V35" s="113">
        <f t="shared" si="4"/>
        <v>0</v>
      </c>
      <c r="W35" s="107"/>
      <c r="X35" s="107"/>
      <c r="Y35" s="107"/>
      <c r="Z35" s="107"/>
      <c r="AA35" s="107"/>
      <c r="AB35" s="107"/>
      <c r="AC35" s="107"/>
      <c r="AD35" s="107"/>
    </row>
    <row r="36" spans="1:30">
      <c r="A36" s="202"/>
      <c r="B36" s="217"/>
      <c r="C36" s="190"/>
      <c r="D36" s="191"/>
      <c r="E36" s="76"/>
      <c r="F36" s="89"/>
      <c r="G36" s="94"/>
      <c r="H36" s="94"/>
      <c r="I36" s="94"/>
      <c r="J36" s="94"/>
      <c r="K36" s="94"/>
      <c r="L36" s="113"/>
      <c r="M36" s="195"/>
      <c r="N36" s="113"/>
      <c r="O36" s="195"/>
      <c r="P36" s="101">
        <v>2016</v>
      </c>
      <c r="Q36" s="101"/>
      <c r="R36" s="131">
        <f t="shared" si="0"/>
        <v>0</v>
      </c>
      <c r="S36" s="113">
        <f t="shared" si="1"/>
        <v>0</v>
      </c>
      <c r="T36" s="113">
        <f t="shared" si="2"/>
        <v>0</v>
      </c>
      <c r="U36" s="131">
        <f t="shared" si="3"/>
        <v>0</v>
      </c>
      <c r="V36" s="113">
        <f t="shared" si="4"/>
        <v>0</v>
      </c>
      <c r="W36" s="107"/>
      <c r="X36" s="107"/>
      <c r="Y36" s="107"/>
      <c r="Z36" s="107"/>
      <c r="AA36" s="107"/>
      <c r="AB36" s="107"/>
      <c r="AC36" s="107"/>
      <c r="AD36" s="107"/>
    </row>
    <row r="37" spans="1:30">
      <c r="A37" s="202"/>
      <c r="B37" s="217"/>
      <c r="C37" s="190"/>
      <c r="D37" s="191"/>
      <c r="E37" s="76"/>
      <c r="F37" s="89"/>
      <c r="G37" s="94"/>
      <c r="H37" s="94"/>
      <c r="I37" s="94"/>
      <c r="J37" s="94"/>
      <c r="K37" s="94"/>
      <c r="L37" s="113"/>
      <c r="M37" s="195"/>
      <c r="N37" s="113"/>
      <c r="O37" s="195"/>
      <c r="P37" s="101">
        <v>2016</v>
      </c>
      <c r="Q37" s="101"/>
      <c r="R37" s="131">
        <f t="shared" si="0"/>
        <v>0</v>
      </c>
      <c r="S37" s="113">
        <f t="shared" si="1"/>
        <v>0</v>
      </c>
      <c r="T37" s="113">
        <f t="shared" si="2"/>
        <v>0</v>
      </c>
      <c r="U37" s="131">
        <f t="shared" si="3"/>
        <v>0</v>
      </c>
      <c r="V37" s="113">
        <f t="shared" si="4"/>
        <v>0</v>
      </c>
      <c r="W37" s="107"/>
      <c r="X37" s="107"/>
      <c r="Y37" s="107"/>
      <c r="Z37" s="107"/>
      <c r="AA37" s="107"/>
      <c r="AB37" s="107"/>
      <c r="AC37" s="107"/>
      <c r="AD37" s="107"/>
    </row>
    <row r="38" spans="1:30">
      <c r="A38" s="202"/>
      <c r="B38" s="217"/>
      <c r="C38" s="190"/>
      <c r="D38" s="191"/>
      <c r="E38" s="76"/>
      <c r="F38" s="89"/>
      <c r="G38" s="94"/>
      <c r="H38" s="94"/>
      <c r="I38" s="94"/>
      <c r="J38" s="94"/>
      <c r="K38" s="94"/>
      <c r="L38" s="113"/>
      <c r="M38" s="195"/>
      <c r="N38" s="113"/>
      <c r="O38" s="195"/>
      <c r="P38" s="101">
        <v>2016</v>
      </c>
      <c r="Q38" s="101"/>
      <c r="R38" s="131">
        <f t="shared" si="0"/>
        <v>0</v>
      </c>
      <c r="S38" s="113">
        <f t="shared" si="1"/>
        <v>0</v>
      </c>
      <c r="T38" s="113">
        <f t="shared" si="2"/>
        <v>0</v>
      </c>
      <c r="U38" s="131">
        <f t="shared" si="3"/>
        <v>0</v>
      </c>
      <c r="V38" s="113">
        <f t="shared" si="4"/>
        <v>0</v>
      </c>
      <c r="W38" s="107"/>
      <c r="X38" s="107"/>
      <c r="Y38" s="107"/>
      <c r="Z38" s="107"/>
      <c r="AA38" s="107"/>
      <c r="AB38" s="107"/>
      <c r="AC38" s="107"/>
      <c r="AD38" s="107"/>
    </row>
    <row r="39" spans="1:30" ht="15.75" thickBot="1">
      <c r="A39" s="203"/>
      <c r="B39" s="217"/>
      <c r="C39" s="192"/>
      <c r="D39" s="193"/>
      <c r="E39" s="78"/>
      <c r="F39" s="88"/>
      <c r="G39" s="93"/>
      <c r="H39" s="93"/>
      <c r="I39" s="93"/>
      <c r="J39" s="93"/>
      <c r="K39" s="93"/>
      <c r="L39" s="114"/>
      <c r="M39" s="196"/>
      <c r="N39" s="114"/>
      <c r="O39" s="196"/>
      <c r="P39" s="100">
        <v>2016</v>
      </c>
      <c r="Q39" s="100"/>
      <c r="R39" s="131">
        <f t="shared" si="0"/>
        <v>0</v>
      </c>
      <c r="S39" s="114">
        <f t="shared" si="1"/>
        <v>0</v>
      </c>
      <c r="T39" s="114">
        <f t="shared" si="2"/>
        <v>0</v>
      </c>
      <c r="U39" s="132">
        <f t="shared" si="3"/>
        <v>0</v>
      </c>
      <c r="V39" s="114">
        <f t="shared" si="4"/>
        <v>0</v>
      </c>
      <c r="W39" s="106"/>
      <c r="X39" s="106"/>
      <c r="Y39" s="106"/>
      <c r="Z39" s="106"/>
      <c r="AA39" s="106"/>
      <c r="AB39" s="106"/>
      <c r="AC39" s="106"/>
      <c r="AD39" s="106"/>
    </row>
    <row r="40" spans="1:30" ht="48" customHeight="1">
      <c r="A40" s="204">
        <f>9000+500+5000+16000+300+2000+3000+120000+50000</f>
        <v>205800</v>
      </c>
      <c r="B40" s="217"/>
      <c r="C40" s="188" t="s">
        <v>27</v>
      </c>
      <c r="D40" s="189"/>
      <c r="E40" s="74" t="s">
        <v>152</v>
      </c>
      <c r="F40" s="87"/>
      <c r="G40" s="143" t="s">
        <v>65</v>
      </c>
      <c r="H40" s="92"/>
      <c r="I40" s="92"/>
      <c r="J40" s="92"/>
      <c r="K40" s="92"/>
      <c r="L40" s="112">
        <v>11.55</v>
      </c>
      <c r="M40" s="194">
        <f>SUM(L40:L44)</f>
        <v>11.55</v>
      </c>
      <c r="N40" s="112"/>
      <c r="O40" s="194">
        <f>SUM(N40:N44)</f>
        <v>14151.02</v>
      </c>
      <c r="P40" s="99">
        <v>2015</v>
      </c>
      <c r="Q40" s="99" t="s">
        <v>64</v>
      </c>
      <c r="R40" s="128">
        <f t="shared" si="0"/>
        <v>11.55</v>
      </c>
      <c r="S40" s="112">
        <f t="shared" si="1"/>
        <v>11.55</v>
      </c>
      <c r="T40" s="112">
        <f t="shared" si="2"/>
        <v>0</v>
      </c>
      <c r="U40" s="130">
        <f t="shared" si="3"/>
        <v>11.55</v>
      </c>
      <c r="V40" s="112">
        <f t="shared" si="4"/>
        <v>0</v>
      </c>
      <c r="W40" s="105"/>
      <c r="X40" s="105"/>
      <c r="Y40" s="105"/>
      <c r="Z40" s="105"/>
      <c r="AA40" s="105"/>
      <c r="AB40" s="105"/>
      <c r="AC40" s="105"/>
      <c r="AD40" s="105"/>
    </row>
    <row r="41" spans="1:30" ht="30">
      <c r="A41" s="205"/>
      <c r="B41" s="217"/>
      <c r="C41" s="190"/>
      <c r="D41" s="191"/>
      <c r="E41" s="75" t="s">
        <v>153</v>
      </c>
      <c r="F41" s="91"/>
      <c r="G41" s="98"/>
      <c r="H41" s="98"/>
      <c r="I41" s="98"/>
      <c r="J41" s="98"/>
      <c r="K41" s="98"/>
      <c r="L41" s="115"/>
      <c r="M41" s="195"/>
      <c r="N41" s="115">
        <v>13987.28</v>
      </c>
      <c r="O41" s="195"/>
      <c r="P41" s="103">
        <v>2016</v>
      </c>
      <c r="Q41" s="103" t="s">
        <v>68</v>
      </c>
      <c r="R41" s="131">
        <f t="shared" si="0"/>
        <v>13987.28</v>
      </c>
      <c r="S41" s="113">
        <f t="shared" si="1"/>
        <v>0</v>
      </c>
      <c r="T41" s="113">
        <f t="shared" si="2"/>
        <v>13987.28</v>
      </c>
      <c r="U41" s="131">
        <f t="shared" si="3"/>
        <v>13987.28</v>
      </c>
      <c r="V41" s="113">
        <f t="shared" si="4"/>
        <v>0</v>
      </c>
      <c r="W41" s="109"/>
      <c r="X41" s="109"/>
      <c r="Y41" s="109"/>
      <c r="Z41" s="109"/>
      <c r="AA41" s="109"/>
      <c r="AB41" s="109"/>
      <c r="AC41" s="109"/>
      <c r="AD41" s="109"/>
    </row>
    <row r="42" spans="1:30" ht="30">
      <c r="A42" s="205"/>
      <c r="B42" s="217"/>
      <c r="C42" s="190"/>
      <c r="D42" s="191"/>
      <c r="E42" s="76" t="s">
        <v>154</v>
      </c>
      <c r="F42" s="89"/>
      <c r="G42" s="94"/>
      <c r="H42" s="94"/>
      <c r="I42" s="94"/>
      <c r="J42" s="94"/>
      <c r="K42" s="94" t="s">
        <v>61</v>
      </c>
      <c r="L42" s="113"/>
      <c r="M42" s="195"/>
      <c r="N42" s="113">
        <v>163.74</v>
      </c>
      <c r="O42" s="195"/>
      <c r="P42" s="101">
        <v>2016</v>
      </c>
      <c r="Q42" s="101" t="s">
        <v>68</v>
      </c>
      <c r="R42" s="131">
        <f t="shared" si="0"/>
        <v>163.74</v>
      </c>
      <c r="S42" s="113">
        <f t="shared" si="1"/>
        <v>0</v>
      </c>
      <c r="T42" s="113">
        <f t="shared" si="2"/>
        <v>163.74</v>
      </c>
      <c r="U42" s="131">
        <f t="shared" si="3"/>
        <v>163.74</v>
      </c>
      <c r="V42" s="113">
        <f t="shared" si="4"/>
        <v>0</v>
      </c>
      <c r="W42" s="107"/>
      <c r="X42" s="107"/>
      <c r="Y42" s="107"/>
      <c r="Z42" s="107"/>
      <c r="AA42" s="107"/>
      <c r="AB42" s="107"/>
      <c r="AC42" s="107"/>
      <c r="AD42" s="107"/>
    </row>
    <row r="43" spans="1:30">
      <c r="A43" s="205"/>
      <c r="B43" s="217"/>
      <c r="C43" s="190"/>
      <c r="D43" s="191"/>
      <c r="E43" s="79"/>
      <c r="F43" s="90"/>
      <c r="G43" s="96"/>
      <c r="H43" s="96"/>
      <c r="I43" s="96"/>
      <c r="J43" s="96"/>
      <c r="K43" s="96"/>
      <c r="L43" s="116"/>
      <c r="M43" s="195"/>
      <c r="N43" s="116"/>
      <c r="O43" s="195"/>
      <c r="P43" s="102"/>
      <c r="Q43" s="102"/>
      <c r="R43" s="131">
        <f t="shared" si="0"/>
        <v>0</v>
      </c>
      <c r="S43" s="113">
        <f t="shared" si="1"/>
        <v>0</v>
      </c>
      <c r="T43" s="113">
        <f t="shared" si="2"/>
        <v>0</v>
      </c>
      <c r="U43" s="131">
        <f t="shared" si="3"/>
        <v>0</v>
      </c>
      <c r="V43" s="116"/>
      <c r="W43" s="108"/>
      <c r="X43" s="108"/>
      <c r="Y43" s="108"/>
      <c r="Z43" s="108"/>
      <c r="AA43" s="108"/>
      <c r="AB43" s="108"/>
      <c r="AC43" s="108"/>
      <c r="AD43" s="108"/>
    </row>
    <row r="44" spans="1:30" ht="23.25" customHeight="1" thickBot="1">
      <c r="A44" s="206"/>
      <c r="B44" s="217"/>
      <c r="C44" s="192"/>
      <c r="D44" s="193"/>
      <c r="E44" s="78"/>
      <c r="F44" s="88"/>
      <c r="G44" s="93"/>
      <c r="H44" s="93"/>
      <c r="I44" s="93"/>
      <c r="J44" s="93"/>
      <c r="K44" s="93"/>
      <c r="L44" s="114"/>
      <c r="M44" s="196"/>
      <c r="N44" s="114"/>
      <c r="O44" s="196"/>
      <c r="P44" s="100"/>
      <c r="Q44" s="100"/>
      <c r="R44" s="131">
        <f t="shared" si="0"/>
        <v>0</v>
      </c>
      <c r="S44" s="114">
        <f t="shared" si="1"/>
        <v>0</v>
      </c>
      <c r="T44" s="114">
        <f t="shared" si="2"/>
        <v>0</v>
      </c>
      <c r="U44" s="132">
        <f t="shared" si="3"/>
        <v>0</v>
      </c>
      <c r="V44" s="114">
        <f t="shared" si="4"/>
        <v>0</v>
      </c>
      <c r="W44" s="106"/>
      <c r="X44" s="106"/>
      <c r="Y44" s="106"/>
      <c r="Z44" s="106"/>
      <c r="AA44" s="106"/>
      <c r="AB44" s="106"/>
      <c r="AC44" s="106"/>
      <c r="AD44" s="106"/>
    </row>
    <row r="45" spans="1:30" ht="15" customHeight="1">
      <c r="A45" s="204"/>
      <c r="B45" s="217"/>
      <c r="C45" s="197" t="s">
        <v>29</v>
      </c>
      <c r="D45" s="198"/>
      <c r="E45" s="74"/>
      <c r="F45" s="87"/>
      <c r="G45" s="92"/>
      <c r="H45" s="92"/>
      <c r="I45" s="92"/>
      <c r="J45" s="92"/>
      <c r="K45" s="92"/>
      <c r="L45" s="112"/>
      <c r="M45" s="220">
        <f>SUM(L45:L47)</f>
        <v>0</v>
      </c>
      <c r="N45" s="112"/>
      <c r="O45" s="220">
        <f>SUM(N40:N44)</f>
        <v>14151.02</v>
      </c>
      <c r="P45" s="99"/>
      <c r="Q45" s="99"/>
      <c r="R45" s="128">
        <f t="shared" si="0"/>
        <v>0</v>
      </c>
      <c r="S45" s="112">
        <f t="shared" si="1"/>
        <v>0</v>
      </c>
      <c r="T45" s="112">
        <f t="shared" si="2"/>
        <v>0</v>
      </c>
      <c r="U45" s="130">
        <f t="shared" si="3"/>
        <v>0</v>
      </c>
      <c r="V45" s="112">
        <f t="shared" si="4"/>
        <v>0</v>
      </c>
      <c r="W45" s="105"/>
      <c r="X45" s="105"/>
      <c r="Y45" s="105"/>
      <c r="Z45" s="105"/>
      <c r="AA45" s="105"/>
      <c r="AB45" s="105"/>
      <c r="AC45" s="105"/>
      <c r="AD45" s="105"/>
    </row>
    <row r="46" spans="1:30">
      <c r="A46" s="205"/>
      <c r="B46" s="217"/>
      <c r="C46" s="197"/>
      <c r="D46" s="198"/>
      <c r="E46" s="76"/>
      <c r="F46" s="89"/>
      <c r="G46" s="94"/>
      <c r="H46" s="94"/>
      <c r="I46" s="94"/>
      <c r="J46" s="94"/>
      <c r="K46" s="94"/>
      <c r="L46" s="113"/>
      <c r="M46" s="221"/>
      <c r="N46" s="113"/>
      <c r="O46" s="221"/>
      <c r="P46" s="101"/>
      <c r="Q46" s="101"/>
      <c r="R46" s="131">
        <f t="shared" si="0"/>
        <v>0</v>
      </c>
      <c r="S46" s="113">
        <f t="shared" si="1"/>
        <v>0</v>
      </c>
      <c r="T46" s="113">
        <f t="shared" si="2"/>
        <v>0</v>
      </c>
      <c r="U46" s="131">
        <f t="shared" si="3"/>
        <v>0</v>
      </c>
      <c r="V46" s="113">
        <f t="shared" si="4"/>
        <v>0</v>
      </c>
      <c r="W46" s="107"/>
      <c r="X46" s="107"/>
      <c r="Y46" s="107"/>
      <c r="Z46" s="107"/>
      <c r="AA46" s="107"/>
      <c r="AB46" s="107"/>
      <c r="AC46" s="107"/>
      <c r="AD46" s="107"/>
    </row>
    <row r="47" spans="1:30" ht="15.75" thickBot="1">
      <c r="A47" s="206"/>
      <c r="B47" s="218"/>
      <c r="C47" s="199"/>
      <c r="D47" s="200"/>
      <c r="E47" s="78"/>
      <c r="F47" s="88"/>
      <c r="G47" s="93"/>
      <c r="H47" s="93"/>
      <c r="I47" s="93"/>
      <c r="J47" s="93"/>
      <c r="K47" s="93"/>
      <c r="L47" s="114"/>
      <c r="M47" s="222"/>
      <c r="N47" s="114"/>
      <c r="O47" s="222"/>
      <c r="P47" s="100"/>
      <c r="Q47" s="100"/>
      <c r="R47" s="119">
        <f t="shared" si="0"/>
        <v>0</v>
      </c>
      <c r="S47" s="114">
        <f t="shared" si="1"/>
        <v>0</v>
      </c>
      <c r="T47" s="114">
        <f t="shared" si="2"/>
        <v>0</v>
      </c>
      <c r="U47" s="132">
        <f t="shared" si="3"/>
        <v>0</v>
      </c>
      <c r="V47" s="114">
        <f t="shared" si="4"/>
        <v>0</v>
      </c>
      <c r="W47" s="106"/>
      <c r="X47" s="106"/>
      <c r="Y47" s="106"/>
      <c r="Z47" s="106"/>
      <c r="AA47" s="106"/>
      <c r="AB47" s="106"/>
      <c r="AC47" s="106"/>
      <c r="AD47" s="106"/>
    </row>
    <row r="48" spans="1:30">
      <c r="A48" s="204"/>
      <c r="B48" s="207" t="s">
        <v>23</v>
      </c>
      <c r="C48" s="208"/>
      <c r="D48" s="208"/>
      <c r="E48" s="74"/>
      <c r="F48" s="87"/>
      <c r="G48" s="92"/>
      <c r="H48" s="92"/>
      <c r="I48" s="92"/>
      <c r="J48" s="92"/>
      <c r="K48" s="92"/>
      <c r="L48" s="112"/>
      <c r="M48" s="194">
        <f>SUM(L50)</f>
        <v>0</v>
      </c>
      <c r="N48" s="112"/>
      <c r="O48" s="194">
        <f>SUM(N50)</f>
        <v>0</v>
      </c>
      <c r="P48" s="99"/>
      <c r="Q48" s="99"/>
      <c r="R48" s="128">
        <f t="shared" si="0"/>
        <v>0</v>
      </c>
      <c r="S48" s="112">
        <f t="shared" si="1"/>
        <v>0</v>
      </c>
      <c r="T48" s="112">
        <f t="shared" si="2"/>
        <v>0</v>
      </c>
      <c r="U48" s="130">
        <f t="shared" si="3"/>
        <v>0</v>
      </c>
      <c r="V48" s="112">
        <f t="shared" si="4"/>
        <v>0</v>
      </c>
      <c r="W48" s="105"/>
      <c r="X48" s="105"/>
      <c r="Y48" s="105"/>
      <c r="Z48" s="105"/>
      <c r="AA48" s="105"/>
      <c r="AB48" s="105"/>
      <c r="AC48" s="105"/>
      <c r="AD48" s="105"/>
    </row>
    <row r="49" spans="1:30">
      <c r="A49" s="205"/>
      <c r="B49" s="215"/>
      <c r="C49" s="216"/>
      <c r="D49" s="216"/>
      <c r="E49" s="76"/>
      <c r="F49" s="89"/>
      <c r="G49" s="94"/>
      <c r="H49" s="94"/>
      <c r="I49" s="94"/>
      <c r="J49" s="94"/>
      <c r="K49" s="94"/>
      <c r="L49" s="113"/>
      <c r="M49" s="195"/>
      <c r="N49" s="113"/>
      <c r="O49" s="195"/>
      <c r="P49" s="101"/>
      <c r="Q49" s="101"/>
      <c r="R49" s="131">
        <f t="shared" si="0"/>
        <v>0</v>
      </c>
      <c r="S49" s="113">
        <f t="shared" si="1"/>
        <v>0</v>
      </c>
      <c r="T49" s="113">
        <f t="shared" si="2"/>
        <v>0</v>
      </c>
      <c r="U49" s="131">
        <f t="shared" si="3"/>
        <v>0</v>
      </c>
      <c r="V49" s="113">
        <f t="shared" si="4"/>
        <v>0</v>
      </c>
      <c r="W49" s="107"/>
      <c r="X49" s="107"/>
      <c r="Y49" s="107"/>
      <c r="Z49" s="107"/>
      <c r="AA49" s="107"/>
      <c r="AB49" s="107"/>
      <c r="AC49" s="107"/>
      <c r="AD49" s="107"/>
    </row>
    <row r="50" spans="1:30" ht="15.75" thickBot="1">
      <c r="A50" s="206"/>
      <c r="B50" s="210"/>
      <c r="C50" s="211"/>
      <c r="D50" s="211"/>
      <c r="E50" s="70"/>
      <c r="F50" s="88"/>
      <c r="G50" s="93"/>
      <c r="H50" s="93"/>
      <c r="I50" s="93"/>
      <c r="J50" s="93"/>
      <c r="K50" s="93"/>
      <c r="L50" s="114"/>
      <c r="M50" s="196"/>
      <c r="N50" s="114"/>
      <c r="O50" s="196"/>
      <c r="P50" s="100"/>
      <c r="Q50" s="100"/>
      <c r="R50" s="119">
        <f t="shared" si="0"/>
        <v>0</v>
      </c>
      <c r="S50" s="114">
        <f t="shared" si="1"/>
        <v>0</v>
      </c>
      <c r="T50" s="114">
        <f t="shared" si="2"/>
        <v>0</v>
      </c>
      <c r="U50" s="132">
        <f t="shared" si="3"/>
        <v>0</v>
      </c>
      <c r="V50" s="114">
        <f t="shared" si="4"/>
        <v>0</v>
      </c>
      <c r="W50" s="106"/>
      <c r="X50" s="106"/>
      <c r="Y50" s="106"/>
      <c r="Z50" s="106"/>
      <c r="AA50" s="106"/>
      <c r="AB50" s="106"/>
      <c r="AC50" s="106"/>
      <c r="AD50" s="106"/>
    </row>
    <row r="51" spans="1:30">
      <c r="A51" s="213"/>
      <c r="B51" s="208" t="s">
        <v>24</v>
      </c>
      <c r="C51" s="208"/>
      <c r="D51" s="208"/>
      <c r="E51" s="81"/>
      <c r="F51" s="91"/>
      <c r="G51" s="98"/>
      <c r="H51" s="98"/>
      <c r="I51" s="98"/>
      <c r="J51" s="98"/>
      <c r="K51" s="98"/>
      <c r="L51" s="115"/>
      <c r="M51" s="195">
        <f>SUM(L53)</f>
        <v>0</v>
      </c>
      <c r="N51" s="115"/>
      <c r="O51" s="195">
        <f>SUM(N53)</f>
        <v>0</v>
      </c>
      <c r="P51" s="103"/>
      <c r="Q51" s="103"/>
      <c r="R51" s="128">
        <f t="shared" si="0"/>
        <v>0</v>
      </c>
      <c r="S51" s="115">
        <f t="shared" si="1"/>
        <v>0</v>
      </c>
      <c r="T51" s="115">
        <f t="shared" si="2"/>
        <v>0</v>
      </c>
      <c r="U51" s="119">
        <f t="shared" si="3"/>
        <v>0</v>
      </c>
      <c r="V51" s="115">
        <f t="shared" si="4"/>
        <v>0</v>
      </c>
      <c r="W51" s="109"/>
      <c r="X51" s="109"/>
      <c r="Y51" s="109"/>
      <c r="Z51" s="109"/>
      <c r="AA51" s="109"/>
      <c r="AB51" s="109"/>
      <c r="AC51" s="109"/>
      <c r="AD51" s="109"/>
    </row>
    <row r="52" spans="1:30">
      <c r="A52" s="219"/>
      <c r="B52" s="216"/>
      <c r="C52" s="216"/>
      <c r="D52" s="216"/>
      <c r="E52" s="82"/>
      <c r="F52" s="89"/>
      <c r="G52" s="94"/>
      <c r="H52" s="94"/>
      <c r="I52" s="94"/>
      <c r="J52" s="94"/>
      <c r="K52" s="94"/>
      <c r="L52" s="113"/>
      <c r="M52" s="195"/>
      <c r="N52" s="113"/>
      <c r="O52" s="195"/>
      <c r="P52" s="101"/>
      <c r="Q52" s="101"/>
      <c r="R52" s="131">
        <f t="shared" si="0"/>
        <v>0</v>
      </c>
      <c r="S52" s="113">
        <f t="shared" si="1"/>
        <v>0</v>
      </c>
      <c r="T52" s="113">
        <f t="shared" si="2"/>
        <v>0</v>
      </c>
      <c r="U52" s="131">
        <f t="shared" si="3"/>
        <v>0</v>
      </c>
      <c r="V52" s="113">
        <f t="shared" si="4"/>
        <v>0</v>
      </c>
      <c r="W52" s="107"/>
      <c r="X52" s="107"/>
      <c r="Y52" s="107"/>
      <c r="Z52" s="107"/>
      <c r="AA52" s="107"/>
      <c r="AB52" s="107"/>
      <c r="AC52" s="107"/>
      <c r="AD52" s="107"/>
    </row>
    <row r="53" spans="1:30" ht="15.75" thickBot="1">
      <c r="A53" s="214"/>
      <c r="B53" s="211"/>
      <c r="C53" s="211"/>
      <c r="D53" s="211"/>
      <c r="E53" s="70"/>
      <c r="F53" s="88"/>
      <c r="G53" s="93"/>
      <c r="H53" s="93"/>
      <c r="I53" s="93"/>
      <c r="J53" s="93"/>
      <c r="K53" s="93"/>
      <c r="L53" s="114"/>
      <c r="M53" s="196"/>
      <c r="N53" s="114"/>
      <c r="O53" s="196"/>
      <c r="P53" s="100"/>
      <c r="Q53" s="100"/>
      <c r="R53" s="129">
        <f t="shared" si="0"/>
        <v>0</v>
      </c>
      <c r="S53" s="114">
        <f t="shared" si="1"/>
        <v>0</v>
      </c>
      <c r="T53" s="114">
        <f t="shared" si="2"/>
        <v>0</v>
      </c>
      <c r="U53" s="132">
        <f t="shared" si="3"/>
        <v>0</v>
      </c>
      <c r="V53" s="114">
        <f t="shared" si="4"/>
        <v>0</v>
      </c>
      <c r="W53" s="106"/>
      <c r="X53" s="106"/>
      <c r="Y53" s="106"/>
      <c r="Z53" s="106"/>
      <c r="AA53" s="106"/>
      <c r="AB53" s="106"/>
      <c r="AC53" s="106"/>
      <c r="AD53" s="106"/>
    </row>
    <row r="54" spans="1:30">
      <c r="A54" s="57">
        <f>SUM(A3:A53)</f>
        <v>607200</v>
      </c>
    </row>
  </sheetData>
  <customSheetViews>
    <customSheetView guid="{EC730B5F-3027-46D8-A7F8-1F30876D0E83}" topLeftCell="L40">
      <selection activeCell="T17" sqref="T17"/>
      <pageMargins left="0" right="0" top="0.74803149606299213" bottom="0.74803149606299213" header="0.31496062992125984" footer="0.31496062992125984"/>
      <pageSetup paperSize="8" scale="70" orientation="landscape" r:id="rId1"/>
    </customSheetView>
    <customSheetView guid="{56DA2E5C-33B3-4131-8FDE-9D6C6EA5DA64}" scale="85" topLeftCell="A19">
      <selection activeCell="X29" sqref="X29"/>
      <pageMargins left="0" right="0" top="0.74803149606299213" bottom="0.74803149606299213" header="0.31496062992125984" footer="0.31496062992125984"/>
      <pageSetup paperSize="8" scale="70" orientation="landscape" r:id="rId2"/>
    </customSheetView>
    <customSheetView guid="{9D7725D2-3E2A-4118-AA82-15611D002F1C}">
      <selection activeCell="N48" sqref="N48"/>
      <pageMargins left="0" right="0" top="0.74803149606299213" bottom="0.74803149606299213" header="0.31496062992125984" footer="0.31496062992125984"/>
      <pageSetup paperSize="8" scale="70" orientation="landscape" r:id="rId3"/>
    </customSheetView>
  </customSheetViews>
  <mergeCells count="55">
    <mergeCell ref="A40:A44"/>
    <mergeCell ref="C40:D44"/>
    <mergeCell ref="M40:M44"/>
    <mergeCell ref="O40:O44"/>
    <mergeCell ref="A51:A53"/>
    <mergeCell ref="B51:D53"/>
    <mergeCell ref="M51:M53"/>
    <mergeCell ref="O51:O53"/>
    <mergeCell ref="A45:A47"/>
    <mergeCell ref="C45:D47"/>
    <mergeCell ref="M45:M47"/>
    <mergeCell ref="O45:O47"/>
    <mergeCell ref="A48:A50"/>
    <mergeCell ref="B48:D50"/>
    <mergeCell ref="M48:M50"/>
    <mergeCell ref="O48:O50"/>
    <mergeCell ref="O17:O26"/>
    <mergeCell ref="A27:A39"/>
    <mergeCell ref="C27:D39"/>
    <mergeCell ref="M27:M39"/>
    <mergeCell ref="O27:O39"/>
    <mergeCell ref="A3:A4"/>
    <mergeCell ref="B3:D4"/>
    <mergeCell ref="M3:M4"/>
    <mergeCell ref="O3:O4"/>
    <mergeCell ref="A5:A8"/>
    <mergeCell ref="B5:B47"/>
    <mergeCell ref="C5:C8"/>
    <mergeCell ref="M5:M8"/>
    <mergeCell ref="O5:O8"/>
    <mergeCell ref="A9:A16"/>
    <mergeCell ref="C9:D16"/>
    <mergeCell ref="M9:M16"/>
    <mergeCell ref="O9:O16"/>
    <mergeCell ref="A17:A26"/>
    <mergeCell ref="C17:D26"/>
    <mergeCell ref="M17:M26"/>
    <mergeCell ref="W1:AD1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G1:K1"/>
    <mergeCell ref="A1:A2"/>
    <mergeCell ref="B1:B2"/>
    <mergeCell ref="C1:D2"/>
    <mergeCell ref="E1:E2"/>
    <mergeCell ref="F1:F2"/>
  </mergeCells>
  <pageMargins left="0" right="0" top="0.74803149606299213" bottom="0.74803149606299213" header="0.31496062992125984" footer="0.31496062992125984"/>
  <pageSetup paperSize="8" scale="70" orientation="landscape" r:id="rId4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60"/>
  <sheetViews>
    <sheetView tabSelected="1" workbookViewId="0">
      <selection activeCell="E24" sqref="E24"/>
    </sheetView>
  </sheetViews>
  <sheetFormatPr baseColWidth="10" defaultRowHeight="15"/>
  <cols>
    <col min="1" max="1" width="18.5703125" style="1" customWidth="1"/>
    <col min="2" max="3" width="19.5703125" style="1" customWidth="1"/>
    <col min="4" max="4" width="13.42578125" style="1" customWidth="1"/>
    <col min="5" max="5" width="19.5703125" style="1" customWidth="1"/>
    <col min="6" max="6" width="15.5703125" style="1" customWidth="1"/>
    <col min="7" max="7" width="13" style="1" customWidth="1"/>
    <col min="8" max="8" width="23.28515625" style="1" customWidth="1"/>
    <col min="9" max="9" width="15.28515625" style="1" customWidth="1"/>
    <col min="10" max="16384" width="11.42578125" style="1"/>
  </cols>
  <sheetData>
    <row r="1" spans="1:10" ht="15" customHeight="1">
      <c r="A1" s="229" t="s">
        <v>0</v>
      </c>
      <c r="B1" s="234" t="s">
        <v>1</v>
      </c>
      <c r="C1" s="227" t="s">
        <v>47</v>
      </c>
      <c r="D1" s="234" t="s">
        <v>48</v>
      </c>
      <c r="E1" s="234" t="s">
        <v>49</v>
      </c>
      <c r="F1" s="234" t="s">
        <v>6</v>
      </c>
      <c r="G1" s="234" t="s">
        <v>50</v>
      </c>
      <c r="H1" s="234" t="s">
        <v>7</v>
      </c>
      <c r="I1" s="234" t="s">
        <v>8</v>
      </c>
    </row>
    <row r="2" spans="1:10" ht="48" customHeight="1">
      <c r="A2" s="264"/>
      <c r="B2" s="259"/>
      <c r="C2" s="227"/>
      <c r="D2" s="259"/>
      <c r="E2" s="259"/>
      <c r="F2" s="259"/>
      <c r="G2" s="259"/>
      <c r="H2" s="259"/>
      <c r="I2" s="259"/>
    </row>
    <row r="3" spans="1:10">
      <c r="A3" s="260" t="s">
        <v>43</v>
      </c>
      <c r="B3" s="48" t="s">
        <v>42</v>
      </c>
      <c r="C3" s="265"/>
      <c r="D3" s="265"/>
      <c r="E3" s="47">
        <f t="shared" ref="E3:E11" si="0">C3+D3</f>
        <v>0</v>
      </c>
      <c r="F3" s="47">
        <f>C3</f>
        <v>0</v>
      </c>
      <c r="G3" s="47">
        <f>D3</f>
        <v>0</v>
      </c>
      <c r="H3" s="47">
        <f t="shared" ref="H3:H11" si="1">F3+G3</f>
        <v>0</v>
      </c>
      <c r="I3" s="47">
        <f t="shared" ref="I3:I11" si="2">E3-H3</f>
        <v>0</v>
      </c>
    </row>
    <row r="4" spans="1:10" ht="30">
      <c r="A4" s="261"/>
      <c r="B4" s="46" t="s">
        <v>52</v>
      </c>
      <c r="C4" s="265"/>
      <c r="D4" s="265"/>
      <c r="E4" s="47">
        <f t="shared" si="0"/>
        <v>0</v>
      </c>
      <c r="F4" s="47">
        <f t="shared" ref="F4:G11" si="3">C4</f>
        <v>0</v>
      </c>
      <c r="G4" s="47">
        <f t="shared" si="3"/>
        <v>0</v>
      </c>
      <c r="H4" s="47">
        <f t="shared" si="1"/>
        <v>0</v>
      </c>
      <c r="I4" s="47">
        <f t="shared" si="2"/>
        <v>0</v>
      </c>
    </row>
    <row r="5" spans="1:10">
      <c r="A5" s="261"/>
      <c r="B5" s="55" t="s">
        <v>53</v>
      </c>
      <c r="C5" s="265"/>
      <c r="D5" s="265"/>
      <c r="E5" s="47">
        <f t="shared" si="0"/>
        <v>0</v>
      </c>
      <c r="F5" s="47">
        <f t="shared" si="3"/>
        <v>0</v>
      </c>
      <c r="G5" s="47">
        <f t="shared" si="3"/>
        <v>0</v>
      </c>
      <c r="H5" s="47">
        <f t="shared" si="1"/>
        <v>0</v>
      </c>
      <c r="I5" s="47">
        <f t="shared" si="2"/>
        <v>0</v>
      </c>
    </row>
    <row r="6" spans="1:10" ht="30">
      <c r="A6" s="261"/>
      <c r="B6" s="46" t="s">
        <v>51</v>
      </c>
      <c r="C6" s="265"/>
      <c r="D6" s="265"/>
      <c r="E6" s="47">
        <f t="shared" si="0"/>
        <v>0</v>
      </c>
      <c r="F6" s="47">
        <f t="shared" si="3"/>
        <v>0</v>
      </c>
      <c r="G6" s="47">
        <f t="shared" si="3"/>
        <v>0</v>
      </c>
      <c r="H6" s="47">
        <f t="shared" si="1"/>
        <v>0</v>
      </c>
      <c r="I6" s="47">
        <f t="shared" si="2"/>
        <v>0</v>
      </c>
    </row>
    <row r="7" spans="1:10">
      <c r="A7" s="261"/>
      <c r="B7" s="48" t="s">
        <v>54</v>
      </c>
      <c r="C7" s="265"/>
      <c r="D7" s="265"/>
      <c r="E7" s="47">
        <f t="shared" si="0"/>
        <v>0</v>
      </c>
      <c r="F7" s="47">
        <f t="shared" si="3"/>
        <v>0</v>
      </c>
      <c r="G7" s="47">
        <f t="shared" si="3"/>
        <v>0</v>
      </c>
      <c r="H7" s="47">
        <f t="shared" si="1"/>
        <v>0</v>
      </c>
      <c r="I7" s="47">
        <f t="shared" si="2"/>
        <v>0</v>
      </c>
    </row>
    <row r="8" spans="1:10">
      <c r="A8" s="262"/>
      <c r="B8" s="48" t="s">
        <v>55</v>
      </c>
      <c r="C8" s="265"/>
      <c r="D8" s="265"/>
      <c r="E8" s="47">
        <f t="shared" si="0"/>
        <v>0</v>
      </c>
      <c r="F8" s="47">
        <f t="shared" si="3"/>
        <v>0</v>
      </c>
      <c r="G8" s="47">
        <f t="shared" si="3"/>
        <v>0</v>
      </c>
      <c r="H8" s="47">
        <f t="shared" si="1"/>
        <v>0</v>
      </c>
      <c r="I8" s="47">
        <f t="shared" si="2"/>
        <v>0</v>
      </c>
    </row>
    <row r="9" spans="1:10">
      <c r="A9" s="48" t="s">
        <v>56</v>
      </c>
      <c r="B9" s="48"/>
      <c r="C9" s="265"/>
      <c r="D9" s="265"/>
      <c r="E9" s="47">
        <f t="shared" si="0"/>
        <v>0</v>
      </c>
      <c r="F9" s="47">
        <f t="shared" si="3"/>
        <v>0</v>
      </c>
      <c r="G9" s="47">
        <f t="shared" si="3"/>
        <v>0</v>
      </c>
      <c r="H9" s="47">
        <f t="shared" si="1"/>
        <v>0</v>
      </c>
      <c r="I9" s="47">
        <f t="shared" si="2"/>
        <v>0</v>
      </c>
    </row>
    <row r="10" spans="1:10" ht="21" customHeight="1">
      <c r="A10" s="48" t="s">
        <v>55</v>
      </c>
      <c r="B10" s="48"/>
      <c r="C10" s="265"/>
      <c r="D10" s="265"/>
      <c r="E10" s="47">
        <f t="shared" si="0"/>
        <v>0</v>
      </c>
      <c r="F10" s="47">
        <f t="shared" si="3"/>
        <v>0</v>
      </c>
      <c r="G10" s="47">
        <f t="shared" si="3"/>
        <v>0</v>
      </c>
      <c r="H10" s="47">
        <f t="shared" si="1"/>
        <v>0</v>
      </c>
      <c r="I10" s="47">
        <f t="shared" si="2"/>
        <v>0</v>
      </c>
    </row>
    <row r="11" spans="1:10">
      <c r="A11" s="48" t="s">
        <v>57</v>
      </c>
      <c r="B11" s="48"/>
      <c r="C11" s="265"/>
      <c r="D11" s="265"/>
      <c r="E11" s="47">
        <f t="shared" si="0"/>
        <v>0</v>
      </c>
      <c r="F11" s="47">
        <f t="shared" si="3"/>
        <v>0</v>
      </c>
      <c r="G11" s="47">
        <f t="shared" si="3"/>
        <v>0</v>
      </c>
      <c r="H11" s="47">
        <f t="shared" si="1"/>
        <v>0</v>
      </c>
      <c r="I11" s="47">
        <f t="shared" si="2"/>
        <v>0</v>
      </c>
    </row>
    <row r="12" spans="1:10">
      <c r="A12" s="263" t="s">
        <v>58</v>
      </c>
      <c r="B12" s="263"/>
      <c r="C12" s="49">
        <f>SUM(C3:C11)</f>
        <v>0</v>
      </c>
      <c r="D12" s="49">
        <f t="shared" ref="D12:I12" si="4">SUM(D3:D11)</f>
        <v>0</v>
      </c>
      <c r="E12" s="49">
        <f t="shared" si="4"/>
        <v>0</v>
      </c>
      <c r="F12" s="49">
        <f t="shared" si="4"/>
        <v>0</v>
      </c>
      <c r="G12" s="49">
        <f t="shared" si="4"/>
        <v>0</v>
      </c>
      <c r="H12" s="49">
        <f t="shared" si="4"/>
        <v>0</v>
      </c>
      <c r="I12" s="49">
        <f t="shared" si="4"/>
        <v>0</v>
      </c>
      <c r="J12" s="2"/>
    </row>
    <row r="13" spans="1:10">
      <c r="A13" s="50"/>
      <c r="B13" s="50"/>
      <c r="C13" s="51"/>
      <c r="D13" s="51"/>
      <c r="E13" s="51"/>
      <c r="F13" s="51"/>
      <c r="G13" s="51"/>
      <c r="H13" s="51"/>
      <c r="I13" s="51"/>
      <c r="J13" s="2"/>
    </row>
    <row r="14" spans="1:10">
      <c r="A14" s="50"/>
      <c r="B14" s="50"/>
      <c r="C14" s="51"/>
      <c r="D14" s="51"/>
      <c r="E14" s="51"/>
      <c r="F14" s="51"/>
      <c r="G14" s="51"/>
      <c r="H14" s="51"/>
      <c r="I14" s="51"/>
      <c r="J14" s="2"/>
    </row>
    <row r="15" spans="1:10">
      <c r="A15" s="50"/>
      <c r="B15" s="50"/>
      <c r="C15" s="51"/>
      <c r="D15" s="51"/>
      <c r="E15" s="51"/>
      <c r="F15" s="51"/>
      <c r="G15" s="51"/>
      <c r="H15" s="51"/>
      <c r="I15" s="51"/>
      <c r="J15" s="2"/>
    </row>
    <row r="16" spans="1:10">
      <c r="A16" s="50"/>
      <c r="B16" s="50"/>
      <c r="C16" s="266"/>
      <c r="D16" s="267" t="s">
        <v>183</v>
      </c>
      <c r="E16" s="267"/>
      <c r="F16" s="51"/>
      <c r="G16" s="51"/>
      <c r="H16" s="51"/>
      <c r="I16" s="51"/>
      <c r="J16" s="2"/>
    </row>
    <row r="17" spans="1:10">
      <c r="A17" s="50"/>
      <c r="B17" s="50"/>
      <c r="C17" s="51"/>
      <c r="D17" s="51"/>
      <c r="E17" s="51"/>
      <c r="F17" s="51"/>
      <c r="G17" s="51"/>
      <c r="H17" s="51"/>
      <c r="I17" s="51"/>
      <c r="J17" s="2"/>
    </row>
    <row r="18" spans="1:10">
      <c r="A18" s="50"/>
      <c r="B18" s="50"/>
      <c r="C18" s="51"/>
      <c r="D18" s="51"/>
      <c r="E18" s="51"/>
      <c r="F18" s="51"/>
      <c r="G18" s="51"/>
      <c r="H18" s="51"/>
      <c r="I18" s="51"/>
      <c r="J18" s="2"/>
    </row>
    <row r="19" spans="1:10">
      <c r="A19" s="50"/>
      <c r="B19" s="50"/>
      <c r="C19" s="51"/>
      <c r="D19" s="51"/>
      <c r="E19" s="51"/>
      <c r="F19" s="51"/>
      <c r="G19" s="51"/>
      <c r="H19" s="51"/>
      <c r="I19" s="51"/>
      <c r="J19" s="2"/>
    </row>
    <row r="20" spans="1:10">
      <c r="A20" s="50"/>
      <c r="B20" s="50"/>
      <c r="C20" s="51"/>
      <c r="D20" s="51"/>
      <c r="E20" s="51"/>
      <c r="F20" s="51"/>
      <c r="G20" s="51"/>
      <c r="H20" s="51"/>
      <c r="I20" s="51"/>
      <c r="J20" s="2"/>
    </row>
    <row r="21" spans="1:10">
      <c r="A21" s="50"/>
      <c r="B21" s="50"/>
      <c r="C21" s="51"/>
      <c r="D21" s="51"/>
      <c r="E21" s="51"/>
      <c r="F21" s="51"/>
      <c r="G21" s="51"/>
      <c r="H21" s="51"/>
      <c r="I21" s="51"/>
      <c r="J21" s="2"/>
    </row>
    <row r="22" spans="1:10">
      <c r="A22" s="50"/>
      <c r="B22" s="50"/>
      <c r="C22" s="51"/>
      <c r="D22" s="51"/>
      <c r="E22" s="51"/>
      <c r="F22" s="51"/>
      <c r="G22" s="51"/>
      <c r="H22" s="51"/>
      <c r="I22" s="51"/>
      <c r="J22" s="2"/>
    </row>
    <row r="23" spans="1:10">
      <c r="A23" s="50"/>
      <c r="B23" s="50"/>
      <c r="C23" s="51"/>
      <c r="D23" s="51"/>
      <c r="E23" s="51"/>
      <c r="F23" s="51"/>
      <c r="G23" s="51"/>
      <c r="H23" s="51"/>
      <c r="I23" s="51"/>
      <c r="J23" s="2"/>
    </row>
    <row r="24" spans="1:10">
      <c r="A24" s="50"/>
      <c r="B24" s="50"/>
      <c r="C24" s="51"/>
      <c r="D24" s="51"/>
      <c r="E24" s="51"/>
      <c r="F24" s="51"/>
      <c r="G24" s="51"/>
      <c r="H24" s="51"/>
      <c r="I24" s="51"/>
      <c r="J24" s="2"/>
    </row>
    <row r="25" spans="1:10">
      <c r="A25" s="50"/>
      <c r="B25" s="50"/>
      <c r="C25" s="51"/>
      <c r="D25" s="51"/>
      <c r="E25" s="51"/>
      <c r="F25" s="51"/>
      <c r="G25" s="51"/>
      <c r="H25" s="51"/>
      <c r="I25" s="51"/>
      <c r="J25" s="2"/>
    </row>
    <row r="26" spans="1:10">
      <c r="A26" s="50"/>
      <c r="B26" s="50"/>
      <c r="C26" s="51"/>
      <c r="D26" s="51"/>
      <c r="E26" s="51"/>
      <c r="F26" s="51"/>
      <c r="G26" s="51"/>
      <c r="H26" s="51"/>
      <c r="I26" s="51"/>
      <c r="J26" s="2"/>
    </row>
    <row r="27" spans="1:10">
      <c r="A27" s="50"/>
      <c r="B27" s="50"/>
      <c r="C27" s="51"/>
      <c r="D27" s="51"/>
      <c r="E27" s="51"/>
      <c r="F27" s="51"/>
      <c r="G27" s="51"/>
      <c r="H27" s="51"/>
      <c r="I27" s="51"/>
      <c r="J27" s="2"/>
    </row>
    <row r="28" spans="1:10">
      <c r="A28" s="50"/>
      <c r="B28" s="50"/>
      <c r="C28" s="51"/>
      <c r="D28" s="51"/>
      <c r="E28" s="51"/>
      <c r="F28" s="51"/>
      <c r="G28" s="51"/>
      <c r="H28" s="51"/>
      <c r="I28" s="51"/>
      <c r="J28" s="2"/>
    </row>
    <row r="29" spans="1:10">
      <c r="A29" s="50"/>
      <c r="B29" s="50"/>
      <c r="C29" s="51"/>
      <c r="D29" s="51"/>
      <c r="E29" s="51"/>
      <c r="F29" s="51"/>
      <c r="G29" s="51"/>
      <c r="H29" s="51"/>
      <c r="I29" s="51"/>
      <c r="J29" s="2"/>
    </row>
    <row r="30" spans="1:10">
      <c r="A30" s="50"/>
      <c r="B30" s="50"/>
      <c r="C30" s="51"/>
      <c r="D30" s="51"/>
      <c r="E30" s="51"/>
      <c r="F30" s="51"/>
      <c r="G30" s="51"/>
      <c r="H30" s="51"/>
      <c r="I30" s="51"/>
      <c r="J30" s="2"/>
    </row>
    <row r="31" spans="1:10">
      <c r="A31" s="50"/>
      <c r="B31" s="50"/>
      <c r="C31" s="51"/>
      <c r="D31" s="51"/>
      <c r="E31" s="51"/>
      <c r="F31" s="51"/>
      <c r="G31" s="51"/>
      <c r="H31" s="51"/>
      <c r="I31" s="51"/>
      <c r="J31" s="2"/>
    </row>
    <row r="32" spans="1:10">
      <c r="A32" s="50"/>
      <c r="B32" s="50"/>
      <c r="C32" s="51"/>
      <c r="D32" s="51"/>
      <c r="E32" s="51"/>
      <c r="F32" s="51"/>
      <c r="G32" s="51"/>
      <c r="H32" s="51"/>
      <c r="I32" s="51"/>
      <c r="J32" s="2"/>
    </row>
    <row r="33" spans="1:10">
      <c r="A33" s="50"/>
      <c r="B33" s="50"/>
      <c r="C33" s="51"/>
      <c r="D33" s="51"/>
      <c r="E33" s="51"/>
      <c r="F33" s="51"/>
      <c r="G33" s="51"/>
      <c r="H33" s="51"/>
      <c r="I33" s="51"/>
      <c r="J33" s="2"/>
    </row>
    <row r="34" spans="1:10">
      <c r="A34" s="50"/>
      <c r="B34" s="50"/>
      <c r="C34" s="51"/>
      <c r="D34" s="51"/>
      <c r="E34" s="51"/>
      <c r="F34" s="51"/>
      <c r="G34" s="51"/>
      <c r="H34" s="51"/>
      <c r="I34" s="51"/>
      <c r="J34" s="2"/>
    </row>
    <row r="35" spans="1:10">
      <c r="A35" s="50"/>
      <c r="B35" s="50"/>
      <c r="C35" s="51"/>
      <c r="D35" s="51"/>
      <c r="E35" s="51"/>
      <c r="F35" s="51"/>
      <c r="G35" s="51"/>
      <c r="H35" s="51"/>
      <c r="I35" s="51"/>
      <c r="J35" s="2"/>
    </row>
    <row r="36" spans="1:10">
      <c r="A36" s="50"/>
      <c r="B36" s="50"/>
      <c r="C36" s="51"/>
      <c r="D36" s="51"/>
      <c r="E36" s="51"/>
      <c r="F36" s="51"/>
      <c r="G36" s="51"/>
      <c r="H36" s="51"/>
      <c r="I36" s="51"/>
      <c r="J36" s="2"/>
    </row>
    <row r="37" spans="1:10">
      <c r="A37" s="50"/>
      <c r="B37" s="50"/>
      <c r="C37" s="51"/>
      <c r="D37" s="51"/>
      <c r="E37" s="51"/>
      <c r="F37" s="51"/>
      <c r="G37" s="51"/>
      <c r="H37" s="51"/>
      <c r="I37" s="51"/>
      <c r="J37" s="2"/>
    </row>
    <row r="38" spans="1:10">
      <c r="A38" s="50"/>
      <c r="B38" s="50"/>
      <c r="C38" s="51"/>
      <c r="D38" s="51"/>
      <c r="E38" s="51"/>
      <c r="F38" s="51"/>
      <c r="G38" s="51"/>
      <c r="H38" s="51"/>
      <c r="I38" s="51"/>
      <c r="J38" s="2"/>
    </row>
    <row r="39" spans="1:10">
      <c r="A39" s="50"/>
      <c r="B39" s="50"/>
      <c r="C39" s="51"/>
      <c r="D39" s="51"/>
      <c r="E39" s="51"/>
      <c r="F39" s="51"/>
      <c r="G39" s="51"/>
      <c r="H39" s="51"/>
      <c r="I39" s="51"/>
      <c r="J39" s="2"/>
    </row>
    <row r="40" spans="1:10">
      <c r="A40" s="50"/>
      <c r="B40" s="50"/>
      <c r="C40" s="51"/>
      <c r="D40" s="51"/>
      <c r="E40" s="51"/>
      <c r="F40" s="51"/>
      <c r="G40" s="51"/>
      <c r="H40" s="51"/>
      <c r="I40" s="51"/>
      <c r="J40" s="2"/>
    </row>
    <row r="41" spans="1:10">
      <c r="A41" s="50"/>
      <c r="B41" s="50"/>
      <c r="C41" s="51"/>
      <c r="D41" s="51"/>
      <c r="E41" s="51"/>
      <c r="F41" s="51"/>
      <c r="G41" s="51"/>
      <c r="H41" s="51"/>
      <c r="I41" s="51"/>
      <c r="J41" s="2"/>
    </row>
    <row r="42" spans="1:10">
      <c r="A42" s="50"/>
      <c r="B42" s="50"/>
      <c r="C42" s="51"/>
      <c r="D42" s="51"/>
      <c r="E42" s="51"/>
      <c r="F42" s="51"/>
      <c r="G42" s="51"/>
      <c r="H42" s="51"/>
      <c r="I42" s="51"/>
      <c r="J42" s="2"/>
    </row>
    <row r="43" spans="1:10">
      <c r="A43" s="50"/>
      <c r="B43" s="50"/>
      <c r="C43" s="51"/>
      <c r="D43" s="51"/>
      <c r="E43" s="51"/>
      <c r="F43" s="51"/>
      <c r="G43" s="51"/>
      <c r="H43" s="51"/>
      <c r="I43" s="51"/>
      <c r="J43" s="2"/>
    </row>
    <row r="44" spans="1:10">
      <c r="A44" s="50"/>
      <c r="B44" s="50"/>
      <c r="C44" s="51"/>
      <c r="D44" s="51"/>
      <c r="E44" s="51"/>
      <c r="F44" s="51"/>
      <c r="G44" s="51"/>
      <c r="H44" s="51"/>
      <c r="I44" s="51"/>
      <c r="J44" s="2"/>
    </row>
    <row r="45" spans="1:10">
      <c r="A45" s="50"/>
      <c r="B45" s="50"/>
      <c r="C45" s="51"/>
      <c r="D45" s="51"/>
      <c r="E45" s="51"/>
      <c r="F45" s="51"/>
      <c r="G45" s="51"/>
      <c r="H45" s="51"/>
      <c r="I45" s="51"/>
      <c r="J45" s="2"/>
    </row>
    <row r="46" spans="1:10">
      <c r="A46" s="50"/>
      <c r="B46" s="50"/>
      <c r="C46" s="51"/>
      <c r="D46" s="51"/>
      <c r="E46" s="51"/>
      <c r="F46" s="51"/>
      <c r="G46" s="51"/>
      <c r="H46" s="51"/>
      <c r="I46" s="51"/>
      <c r="J46" s="2"/>
    </row>
    <row r="47" spans="1:10">
      <c r="A47" s="50"/>
      <c r="B47" s="50"/>
      <c r="C47" s="51"/>
      <c r="D47" s="51"/>
      <c r="E47" s="51"/>
      <c r="F47" s="51"/>
      <c r="G47" s="51"/>
      <c r="H47" s="51"/>
      <c r="I47" s="51"/>
      <c r="J47" s="2"/>
    </row>
    <row r="48" spans="1:10">
      <c r="A48" s="50"/>
      <c r="B48" s="50"/>
      <c r="C48" s="51"/>
      <c r="D48" s="51"/>
      <c r="E48" s="51"/>
      <c r="F48" s="51"/>
      <c r="G48" s="51"/>
      <c r="H48" s="51"/>
      <c r="I48" s="51"/>
      <c r="J48" s="2"/>
    </row>
    <row r="49" spans="1:10">
      <c r="A49" s="50"/>
      <c r="B49" s="50"/>
      <c r="C49" s="51"/>
      <c r="D49" s="51"/>
      <c r="E49" s="51"/>
      <c r="F49" s="51"/>
      <c r="G49" s="51"/>
      <c r="H49" s="51"/>
      <c r="I49" s="51"/>
      <c r="J49" s="2"/>
    </row>
    <row r="50" spans="1:10">
      <c r="A50" s="50"/>
      <c r="B50" s="50"/>
      <c r="C50" s="51"/>
      <c r="D50" s="51"/>
      <c r="E50" s="51"/>
      <c r="F50" s="51"/>
      <c r="G50" s="51"/>
      <c r="H50" s="51"/>
      <c r="I50" s="51"/>
      <c r="J50" s="2"/>
    </row>
    <row r="51" spans="1:10">
      <c r="A51" s="50"/>
      <c r="B51" s="50"/>
      <c r="C51" s="51"/>
      <c r="D51" s="51"/>
      <c r="E51" s="51"/>
      <c r="F51" s="51"/>
      <c r="G51" s="51"/>
      <c r="H51" s="51"/>
      <c r="I51" s="51"/>
      <c r="J51" s="2"/>
    </row>
    <row r="52" spans="1:10">
      <c r="A52" s="50"/>
      <c r="B52" s="50"/>
      <c r="C52" s="51"/>
      <c r="D52" s="51"/>
      <c r="E52" s="51"/>
      <c r="F52" s="51"/>
      <c r="G52" s="51"/>
      <c r="H52" s="51"/>
      <c r="I52" s="51"/>
      <c r="J52" s="2"/>
    </row>
    <row r="53" spans="1:10">
      <c r="A53" s="50"/>
      <c r="B53" s="50"/>
      <c r="C53" s="51"/>
      <c r="D53" s="51"/>
      <c r="E53" s="51"/>
      <c r="F53" s="51"/>
      <c r="G53" s="51"/>
      <c r="H53" s="51"/>
      <c r="I53" s="51"/>
      <c r="J53" s="2"/>
    </row>
    <row r="54" spans="1:10">
      <c r="A54" s="50"/>
      <c r="B54" s="50"/>
      <c r="C54" s="51"/>
      <c r="D54" s="51"/>
      <c r="E54" s="51"/>
      <c r="F54" s="51"/>
      <c r="G54" s="51"/>
      <c r="H54" s="51"/>
      <c r="I54" s="51"/>
      <c r="J54" s="2"/>
    </row>
    <row r="55" spans="1:10">
      <c r="A55" s="50"/>
      <c r="B55" s="50"/>
      <c r="C55" s="51"/>
      <c r="D55" s="51"/>
      <c r="E55" s="51"/>
      <c r="F55" s="51"/>
      <c r="G55" s="51"/>
      <c r="H55" s="51"/>
      <c r="I55" s="51"/>
      <c r="J55" s="2"/>
    </row>
    <row r="56" spans="1:10">
      <c r="A56" s="50"/>
      <c r="B56" s="50"/>
      <c r="C56" s="51"/>
      <c r="D56" s="51"/>
      <c r="E56" s="51"/>
      <c r="F56" s="51"/>
      <c r="G56" s="51"/>
      <c r="H56" s="51"/>
      <c r="I56" s="51"/>
      <c r="J56" s="2"/>
    </row>
    <row r="57" spans="1:10">
      <c r="A57" s="50"/>
      <c r="B57" s="50"/>
      <c r="C57" s="51"/>
      <c r="D57" s="51"/>
      <c r="E57" s="51"/>
      <c r="F57" s="51"/>
      <c r="G57" s="51"/>
      <c r="H57" s="51"/>
      <c r="I57" s="51"/>
      <c r="J57" s="2"/>
    </row>
    <row r="58" spans="1:10">
      <c r="A58" s="52"/>
      <c r="B58" s="52"/>
      <c r="C58" s="53"/>
      <c r="D58" s="53"/>
      <c r="E58" s="51"/>
      <c r="F58" s="51"/>
      <c r="G58" s="51"/>
      <c r="H58" s="51"/>
      <c r="I58" s="51"/>
      <c r="J58" s="2"/>
    </row>
    <row r="59" spans="1:10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>
      <c r="A60" s="2"/>
      <c r="B60" s="2"/>
      <c r="C60" s="2"/>
      <c r="D60" s="2"/>
      <c r="E60" s="2"/>
      <c r="F60" s="2"/>
      <c r="G60" s="2"/>
      <c r="H60" s="2"/>
      <c r="I60" s="2"/>
      <c r="J60" s="2"/>
    </row>
  </sheetData>
  <dataConsolidate/>
  <customSheetViews>
    <customSheetView guid="{EC730B5F-3027-46D8-A7F8-1F30876D0E83}">
      <selection activeCell="F3" sqref="F3"/>
      <pageMargins left="0.7" right="0.7" top="0.75" bottom="0.75" header="0.3" footer="0.3"/>
    </customSheetView>
    <customSheetView guid="{56DA2E5C-33B3-4131-8FDE-9D6C6EA5DA64}">
      <selection activeCell="F29" sqref="F29"/>
      <pageMargins left="0.7" right="0.7" top="0.75" bottom="0.75" header="0.3" footer="0.3"/>
    </customSheetView>
    <customSheetView guid="{9D7725D2-3E2A-4118-AA82-15611D002F1C}">
      <selection activeCell="G18" sqref="G18"/>
      <pageMargins left="0.7" right="0.7" top="0.75" bottom="0.75" header="0.3" footer="0.3"/>
    </customSheetView>
  </customSheetViews>
  <mergeCells count="12">
    <mergeCell ref="D16:E16"/>
    <mergeCell ref="G1:G2"/>
    <mergeCell ref="H1:H2"/>
    <mergeCell ref="I1:I2"/>
    <mergeCell ref="A3:A8"/>
    <mergeCell ref="A12:B1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1AF</vt:lpstr>
      <vt:lpstr>1FA</vt:lpstr>
      <vt:lpstr>1C1 Com</vt:lpstr>
      <vt:lpstr>1C2 ComJumelage</vt:lpstr>
      <vt:lpstr>Culture 2M1</vt:lpstr>
      <vt:lpstr>DVE 3S1</vt:lpstr>
      <vt:lpstr>1EM</vt:lpstr>
      <vt:lpstr>1I1 Informatique</vt:lpstr>
      <vt:lpstr>Canot 4BC</vt:lpstr>
      <vt:lpstr>Canot 4BD</vt:lpstr>
      <vt:lpstr> Colette 4CB</vt:lpstr>
      <vt:lpstr>Colette 4CC</vt:lpstr>
      <vt:lpstr>Colette 4CD</vt:lpstr>
      <vt:lpstr>Récapitulatif dépenses services</vt:lpstr>
      <vt:lpstr>Alimentaire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malaurie.grillot</dc:creator>
  <cp:lastModifiedBy>malaurie.grillot</cp:lastModifiedBy>
  <cp:lastPrinted>2016-02-15T13:42:19Z</cp:lastPrinted>
  <dcterms:created xsi:type="dcterms:W3CDTF">2016-02-11T13:18:57Z</dcterms:created>
  <dcterms:modified xsi:type="dcterms:W3CDTF">2016-02-23T13:49:46Z</dcterms:modified>
</cp:coreProperties>
</file>