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380" windowHeight="7305" tabRatio="526" firstSheet="10" activeTab="10"/>
  </bookViews>
  <sheets>
    <sheet name="BdC" sheetId="2" state="hidden" r:id="rId1"/>
    <sheet name="Références" sheetId="3" state="hidden" r:id="rId2"/>
    <sheet name="FAS + désat ! 01-03-2013" sheetId="4" state="hidden" r:id="rId3"/>
    <sheet name="01-01-2013" sheetId="6" state="hidden" r:id="rId4"/>
    <sheet name="01-02-2013" sheetId="7" state="hidden" r:id="rId5"/>
    <sheet name="01-03-2013" sheetId="8" state="hidden" r:id="rId6"/>
    <sheet name="01-04-2013" sheetId="9" state="hidden" r:id="rId7"/>
    <sheet name="01-05-2013" sheetId="10" state="hidden" r:id="rId8"/>
    <sheet name="01-06-2013" sheetId="11" state="hidden" r:id="rId9"/>
    <sheet name="Titres de recettes" sheetId="12" state="hidden" r:id="rId10"/>
    <sheet name="main" sheetId="1" r:id="rId11"/>
    <sheet name="PRIX LOT4" sheetId="19" r:id="rId12"/>
    <sheet name="Comparatif" sheetId="15" state="hidden" r:id="rId13"/>
  </sheets>
  <definedNames>
    <definedName name="_xlnm._FilterDatabase" localSheetId="4">'01-02-2013'!$A$1:$HT$31</definedName>
    <definedName name="_xlnm._FilterDatabase" localSheetId="5">'01-03-2013'!$A$1:$HU$73</definedName>
    <definedName name="_xlnm._FilterDatabase" localSheetId="0">BdC!$A$2:$AU$280</definedName>
    <definedName name="_xlnm._FilterDatabase" localSheetId="12">Comparatif!$E$1:$G$356</definedName>
    <definedName name="_xlnm._FilterDatabase" localSheetId="2">'FAS + désat ! 01-03-2013'!$A$1:$HT$1</definedName>
    <definedName name="_xlnm._FilterDatabase" localSheetId="10">main!$A$1:$T$113</definedName>
    <definedName name="_FilterDatabase_0" localSheetId="4">'01-02-2013'!$A$1:$HT$31</definedName>
    <definedName name="_FilterDatabase_0" localSheetId="5">'01-03-2013'!$A$1:$HU$73</definedName>
    <definedName name="_FilterDatabase_0" localSheetId="0">BdC!$A$2:$AU$280</definedName>
    <definedName name="_FilterDatabase_0" localSheetId="12">Comparatif!$E$1:$G$356</definedName>
    <definedName name="_FilterDatabase_0" localSheetId="2">'FAS + désat ! 01-03-2013'!$A$1:$HT$1</definedName>
    <definedName name="_FilterDatabase_0" localSheetId="10">main!$A$1:$S$416</definedName>
    <definedName name="_xlnm.Print_Titles" localSheetId="10">main!$1:$1</definedName>
    <definedName name="MyCode">#REF!</definedName>
    <definedName name="MyStatus">#REF!</definedName>
    <definedName name="Mystatus2">#REF!</definedName>
    <definedName name="MyType">#REF!</definedName>
    <definedName name="Print_Area_0" localSheetId="3">'01-01-2013'!$A$1:$K$24</definedName>
    <definedName name="Print_Area_0" localSheetId="4">'01-02-2013'!$A$1:$M$39</definedName>
    <definedName name="Print_Area_0" localSheetId="2">'FAS + désat ! 01-03-2013'!$A$1:$K$232</definedName>
    <definedName name="Print_Titles_0" localSheetId="10">main!$A$1:$A$1048380,main!#REF!</definedName>
    <definedName name="test">#REF!</definedName>
    <definedName name="YesNo">#REF!</definedName>
    <definedName name="_xlnm.Print_Area" localSheetId="3">'01-01-2013'!$A$1:$K$24</definedName>
    <definedName name="_xlnm.Print_Area" localSheetId="4">'01-02-2013'!$A$1:$M$39</definedName>
    <definedName name="_xlnm.Print_Area" localSheetId="2">'FAS + désat ! 01-03-2013'!$A$1:$K$232</definedName>
  </definedNames>
  <calcPr calcId="125725" iterateDelta="1E-4"/>
</workbook>
</file>

<file path=xl/calcChain.xml><?xml version="1.0" encoding="utf-8"?>
<calcChain xmlns="http://schemas.openxmlformats.org/spreadsheetml/2006/main">
  <c r="J2" i="1"/>
  <c r="H12" i="19" l="1"/>
  <c r="J6" i="1" l="1"/>
  <c r="J7"/>
  <c r="J8"/>
  <c r="J9"/>
  <c r="J10"/>
  <c r="J11"/>
  <c r="J12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L14" i="19" l="1"/>
  <c r="K14"/>
  <c r="H14"/>
  <c r="L13"/>
  <c r="K13"/>
  <c r="H13"/>
  <c r="L12"/>
  <c r="K12"/>
  <c r="G356" i="15" l="1"/>
  <c r="G355"/>
  <c r="G354"/>
  <c r="G353"/>
  <c r="G352"/>
  <c r="G351"/>
  <c r="G350"/>
  <c r="G349"/>
  <c r="G348"/>
  <c r="G347"/>
  <c r="G346"/>
  <c r="G345"/>
  <c r="G344"/>
  <c r="G343"/>
  <c r="G342"/>
  <c r="G341"/>
  <c r="G340"/>
  <c r="G339"/>
  <c r="G338"/>
  <c r="G337"/>
  <c r="G336"/>
  <c r="G335"/>
  <c r="G334"/>
  <c r="G333"/>
  <c r="G332"/>
  <c r="G331"/>
  <c r="G330"/>
  <c r="G329"/>
  <c r="G328"/>
  <c r="G327"/>
  <c r="G326"/>
  <c r="G325"/>
  <c r="G324"/>
  <c r="G323"/>
  <c r="G322"/>
  <c r="G321"/>
  <c r="G320"/>
  <c r="G319"/>
  <c r="G318"/>
  <c r="G317"/>
  <c r="G316"/>
  <c r="G315"/>
  <c r="G314"/>
  <c r="G313"/>
  <c r="G312"/>
  <c r="G311"/>
  <c r="G310"/>
  <c r="G309"/>
  <c r="G308"/>
  <c r="G307"/>
  <c r="C307"/>
  <c r="G306"/>
  <c r="C306"/>
  <c r="G305"/>
  <c r="C305"/>
  <c r="G304"/>
  <c r="C304"/>
  <c r="G303"/>
  <c r="C303"/>
  <c r="G302"/>
  <c r="C302"/>
  <c r="G301"/>
  <c r="C301"/>
  <c r="G300"/>
  <c r="C300"/>
  <c r="G299"/>
  <c r="C299"/>
  <c r="G298"/>
  <c r="C298"/>
  <c r="G297"/>
  <c r="C297"/>
  <c r="G296"/>
  <c r="C296"/>
  <c r="G295"/>
  <c r="C295"/>
  <c r="G294"/>
  <c r="C294"/>
  <c r="G293"/>
  <c r="C293"/>
  <c r="G292"/>
  <c r="C292"/>
  <c r="G291"/>
  <c r="C291"/>
  <c r="G290"/>
  <c r="C290"/>
  <c r="G289"/>
  <c r="C289"/>
  <c r="G288"/>
  <c r="C288"/>
  <c r="G287"/>
  <c r="C287"/>
  <c r="G286"/>
  <c r="C286"/>
  <c r="G285"/>
  <c r="C285"/>
  <c r="G284"/>
  <c r="C284"/>
  <c r="G283"/>
  <c r="C283"/>
  <c r="G282"/>
  <c r="C282"/>
  <c r="G281"/>
  <c r="C281"/>
  <c r="G280"/>
  <c r="C280"/>
  <c r="G279"/>
  <c r="C279"/>
  <c r="G278"/>
  <c r="C278"/>
  <c r="G277"/>
  <c r="C277"/>
  <c r="G276"/>
  <c r="C276"/>
  <c r="G275"/>
  <c r="C275"/>
  <c r="G274"/>
  <c r="C274"/>
  <c r="G273"/>
  <c r="C273"/>
  <c r="G272"/>
  <c r="C272"/>
  <c r="G271"/>
  <c r="C271"/>
  <c r="G270"/>
  <c r="C270"/>
  <c r="G269"/>
  <c r="C269"/>
  <c r="G268"/>
  <c r="C268"/>
  <c r="G267"/>
  <c r="C267"/>
  <c r="G266"/>
  <c r="C266"/>
  <c r="G265"/>
  <c r="C265"/>
  <c r="G264"/>
  <c r="C264"/>
  <c r="G263"/>
  <c r="C263"/>
  <c r="G262"/>
  <c r="C262"/>
  <c r="G261"/>
  <c r="C261"/>
  <c r="G260"/>
  <c r="C260"/>
  <c r="G259"/>
  <c r="C259"/>
  <c r="G258"/>
  <c r="C258"/>
  <c r="G257"/>
  <c r="C257"/>
  <c r="G256"/>
  <c r="C256"/>
  <c r="G255"/>
  <c r="C255"/>
  <c r="G254"/>
  <c r="C254"/>
  <c r="G253"/>
  <c r="C253"/>
  <c r="G252"/>
  <c r="C252"/>
  <c r="G251"/>
  <c r="C251"/>
  <c r="G250"/>
  <c r="C250"/>
  <c r="G249"/>
  <c r="C249"/>
  <c r="G248"/>
  <c r="C248"/>
  <c r="G247"/>
  <c r="C247"/>
  <c r="G246"/>
  <c r="C246"/>
  <c r="G245"/>
  <c r="C245"/>
  <c r="G244"/>
  <c r="C244"/>
  <c r="G243"/>
  <c r="C243"/>
  <c r="G242"/>
  <c r="C242"/>
  <c r="G241"/>
  <c r="C241"/>
  <c r="G240"/>
  <c r="C240"/>
  <c r="G239"/>
  <c r="C239"/>
  <c r="G238"/>
  <c r="C238"/>
  <c r="G237"/>
  <c r="C237"/>
  <c r="G236"/>
  <c r="C236"/>
  <c r="G235"/>
  <c r="C235"/>
  <c r="G234"/>
  <c r="C234"/>
  <c r="G233"/>
  <c r="C233"/>
  <c r="G232"/>
  <c r="C232"/>
  <c r="G231"/>
  <c r="C231"/>
  <c r="G230"/>
  <c r="C230"/>
  <c r="G229"/>
  <c r="C229"/>
  <c r="G228"/>
  <c r="C228"/>
  <c r="G227"/>
  <c r="C227"/>
  <c r="G226"/>
  <c r="C226"/>
  <c r="G225"/>
  <c r="C225"/>
  <c r="G224"/>
  <c r="C224"/>
  <c r="G223"/>
  <c r="C223"/>
  <c r="G222"/>
  <c r="C222"/>
  <c r="G221"/>
  <c r="C221"/>
  <c r="G220"/>
  <c r="C220"/>
  <c r="G219"/>
  <c r="C219"/>
  <c r="G218"/>
  <c r="C218"/>
  <c r="G217"/>
  <c r="C217"/>
  <c r="G216"/>
  <c r="C216"/>
  <c r="G215"/>
  <c r="C215"/>
  <c r="G214"/>
  <c r="C214"/>
  <c r="G213"/>
  <c r="C213"/>
  <c r="G212"/>
  <c r="C212"/>
  <c r="G211"/>
  <c r="C211"/>
  <c r="G210"/>
  <c r="C210"/>
  <c r="G209"/>
  <c r="C209"/>
  <c r="G208"/>
  <c r="C208"/>
  <c r="G207"/>
  <c r="C207"/>
  <c r="G206"/>
  <c r="C206"/>
  <c r="G205"/>
  <c r="C205"/>
  <c r="G204"/>
  <c r="C204"/>
  <c r="G203"/>
  <c r="C203"/>
  <c r="G202"/>
  <c r="C202"/>
  <c r="G201"/>
  <c r="C201"/>
  <c r="G200"/>
  <c r="C200"/>
  <c r="G199"/>
  <c r="C199"/>
  <c r="G198"/>
  <c r="C198"/>
  <c r="G197"/>
  <c r="C197"/>
  <c r="G196"/>
  <c r="C196"/>
  <c r="G195"/>
  <c r="C195"/>
  <c r="G194"/>
  <c r="C194"/>
  <c r="G193"/>
  <c r="C193"/>
  <c r="G192"/>
  <c r="C192"/>
  <c r="G191"/>
  <c r="C191"/>
  <c r="G190"/>
  <c r="C190"/>
  <c r="G189"/>
  <c r="C189"/>
  <c r="G188"/>
  <c r="C188"/>
  <c r="G187"/>
  <c r="C187"/>
  <c r="G186"/>
  <c r="C186"/>
  <c r="G185"/>
  <c r="C185"/>
  <c r="G184"/>
  <c r="C184"/>
  <c r="G183"/>
  <c r="C183"/>
  <c r="G182"/>
  <c r="C182"/>
  <c r="G181"/>
  <c r="C181"/>
  <c r="G180"/>
  <c r="C180"/>
  <c r="G179"/>
  <c r="C179"/>
  <c r="G178"/>
  <c r="C178"/>
  <c r="G177"/>
  <c r="C177"/>
  <c r="G176"/>
  <c r="C176"/>
  <c r="G175"/>
  <c r="C175"/>
  <c r="G174"/>
  <c r="C174"/>
  <c r="G173"/>
  <c r="C173"/>
  <c r="G172"/>
  <c r="C172"/>
  <c r="G171"/>
  <c r="C171"/>
  <c r="G170"/>
  <c r="C170"/>
  <c r="G169"/>
  <c r="C169"/>
  <c r="G168"/>
  <c r="C168"/>
  <c r="G167"/>
  <c r="C167"/>
  <c r="G166"/>
  <c r="C166"/>
  <c r="G165"/>
  <c r="C165"/>
  <c r="G164"/>
  <c r="C164"/>
  <c r="G163"/>
  <c r="C163"/>
  <c r="G162"/>
  <c r="C162"/>
  <c r="G161"/>
  <c r="C161"/>
  <c r="G160"/>
  <c r="C160"/>
  <c r="G159"/>
  <c r="C159"/>
  <c r="G158"/>
  <c r="C158"/>
  <c r="G157"/>
  <c r="C157"/>
  <c r="G156"/>
  <c r="C156"/>
  <c r="G155"/>
  <c r="C155"/>
  <c r="G154"/>
  <c r="C154"/>
  <c r="G153"/>
  <c r="C153"/>
  <c r="G152"/>
  <c r="C152"/>
  <c r="G151"/>
  <c r="C151"/>
  <c r="G150"/>
  <c r="C150"/>
  <c r="G149"/>
  <c r="C149"/>
  <c r="G148"/>
  <c r="C148"/>
  <c r="G147"/>
  <c r="C147"/>
  <c r="G146"/>
  <c r="C146"/>
  <c r="G145"/>
  <c r="C145"/>
  <c r="G144"/>
  <c r="C144"/>
  <c r="G143"/>
  <c r="C143"/>
  <c r="G142"/>
  <c r="C142"/>
  <c r="G141"/>
  <c r="C141"/>
  <c r="G140"/>
  <c r="C140"/>
  <c r="G139"/>
  <c r="C139"/>
  <c r="G138"/>
  <c r="C138"/>
  <c r="G137"/>
  <c r="C137"/>
  <c r="G136"/>
  <c r="C136"/>
  <c r="G135"/>
  <c r="C135"/>
  <c r="G134"/>
  <c r="C134"/>
  <c r="G133"/>
  <c r="C133"/>
  <c r="G132"/>
  <c r="C132"/>
  <c r="G131"/>
  <c r="C131"/>
  <c r="G130"/>
  <c r="C130"/>
  <c r="G129"/>
  <c r="C129"/>
  <c r="G128"/>
  <c r="C128"/>
  <c r="G127"/>
  <c r="C127"/>
  <c r="G126"/>
  <c r="C126"/>
  <c r="G125"/>
  <c r="C125"/>
  <c r="G124"/>
  <c r="C124"/>
  <c r="G123"/>
  <c r="C123"/>
  <c r="G122"/>
  <c r="C122"/>
  <c r="G121"/>
  <c r="C121"/>
  <c r="G120"/>
  <c r="C120"/>
  <c r="G119"/>
  <c r="C119"/>
  <c r="G118"/>
  <c r="C118"/>
  <c r="G117"/>
  <c r="C117"/>
  <c r="G116"/>
  <c r="C116"/>
  <c r="G115"/>
  <c r="C115"/>
  <c r="G114"/>
  <c r="C114"/>
  <c r="G113"/>
  <c r="C113"/>
  <c r="G112"/>
  <c r="C112"/>
  <c r="G111"/>
  <c r="C111"/>
  <c r="G110"/>
  <c r="C110"/>
  <c r="G109"/>
  <c r="C109"/>
  <c r="G108"/>
  <c r="C108"/>
  <c r="G107"/>
  <c r="C107"/>
  <c r="G106"/>
  <c r="C106"/>
  <c r="G105"/>
  <c r="C105"/>
  <c r="G104"/>
  <c r="C104"/>
  <c r="G103"/>
  <c r="C103"/>
  <c r="G102"/>
  <c r="C102"/>
  <c r="G101"/>
  <c r="C101"/>
  <c r="G100"/>
  <c r="C100"/>
  <c r="G99"/>
  <c r="C99"/>
  <c r="G98"/>
  <c r="C98"/>
  <c r="G97"/>
  <c r="C97"/>
  <c r="G96"/>
  <c r="C96"/>
  <c r="G95"/>
  <c r="C95"/>
  <c r="G94"/>
  <c r="C94"/>
  <c r="G93"/>
  <c r="C93"/>
  <c r="G92"/>
  <c r="C92"/>
  <c r="G91"/>
  <c r="C91"/>
  <c r="G90"/>
  <c r="C90"/>
  <c r="G89"/>
  <c r="C89"/>
  <c r="G88"/>
  <c r="C88"/>
  <c r="G87"/>
  <c r="C87"/>
  <c r="G86"/>
  <c r="C86"/>
  <c r="G85"/>
  <c r="C85"/>
  <c r="G84"/>
  <c r="C84"/>
  <c r="G83"/>
  <c r="C83"/>
  <c r="G82"/>
  <c r="C82"/>
  <c r="G81"/>
  <c r="C81"/>
  <c r="G80"/>
  <c r="C80"/>
  <c r="G79"/>
  <c r="C79"/>
  <c r="G78"/>
  <c r="C78"/>
  <c r="G77"/>
  <c r="C77"/>
  <c r="G76"/>
  <c r="C76"/>
  <c r="G75"/>
  <c r="C75"/>
  <c r="G74"/>
  <c r="C74"/>
  <c r="G73"/>
  <c r="C73"/>
  <c r="G72"/>
  <c r="C72"/>
  <c r="G71"/>
  <c r="C71"/>
  <c r="G70"/>
  <c r="C70"/>
  <c r="G69"/>
  <c r="C69"/>
  <c r="G68"/>
  <c r="C68"/>
  <c r="G67"/>
  <c r="C67"/>
  <c r="G66"/>
  <c r="C66"/>
  <c r="G65"/>
  <c r="C65"/>
  <c r="G64"/>
  <c r="C64"/>
  <c r="G63"/>
  <c r="C63"/>
  <c r="G62"/>
  <c r="C62"/>
  <c r="G61"/>
  <c r="C61"/>
  <c r="G60"/>
  <c r="C60"/>
  <c r="G59"/>
  <c r="C59"/>
  <c r="G58"/>
  <c r="C58"/>
  <c r="G57"/>
  <c r="C57"/>
  <c r="G56"/>
  <c r="C56"/>
  <c r="G55"/>
  <c r="C55"/>
  <c r="G54"/>
  <c r="C54"/>
  <c r="G53"/>
  <c r="C53"/>
  <c r="G52"/>
  <c r="C52"/>
  <c r="G51"/>
  <c r="C51"/>
  <c r="G50"/>
  <c r="C50"/>
  <c r="G49"/>
  <c r="C49"/>
  <c r="G48"/>
  <c r="C48"/>
  <c r="G47"/>
  <c r="C47"/>
  <c r="G46"/>
  <c r="C46"/>
  <c r="G45"/>
  <c r="C45"/>
  <c r="G44"/>
  <c r="C44"/>
  <c r="G43"/>
  <c r="C43"/>
  <c r="G42"/>
  <c r="C42"/>
  <c r="G41"/>
  <c r="C41"/>
  <c r="G40"/>
  <c r="C40"/>
  <c r="G39"/>
  <c r="C39"/>
  <c r="G38"/>
  <c r="C38"/>
  <c r="G37"/>
  <c r="C37"/>
  <c r="G36"/>
  <c r="C36"/>
  <c r="G35"/>
  <c r="C35"/>
  <c r="G34"/>
  <c r="C34"/>
  <c r="G33"/>
  <c r="C33"/>
  <c r="G32"/>
  <c r="C32"/>
  <c r="G31"/>
  <c r="C31"/>
  <c r="G30"/>
  <c r="C30"/>
  <c r="G29"/>
  <c r="C29"/>
  <c r="G28"/>
  <c r="C28"/>
  <c r="G27"/>
  <c r="C27"/>
  <c r="G26"/>
  <c r="C26"/>
  <c r="G25"/>
  <c r="C25"/>
  <c r="G24"/>
  <c r="C24"/>
  <c r="G23"/>
  <c r="C23"/>
  <c r="G22"/>
  <c r="C22"/>
  <c r="G21"/>
  <c r="C21"/>
  <c r="G20"/>
  <c r="C20"/>
  <c r="G19"/>
  <c r="C19"/>
  <c r="G18"/>
  <c r="C18"/>
  <c r="G17"/>
  <c r="C17"/>
  <c r="G16"/>
  <c r="C16"/>
  <c r="G15"/>
  <c r="C15"/>
  <c r="G14"/>
  <c r="C14"/>
  <c r="G13"/>
  <c r="C13"/>
  <c r="G12"/>
  <c r="C12"/>
  <c r="G11"/>
  <c r="C11"/>
  <c r="G10"/>
  <c r="C10"/>
  <c r="G9"/>
  <c r="C9"/>
  <c r="G8"/>
  <c r="C8"/>
  <c r="G7"/>
  <c r="C7"/>
  <c r="G6"/>
  <c r="C6"/>
  <c r="G5"/>
  <c r="C5"/>
  <c r="G4"/>
  <c r="C4"/>
  <c r="G3"/>
  <c r="C3"/>
  <c r="C309" s="1"/>
  <c r="G2"/>
  <c r="G358" s="1"/>
  <c r="C2"/>
  <c r="Q68" i="12"/>
  <c r="Q67"/>
  <c r="E67"/>
  <c r="C67"/>
  <c r="B67"/>
  <c r="Q66"/>
  <c r="E66"/>
  <c r="C66"/>
  <c r="B66"/>
  <c r="Q65"/>
  <c r="E65"/>
  <c r="C65"/>
  <c r="B65"/>
  <c r="Q64"/>
  <c r="E64"/>
  <c r="C64"/>
  <c r="B64"/>
  <c r="S63"/>
  <c r="R63"/>
  <c r="Q63"/>
  <c r="T62"/>
  <c r="Q62"/>
  <c r="T61"/>
  <c r="Q61"/>
  <c r="T60"/>
  <c r="Q60"/>
  <c r="T59"/>
  <c r="Q59"/>
  <c r="T58"/>
  <c r="Q58"/>
  <c r="T57"/>
  <c r="Q57"/>
  <c r="T56"/>
  <c r="Q56"/>
  <c r="T55"/>
  <c r="Q55"/>
  <c r="T54"/>
  <c r="Q54"/>
  <c r="T53"/>
  <c r="Q53"/>
  <c r="T52"/>
  <c r="Q52"/>
  <c r="T51"/>
  <c r="Q51"/>
  <c r="T50"/>
  <c r="Q50"/>
  <c r="T49"/>
  <c r="Q49"/>
  <c r="T48"/>
  <c r="Q48"/>
  <c r="T47"/>
  <c r="Q47"/>
  <c r="T46"/>
  <c r="Q46"/>
  <c r="T45"/>
  <c r="Q45"/>
  <c r="T44"/>
  <c r="Q44"/>
  <c r="T43"/>
  <c r="Q43"/>
  <c r="T42"/>
  <c r="Q42"/>
  <c r="T41"/>
  <c r="Q41"/>
  <c r="T40"/>
  <c r="Q40"/>
  <c r="T39"/>
  <c r="Q39"/>
  <c r="T38"/>
  <c r="Q38"/>
  <c r="T37"/>
  <c r="Q37"/>
  <c r="T36"/>
  <c r="Q36"/>
  <c r="T35"/>
  <c r="Q35"/>
  <c r="T34"/>
  <c r="Q34"/>
  <c r="T33"/>
  <c r="Q33"/>
  <c r="T32"/>
  <c r="Q32"/>
  <c r="T31"/>
  <c r="Q31"/>
  <c r="T30"/>
  <c r="Q30"/>
  <c r="T29"/>
  <c r="Q29"/>
  <c r="T28"/>
  <c r="Q28"/>
  <c r="T27"/>
  <c r="Q27"/>
  <c r="T26"/>
  <c r="Q26"/>
  <c r="T25"/>
  <c r="Q25"/>
  <c r="T24"/>
  <c r="Q24"/>
  <c r="T23"/>
  <c r="Q23"/>
  <c r="T22"/>
  <c r="Q22"/>
  <c r="T21"/>
  <c r="Q21"/>
  <c r="T20"/>
  <c r="Q20"/>
  <c r="T19"/>
  <c r="Q19"/>
  <c r="T18"/>
  <c r="Q18"/>
  <c r="T17"/>
  <c r="Q17"/>
  <c r="T16"/>
  <c r="Q16"/>
  <c r="T15"/>
  <c r="Q15"/>
  <c r="T14"/>
  <c r="Q14"/>
  <c r="T13"/>
  <c r="Q13"/>
  <c r="T12"/>
  <c r="Q12"/>
  <c r="T11"/>
  <c r="Q11"/>
  <c r="T10"/>
  <c r="Q10"/>
  <c r="T9"/>
  <c r="Q9"/>
  <c r="T8"/>
  <c r="Q8"/>
  <c r="T7"/>
  <c r="Q7"/>
  <c r="T6"/>
  <c r="Q6"/>
  <c r="T5"/>
  <c r="Q5"/>
  <c r="T4"/>
  <c r="Q4"/>
  <c r="T3"/>
  <c r="Q3"/>
  <c r="T2"/>
  <c r="Q2"/>
  <c r="F9" i="11"/>
  <c r="F8"/>
  <c r="K83" i="10"/>
  <c r="K84" s="1"/>
  <c r="H83"/>
  <c r="H84" s="1"/>
  <c r="G83"/>
  <c r="G84" s="1"/>
  <c r="G85" s="1"/>
  <c r="F83"/>
  <c r="F84" s="1"/>
  <c r="F85" s="1"/>
  <c r="F87" s="1"/>
  <c r="K72" i="9"/>
  <c r="K73" s="1"/>
  <c r="H72"/>
  <c r="H73" s="1"/>
  <c r="G72"/>
  <c r="G73" s="1"/>
  <c r="G74" s="1"/>
  <c r="F72"/>
  <c r="F73" s="1"/>
  <c r="F74" s="1"/>
  <c r="F76" s="1"/>
  <c r="K72" i="8"/>
  <c r="K73" s="1"/>
  <c r="H72"/>
  <c r="G72"/>
  <c r="G73" s="1"/>
  <c r="F72"/>
  <c r="F73" s="1"/>
  <c r="F75" s="1"/>
  <c r="M71"/>
  <c r="L71"/>
  <c r="M70"/>
  <c r="L70"/>
  <c r="M69"/>
  <c r="L69"/>
  <c r="M68"/>
  <c r="L68"/>
  <c r="M67"/>
  <c r="L67"/>
  <c r="M66"/>
  <c r="L66"/>
  <c r="M65"/>
  <c r="L65"/>
  <c r="M64"/>
  <c r="L64"/>
  <c r="M63"/>
  <c r="L63"/>
  <c r="M62"/>
  <c r="L62"/>
  <c r="M61"/>
  <c r="L61"/>
  <c r="M60"/>
  <c r="L60"/>
  <c r="M59"/>
  <c r="L59"/>
  <c r="M58"/>
  <c r="L58"/>
  <c r="M57"/>
  <c r="L57"/>
  <c r="M56"/>
  <c r="L56"/>
  <c r="M55"/>
  <c r="L55"/>
  <c r="M54"/>
  <c r="L54"/>
  <c r="M53"/>
  <c r="L53"/>
  <c r="M52"/>
  <c r="L52"/>
  <c r="M51"/>
  <c r="L51"/>
  <c r="M50"/>
  <c r="L50"/>
  <c r="M49"/>
  <c r="L49"/>
  <c r="M48"/>
  <c r="L48"/>
  <c r="M47"/>
  <c r="L47"/>
  <c r="M46"/>
  <c r="L46"/>
  <c r="M45"/>
  <c r="L45"/>
  <c r="M44"/>
  <c r="L44"/>
  <c r="M43"/>
  <c r="L43"/>
  <c r="M42"/>
  <c r="L42"/>
  <c r="M41"/>
  <c r="L41"/>
  <c r="M40"/>
  <c r="L40"/>
  <c r="M39"/>
  <c r="L39"/>
  <c r="M38"/>
  <c r="L38"/>
  <c r="M37"/>
  <c r="L37"/>
  <c r="M36"/>
  <c r="L36"/>
  <c r="M35"/>
  <c r="L35"/>
  <c r="M34"/>
  <c r="L34"/>
  <c r="M33"/>
  <c r="L33"/>
  <c r="M32"/>
  <c r="L32"/>
  <c r="M31"/>
  <c r="L31"/>
  <c r="M30"/>
  <c r="L30"/>
  <c r="M29"/>
  <c r="L29"/>
  <c r="M28"/>
  <c r="L28"/>
  <c r="M27"/>
  <c r="L27"/>
  <c r="M26"/>
  <c r="L26"/>
  <c r="M25"/>
  <c r="L25"/>
  <c r="M24"/>
  <c r="L24"/>
  <c r="M23"/>
  <c r="L23"/>
  <c r="M22"/>
  <c r="L22"/>
  <c r="M21"/>
  <c r="L21"/>
  <c r="M20"/>
  <c r="L20"/>
  <c r="M19"/>
  <c r="L19"/>
  <c r="M18"/>
  <c r="L18"/>
  <c r="M17"/>
  <c r="L17"/>
  <c r="M16"/>
  <c r="L16"/>
  <c r="M15"/>
  <c r="L15"/>
  <c r="M14"/>
  <c r="L14"/>
  <c r="M13"/>
  <c r="L13"/>
  <c r="M12"/>
  <c r="L12"/>
  <c r="M11"/>
  <c r="L11"/>
  <c r="M10"/>
  <c r="L10"/>
  <c r="M9"/>
  <c r="L9"/>
  <c r="M8"/>
  <c r="L8"/>
  <c r="M7"/>
  <c r="L7"/>
  <c r="M6"/>
  <c r="L6"/>
  <c r="M5"/>
  <c r="L5"/>
  <c r="M4"/>
  <c r="L4"/>
  <c r="M3"/>
  <c r="L3"/>
  <c r="M2"/>
  <c r="L2"/>
  <c r="G31" i="7"/>
  <c r="H30"/>
  <c r="G30"/>
  <c r="F30"/>
  <c r="F31" s="1"/>
  <c r="F33" s="1"/>
  <c r="M29"/>
  <c r="L29"/>
  <c r="M28"/>
  <c r="L28"/>
  <c r="M27"/>
  <c r="L27"/>
  <c r="M26"/>
  <c r="L26"/>
  <c r="M25"/>
  <c r="L25"/>
  <c r="M24"/>
  <c r="L24"/>
  <c r="M23"/>
  <c r="L23"/>
  <c r="M22"/>
  <c r="L22"/>
  <c r="M21"/>
  <c r="L21"/>
  <c r="M20"/>
  <c r="L20"/>
  <c r="M19"/>
  <c r="L19"/>
  <c r="M18"/>
  <c r="L18"/>
  <c r="M17"/>
  <c r="L17"/>
  <c r="M16"/>
  <c r="L16"/>
  <c r="M15"/>
  <c r="L15"/>
  <c r="M14"/>
  <c r="L14"/>
  <c r="M13"/>
  <c r="L13"/>
  <c r="M12"/>
  <c r="L12"/>
  <c r="M11"/>
  <c r="L11"/>
  <c r="M10"/>
  <c r="L10"/>
  <c r="M9"/>
  <c r="L9"/>
  <c r="M8"/>
  <c r="L8"/>
  <c r="M7"/>
  <c r="L7"/>
  <c r="M6"/>
  <c r="L6"/>
  <c r="M5"/>
  <c r="L5"/>
  <c r="M4"/>
  <c r="L4"/>
  <c r="M3"/>
  <c r="L3"/>
  <c r="M2"/>
  <c r="L2"/>
  <c r="F27" i="6"/>
  <c r="F23"/>
  <c r="F24" s="1"/>
  <c r="K232" i="4"/>
  <c r="K230"/>
  <c r="H230"/>
  <c r="H232" s="1"/>
  <c r="H234" s="1"/>
  <c r="AN297" i="2"/>
  <c r="AM297"/>
  <c r="AL297"/>
  <c r="L297"/>
  <c r="K297" s="1"/>
  <c r="M293"/>
  <c r="Z292"/>
  <c r="X292"/>
  <c r="W292"/>
  <c r="Z291"/>
  <c r="X291"/>
  <c r="W291"/>
  <c r="Z290"/>
  <c r="X290"/>
  <c r="W290"/>
  <c r="Z289"/>
  <c r="X289"/>
  <c r="W289"/>
  <c r="O281"/>
  <c r="O280"/>
  <c r="Z280" s="1"/>
  <c r="AD279"/>
  <c r="AA279" s="1"/>
  <c r="Y279"/>
  <c r="AD278"/>
  <c r="AA278"/>
  <c r="Z278"/>
  <c r="Y278"/>
  <c r="X278"/>
  <c r="W278"/>
  <c r="E278"/>
  <c r="B278"/>
  <c r="AD277"/>
  <c r="AA277"/>
  <c r="Z277"/>
  <c r="Y277"/>
  <c r="X277"/>
  <c r="W277"/>
  <c r="E277"/>
  <c r="B277"/>
  <c r="AA276"/>
  <c r="Z276"/>
  <c r="Y276"/>
  <c r="X276"/>
  <c r="W276"/>
  <c r="K276"/>
  <c r="F276"/>
  <c r="E276"/>
  <c r="B276"/>
  <c r="AA275"/>
  <c r="Z275"/>
  <c r="Y275"/>
  <c r="X275"/>
  <c r="W275"/>
  <c r="K275"/>
  <c r="F275"/>
  <c r="E275"/>
  <c r="B275"/>
  <c r="AA274"/>
  <c r="Z274"/>
  <c r="Y274"/>
  <c r="X274"/>
  <c r="W274"/>
  <c r="K274"/>
  <c r="F274"/>
  <c r="E274"/>
  <c r="B274"/>
  <c r="AA273"/>
  <c r="Z273"/>
  <c r="Y273"/>
  <c r="X273"/>
  <c r="W273"/>
  <c r="K273"/>
  <c r="F273"/>
  <c r="E273"/>
  <c r="C273"/>
  <c r="B273"/>
  <c r="AG272"/>
  <c r="AA272"/>
  <c r="Y272"/>
  <c r="K272"/>
  <c r="F272"/>
  <c r="E272"/>
  <c r="C272"/>
  <c r="B272"/>
  <c r="AA271"/>
  <c r="Z271"/>
  <c r="Y271"/>
  <c r="X271"/>
  <c r="W271"/>
  <c r="K271"/>
  <c r="F271"/>
  <c r="E271"/>
  <c r="C271"/>
  <c r="B271"/>
  <c r="AA270"/>
  <c r="Z270"/>
  <c r="Y270"/>
  <c r="X270"/>
  <c r="W270"/>
  <c r="K270"/>
  <c r="F270"/>
  <c r="E270"/>
  <c r="C270"/>
  <c r="B270"/>
  <c r="AA269"/>
  <c r="Z269"/>
  <c r="Y269"/>
  <c r="X269"/>
  <c r="W269"/>
  <c r="K269"/>
  <c r="F269"/>
  <c r="E269"/>
  <c r="C269"/>
  <c r="B269"/>
  <c r="AA268"/>
  <c r="Z268"/>
  <c r="Y268"/>
  <c r="X268"/>
  <c r="W268"/>
  <c r="K268"/>
  <c r="F268"/>
  <c r="E268"/>
  <c r="C268"/>
  <c r="B268"/>
  <c r="AA267"/>
  <c r="Z267"/>
  <c r="Y267"/>
  <c r="X267"/>
  <c r="W267"/>
  <c r="K267"/>
  <c r="F267"/>
  <c r="E267"/>
  <c r="C267"/>
  <c r="B267"/>
  <c r="AA266"/>
  <c r="Z266"/>
  <c r="Y266"/>
  <c r="X266"/>
  <c r="W266"/>
  <c r="K266"/>
  <c r="F266"/>
  <c r="E266"/>
  <c r="C266"/>
  <c r="B266"/>
  <c r="AG265"/>
  <c r="AA265"/>
  <c r="Z265"/>
  <c r="Y265"/>
  <c r="X265"/>
  <c r="W265"/>
  <c r="P265"/>
  <c r="M265"/>
  <c r="K265"/>
  <c r="F265"/>
  <c r="E265"/>
  <c r="C265"/>
  <c r="B265"/>
  <c r="AA264"/>
  <c r="Z264"/>
  <c r="Y264"/>
  <c r="X264"/>
  <c r="W264"/>
  <c r="K264"/>
  <c r="F264"/>
  <c r="E264"/>
  <c r="C264"/>
  <c r="B264"/>
  <c r="AG263"/>
  <c r="AA263"/>
  <c r="Y263"/>
  <c r="P263"/>
  <c r="M263"/>
  <c r="K263"/>
  <c r="F263"/>
  <c r="E263"/>
  <c r="C263"/>
  <c r="B263"/>
  <c r="AG262"/>
  <c r="AA262"/>
  <c r="Y262"/>
  <c r="P262"/>
  <c r="M262"/>
  <c r="K262"/>
  <c r="F262"/>
  <c r="E262"/>
  <c r="C262"/>
  <c r="B262"/>
  <c r="AD261"/>
  <c r="AA261"/>
  <c r="Z261"/>
  <c r="Y261"/>
  <c r="X261"/>
  <c r="W261"/>
  <c r="K261"/>
  <c r="F261"/>
  <c r="E261"/>
  <c r="C261"/>
  <c r="B261"/>
  <c r="AD260"/>
  <c r="AA260"/>
  <c r="Z260"/>
  <c r="Y260"/>
  <c r="X260"/>
  <c r="W260"/>
  <c r="K260"/>
  <c r="F260"/>
  <c r="E260"/>
  <c r="C260"/>
  <c r="B260"/>
  <c r="AG259"/>
  <c r="AA259"/>
  <c r="Z259"/>
  <c r="Y259"/>
  <c r="X259"/>
  <c r="W259"/>
  <c r="K259"/>
  <c r="F259"/>
  <c r="E259"/>
  <c r="C259"/>
  <c r="B259"/>
  <c r="AA258"/>
  <c r="Z258"/>
  <c r="Y258"/>
  <c r="X258"/>
  <c r="W258"/>
  <c r="K258"/>
  <c r="F258"/>
  <c r="E258"/>
  <c r="C258"/>
  <c r="B258"/>
  <c r="AG257"/>
  <c r="AD257"/>
  <c r="AA257"/>
  <c r="Z257"/>
  <c r="Y257"/>
  <c r="X257"/>
  <c r="K257"/>
  <c r="F257"/>
  <c r="E257"/>
  <c r="C257"/>
  <c r="B257"/>
  <c r="AA256"/>
  <c r="Z256"/>
  <c r="Y256"/>
  <c r="X256"/>
  <c r="W256"/>
  <c r="K256"/>
  <c r="F256"/>
  <c r="E256"/>
  <c r="C256"/>
  <c r="B256"/>
  <c r="AG255"/>
  <c r="AA255"/>
  <c r="Z255"/>
  <c r="Y255"/>
  <c r="X255"/>
  <c r="W255"/>
  <c r="K255"/>
  <c r="F255"/>
  <c r="E255"/>
  <c r="C255"/>
  <c r="B255"/>
  <c r="AG254"/>
  <c r="AA254"/>
  <c r="Z254"/>
  <c r="Y254"/>
  <c r="X254"/>
  <c r="W254"/>
  <c r="K254"/>
  <c r="F254"/>
  <c r="E254"/>
  <c r="C254"/>
  <c r="B254"/>
  <c r="AA253"/>
  <c r="Z253"/>
  <c r="Y253"/>
  <c r="X253"/>
  <c r="W253"/>
  <c r="K253"/>
  <c r="F253"/>
  <c r="E253"/>
  <c r="C253"/>
  <c r="B253"/>
  <c r="AG252"/>
  <c r="AD252"/>
  <c r="AA252" s="1"/>
  <c r="Z252"/>
  <c r="Y252"/>
  <c r="X252"/>
  <c r="W252"/>
  <c r="K252"/>
  <c r="F252"/>
  <c r="E252"/>
  <c r="C252"/>
  <c r="B252"/>
  <c r="AG251"/>
  <c r="AA251"/>
  <c r="Y251"/>
  <c r="P251"/>
  <c r="M251"/>
  <c r="K251"/>
  <c r="F251"/>
  <c r="E251"/>
  <c r="C251"/>
  <c r="B251"/>
  <c r="AG250"/>
  <c r="AD250"/>
  <c r="AA250"/>
  <c r="Z250"/>
  <c r="Y250"/>
  <c r="X250"/>
  <c r="W250"/>
  <c r="K250"/>
  <c r="F250"/>
  <c r="E250"/>
  <c r="C250"/>
  <c r="B250"/>
  <c r="AG249"/>
  <c r="AD249"/>
  <c r="AA249"/>
  <c r="Z249"/>
  <c r="Y249"/>
  <c r="X249"/>
  <c r="W249"/>
  <c r="K249"/>
  <c r="F249"/>
  <c r="E249"/>
  <c r="C249"/>
  <c r="B249"/>
  <c r="AG248"/>
  <c r="AA248"/>
  <c r="Y248"/>
  <c r="P248"/>
  <c r="M248"/>
  <c r="K248"/>
  <c r="F248"/>
  <c r="E248"/>
  <c r="C248"/>
  <c r="B248"/>
  <c r="AA247"/>
  <c r="Z247"/>
  <c r="Y247"/>
  <c r="X247"/>
  <c r="W247"/>
  <c r="K247"/>
  <c r="F247"/>
  <c r="E247"/>
  <c r="C247"/>
  <c r="B247"/>
  <c r="AG246"/>
  <c r="AA246"/>
  <c r="Z246"/>
  <c r="Y246"/>
  <c r="X246"/>
  <c r="W246"/>
  <c r="K246"/>
  <c r="F246"/>
  <c r="E246"/>
  <c r="C246"/>
  <c r="B246"/>
  <c r="AA245"/>
  <c r="Z245"/>
  <c r="Y245"/>
  <c r="X245"/>
  <c r="W245"/>
  <c r="K245"/>
  <c r="F245"/>
  <c r="E245"/>
  <c r="C245"/>
  <c r="B245"/>
  <c r="AA244"/>
  <c r="Z244"/>
  <c r="Y244"/>
  <c r="X244"/>
  <c r="W244"/>
  <c r="K244"/>
  <c r="F244"/>
  <c r="E244"/>
  <c r="C244"/>
  <c r="B244"/>
  <c r="AG243"/>
  <c r="AA243"/>
  <c r="Z243"/>
  <c r="Y243"/>
  <c r="X243"/>
  <c r="W243"/>
  <c r="K243"/>
  <c r="F243"/>
  <c r="E243"/>
  <c r="C243"/>
  <c r="B243"/>
  <c r="AG242"/>
  <c r="AA242"/>
  <c r="Z242"/>
  <c r="Y242"/>
  <c r="X242"/>
  <c r="W242"/>
  <c r="K242"/>
  <c r="F242"/>
  <c r="E242"/>
  <c r="C242"/>
  <c r="B242"/>
  <c r="AG241"/>
  <c r="AD241"/>
  <c r="AA241"/>
  <c r="Z241"/>
  <c r="Y241"/>
  <c r="X241"/>
  <c r="W241"/>
  <c r="K241"/>
  <c r="F241"/>
  <c r="E241"/>
  <c r="C241"/>
  <c r="B241"/>
  <c r="AG240"/>
  <c r="AD240"/>
  <c r="AA240"/>
  <c r="Z240"/>
  <c r="Y240"/>
  <c r="X240"/>
  <c r="W240"/>
  <c r="K240"/>
  <c r="F240"/>
  <c r="E240"/>
  <c r="C240"/>
  <c r="B240"/>
  <c r="AG239"/>
  <c r="AD239"/>
  <c r="AA239"/>
  <c r="Y239"/>
  <c r="P239"/>
  <c r="M239"/>
  <c r="K239"/>
  <c r="F239"/>
  <c r="E239"/>
  <c r="C239"/>
  <c r="B239"/>
  <c r="AG238"/>
  <c r="AA238"/>
  <c r="Z238"/>
  <c r="Y238"/>
  <c r="P238"/>
  <c r="W238" s="1"/>
  <c r="M238"/>
  <c r="X238" s="1"/>
  <c r="K238"/>
  <c r="F238"/>
  <c r="E238"/>
  <c r="C238"/>
  <c r="B238"/>
  <c r="AA237"/>
  <c r="Y237"/>
  <c r="K237"/>
  <c r="F237"/>
  <c r="E237"/>
  <c r="C237"/>
  <c r="B237"/>
  <c r="AA236"/>
  <c r="Z236"/>
  <c r="Y236"/>
  <c r="X236"/>
  <c r="W236"/>
  <c r="K236"/>
  <c r="F236"/>
  <c r="E236"/>
  <c r="C236"/>
  <c r="B236"/>
  <c r="AG235"/>
  <c r="AA235"/>
  <c r="Z235"/>
  <c r="Y235"/>
  <c r="X235"/>
  <c r="W235"/>
  <c r="K235"/>
  <c r="F235"/>
  <c r="E235"/>
  <c r="C235"/>
  <c r="B235"/>
  <c r="AA234"/>
  <c r="Z234"/>
  <c r="Y234"/>
  <c r="X234"/>
  <c r="W234"/>
  <c r="K234"/>
  <c r="F234"/>
  <c r="E234"/>
  <c r="C234"/>
  <c r="B234"/>
  <c r="AD233"/>
  <c r="AA233" s="1"/>
  <c r="Z233"/>
  <c r="Y233"/>
  <c r="X233"/>
  <c r="W233"/>
  <c r="K233"/>
  <c r="F233"/>
  <c r="E233"/>
  <c r="C233"/>
  <c r="B233"/>
  <c r="AD232"/>
  <c r="AA232"/>
  <c r="Z232"/>
  <c r="Y232"/>
  <c r="X232"/>
  <c r="W232"/>
  <c r="K232"/>
  <c r="F232"/>
  <c r="E232"/>
  <c r="C232"/>
  <c r="B232"/>
  <c r="AG231"/>
  <c r="AD231"/>
  <c r="AA231"/>
  <c r="Z231"/>
  <c r="Y231"/>
  <c r="X231"/>
  <c r="W231"/>
  <c r="K231"/>
  <c r="F231"/>
  <c r="E231"/>
  <c r="C231"/>
  <c r="B231"/>
  <c r="AG230"/>
  <c r="AA230"/>
  <c r="Y230"/>
  <c r="K230"/>
  <c r="F230"/>
  <c r="E230"/>
  <c r="C230"/>
  <c r="B230"/>
  <c r="AD229"/>
  <c r="AA229"/>
  <c r="Z229"/>
  <c r="Y229"/>
  <c r="X229"/>
  <c r="W229"/>
  <c r="K229"/>
  <c r="F229"/>
  <c r="E229"/>
  <c r="C229"/>
  <c r="B229"/>
  <c r="AA228"/>
  <c r="Z228"/>
  <c r="Y228"/>
  <c r="X228"/>
  <c r="W228"/>
  <c r="K228"/>
  <c r="F228"/>
  <c r="E228"/>
  <c r="C228"/>
  <c r="B228"/>
  <c r="AD227"/>
  <c r="AA227"/>
  <c r="Z227"/>
  <c r="Y227"/>
  <c r="X227"/>
  <c r="W227"/>
  <c r="K227"/>
  <c r="F227"/>
  <c r="E227"/>
  <c r="C227"/>
  <c r="B227"/>
  <c r="AG226"/>
  <c r="AA226"/>
  <c r="Z226"/>
  <c r="Y226"/>
  <c r="X226"/>
  <c r="W226"/>
  <c r="K226"/>
  <c r="F226"/>
  <c r="E226"/>
  <c r="C226"/>
  <c r="B226"/>
  <c r="AA225"/>
  <c r="Y225"/>
  <c r="K225"/>
  <c r="F225"/>
  <c r="E225"/>
  <c r="C225"/>
  <c r="B225"/>
  <c r="AG224"/>
  <c r="AA224"/>
  <c r="Z224"/>
  <c r="Y224"/>
  <c r="X224"/>
  <c r="W224"/>
  <c r="K224"/>
  <c r="F224"/>
  <c r="E224"/>
  <c r="C224"/>
  <c r="B224"/>
  <c r="AD223"/>
  <c r="AA223"/>
  <c r="Z223"/>
  <c r="Y223"/>
  <c r="X223"/>
  <c r="W223"/>
  <c r="K223"/>
  <c r="F223"/>
  <c r="E223"/>
  <c r="C223"/>
  <c r="B223"/>
  <c r="AD222"/>
  <c r="AA222"/>
  <c r="Z222"/>
  <c r="Y222"/>
  <c r="X222"/>
  <c r="W222"/>
  <c r="K222"/>
  <c r="F222"/>
  <c r="E222"/>
  <c r="C222"/>
  <c r="B222"/>
  <c r="AG221"/>
  <c r="AA221"/>
  <c r="Z221"/>
  <c r="Y221"/>
  <c r="X221"/>
  <c r="W221"/>
  <c r="K221"/>
  <c r="F221"/>
  <c r="E221"/>
  <c r="C221"/>
  <c r="B221"/>
  <c r="AD220"/>
  <c r="AA220" s="1"/>
  <c r="Z220"/>
  <c r="Y220"/>
  <c r="X220"/>
  <c r="W220"/>
  <c r="K220"/>
  <c r="F220"/>
  <c r="E220"/>
  <c r="C220"/>
  <c r="B220"/>
  <c r="AA219"/>
  <c r="Z219"/>
  <c r="Y219"/>
  <c r="X219"/>
  <c r="W219"/>
  <c r="K219"/>
  <c r="F219"/>
  <c r="E219"/>
  <c r="C219"/>
  <c r="B219"/>
  <c r="AD218"/>
  <c r="AA218" s="1"/>
  <c r="Z218"/>
  <c r="Y218"/>
  <c r="X218"/>
  <c r="W218"/>
  <c r="K218"/>
  <c r="F218"/>
  <c r="E218"/>
  <c r="C218"/>
  <c r="B218"/>
  <c r="AD217"/>
  <c r="AA217" s="1"/>
  <c r="Z217"/>
  <c r="Y217"/>
  <c r="X217"/>
  <c r="W217"/>
  <c r="K217"/>
  <c r="F217"/>
  <c r="E217"/>
  <c r="C217"/>
  <c r="B217"/>
  <c r="AD216"/>
  <c r="AA216"/>
  <c r="Z216"/>
  <c r="Y216"/>
  <c r="X216"/>
  <c r="W216"/>
  <c r="K216"/>
  <c r="F216"/>
  <c r="E216"/>
  <c r="C216"/>
  <c r="B216"/>
  <c r="AD215"/>
  <c r="AA215"/>
  <c r="Z215"/>
  <c r="Y215"/>
  <c r="X215"/>
  <c r="W215"/>
  <c r="K215"/>
  <c r="F215"/>
  <c r="E215"/>
  <c r="C215"/>
  <c r="B215"/>
  <c r="AG214"/>
  <c r="AA214"/>
  <c r="Z214"/>
  <c r="Y214"/>
  <c r="X214"/>
  <c r="W214"/>
  <c r="K214"/>
  <c r="F214"/>
  <c r="E214"/>
  <c r="C214"/>
  <c r="B214"/>
  <c r="AD213"/>
  <c r="AA213" s="1"/>
  <c r="Z213"/>
  <c r="Y213"/>
  <c r="X213"/>
  <c r="W213"/>
  <c r="K213"/>
  <c r="F213"/>
  <c r="E213"/>
  <c r="C213"/>
  <c r="B213"/>
  <c r="AD212"/>
  <c r="AA212"/>
  <c r="Z212"/>
  <c r="Y212"/>
  <c r="X212"/>
  <c r="W212"/>
  <c r="K212"/>
  <c r="F212"/>
  <c r="E212"/>
  <c r="C212"/>
  <c r="B212"/>
  <c r="AD211"/>
  <c r="AA211"/>
  <c r="Z211"/>
  <c r="Y211"/>
  <c r="X211"/>
  <c r="W211"/>
  <c r="K211"/>
  <c r="F211"/>
  <c r="E211"/>
  <c r="C211"/>
  <c r="B211"/>
  <c r="AA210"/>
  <c r="Z210"/>
  <c r="Y210"/>
  <c r="X210"/>
  <c r="W210"/>
  <c r="K210"/>
  <c r="F210"/>
  <c r="E210"/>
  <c r="C210"/>
  <c r="B210"/>
  <c r="AA209"/>
  <c r="Z209"/>
  <c r="Y209"/>
  <c r="X209"/>
  <c r="W209"/>
  <c r="K209"/>
  <c r="F209"/>
  <c r="E209"/>
  <c r="C209"/>
  <c r="B209"/>
  <c r="AA208"/>
  <c r="Z208"/>
  <c r="Y208"/>
  <c r="X208"/>
  <c r="W208"/>
  <c r="K208"/>
  <c r="F208"/>
  <c r="E208"/>
  <c r="C208"/>
  <c r="B208"/>
  <c r="AA207"/>
  <c r="Z207"/>
  <c r="Y207"/>
  <c r="X207"/>
  <c r="W207"/>
  <c r="K207"/>
  <c r="F207"/>
  <c r="E207"/>
  <c r="C207"/>
  <c r="B207"/>
  <c r="AD206"/>
  <c r="AA206" s="1"/>
  <c r="Z206"/>
  <c r="Y206"/>
  <c r="X206"/>
  <c r="W206"/>
  <c r="K206"/>
  <c r="F206"/>
  <c r="E206"/>
  <c r="C206"/>
  <c r="B206"/>
  <c r="AA205"/>
  <c r="Z205"/>
  <c r="Y205"/>
  <c r="X205"/>
  <c r="W205"/>
  <c r="K205"/>
  <c r="F205"/>
  <c r="E205"/>
  <c r="C205"/>
  <c r="B205"/>
  <c r="AG204"/>
  <c r="AA204"/>
  <c r="Z204"/>
  <c r="Y204"/>
  <c r="X204"/>
  <c r="K204"/>
  <c r="F204"/>
  <c r="E204"/>
  <c r="C204"/>
  <c r="B204"/>
  <c r="AA203"/>
  <c r="Z203"/>
  <c r="Y203"/>
  <c r="X203"/>
  <c r="W203"/>
  <c r="K203"/>
  <c r="F203"/>
  <c r="E203"/>
  <c r="C203"/>
  <c r="B203"/>
  <c r="AA202"/>
  <c r="Z202"/>
  <c r="Y202"/>
  <c r="X202"/>
  <c r="W202"/>
  <c r="K202"/>
  <c r="F202"/>
  <c r="E202"/>
  <c r="C202"/>
  <c r="B202"/>
  <c r="AG201"/>
  <c r="AD201"/>
  <c r="AA201" s="1"/>
  <c r="Y201"/>
  <c r="K201"/>
  <c r="F201"/>
  <c r="E201"/>
  <c r="C201"/>
  <c r="B201"/>
  <c r="AD200"/>
  <c r="AA200" s="1"/>
  <c r="Z200"/>
  <c r="Y200"/>
  <c r="X200"/>
  <c r="W200"/>
  <c r="K200"/>
  <c r="F200"/>
  <c r="E200"/>
  <c r="C200"/>
  <c r="B200"/>
  <c r="AG199"/>
  <c r="AA199"/>
  <c r="Z199"/>
  <c r="Y199"/>
  <c r="X199"/>
  <c r="W199"/>
  <c r="P199"/>
  <c r="M199"/>
  <c r="K199"/>
  <c r="F199"/>
  <c r="E199"/>
  <c r="C199"/>
  <c r="B199"/>
  <c r="AD198"/>
  <c r="AA198" s="1"/>
  <c r="Z198"/>
  <c r="Y198"/>
  <c r="X198"/>
  <c r="W198"/>
  <c r="K198"/>
  <c r="F198"/>
  <c r="E198"/>
  <c r="C198"/>
  <c r="B198"/>
  <c r="AG197"/>
  <c r="AA197"/>
  <c r="Z197"/>
  <c r="Y197"/>
  <c r="X197"/>
  <c r="W197"/>
  <c r="K197"/>
  <c r="F197"/>
  <c r="E197"/>
  <c r="C197"/>
  <c r="B197"/>
  <c r="AD196"/>
  <c r="AA196"/>
  <c r="Z196"/>
  <c r="Y196"/>
  <c r="X196"/>
  <c r="W196"/>
  <c r="K196"/>
  <c r="F196"/>
  <c r="E196"/>
  <c r="C196"/>
  <c r="B196"/>
  <c r="AD195"/>
  <c r="AA195"/>
  <c r="Z195"/>
  <c r="Y195"/>
  <c r="X195"/>
  <c r="W195"/>
  <c r="K195"/>
  <c r="F195"/>
  <c r="E195"/>
  <c r="C195"/>
  <c r="B195"/>
  <c r="AA194"/>
  <c r="Y194"/>
  <c r="K194"/>
  <c r="F194"/>
  <c r="E194"/>
  <c r="C194"/>
  <c r="B194"/>
  <c r="AG193"/>
  <c r="AD193"/>
  <c r="AA193" s="1"/>
  <c r="Z193"/>
  <c r="Y193"/>
  <c r="X193"/>
  <c r="W193"/>
  <c r="K193"/>
  <c r="F193"/>
  <c r="E193"/>
  <c r="C193"/>
  <c r="B193"/>
  <c r="AD192"/>
  <c r="AA192" s="1"/>
  <c r="Z192"/>
  <c r="Y192"/>
  <c r="X192"/>
  <c r="W192"/>
  <c r="K192"/>
  <c r="F192"/>
  <c r="E192"/>
  <c r="C192"/>
  <c r="B192"/>
  <c r="AD191"/>
  <c r="AA191"/>
  <c r="Y191"/>
  <c r="K191"/>
  <c r="F191"/>
  <c r="E191"/>
  <c r="C191"/>
  <c r="B191"/>
  <c r="AD190"/>
  <c r="AA190"/>
  <c r="Z190"/>
  <c r="Y190"/>
  <c r="X190"/>
  <c r="W190"/>
  <c r="K190"/>
  <c r="F190"/>
  <c r="E190"/>
  <c r="C190"/>
  <c r="B190"/>
  <c r="AD189"/>
  <c r="AA189"/>
  <c r="Z189"/>
  <c r="Y189"/>
  <c r="X189"/>
  <c r="W189"/>
  <c r="K189"/>
  <c r="F189"/>
  <c r="E189"/>
  <c r="C189"/>
  <c r="B189"/>
  <c r="AA188"/>
  <c r="Z188"/>
  <c r="Y188"/>
  <c r="X188"/>
  <c r="W188"/>
  <c r="K188"/>
  <c r="F188"/>
  <c r="E188"/>
  <c r="C188"/>
  <c r="B188"/>
  <c r="AD187"/>
  <c r="AA187"/>
  <c r="Z187"/>
  <c r="Y187"/>
  <c r="X187"/>
  <c r="W187"/>
  <c r="K187"/>
  <c r="F187"/>
  <c r="E187"/>
  <c r="C187"/>
  <c r="B187"/>
  <c r="AG186"/>
  <c r="AA186"/>
  <c r="Z186"/>
  <c r="Y186"/>
  <c r="P186"/>
  <c r="W186" s="1"/>
  <c r="M186"/>
  <c r="X186" s="1"/>
  <c r="K186"/>
  <c r="F186"/>
  <c r="E186"/>
  <c r="C186"/>
  <c r="B186"/>
  <c r="AA185"/>
  <c r="Z185"/>
  <c r="Y185"/>
  <c r="X185"/>
  <c r="K185"/>
  <c r="F185"/>
  <c r="E185"/>
  <c r="C185"/>
  <c r="B185"/>
  <c r="AG184"/>
  <c r="AD184"/>
  <c r="AA184" s="1"/>
  <c r="Z184"/>
  <c r="Y184"/>
  <c r="P184"/>
  <c r="W184" s="1"/>
  <c r="M184"/>
  <c r="X184" s="1"/>
  <c r="K184"/>
  <c r="F184"/>
  <c r="E184"/>
  <c r="C184"/>
  <c r="B184"/>
  <c r="AG183"/>
  <c r="AA183"/>
  <c r="Z183"/>
  <c r="Y183"/>
  <c r="X183"/>
  <c r="W183"/>
  <c r="K183"/>
  <c r="F183"/>
  <c r="E183"/>
  <c r="C183"/>
  <c r="B183"/>
  <c r="AD182"/>
  <c r="AA182" s="1"/>
  <c r="Z182"/>
  <c r="Y182"/>
  <c r="X182"/>
  <c r="W182"/>
  <c r="K182"/>
  <c r="F182"/>
  <c r="E182"/>
  <c r="C182"/>
  <c r="B182"/>
  <c r="AD181"/>
  <c r="AA181" s="1"/>
  <c r="Y181"/>
  <c r="K181"/>
  <c r="F181"/>
  <c r="E181"/>
  <c r="C181"/>
  <c r="B181"/>
  <c r="AD180"/>
  <c r="AA180" s="1"/>
  <c r="Z180"/>
  <c r="Y180"/>
  <c r="X180"/>
  <c r="W180"/>
  <c r="K180"/>
  <c r="F180"/>
  <c r="E180"/>
  <c r="C180"/>
  <c r="B180"/>
  <c r="AG179"/>
  <c r="AA179"/>
  <c r="Y179"/>
  <c r="K179"/>
  <c r="F179"/>
  <c r="E179"/>
  <c r="C179"/>
  <c r="B179"/>
  <c r="AA178"/>
  <c r="Y178"/>
  <c r="K178"/>
  <c r="F178"/>
  <c r="E178"/>
  <c r="C178"/>
  <c r="B178"/>
  <c r="AA177"/>
  <c r="Z177"/>
  <c r="Y177"/>
  <c r="X177"/>
  <c r="W177"/>
  <c r="K177"/>
  <c r="F177"/>
  <c r="E177"/>
  <c r="C177"/>
  <c r="B177"/>
  <c r="AD176"/>
  <c r="AA176" s="1"/>
  <c r="Z176"/>
  <c r="Y176"/>
  <c r="X176"/>
  <c r="W176"/>
  <c r="K176"/>
  <c r="F176"/>
  <c r="E176"/>
  <c r="C176"/>
  <c r="B176"/>
  <c r="AD175"/>
  <c r="AA175"/>
  <c r="Z175"/>
  <c r="Y175"/>
  <c r="X175"/>
  <c r="W175"/>
  <c r="K175"/>
  <c r="F175"/>
  <c r="E175"/>
  <c r="C175"/>
  <c r="B175"/>
  <c r="AG174"/>
  <c r="AA174"/>
  <c r="Z174"/>
  <c r="Y174"/>
  <c r="X174"/>
  <c r="W174"/>
  <c r="K174"/>
  <c r="F174"/>
  <c r="E174"/>
  <c r="C174"/>
  <c r="B174"/>
  <c r="AG173"/>
  <c r="AD173"/>
  <c r="AA173"/>
  <c r="Z173"/>
  <c r="Y173"/>
  <c r="P173"/>
  <c r="W173" s="1"/>
  <c r="M173"/>
  <c r="X173" s="1"/>
  <c r="K173"/>
  <c r="F173"/>
  <c r="E173"/>
  <c r="C173"/>
  <c r="B173"/>
  <c r="AD172"/>
  <c r="AA172"/>
  <c r="Z172"/>
  <c r="Y172"/>
  <c r="X172"/>
  <c r="W172"/>
  <c r="K172"/>
  <c r="F172"/>
  <c r="E172"/>
  <c r="C172"/>
  <c r="B172"/>
  <c r="AA171"/>
  <c r="Z171"/>
  <c r="Y171"/>
  <c r="X171"/>
  <c r="W171"/>
  <c r="K171"/>
  <c r="F171"/>
  <c r="E171"/>
  <c r="C171"/>
  <c r="B171"/>
  <c r="AG170"/>
  <c r="AA170"/>
  <c r="Z170"/>
  <c r="Y170"/>
  <c r="X170"/>
  <c r="W170"/>
  <c r="K170"/>
  <c r="F170"/>
  <c r="E170"/>
  <c r="C170"/>
  <c r="B170"/>
  <c r="AG169"/>
  <c r="AA169"/>
  <c r="Z169"/>
  <c r="Y169"/>
  <c r="X169"/>
  <c r="W169"/>
  <c r="K169"/>
  <c r="F169"/>
  <c r="E169"/>
  <c r="C169"/>
  <c r="B169"/>
  <c r="AG168"/>
  <c r="AD168"/>
  <c r="AA168"/>
  <c r="Y168"/>
  <c r="K168"/>
  <c r="F168"/>
  <c r="E168"/>
  <c r="C168"/>
  <c r="B168"/>
  <c r="AA167"/>
  <c r="Z167"/>
  <c r="Y167"/>
  <c r="X167"/>
  <c r="W167"/>
  <c r="K167"/>
  <c r="F167"/>
  <c r="E167"/>
  <c r="C167"/>
  <c r="B167"/>
  <c r="AD166"/>
  <c r="AA166" s="1"/>
  <c r="Y166"/>
  <c r="K166"/>
  <c r="F166"/>
  <c r="E166"/>
  <c r="C166"/>
  <c r="B166"/>
  <c r="AA165"/>
  <c r="Z165"/>
  <c r="Y165"/>
  <c r="X165"/>
  <c r="W165"/>
  <c r="K165"/>
  <c r="F165"/>
  <c r="E165"/>
  <c r="C165"/>
  <c r="B165"/>
  <c r="AG164"/>
  <c r="AA164"/>
  <c r="Z164"/>
  <c r="Y164"/>
  <c r="X164"/>
  <c r="W164"/>
  <c r="K164"/>
  <c r="F164"/>
  <c r="E164"/>
  <c r="C164"/>
  <c r="B164"/>
  <c r="AD163"/>
  <c r="AA163"/>
  <c r="Z163"/>
  <c r="Y163"/>
  <c r="X163"/>
  <c r="W163"/>
  <c r="K163"/>
  <c r="F163"/>
  <c r="E163"/>
  <c r="C163"/>
  <c r="B163"/>
  <c r="AA162"/>
  <c r="Z162"/>
  <c r="Y162"/>
  <c r="X162"/>
  <c r="W162"/>
  <c r="K162"/>
  <c r="F162"/>
  <c r="E162"/>
  <c r="C162"/>
  <c r="B162"/>
  <c r="AD161"/>
  <c r="AA161"/>
  <c r="Z161"/>
  <c r="Y161"/>
  <c r="X161"/>
  <c r="W161"/>
  <c r="K161"/>
  <c r="F161"/>
  <c r="E161"/>
  <c r="C161"/>
  <c r="B161"/>
  <c r="AA160"/>
  <c r="Z160"/>
  <c r="Y160"/>
  <c r="X160"/>
  <c r="W160"/>
  <c r="M160"/>
  <c r="K160"/>
  <c r="F160"/>
  <c r="E160"/>
  <c r="C160"/>
  <c r="B160"/>
  <c r="AG159"/>
  <c r="AA159"/>
  <c r="Y159"/>
  <c r="P159"/>
  <c r="M159"/>
  <c r="K159"/>
  <c r="F159"/>
  <c r="E159"/>
  <c r="C159"/>
  <c r="B159"/>
  <c r="AA158"/>
  <c r="Z158"/>
  <c r="Y158"/>
  <c r="X158"/>
  <c r="W158"/>
  <c r="K158"/>
  <c r="F158"/>
  <c r="E158"/>
  <c r="C158"/>
  <c r="B158"/>
  <c r="AG157"/>
  <c r="AA157"/>
  <c r="Y157"/>
  <c r="P157"/>
  <c r="M157"/>
  <c r="K157"/>
  <c r="F157"/>
  <c r="E157"/>
  <c r="C157"/>
  <c r="B157"/>
  <c r="AA156"/>
  <c r="Z156"/>
  <c r="Y156"/>
  <c r="X156"/>
  <c r="W156"/>
  <c r="K156"/>
  <c r="F156"/>
  <c r="E156"/>
  <c r="C156"/>
  <c r="B156"/>
  <c r="AA155"/>
  <c r="Z155"/>
  <c r="Y155"/>
  <c r="X155"/>
  <c r="W155"/>
  <c r="K155"/>
  <c r="F155"/>
  <c r="E155"/>
  <c r="C155"/>
  <c r="B155"/>
  <c r="AD154"/>
  <c r="AA154"/>
  <c r="Z154"/>
  <c r="Y154"/>
  <c r="X154"/>
  <c r="W154"/>
  <c r="K154"/>
  <c r="F154"/>
  <c r="E154"/>
  <c r="C154"/>
  <c r="B154"/>
  <c r="AG153"/>
  <c r="AA153"/>
  <c r="Y153"/>
  <c r="K153"/>
  <c r="F153"/>
  <c r="E153"/>
  <c r="C153"/>
  <c r="B153"/>
  <c r="AD152"/>
  <c r="AA152" s="1"/>
  <c r="Z152"/>
  <c r="Y152"/>
  <c r="X152"/>
  <c r="W152"/>
  <c r="K152"/>
  <c r="F152"/>
  <c r="E152"/>
  <c r="C152"/>
  <c r="B152"/>
  <c r="AD151"/>
  <c r="AA151" s="1"/>
  <c r="Z151"/>
  <c r="Y151"/>
  <c r="K151"/>
  <c r="F151"/>
  <c r="E151"/>
  <c r="C151"/>
  <c r="B151"/>
  <c r="AD150"/>
  <c r="AA150" s="1"/>
  <c r="Z150"/>
  <c r="Y150"/>
  <c r="K150"/>
  <c r="F150"/>
  <c r="E150"/>
  <c r="C150"/>
  <c r="B150"/>
  <c r="AG149"/>
  <c r="AD149"/>
  <c r="AA149" s="1"/>
  <c r="Z149"/>
  <c r="Y149"/>
  <c r="X149"/>
  <c r="W149"/>
  <c r="P149"/>
  <c r="M149"/>
  <c r="K149"/>
  <c r="F149"/>
  <c r="E149"/>
  <c r="C149"/>
  <c r="B149"/>
  <c r="AG148"/>
  <c r="AA148"/>
  <c r="Z148"/>
  <c r="Y148"/>
  <c r="X148"/>
  <c r="W148"/>
  <c r="K148"/>
  <c r="F148"/>
  <c r="E148"/>
  <c r="C148"/>
  <c r="B148"/>
  <c r="AG147"/>
  <c r="AD147"/>
  <c r="AA147" s="1"/>
  <c r="Z147"/>
  <c r="Y147"/>
  <c r="X147"/>
  <c r="W147"/>
  <c r="K147"/>
  <c r="F147"/>
  <c r="E147"/>
  <c r="C147"/>
  <c r="B147"/>
  <c r="AG146"/>
  <c r="AA146"/>
  <c r="Z146"/>
  <c r="Y146"/>
  <c r="X146"/>
  <c r="W146"/>
  <c r="K146"/>
  <c r="F146"/>
  <c r="E146"/>
  <c r="C146"/>
  <c r="B146"/>
  <c r="AG145"/>
  <c r="AA145"/>
  <c r="Z145"/>
  <c r="Y145"/>
  <c r="X145"/>
  <c r="W145"/>
  <c r="K145"/>
  <c r="F145"/>
  <c r="E145"/>
  <c r="C145"/>
  <c r="B145"/>
  <c r="AG144"/>
  <c r="AA144"/>
  <c r="Y144"/>
  <c r="P144"/>
  <c r="M144"/>
  <c r="K144"/>
  <c r="F144"/>
  <c r="E144"/>
  <c r="C144"/>
  <c r="B144"/>
  <c r="AG143"/>
  <c r="AA143"/>
  <c r="Y143"/>
  <c r="P143"/>
  <c r="M143"/>
  <c r="K143"/>
  <c r="F143"/>
  <c r="E143"/>
  <c r="C143"/>
  <c r="B143"/>
  <c r="AA142"/>
  <c r="Z142"/>
  <c r="Y142"/>
  <c r="X142"/>
  <c r="W142"/>
  <c r="K142"/>
  <c r="F142"/>
  <c r="E142"/>
  <c r="C142"/>
  <c r="B142"/>
  <c r="AG141"/>
  <c r="AD141"/>
  <c r="AA141" s="1"/>
  <c r="Z141"/>
  <c r="Y141"/>
  <c r="X141"/>
  <c r="W141"/>
  <c r="K141"/>
  <c r="F141"/>
  <c r="E141"/>
  <c r="C141"/>
  <c r="B141"/>
  <c r="AG140"/>
  <c r="AA140"/>
  <c r="Z140"/>
  <c r="Y140"/>
  <c r="X140"/>
  <c r="W140"/>
  <c r="K140"/>
  <c r="F140"/>
  <c r="E140"/>
  <c r="C140"/>
  <c r="B140"/>
  <c r="AA139"/>
  <c r="Z139"/>
  <c r="Y139"/>
  <c r="X139"/>
  <c r="W139"/>
  <c r="K139"/>
  <c r="F139"/>
  <c r="E139"/>
  <c r="C139"/>
  <c r="B139"/>
  <c r="AA138"/>
  <c r="Z138"/>
  <c r="Y138"/>
  <c r="X138"/>
  <c r="W138"/>
  <c r="K138"/>
  <c r="F138"/>
  <c r="E138"/>
  <c r="C138"/>
  <c r="B138"/>
  <c r="AG137"/>
  <c r="AA137"/>
  <c r="Y137"/>
  <c r="K137"/>
  <c r="F137"/>
  <c r="E137"/>
  <c r="C137"/>
  <c r="B137"/>
  <c r="AG136"/>
  <c r="AA136"/>
  <c r="Z136"/>
  <c r="Y136"/>
  <c r="W136"/>
  <c r="P136"/>
  <c r="M136"/>
  <c r="X136" s="1"/>
  <c r="K136"/>
  <c r="F136"/>
  <c r="E136"/>
  <c r="C136"/>
  <c r="B136"/>
  <c r="AA135"/>
  <c r="Z135"/>
  <c r="Y135"/>
  <c r="X135"/>
  <c r="W135"/>
  <c r="K135"/>
  <c r="F135"/>
  <c r="E135"/>
  <c r="C135"/>
  <c r="B135"/>
  <c r="AG134"/>
  <c r="AD134"/>
  <c r="AA134"/>
  <c r="Y134"/>
  <c r="P134"/>
  <c r="M134"/>
  <c r="K134"/>
  <c r="F134"/>
  <c r="E134"/>
  <c r="C134"/>
  <c r="B134"/>
  <c r="AG133"/>
  <c r="AD133"/>
  <c r="AA133" s="1"/>
  <c r="Y133"/>
  <c r="P133"/>
  <c r="M133"/>
  <c r="K133"/>
  <c r="F133"/>
  <c r="E133"/>
  <c r="C133"/>
  <c r="B133"/>
  <c r="AG132"/>
  <c r="AD132"/>
  <c r="AA132" s="1"/>
  <c r="Z132"/>
  <c r="Y132"/>
  <c r="X132"/>
  <c r="W132"/>
  <c r="K132"/>
  <c r="F132"/>
  <c r="E132"/>
  <c r="C132"/>
  <c r="B132"/>
  <c r="AA131"/>
  <c r="Z131"/>
  <c r="Y131"/>
  <c r="X131"/>
  <c r="W131"/>
  <c r="K131"/>
  <c r="F131"/>
  <c r="E131"/>
  <c r="C131"/>
  <c r="B131"/>
  <c r="AA130"/>
  <c r="Z130"/>
  <c r="Y130"/>
  <c r="X130"/>
  <c r="W130"/>
  <c r="K130"/>
  <c r="F130"/>
  <c r="E130"/>
  <c r="C130"/>
  <c r="B130"/>
  <c r="AG129"/>
  <c r="AD129"/>
  <c r="AA129" s="1"/>
  <c r="Z129"/>
  <c r="Y129"/>
  <c r="P129"/>
  <c r="W129" s="1"/>
  <c r="M129"/>
  <c r="X129" s="1"/>
  <c r="K129"/>
  <c r="F129"/>
  <c r="E129"/>
  <c r="C129"/>
  <c r="B129"/>
  <c r="AD128"/>
  <c r="AA128"/>
  <c r="Z128"/>
  <c r="Y128"/>
  <c r="X128"/>
  <c r="W128"/>
  <c r="K128"/>
  <c r="F128"/>
  <c r="E128"/>
  <c r="C128"/>
  <c r="B128"/>
  <c r="AG127"/>
  <c r="AA127"/>
  <c r="Z127"/>
  <c r="Y127"/>
  <c r="W127"/>
  <c r="P127"/>
  <c r="M127"/>
  <c r="X127" s="1"/>
  <c r="K127"/>
  <c r="F127"/>
  <c r="E127"/>
  <c r="C127"/>
  <c r="B127"/>
  <c r="AA126"/>
  <c r="Z126"/>
  <c r="Y126"/>
  <c r="X126"/>
  <c r="W126"/>
  <c r="K126"/>
  <c r="F126"/>
  <c r="E126"/>
  <c r="C126"/>
  <c r="B126"/>
  <c r="AG125"/>
  <c r="AA125"/>
  <c r="Z125"/>
  <c r="Y125"/>
  <c r="X125"/>
  <c r="W125"/>
  <c r="K125"/>
  <c r="F125"/>
  <c r="E125"/>
  <c r="C125"/>
  <c r="B125"/>
  <c r="AA124"/>
  <c r="Z124"/>
  <c r="Y124"/>
  <c r="X124"/>
  <c r="W124"/>
  <c r="K124"/>
  <c r="F124"/>
  <c r="E124"/>
  <c r="C124"/>
  <c r="B124"/>
  <c r="AA123"/>
  <c r="Z123"/>
  <c r="Y123"/>
  <c r="X123"/>
  <c r="W123"/>
  <c r="K123"/>
  <c r="F123"/>
  <c r="E123"/>
  <c r="C123"/>
  <c r="B123"/>
  <c r="AA122"/>
  <c r="Z122"/>
  <c r="Y122"/>
  <c r="X122"/>
  <c r="W122"/>
  <c r="K122"/>
  <c r="F122"/>
  <c r="E122"/>
  <c r="C122"/>
  <c r="B122"/>
  <c r="AA121"/>
  <c r="Z121"/>
  <c r="Y121"/>
  <c r="X121"/>
  <c r="W121"/>
  <c r="K121"/>
  <c r="F121"/>
  <c r="E121"/>
  <c r="C121"/>
  <c r="B121"/>
  <c r="AA120"/>
  <c r="Z120"/>
  <c r="Y120"/>
  <c r="X120"/>
  <c r="W120"/>
  <c r="K120"/>
  <c r="F120"/>
  <c r="E120"/>
  <c r="C120"/>
  <c r="B120"/>
  <c r="AG119"/>
  <c r="AD119"/>
  <c r="AA119" s="1"/>
  <c r="Z119"/>
  <c r="Y119"/>
  <c r="X119"/>
  <c r="W119"/>
  <c r="K119"/>
  <c r="F119"/>
  <c r="E119"/>
  <c r="C119"/>
  <c r="B119"/>
  <c r="AA118"/>
  <c r="Z118"/>
  <c r="Y118"/>
  <c r="X118"/>
  <c r="W118"/>
  <c r="K118"/>
  <c r="F118"/>
  <c r="E118"/>
  <c r="C118"/>
  <c r="B118"/>
  <c r="AG117"/>
  <c r="AA117"/>
  <c r="Z117"/>
  <c r="Y117"/>
  <c r="X117"/>
  <c r="W117"/>
  <c r="K117"/>
  <c r="F117"/>
  <c r="E117"/>
  <c r="C117"/>
  <c r="B117"/>
  <c r="AG116"/>
  <c r="AD116"/>
  <c r="AA116"/>
  <c r="Y116"/>
  <c r="P116"/>
  <c r="M116"/>
  <c r="K116"/>
  <c r="F116"/>
  <c r="E116"/>
  <c r="C116"/>
  <c r="B116"/>
  <c r="AD115"/>
  <c r="AA115" s="1"/>
  <c r="Z115"/>
  <c r="Y115"/>
  <c r="X115"/>
  <c r="W115"/>
  <c r="K115"/>
  <c r="F115"/>
  <c r="E115"/>
  <c r="C115"/>
  <c r="B115"/>
  <c r="AD114"/>
  <c r="AA114" s="1"/>
  <c r="Z114"/>
  <c r="Y114"/>
  <c r="X114"/>
  <c r="W114"/>
  <c r="K114"/>
  <c r="F114"/>
  <c r="E114"/>
  <c r="C114"/>
  <c r="B114"/>
  <c r="AA113"/>
  <c r="Z113"/>
  <c r="Y113"/>
  <c r="X113"/>
  <c r="W113"/>
  <c r="K113"/>
  <c r="F113"/>
  <c r="E113"/>
  <c r="C113"/>
  <c r="B113"/>
  <c r="AG112"/>
  <c r="AA112"/>
  <c r="Z112"/>
  <c r="Y112"/>
  <c r="X112"/>
  <c r="W112"/>
  <c r="K112"/>
  <c r="F112"/>
  <c r="E112"/>
  <c r="C112"/>
  <c r="B112"/>
  <c r="AA111"/>
  <c r="Z111"/>
  <c r="Y111"/>
  <c r="X111"/>
  <c r="W111"/>
  <c r="K111"/>
  <c r="F111"/>
  <c r="E111"/>
  <c r="C111"/>
  <c r="B111"/>
  <c r="AA110"/>
  <c r="Z110"/>
  <c r="Y110"/>
  <c r="X110"/>
  <c r="W110"/>
  <c r="K110"/>
  <c r="F110"/>
  <c r="E110"/>
  <c r="C110"/>
  <c r="B110"/>
  <c r="AA109"/>
  <c r="Z109"/>
  <c r="Y109"/>
  <c r="X109"/>
  <c r="W109"/>
  <c r="K109"/>
  <c r="F109"/>
  <c r="E109"/>
  <c r="C109"/>
  <c r="B109"/>
  <c r="AD108"/>
  <c r="AA108" s="1"/>
  <c r="Z108"/>
  <c r="Y108"/>
  <c r="X108"/>
  <c r="W108"/>
  <c r="K108"/>
  <c r="F108"/>
  <c r="E108"/>
  <c r="C108"/>
  <c r="B108"/>
  <c r="AD107"/>
  <c r="AA107" s="1"/>
  <c r="Z107"/>
  <c r="Y107"/>
  <c r="X107"/>
  <c r="W107"/>
  <c r="K107"/>
  <c r="F107"/>
  <c r="E107"/>
  <c r="C107"/>
  <c r="B107"/>
  <c r="AG106"/>
  <c r="AD106"/>
  <c r="AA106" s="1"/>
  <c r="Z106"/>
  <c r="Y106"/>
  <c r="X106"/>
  <c r="W106"/>
  <c r="K106"/>
  <c r="F106"/>
  <c r="E106"/>
  <c r="C106"/>
  <c r="B106"/>
  <c r="AD105"/>
  <c r="AA105" s="1"/>
  <c r="Z105"/>
  <c r="Y105"/>
  <c r="X105"/>
  <c r="W105"/>
  <c r="K105"/>
  <c r="F105"/>
  <c r="E105"/>
  <c r="C105"/>
  <c r="B105"/>
  <c r="AG104"/>
  <c r="AA104"/>
  <c r="Z104"/>
  <c r="Y104"/>
  <c r="X104"/>
  <c r="W104"/>
  <c r="K104"/>
  <c r="F104"/>
  <c r="E104"/>
  <c r="C104"/>
  <c r="B104"/>
  <c r="AG103"/>
  <c r="AD103"/>
  <c r="AA103"/>
  <c r="Z103"/>
  <c r="Y103"/>
  <c r="X103"/>
  <c r="W103"/>
  <c r="K103"/>
  <c r="F103"/>
  <c r="E103"/>
  <c r="C103"/>
  <c r="B103"/>
  <c r="AG102"/>
  <c r="AD102"/>
  <c r="AA102"/>
  <c r="Z102"/>
  <c r="Y102"/>
  <c r="X102"/>
  <c r="W102"/>
  <c r="K102"/>
  <c r="F102"/>
  <c r="E102"/>
  <c r="C102"/>
  <c r="B102"/>
  <c r="AG101"/>
  <c r="AD101"/>
  <c r="AA101"/>
  <c r="Z101"/>
  <c r="Y101"/>
  <c r="X101"/>
  <c r="W101"/>
  <c r="K101"/>
  <c r="F101"/>
  <c r="E101"/>
  <c r="C101"/>
  <c r="B101"/>
  <c r="AG100"/>
  <c r="AD100"/>
  <c r="AA100"/>
  <c r="Z100"/>
  <c r="Y100"/>
  <c r="X100"/>
  <c r="W100"/>
  <c r="K100"/>
  <c r="F100"/>
  <c r="E100"/>
  <c r="C100"/>
  <c r="B100"/>
  <c r="AA99"/>
  <c r="Z99"/>
  <c r="Y99"/>
  <c r="X99"/>
  <c r="W99"/>
  <c r="K99"/>
  <c r="F99"/>
  <c r="E99"/>
  <c r="C99"/>
  <c r="B99"/>
  <c r="AG98"/>
  <c r="AA98"/>
  <c r="Z98"/>
  <c r="Y98"/>
  <c r="X98"/>
  <c r="W98"/>
  <c r="K98"/>
  <c r="F98"/>
  <c r="E98"/>
  <c r="C98"/>
  <c r="B98"/>
  <c r="AA97"/>
  <c r="Z97"/>
  <c r="Y97"/>
  <c r="X97"/>
  <c r="W97"/>
  <c r="K97"/>
  <c r="F97"/>
  <c r="E97"/>
  <c r="C97"/>
  <c r="B97"/>
  <c r="AA96"/>
  <c r="Z96"/>
  <c r="Y96"/>
  <c r="X96"/>
  <c r="W96"/>
  <c r="K96"/>
  <c r="F96"/>
  <c r="E96"/>
  <c r="C96"/>
  <c r="B96"/>
  <c r="AD95"/>
  <c r="AA95"/>
  <c r="Z95"/>
  <c r="Y95"/>
  <c r="X95"/>
  <c r="W95"/>
  <c r="K95"/>
  <c r="F95"/>
  <c r="E95"/>
  <c r="C95"/>
  <c r="B95"/>
  <c r="AG94"/>
  <c r="AD94"/>
  <c r="AA94"/>
  <c r="Z94"/>
  <c r="Y94"/>
  <c r="X94"/>
  <c r="W94"/>
  <c r="K94"/>
  <c r="F94"/>
  <c r="E94"/>
  <c r="C94"/>
  <c r="B94"/>
  <c r="AD93"/>
  <c r="AA93" s="1"/>
  <c r="Z93"/>
  <c r="Y93"/>
  <c r="X93"/>
  <c r="W93"/>
  <c r="K93"/>
  <c r="F93"/>
  <c r="E93"/>
  <c r="C93"/>
  <c r="B93"/>
  <c r="AG92"/>
  <c r="AD92"/>
  <c r="AA92" s="1"/>
  <c r="Z92"/>
  <c r="Y92"/>
  <c r="X92"/>
  <c r="W92"/>
  <c r="K92"/>
  <c r="F92"/>
  <c r="E92"/>
  <c r="C92"/>
  <c r="B92"/>
  <c r="AD91"/>
  <c r="AA91" s="1"/>
  <c r="Z91"/>
  <c r="Y91"/>
  <c r="X91"/>
  <c r="W91"/>
  <c r="K91"/>
  <c r="F91"/>
  <c r="E91"/>
  <c r="C91"/>
  <c r="B91"/>
  <c r="AD90"/>
  <c r="AA90" s="1"/>
  <c r="Z90"/>
  <c r="Y90"/>
  <c r="X90"/>
  <c r="W90"/>
  <c r="K90"/>
  <c r="F90"/>
  <c r="E90"/>
  <c r="C90"/>
  <c r="B90"/>
  <c r="AG89"/>
  <c r="AA89"/>
  <c r="Y89"/>
  <c r="P89"/>
  <c r="M89"/>
  <c r="K89"/>
  <c r="F89"/>
  <c r="E89"/>
  <c r="C89"/>
  <c r="B89"/>
  <c r="AG88"/>
  <c r="AD88"/>
  <c r="AA88" s="1"/>
  <c r="Z88"/>
  <c r="Y88"/>
  <c r="X88"/>
  <c r="W88"/>
  <c r="K88"/>
  <c r="F88"/>
  <c r="E88"/>
  <c r="C88"/>
  <c r="B88"/>
  <c r="AD87"/>
  <c r="AA87" s="1"/>
  <c r="Z87"/>
  <c r="Y87"/>
  <c r="X87"/>
  <c r="W87"/>
  <c r="K87"/>
  <c r="F87"/>
  <c r="E87"/>
  <c r="C87"/>
  <c r="B87"/>
  <c r="AD86"/>
  <c r="AA86" s="1"/>
  <c r="Z86"/>
  <c r="Y86"/>
  <c r="X86"/>
  <c r="W86"/>
  <c r="K86"/>
  <c r="F86"/>
  <c r="E86"/>
  <c r="C86"/>
  <c r="B86"/>
  <c r="AG85"/>
  <c r="AD85"/>
  <c r="AA85" s="1"/>
  <c r="Z85"/>
  <c r="Y85"/>
  <c r="X85"/>
  <c r="W85"/>
  <c r="P85"/>
  <c r="M85"/>
  <c r="K85"/>
  <c r="F85"/>
  <c r="E85"/>
  <c r="C85"/>
  <c r="B85"/>
  <c r="AA84"/>
  <c r="Z84"/>
  <c r="Y84"/>
  <c r="X84"/>
  <c r="W84"/>
  <c r="K84"/>
  <c r="F84"/>
  <c r="E84"/>
  <c r="C84"/>
  <c r="B84"/>
  <c r="AA83"/>
  <c r="Z83"/>
  <c r="Y83"/>
  <c r="X83"/>
  <c r="W83"/>
  <c r="K83"/>
  <c r="F83"/>
  <c r="E83"/>
  <c r="C83"/>
  <c r="B83"/>
  <c r="AA82"/>
  <c r="Z82"/>
  <c r="Y82"/>
  <c r="X82"/>
  <c r="W82"/>
  <c r="K82"/>
  <c r="F82"/>
  <c r="E82"/>
  <c r="C82"/>
  <c r="B82"/>
  <c r="AA81"/>
  <c r="Z81"/>
  <c r="Y81"/>
  <c r="X81"/>
  <c r="W81"/>
  <c r="K81"/>
  <c r="F81"/>
  <c r="E81"/>
  <c r="C81"/>
  <c r="B81"/>
  <c r="AD80"/>
  <c r="AA80" s="1"/>
  <c r="Z80"/>
  <c r="Y80"/>
  <c r="X80"/>
  <c r="W80"/>
  <c r="K80"/>
  <c r="F80"/>
  <c r="E80"/>
  <c r="C80"/>
  <c r="B80"/>
  <c r="AA79"/>
  <c r="Z79"/>
  <c r="Y79"/>
  <c r="X79"/>
  <c r="W79"/>
  <c r="K79"/>
  <c r="F79"/>
  <c r="E79"/>
  <c r="C79"/>
  <c r="B79"/>
  <c r="AG78"/>
  <c r="AA78"/>
  <c r="Z78"/>
  <c r="Y78"/>
  <c r="X78"/>
  <c r="W78"/>
  <c r="K78"/>
  <c r="F78"/>
  <c r="E78"/>
  <c r="C78"/>
  <c r="B78"/>
  <c r="AG77"/>
  <c r="AD77"/>
  <c r="AA77" s="1"/>
  <c r="Z77"/>
  <c r="Y77"/>
  <c r="X77"/>
  <c r="W77"/>
  <c r="K77"/>
  <c r="F77"/>
  <c r="E77"/>
  <c r="C77"/>
  <c r="B77"/>
  <c r="AG76"/>
  <c r="AA76"/>
  <c r="Z76"/>
  <c r="Y76"/>
  <c r="X76"/>
  <c r="W76"/>
  <c r="K76"/>
  <c r="F76"/>
  <c r="E76"/>
  <c r="C76"/>
  <c r="B76"/>
  <c r="AG75"/>
  <c r="AA75"/>
  <c r="Z75"/>
  <c r="Y75"/>
  <c r="X75"/>
  <c r="W75"/>
  <c r="P75"/>
  <c r="M75"/>
  <c r="K75"/>
  <c r="F75"/>
  <c r="E75"/>
  <c r="C75"/>
  <c r="B75"/>
  <c r="AG74"/>
  <c r="AA74"/>
  <c r="Z74"/>
  <c r="Y74"/>
  <c r="X74"/>
  <c r="W74"/>
  <c r="K74"/>
  <c r="F74"/>
  <c r="E74"/>
  <c r="C74"/>
  <c r="B74"/>
  <c r="AD73"/>
  <c r="AA73" s="1"/>
  <c r="Z73"/>
  <c r="Y73"/>
  <c r="X73"/>
  <c r="W73"/>
  <c r="K73"/>
  <c r="F73"/>
  <c r="E73"/>
  <c r="C73"/>
  <c r="B73"/>
  <c r="AD72"/>
  <c r="AA72"/>
  <c r="Z72"/>
  <c r="Y72"/>
  <c r="X72"/>
  <c r="W72"/>
  <c r="K72"/>
  <c r="F72"/>
  <c r="E72"/>
  <c r="C72"/>
  <c r="B72"/>
  <c r="AD71"/>
  <c r="AA71" s="1"/>
  <c r="Z71"/>
  <c r="Y71"/>
  <c r="X71"/>
  <c r="W71"/>
  <c r="K71"/>
  <c r="F71"/>
  <c r="E71"/>
  <c r="C71"/>
  <c r="B71"/>
  <c r="AD70"/>
  <c r="AA70" s="1"/>
  <c r="Z70"/>
  <c r="Y70"/>
  <c r="X70"/>
  <c r="W70"/>
  <c r="K70"/>
  <c r="F70"/>
  <c r="E70"/>
  <c r="C70"/>
  <c r="B70"/>
  <c r="AD69"/>
  <c r="AA69" s="1"/>
  <c r="Z69"/>
  <c r="Y69"/>
  <c r="X69"/>
  <c r="W69"/>
  <c r="K69"/>
  <c r="F69"/>
  <c r="E69"/>
  <c r="C69"/>
  <c r="B69"/>
  <c r="AD68"/>
  <c r="AA68"/>
  <c r="Z68"/>
  <c r="Y68"/>
  <c r="X68"/>
  <c r="W68"/>
  <c r="K68"/>
  <c r="F68"/>
  <c r="E68"/>
  <c r="C68"/>
  <c r="B68"/>
  <c r="AD67"/>
  <c r="AA67" s="1"/>
  <c r="Z67"/>
  <c r="Y67"/>
  <c r="X67"/>
  <c r="W67"/>
  <c r="K67"/>
  <c r="F67"/>
  <c r="E67"/>
  <c r="C67"/>
  <c r="B67"/>
  <c r="AD66"/>
  <c r="AA66" s="1"/>
  <c r="Z66"/>
  <c r="Y66"/>
  <c r="X66"/>
  <c r="W66"/>
  <c r="K66"/>
  <c r="F66"/>
  <c r="E66"/>
  <c r="C66"/>
  <c r="B66"/>
  <c r="AD65"/>
  <c r="AA65" s="1"/>
  <c r="Z65"/>
  <c r="Y65"/>
  <c r="X65"/>
  <c r="W65"/>
  <c r="K65"/>
  <c r="F65"/>
  <c r="E65"/>
  <c r="C65"/>
  <c r="B65"/>
  <c r="AD64"/>
  <c r="AA64"/>
  <c r="Z64"/>
  <c r="Y64"/>
  <c r="K64"/>
  <c r="F64"/>
  <c r="E64"/>
  <c r="C64"/>
  <c r="B64"/>
  <c r="AD63"/>
  <c r="AA63" s="1"/>
  <c r="Z63"/>
  <c r="Y63"/>
  <c r="K63"/>
  <c r="F63"/>
  <c r="E63"/>
  <c r="C63"/>
  <c r="B63"/>
  <c r="AD62"/>
  <c r="AA62" s="1"/>
  <c r="Z62"/>
  <c r="Y62"/>
  <c r="K62"/>
  <c r="F62"/>
  <c r="E62"/>
  <c r="C62"/>
  <c r="B62"/>
  <c r="AD61"/>
  <c r="AA61"/>
  <c r="Z61"/>
  <c r="Y61"/>
  <c r="K61"/>
  <c r="F61"/>
  <c r="E61"/>
  <c r="C61"/>
  <c r="B61"/>
  <c r="AD60"/>
  <c r="AA60"/>
  <c r="Z60"/>
  <c r="Y60"/>
  <c r="K60"/>
  <c r="F60"/>
  <c r="E60"/>
  <c r="C60"/>
  <c r="B60"/>
  <c r="AD59"/>
  <c r="AA59" s="1"/>
  <c r="Z59"/>
  <c r="Y59"/>
  <c r="K59"/>
  <c r="F59"/>
  <c r="E59"/>
  <c r="C59"/>
  <c r="B59"/>
  <c r="AD58"/>
  <c r="AA58" s="1"/>
  <c r="Z58"/>
  <c r="Y58"/>
  <c r="K58"/>
  <c r="F58"/>
  <c r="E58"/>
  <c r="C58"/>
  <c r="B58"/>
  <c r="AD57"/>
  <c r="AA57"/>
  <c r="Z57"/>
  <c r="Y57"/>
  <c r="K57"/>
  <c r="F57"/>
  <c r="E57"/>
  <c r="C57"/>
  <c r="B57"/>
  <c r="AD56"/>
  <c r="AA56"/>
  <c r="Z56"/>
  <c r="Y56"/>
  <c r="K56"/>
  <c r="F56"/>
  <c r="E56"/>
  <c r="C56"/>
  <c r="B56"/>
  <c r="AD55"/>
  <c r="AA55" s="1"/>
  <c r="Z55"/>
  <c r="Y55"/>
  <c r="K55"/>
  <c r="F55"/>
  <c r="E55"/>
  <c r="C55"/>
  <c r="B55"/>
  <c r="AD54"/>
  <c r="AA54" s="1"/>
  <c r="Z54"/>
  <c r="Y54"/>
  <c r="K54"/>
  <c r="F54"/>
  <c r="E54"/>
  <c r="C54"/>
  <c r="B54"/>
  <c r="AG53"/>
  <c r="AD53"/>
  <c r="AA53"/>
  <c r="Z53"/>
  <c r="Y53"/>
  <c r="X53"/>
  <c r="W53"/>
  <c r="K53"/>
  <c r="F53"/>
  <c r="E53"/>
  <c r="C53"/>
  <c r="B53"/>
  <c r="AD52"/>
  <c r="AA52"/>
  <c r="Z52"/>
  <c r="Y52"/>
  <c r="K52"/>
  <c r="F52"/>
  <c r="E52"/>
  <c r="C52"/>
  <c r="B52"/>
  <c r="AG51"/>
  <c r="AD51"/>
  <c r="AA51" s="1"/>
  <c r="Z51"/>
  <c r="Y51"/>
  <c r="X51"/>
  <c r="W51"/>
  <c r="K51"/>
  <c r="F51"/>
  <c r="E51"/>
  <c r="C51"/>
  <c r="B51"/>
  <c r="AD50"/>
  <c r="AA50"/>
  <c r="Z50"/>
  <c r="Y50"/>
  <c r="K50"/>
  <c r="F50"/>
  <c r="E50"/>
  <c r="C50"/>
  <c r="B50"/>
  <c r="AA49"/>
  <c r="Y49"/>
  <c r="X49"/>
  <c r="K49"/>
  <c r="F49"/>
  <c r="E49"/>
  <c r="C49"/>
  <c r="B49"/>
  <c r="AG48"/>
  <c r="AD48"/>
  <c r="AA48" s="1"/>
  <c r="Z48"/>
  <c r="Y48"/>
  <c r="X48"/>
  <c r="W48"/>
  <c r="K48"/>
  <c r="F48"/>
  <c r="E48"/>
  <c r="C48"/>
  <c r="B48"/>
  <c r="AD47"/>
  <c r="AA47" s="1"/>
  <c r="Z47"/>
  <c r="Y47"/>
  <c r="K47"/>
  <c r="F47"/>
  <c r="E47"/>
  <c r="C47"/>
  <c r="B47"/>
  <c r="AD46"/>
  <c r="AA46" s="1"/>
  <c r="Z46"/>
  <c r="Y46"/>
  <c r="K46"/>
  <c r="F46"/>
  <c r="E46"/>
  <c r="C46"/>
  <c r="B46"/>
  <c r="AG45"/>
  <c r="AD45"/>
  <c r="AA45"/>
  <c r="Z45"/>
  <c r="Y45"/>
  <c r="X45"/>
  <c r="W45"/>
  <c r="K45"/>
  <c r="F45"/>
  <c r="E45"/>
  <c r="C45"/>
  <c r="B45"/>
  <c r="AG44"/>
  <c r="AA44"/>
  <c r="Z44"/>
  <c r="Y44"/>
  <c r="X44"/>
  <c r="W44"/>
  <c r="K44"/>
  <c r="F44"/>
  <c r="E44"/>
  <c r="C44"/>
  <c r="B44"/>
  <c r="AG43"/>
  <c r="AA43"/>
  <c r="Z43"/>
  <c r="Y43"/>
  <c r="X43"/>
  <c r="W43"/>
  <c r="K43"/>
  <c r="F43"/>
  <c r="E43"/>
  <c r="C43"/>
  <c r="B43"/>
  <c r="AD42"/>
  <c r="AA42" s="1"/>
  <c r="Z42"/>
  <c r="Y42"/>
  <c r="X42"/>
  <c r="W42"/>
  <c r="K42"/>
  <c r="F42"/>
  <c r="E42"/>
  <c r="C42"/>
  <c r="B42"/>
  <c r="AD41"/>
  <c r="AA41"/>
  <c r="Z41"/>
  <c r="Y41"/>
  <c r="X41"/>
  <c r="W41"/>
  <c r="K41"/>
  <c r="F41"/>
  <c r="E41"/>
  <c r="C41"/>
  <c r="B41"/>
  <c r="AD40"/>
  <c r="AA40"/>
  <c r="Z40"/>
  <c r="Y40"/>
  <c r="X40"/>
  <c r="W40"/>
  <c r="K40"/>
  <c r="F40"/>
  <c r="E40"/>
  <c r="C40"/>
  <c r="B40"/>
  <c r="AD39"/>
  <c r="AA39" s="1"/>
  <c r="Z39"/>
  <c r="Y39"/>
  <c r="X39"/>
  <c r="W39"/>
  <c r="K39"/>
  <c r="F39"/>
  <c r="E39"/>
  <c r="C39"/>
  <c r="B39"/>
  <c r="AD38"/>
  <c r="AA38" s="1"/>
  <c r="Z38"/>
  <c r="Y38"/>
  <c r="X38"/>
  <c r="W38"/>
  <c r="K38"/>
  <c r="F38"/>
  <c r="E38"/>
  <c r="C38"/>
  <c r="B38"/>
  <c r="AD37"/>
  <c r="AA37"/>
  <c r="Z37"/>
  <c r="Y37"/>
  <c r="X37"/>
  <c r="W37"/>
  <c r="K37"/>
  <c r="F37"/>
  <c r="E37"/>
  <c r="C37"/>
  <c r="B37"/>
  <c r="AG36"/>
  <c r="AA36"/>
  <c r="Y36"/>
  <c r="P36"/>
  <c r="M36"/>
  <c r="K36"/>
  <c r="F36"/>
  <c r="E36"/>
  <c r="C36"/>
  <c r="B36"/>
  <c r="AA35"/>
  <c r="Z35"/>
  <c r="Y35"/>
  <c r="X35"/>
  <c r="W35"/>
  <c r="K35"/>
  <c r="F35"/>
  <c r="E35"/>
  <c r="C35"/>
  <c r="B35"/>
  <c r="AG34"/>
  <c r="AD34"/>
  <c r="AA34"/>
  <c r="Z34"/>
  <c r="Y34"/>
  <c r="X34"/>
  <c r="W34"/>
  <c r="K34"/>
  <c r="F34"/>
  <c r="E34"/>
  <c r="C34"/>
  <c r="B34"/>
  <c r="AD33"/>
  <c r="AA33"/>
  <c r="Z33"/>
  <c r="Y33"/>
  <c r="X33"/>
  <c r="W33"/>
  <c r="K33"/>
  <c r="F33"/>
  <c r="E33"/>
  <c r="C33"/>
  <c r="B33"/>
  <c r="AD32"/>
  <c r="AA32" s="1"/>
  <c r="Z32"/>
  <c r="Y32"/>
  <c r="X32"/>
  <c r="W32"/>
  <c r="K32"/>
  <c r="F32"/>
  <c r="E32"/>
  <c r="C32"/>
  <c r="B32"/>
  <c r="AA31"/>
  <c r="Z31"/>
  <c r="Y31"/>
  <c r="X31"/>
  <c r="W31"/>
  <c r="K31"/>
  <c r="F31"/>
  <c r="E31"/>
  <c r="C31"/>
  <c r="B31"/>
  <c r="AG30"/>
  <c r="AA30"/>
  <c r="Y30"/>
  <c r="K30"/>
  <c r="F30"/>
  <c r="E30"/>
  <c r="C30"/>
  <c r="B30"/>
  <c r="AA29"/>
  <c r="Z29"/>
  <c r="Y29"/>
  <c r="X29"/>
  <c r="W29"/>
  <c r="K29"/>
  <c r="F29"/>
  <c r="E29"/>
  <c r="C29"/>
  <c r="B29"/>
  <c r="AG28"/>
  <c r="AA28"/>
  <c r="Y28"/>
  <c r="K28"/>
  <c r="F28"/>
  <c r="E28"/>
  <c r="C28"/>
  <c r="B28"/>
  <c r="AG27"/>
  <c r="AD27"/>
  <c r="AA27" s="1"/>
  <c r="Z27"/>
  <c r="Y27"/>
  <c r="P27"/>
  <c r="W27" s="1"/>
  <c r="M27"/>
  <c r="X27" s="1"/>
  <c r="K27"/>
  <c r="F27"/>
  <c r="E27"/>
  <c r="C27"/>
  <c r="B27"/>
  <c r="AG26"/>
  <c r="AD26"/>
  <c r="AA26"/>
  <c r="Z26"/>
  <c r="Y26"/>
  <c r="X26"/>
  <c r="W26"/>
  <c r="P26"/>
  <c r="M26"/>
  <c r="K26"/>
  <c r="F26"/>
  <c r="E26"/>
  <c r="C26"/>
  <c r="B26"/>
  <c r="AD25"/>
  <c r="AA25" s="1"/>
  <c r="Z25"/>
  <c r="Y25"/>
  <c r="X25"/>
  <c r="W25"/>
  <c r="K25"/>
  <c r="F25"/>
  <c r="E25"/>
  <c r="C25"/>
  <c r="B25"/>
  <c r="AG24"/>
  <c r="AD24"/>
  <c r="AA24" s="1"/>
  <c r="Z24"/>
  <c r="Y24"/>
  <c r="X24"/>
  <c r="W24"/>
  <c r="P24"/>
  <c r="M24"/>
  <c r="K24"/>
  <c r="F24"/>
  <c r="E24"/>
  <c r="C24"/>
  <c r="B24"/>
  <c r="AG23"/>
  <c r="AD23"/>
  <c r="AA23"/>
  <c r="Z23"/>
  <c r="Y23"/>
  <c r="X23"/>
  <c r="W23"/>
  <c r="K23"/>
  <c r="F23"/>
  <c r="E23"/>
  <c r="C23"/>
  <c r="B23"/>
  <c r="AG22"/>
  <c r="AD22"/>
  <c r="AA22"/>
  <c r="Z22"/>
  <c r="Y22"/>
  <c r="P22"/>
  <c r="W22" s="1"/>
  <c r="M22"/>
  <c r="X22" s="1"/>
  <c r="K22"/>
  <c r="F22"/>
  <c r="E22"/>
  <c r="C22"/>
  <c r="B22"/>
  <c r="AG21"/>
  <c r="AD21"/>
  <c r="AA21" s="1"/>
  <c r="Z21"/>
  <c r="Y21"/>
  <c r="X21"/>
  <c r="W21"/>
  <c r="P21"/>
  <c r="M21"/>
  <c r="K21"/>
  <c r="F21"/>
  <c r="E21"/>
  <c r="C21"/>
  <c r="B21"/>
  <c r="AG20"/>
  <c r="AD20"/>
  <c r="AA20"/>
  <c r="Z20"/>
  <c r="Y20"/>
  <c r="X20"/>
  <c r="W20"/>
  <c r="K20"/>
  <c r="F20"/>
  <c r="E20"/>
  <c r="C20"/>
  <c r="B20"/>
  <c r="AG19"/>
  <c r="AD19"/>
  <c r="AA19"/>
  <c r="Z19"/>
  <c r="Y19"/>
  <c r="X19"/>
  <c r="W19"/>
  <c r="K19"/>
  <c r="F19"/>
  <c r="E19"/>
  <c r="C19"/>
  <c r="B19"/>
  <c r="AG18"/>
  <c r="AD18"/>
  <c r="AA18"/>
  <c r="Z18"/>
  <c r="Y18"/>
  <c r="X18"/>
  <c r="W18"/>
  <c r="K18"/>
  <c r="F18"/>
  <c r="E18"/>
  <c r="C18"/>
  <c r="B18"/>
  <c r="AG17"/>
  <c r="AD17"/>
  <c r="AA17"/>
  <c r="Z17"/>
  <c r="Y17"/>
  <c r="X17"/>
  <c r="W17"/>
  <c r="K17"/>
  <c r="F17"/>
  <c r="E17"/>
  <c r="C17"/>
  <c r="B17"/>
  <c r="AG16"/>
  <c r="AD16"/>
  <c r="AA16"/>
  <c r="Z16"/>
  <c r="Y16"/>
  <c r="X16"/>
  <c r="W16"/>
  <c r="K16"/>
  <c r="F16"/>
  <c r="E16"/>
  <c r="C16"/>
  <c r="B16"/>
  <c r="AG15"/>
  <c r="AD15"/>
  <c r="AA15"/>
  <c r="Z15"/>
  <c r="Y15"/>
  <c r="X15"/>
  <c r="W15"/>
  <c r="K15"/>
  <c r="F15"/>
  <c r="E15"/>
  <c r="C15"/>
  <c r="B15"/>
  <c r="AG14"/>
  <c r="AD14"/>
  <c r="AA14"/>
  <c r="Y14"/>
  <c r="P14"/>
  <c r="M14"/>
  <c r="K14"/>
  <c r="F14"/>
  <c r="E14"/>
  <c r="C14"/>
  <c r="B14"/>
  <c r="AG13"/>
  <c r="AD13"/>
  <c r="AA13" s="1"/>
  <c r="Z13"/>
  <c r="Y13"/>
  <c r="P13"/>
  <c r="W13" s="1"/>
  <c r="M13"/>
  <c r="X13" s="1"/>
  <c r="K13"/>
  <c r="F13"/>
  <c r="E13"/>
  <c r="C13"/>
  <c r="B13"/>
  <c r="AD12"/>
  <c r="AA12"/>
  <c r="Z12"/>
  <c r="Y12"/>
  <c r="X12"/>
  <c r="W12"/>
  <c r="K12"/>
  <c r="F12"/>
  <c r="E12"/>
  <c r="C12"/>
  <c r="B12"/>
  <c r="AG11"/>
  <c r="AD11"/>
  <c r="AA11"/>
  <c r="Z11"/>
  <c r="Y11"/>
  <c r="P11"/>
  <c r="W11" s="1"/>
  <c r="M11"/>
  <c r="X11" s="1"/>
  <c r="K11"/>
  <c r="F11"/>
  <c r="E11"/>
  <c r="C11"/>
  <c r="B11"/>
  <c r="AG10"/>
  <c r="AD10"/>
  <c r="AA10" s="1"/>
  <c r="Y10"/>
  <c r="P10"/>
  <c r="M10"/>
  <c r="K10"/>
  <c r="F10"/>
  <c r="E10"/>
  <c r="C10"/>
  <c r="B10"/>
  <c r="AG9"/>
  <c r="AD9"/>
  <c r="AA9"/>
  <c r="Z9"/>
  <c r="Y9"/>
  <c r="X9"/>
  <c r="W9"/>
  <c r="K9"/>
  <c r="F9"/>
  <c r="E9"/>
  <c r="C9"/>
  <c r="B9"/>
  <c r="AG8"/>
  <c r="AA8"/>
  <c r="Z8"/>
  <c r="Y8"/>
  <c r="P8"/>
  <c r="W8" s="1"/>
  <c r="M8"/>
  <c r="X8" s="1"/>
  <c r="K8"/>
  <c r="F8"/>
  <c r="E8"/>
  <c r="C8"/>
  <c r="B8"/>
  <c r="AG7"/>
  <c r="AA7"/>
  <c r="Z7"/>
  <c r="Y7"/>
  <c r="X7"/>
  <c r="W7"/>
  <c r="P7"/>
  <c r="M7"/>
  <c r="K7"/>
  <c r="F7"/>
  <c r="E7"/>
  <c r="C7"/>
  <c r="B7"/>
  <c r="AG6"/>
  <c r="AA6"/>
  <c r="Y6"/>
  <c r="P6"/>
  <c r="M6"/>
  <c r="K6"/>
  <c r="F6"/>
  <c r="E6"/>
  <c r="C6"/>
  <c r="B6"/>
  <c r="AG5"/>
  <c r="AA5"/>
  <c r="Z5"/>
  <c r="Y5"/>
  <c r="K5"/>
  <c r="F5"/>
  <c r="E5"/>
  <c r="C5"/>
  <c r="B5"/>
  <c r="AG4"/>
  <c r="AD4"/>
  <c r="AA4"/>
  <c r="Z4"/>
  <c r="Y4"/>
  <c r="X4"/>
  <c r="W4"/>
  <c r="P4"/>
  <c r="M4"/>
  <c r="K4"/>
  <c r="F4"/>
  <c r="E4"/>
  <c r="C4"/>
  <c r="B4"/>
  <c r="AG3"/>
  <c r="AD3"/>
  <c r="AD297" s="1"/>
  <c r="AA3"/>
  <c r="Z3"/>
  <c r="Y3"/>
  <c r="P3"/>
  <c r="W3" s="1"/>
  <c r="M3"/>
  <c r="X3" s="1"/>
  <c r="K3"/>
  <c r="F3"/>
  <c r="E3"/>
  <c r="C3"/>
  <c r="B3"/>
  <c r="Y2"/>
  <c r="F38" i="7" l="1"/>
  <c r="F39" s="1"/>
  <c r="M295" i="2"/>
  <c r="M296" s="1"/>
  <c r="L299"/>
  <c r="L301" s="1"/>
  <c r="L308" s="1"/>
  <c r="F35" i="7"/>
</calcChain>
</file>

<file path=xl/sharedStrings.xml><?xml version="1.0" encoding="utf-8"?>
<sst xmlns="http://schemas.openxmlformats.org/spreadsheetml/2006/main" count="8496" uniqueCount="1880">
  <si>
    <t>Nom du site</t>
  </si>
  <si>
    <t>Adresse physique</t>
  </si>
  <si>
    <t>Ville</t>
  </si>
  <si>
    <t>Code Postal</t>
  </si>
  <si>
    <t>Type de site</t>
  </si>
  <si>
    <t>NDI</t>
  </si>
  <si>
    <t>Débit Wan</t>
  </si>
  <si>
    <t>HELLEMMES - ATELIERS COMMUNAUX</t>
  </si>
  <si>
    <t>HELLEMMES</t>
  </si>
  <si>
    <t>C</t>
  </si>
  <si>
    <t>0320474388</t>
  </si>
  <si>
    <t>2M</t>
  </si>
  <si>
    <t>HELLEMMES - CENTRE TECHNIQUE</t>
  </si>
  <si>
    <t>0320042217</t>
  </si>
  <si>
    <t>HELLEMMES - CRECHE AMICLOTERIE</t>
  </si>
  <si>
    <t>0320479455</t>
  </si>
  <si>
    <t>HELLEMMES - ECOLE DE MUSIQUE</t>
  </si>
  <si>
    <t>0320478592</t>
  </si>
  <si>
    <t>HELLEMMES - HOTEL DE VILLE</t>
  </si>
  <si>
    <t>A</t>
  </si>
  <si>
    <t>0320562910</t>
  </si>
  <si>
    <t>10M</t>
  </si>
  <si>
    <t>31 RUE JULES GUESDE</t>
  </si>
  <si>
    <t>0320552856</t>
  </si>
  <si>
    <t>HELLEMMES - VILLA LISBETH CCAS</t>
  </si>
  <si>
    <t>RUELLE SAINT SAUVEUR</t>
  </si>
  <si>
    <t>B</t>
  </si>
  <si>
    <t>0320562016</t>
  </si>
  <si>
    <t>LILLE - ATELIERS IMAGES ARTS PLASTIQUES</t>
  </si>
  <si>
    <t>8 ALLEE DE LA FILATURE</t>
  </si>
  <si>
    <t>LILLE</t>
  </si>
  <si>
    <t>0320547184</t>
  </si>
  <si>
    <t>LILLE - BIBLIOTHÔQUE BOIS BLANCS</t>
  </si>
  <si>
    <t>36  AVENUE MARX DORMOY</t>
  </si>
  <si>
    <t>0320925287</t>
  </si>
  <si>
    <t>4M</t>
  </si>
  <si>
    <t>LILLE - BIBLIOTHÔQUE CENTRALE</t>
  </si>
  <si>
    <t>32 RUE EDOUARD DELESALLE</t>
  </si>
  <si>
    <t>0320159720</t>
  </si>
  <si>
    <t>LILLE - BIBLIOTHEQUE DE MOULINS</t>
  </si>
  <si>
    <t>0320291394</t>
  </si>
  <si>
    <t>LILLE - BIBLIOTHEQUE DU VIEUX LILLE</t>
  </si>
  <si>
    <t>25 PLACE LOUISE DE BETTIGNIES</t>
  </si>
  <si>
    <t>0320742091</t>
  </si>
  <si>
    <t>LILLE - BIBLIOTHEQUE FAUBOURG DE BETHUNE</t>
  </si>
  <si>
    <t>6 BIS BLD DE METZ</t>
  </si>
  <si>
    <t>0320375034</t>
  </si>
  <si>
    <t>LILLE - BIBLIOTHEQUE FIVES</t>
  </si>
  <si>
    <t>18 RUE BOURJEMBOIS</t>
  </si>
  <si>
    <t>0320567586</t>
  </si>
  <si>
    <t>LILLE - BIBLIOTHEQUE LILLE SUD</t>
  </si>
  <si>
    <t>11 RUE DE L'ASIE</t>
  </si>
  <si>
    <t>0320883149</t>
  </si>
  <si>
    <t>LILLE - CENTRE TECHNIQUE MUNICIPAL</t>
  </si>
  <si>
    <t>RUE DE BARGUES</t>
  </si>
  <si>
    <t>0320535643</t>
  </si>
  <si>
    <t>LILLE - CIMETIERE LILLE EST</t>
  </si>
  <si>
    <t>RUE DU BALLON</t>
  </si>
  <si>
    <t>0320740902</t>
  </si>
  <si>
    <t>LILLE - COLLECTE STATIONNEMENT PAYANT</t>
  </si>
  <si>
    <t>RUE DE TREVISE</t>
  </si>
  <si>
    <t>0320520468</t>
  </si>
  <si>
    <t>LILLE-COLLEGE ALBERT CAMUS</t>
  </si>
  <si>
    <t>RUE  DU MAL ASSIS</t>
  </si>
  <si>
    <t>FUTUR PROJ</t>
  </si>
  <si>
    <t>LILLE - CONSERVATOIRE NATIONAL DE REGION</t>
  </si>
  <si>
    <t>RUE ALPHONSE COLAS</t>
  </si>
  <si>
    <t>0328360755</t>
  </si>
  <si>
    <t>LILLE - CRECHE CONCORDE</t>
  </si>
  <si>
    <t>2/12 BD DE METZ</t>
  </si>
  <si>
    <t>0320070282</t>
  </si>
  <si>
    <t>LILLE - CRECHE CREPIN ROLLAND</t>
  </si>
  <si>
    <t>83 RUE ROYALE</t>
  </si>
  <si>
    <t>0320554579</t>
  </si>
  <si>
    <t>LILLE - CRECHE FAMILIALE II</t>
  </si>
  <si>
    <t>2 BIS RUE ANDRE GIDE</t>
  </si>
  <si>
    <t>0320603293</t>
  </si>
  <si>
    <t>LILLE - CRECHE LA POUSSINIERE</t>
  </si>
  <si>
    <t>16 QUATER RUE PHILIPPE DE COMINES</t>
  </si>
  <si>
    <t>0320858488</t>
  </si>
  <si>
    <t>LILLE - CRECHE LES MARMOTTES</t>
  </si>
  <si>
    <t>90 AVENUE DU PRESIDENT KENNEDY</t>
  </si>
  <si>
    <t>0320537246</t>
  </si>
  <si>
    <t>LILLE - CRECHE LINE DARIEL</t>
  </si>
  <si>
    <t>24 RUE DU CAPITAINE MICHEL</t>
  </si>
  <si>
    <t>0320522984</t>
  </si>
  <si>
    <t>LILLE - CRECHE MARIE CURIE</t>
  </si>
  <si>
    <t>2 RUE ANDRE GIDE</t>
  </si>
  <si>
    <t>0320962705</t>
  </si>
  <si>
    <t>LILLE - CRECHE ST SAUVEUR</t>
  </si>
  <si>
    <t>1 RUE CHARLES DEBIERRE</t>
  </si>
  <si>
    <t>0320523713</t>
  </si>
  <si>
    <t>LILLE - ECOLE DE MUSIQUE BOIS BLANCS</t>
  </si>
  <si>
    <t>0320082500</t>
  </si>
  <si>
    <t>LILLE - ECOLE DE MUSIQUE DU CENTRE</t>
  </si>
  <si>
    <t>1 RUE GEORGES LEFEBVRE</t>
  </si>
  <si>
    <t>0320859414</t>
  </si>
  <si>
    <t>LILLE - ECOLE DE MUSIQUE WAZEMMES</t>
  </si>
  <si>
    <t>74 RUE ST GABRIEL</t>
  </si>
  <si>
    <t>0320574225</t>
  </si>
  <si>
    <t>LILLE - ECOLE MALOT PAINLEVE</t>
  </si>
  <si>
    <t>RUE LAZARE GARREAU</t>
  </si>
  <si>
    <t>0320859473</t>
  </si>
  <si>
    <t>LILLE - FAUBOURG DES MUSIQUES</t>
  </si>
  <si>
    <t>15 RUE VERHAEREN</t>
  </si>
  <si>
    <t>0320448996</t>
  </si>
  <si>
    <t>LILLE - FERME PEDAGOGIQUE</t>
  </si>
  <si>
    <t>14 RUE EUGENE JACQUET</t>
  </si>
  <si>
    <t>0320061512</t>
  </si>
  <si>
    <t>LILLE - FOURRIERE MUNICIPALE</t>
  </si>
  <si>
    <t>0320078367</t>
  </si>
  <si>
    <t>LILLE - HALTE GARDERIE LILLE SUD FIL D ARIANE</t>
  </si>
  <si>
    <t>2 RUE DE LA LOIRE</t>
  </si>
  <si>
    <t>0320539820</t>
  </si>
  <si>
    <t>LILLE - HALTE GARDERIE TREVISE</t>
  </si>
  <si>
    <t>27 RUE JEAN JAURES</t>
  </si>
  <si>
    <t>0320882263</t>
  </si>
  <si>
    <t>LILLE - HOTEL DE VILLE SITE CENTRAL 1</t>
  </si>
  <si>
    <t>PLACE ROGER SALENGRO</t>
  </si>
  <si>
    <t>0320495000</t>
  </si>
  <si>
    <t>central</t>
  </si>
  <si>
    <t>LILLE - MAIRIE DE QUARTIER BOIS BLANCS</t>
  </si>
  <si>
    <t>18 RUE DU PONT A FOURCHON</t>
  </si>
  <si>
    <t>0320092381</t>
  </si>
  <si>
    <t>LILLE - MAIRIE DE QUARTIER CENTRE</t>
  </si>
  <si>
    <t>31 RUE DES FOSSES</t>
  </si>
  <si>
    <t>0320159740</t>
  </si>
  <si>
    <t>LILLE - MAIRIE DE QUARTIER FIVES</t>
  </si>
  <si>
    <t>127 TER RUE PIERRE LEGRAND</t>
  </si>
  <si>
    <t>0320563795</t>
  </si>
  <si>
    <t>LILLE - MAIRIE DE QUARTIER LILLE SUD</t>
  </si>
  <si>
    <t>83 RUE DU FAUBOURG DES POSTES</t>
  </si>
  <si>
    <t>0320490109</t>
  </si>
  <si>
    <t>LILLE - MAIRIE DE QUARTIER MOULINS</t>
  </si>
  <si>
    <t>215 RUE D'ARRAS</t>
  </si>
  <si>
    <t>0320529489</t>
  </si>
  <si>
    <t>LILLE - MAIRIE DE QUARTIER ST MAURICE</t>
  </si>
  <si>
    <t>0320749987</t>
  </si>
  <si>
    <t>LILLE - MAIRIE DE QUARTIER VAUBAN</t>
  </si>
  <si>
    <t>212 A RUE COLBERT</t>
  </si>
  <si>
    <t>0320547764</t>
  </si>
  <si>
    <t>LILLE - MAIRIE DE QUARTIER VIEUX LILLE</t>
  </si>
  <si>
    <t>13 RUE DE LA HALLE</t>
  </si>
  <si>
    <t>0320743752</t>
  </si>
  <si>
    <t>LILLE - MAIRIE DE WAZEMMES</t>
  </si>
  <si>
    <t>100 RUE DE L'ABBE AERTS</t>
  </si>
  <si>
    <t>0320129630</t>
  </si>
  <si>
    <t>LILLE - MAIRIE DU FBG DE BETHUNE</t>
  </si>
  <si>
    <t>5 RUE RENOIR</t>
  </si>
  <si>
    <t>0320380356</t>
  </si>
  <si>
    <t>LILLE - MAISON DES ASSOCIATIONS</t>
  </si>
  <si>
    <t>72 RUE ROYALE</t>
  </si>
  <si>
    <t>0320066379</t>
  </si>
  <si>
    <t>LILLE - MAISON FOLIE MOULINS + CECU</t>
  </si>
  <si>
    <t>47 RUED'ARRAS</t>
  </si>
  <si>
    <t>0320952876</t>
  </si>
  <si>
    <t>LILLE - MAISON FOLIE WAZEMMES</t>
  </si>
  <si>
    <t>70 RUE DES SARRAZINS</t>
  </si>
  <si>
    <t>0320137381</t>
  </si>
  <si>
    <t>LILLE - MARCHE AU PAVAGE - MAINTENANCE DES STADES</t>
  </si>
  <si>
    <t>AVENUE LEON JOUHAUX</t>
  </si>
  <si>
    <t>0320228714</t>
  </si>
  <si>
    <t>LILLE - MUSEE DES BEAUX ARTS</t>
  </si>
  <si>
    <t>18 RUE DE VALMY</t>
  </si>
  <si>
    <t>0320067800</t>
  </si>
  <si>
    <t>LILLE - MUSEE D'HISTOIRE NATURELLE</t>
  </si>
  <si>
    <t>19 RUE DE BRUXELLES</t>
  </si>
  <si>
    <t>0320852746</t>
  </si>
  <si>
    <t>LILLE - MUSEE HOSPICE COMTESSE</t>
  </si>
  <si>
    <t>32 RUE DE LA MONNAIE</t>
  </si>
  <si>
    <t>0320210248</t>
  </si>
  <si>
    <t>LILLE - PALAIS ST SAUVEUR</t>
  </si>
  <si>
    <t>0320541580</t>
  </si>
  <si>
    <t>LILLE - PARC ZOOLOGIQUE</t>
  </si>
  <si>
    <t>0320549712</t>
  </si>
  <si>
    <t>LILLE - PISCINE FIVES</t>
  </si>
  <si>
    <t>82 RUE DU LONG POT</t>
  </si>
  <si>
    <t>0320331998</t>
  </si>
  <si>
    <t>LILLE - PISCINE MARX DORMOY</t>
  </si>
  <si>
    <t>36 AVENUE MARX DORMOY</t>
  </si>
  <si>
    <t>0320928623</t>
  </si>
  <si>
    <t>91 RUE DE LANNOY</t>
  </si>
  <si>
    <t>LILLE - SECTEUR TECHNIQUE EST</t>
  </si>
  <si>
    <t>16 RUE DES NOIRS</t>
  </si>
  <si>
    <t>0320043769</t>
  </si>
  <si>
    <t>LILLE - ZONE SPORTIVE EST</t>
  </si>
  <si>
    <t>4 RUE PARMENTIER</t>
  </si>
  <si>
    <t>0320152582</t>
  </si>
  <si>
    <t>LILLE -SECTEUR TECHNIQUE OUEST</t>
  </si>
  <si>
    <t>15 RUE BENVIGNAT</t>
  </si>
  <si>
    <t>0320062126</t>
  </si>
  <si>
    <t>LOMME-HG MITTERIE LA FARANDOLE</t>
  </si>
  <si>
    <t>59 RUE ADOLPHE DEFRENNE</t>
  </si>
  <si>
    <t>LOMME</t>
  </si>
  <si>
    <t>0320928429</t>
  </si>
  <si>
    <t>LOMME-MEDIATHEQUE DE LOMME</t>
  </si>
  <si>
    <t>794 AVENUE DE DUNKERQUE</t>
  </si>
  <si>
    <t>0320172736</t>
  </si>
  <si>
    <t>LOMME ESPACE TISSERANDS</t>
  </si>
  <si>
    <t>60 RUE VICTOR HUGO</t>
  </si>
  <si>
    <t>0320006152</t>
  </si>
  <si>
    <t>LOMME RESTAURANTS SCOLAIRE</t>
  </si>
  <si>
    <t>792 BIS AVENUE DE DUNKERQUE</t>
  </si>
  <si>
    <t>0320936586</t>
  </si>
  <si>
    <t>LOMME MAISON DES ENFANTS</t>
  </si>
  <si>
    <t>0320922286</t>
  </si>
  <si>
    <t>LOMME HG DELIVRANCE LES PTITS LOUPS</t>
  </si>
  <si>
    <t>35 AVENUE DE LA DELIVRANCE</t>
  </si>
  <si>
    <t>0320927472</t>
  </si>
  <si>
    <t>LOMME-PISCINE MUNICIPALE</t>
  </si>
  <si>
    <t>433 BIS AVENUE DE DUNKERQUE</t>
  </si>
  <si>
    <t>0320924155</t>
  </si>
  <si>
    <t>LOMME HG MARAIS LES BOUT'CHOUX</t>
  </si>
  <si>
    <t>7 RUE AUGUSTE LAMY</t>
  </si>
  <si>
    <t>0320229622</t>
  </si>
  <si>
    <t>LOMME-LCP MARAIS</t>
  </si>
  <si>
    <t>0320930385</t>
  </si>
  <si>
    <t>LOMME-HOTEL DE VILLE DE LOMME</t>
  </si>
  <si>
    <t>72 AVENUE DE LAREPUBLIQUE</t>
  </si>
  <si>
    <t>0320094723</t>
  </si>
  <si>
    <t>LOMME-FERME PEDAGOGIQUE</t>
  </si>
  <si>
    <t>19 RUE DE LOMPRET</t>
  </si>
  <si>
    <t>0320551612</t>
  </si>
  <si>
    <t>LOMME-LCP DELIVRANCE</t>
  </si>
  <si>
    <t>AVENUE DE LA DELIVRANCE</t>
  </si>
  <si>
    <t>0320082142</t>
  </si>
  <si>
    <t>LILLE CHR JEANNE DE FLANDRES</t>
  </si>
  <si>
    <t>RUE PIERRE DECOULX</t>
  </si>
  <si>
    <t>0320976381</t>
  </si>
  <si>
    <t>LILLE DIRECTION PARCS ET JARDINS</t>
  </si>
  <si>
    <t>1 RUE D'ARMENTIERES</t>
  </si>
  <si>
    <t>0320139056</t>
  </si>
  <si>
    <t>LILLE - CUISINE CENTRALE</t>
  </si>
  <si>
    <t>BD DE STRASBOURG</t>
  </si>
  <si>
    <t>0320063343</t>
  </si>
  <si>
    <t>LILLE - PORTE DE PARIS</t>
  </si>
  <si>
    <t>PLACE SIMON VOLLANT</t>
  </si>
  <si>
    <t>0320532358</t>
  </si>
  <si>
    <t>LILLE - ECOLE DE MUSIQUE ST MAURICE</t>
  </si>
  <si>
    <t>0320061621</t>
  </si>
  <si>
    <t>LOMME-LCP MITERIE</t>
  </si>
  <si>
    <t>RUE MARX DORMOY</t>
  </si>
  <si>
    <t>0320090110</t>
  </si>
  <si>
    <t>GARE ST SAUVEUR</t>
  </si>
  <si>
    <t>25 RUE CAMILLE GUERIN</t>
  </si>
  <si>
    <t>0320521039</t>
  </si>
  <si>
    <t>LILLE-PRESBYTERE L'EGLISE STE MARIE MADELIN</t>
  </si>
  <si>
    <t>21 RUE DU PONT NEUF</t>
  </si>
  <si>
    <t>0320063126</t>
  </si>
  <si>
    <t>LILLE - MAISON DU GPU</t>
  </si>
  <si>
    <t>RUE DU FAUBOURG DES POSTES</t>
  </si>
  <si>
    <t>0320906927</t>
  </si>
  <si>
    <t>PHALEMPIN - ECOLE DE LA FORET</t>
  </si>
  <si>
    <t>HAMEAU DU PLOUICK A PHALEMPIN</t>
  </si>
  <si>
    <t>PHALEMPIN</t>
  </si>
  <si>
    <t>0320328207</t>
  </si>
  <si>
    <t>LOMME-CRECHE LES PETITS LUTINS</t>
  </si>
  <si>
    <t>0320441891</t>
  </si>
  <si>
    <t>HELLEMMES - CRECHE LES POPELINES</t>
  </si>
  <si>
    <t>6 ALLEE DES FILEUSES</t>
  </si>
  <si>
    <t>0320671634</t>
  </si>
  <si>
    <t>LILLE - PALAIS OMNISPORT</t>
  </si>
  <si>
    <t>93 RUE D'ESQUERME</t>
  </si>
  <si>
    <t>0320873468</t>
  </si>
  <si>
    <t>HELLEMMES - PISCINE MUNICIPALE</t>
  </si>
  <si>
    <t>19 RUE DU PROGRES</t>
  </si>
  <si>
    <t>0320561915</t>
  </si>
  <si>
    <t>LOMME-LUDO BIBLIOTHÈQUE FERRY ( DE LA DELIVRANCE )</t>
  </si>
  <si>
    <t>11 RUE ALBERT DEBER</t>
  </si>
  <si>
    <t>0320936088</t>
  </si>
  <si>
    <t>CRECHES DE FIVES</t>
  </si>
  <si>
    <t>0320914375</t>
  </si>
  <si>
    <t>VILLE DE LILLE - HALLE DE GLISSE</t>
  </si>
  <si>
    <t>343 RUE DE MARQUILLIES</t>
  </si>
  <si>
    <t>0320520908</t>
  </si>
  <si>
    <t>LOMME-MAISON FOLIE BEAULIEU</t>
  </si>
  <si>
    <t>33 RUE BEAULIEU</t>
  </si>
  <si>
    <t>0320229366</t>
  </si>
  <si>
    <t>LILLE - JARDIN DES PLANTES</t>
  </si>
  <si>
    <t>0320884921</t>
  </si>
  <si>
    <t>LILLE - ECOLE BRIAND BUISSON</t>
  </si>
  <si>
    <t>7 ET 9 BD EUGENE DUTHOIT</t>
  </si>
  <si>
    <t>0320979050</t>
  </si>
  <si>
    <t>LILLE - LE GRAND SUD</t>
  </si>
  <si>
    <t>1 RUE DE L'EUROPE PROLONGEE</t>
  </si>
  <si>
    <t>0320884852</t>
  </si>
  <si>
    <t>LILLE MEDIATHEQUE ST MAURICE</t>
  </si>
  <si>
    <t>205 BIS RUE FAUBOURG DE ROUBAIX</t>
  </si>
  <si>
    <t>0320140777</t>
  </si>
  <si>
    <t>LILLE  ZONE SPORTS SUD</t>
  </si>
  <si>
    <t>44 RUE LAZARE GARREAU</t>
  </si>
  <si>
    <t>0320951588</t>
  </si>
  <si>
    <t>LOMME-POLICE MUNICIPALE</t>
  </si>
  <si>
    <t>72 AVENUE DE LA REPUBLIQUE</t>
  </si>
  <si>
    <t>LOMME -ANIMATION DES QUARTIERS</t>
  </si>
  <si>
    <t>103 AV DE LA REPUBLIQUE</t>
  </si>
  <si>
    <t>0320008788</t>
  </si>
  <si>
    <t>LOMME-POINT INFO JEUNESSE</t>
  </si>
  <si>
    <t>1 AV DE LA REPUBLIQUE</t>
  </si>
  <si>
    <t>0320922404</t>
  </si>
  <si>
    <t>LOMME-MAISON DU CITOYEN</t>
  </si>
  <si>
    <t>343 AVENUE DE DUNKERQUE</t>
  </si>
  <si>
    <t>0320089030</t>
  </si>
  <si>
    <t>LOMME-ATELIERS MUNICIPAUX</t>
  </si>
  <si>
    <t>15 RUE DE L'EGALITE</t>
  </si>
  <si>
    <t>0320080620</t>
  </si>
  <si>
    <t>LOMME-CYBER CENTRE ODYSEE</t>
  </si>
  <si>
    <t>0320172740</t>
  </si>
  <si>
    <t>LOMME-CYBER CENTRE MARAIS</t>
  </si>
  <si>
    <t>LOMME- CYBER CENTRE MITTERIE</t>
  </si>
  <si>
    <t>0320006149</t>
  </si>
  <si>
    <t>LOMME-CYBER-CENTRE MONTA CAMP</t>
  </si>
  <si>
    <t>0320221704</t>
  </si>
  <si>
    <t>LOMME-CYBER CENTRE DELIVRANCE</t>
  </si>
  <si>
    <t>0320091463</t>
  </si>
  <si>
    <t>0320873330</t>
  </si>
  <si>
    <t>0328540910</t>
  </si>
  <si>
    <t>CCAS CUISINE CENTRALE</t>
  </si>
  <si>
    <t>1 NUMERICABLE</t>
  </si>
  <si>
    <t>0362920900</t>
  </si>
  <si>
    <t>1M</t>
  </si>
  <si>
    <t>LOMME-STADE DES ORMES</t>
  </si>
  <si>
    <t>0320088457</t>
  </si>
  <si>
    <t>Proposition faite par la REGION</t>
  </si>
  <si>
    <t>Proposition faite par OBIANE</t>
  </si>
  <si>
    <t>Optimisation en SDSL BIS</t>
  </si>
  <si>
    <t>Adresse</t>
  </si>
  <si>
    <t>CP</t>
  </si>
  <si>
    <t>Téléphone</t>
  </si>
  <si>
    <t>N° de liaison actuel</t>
  </si>
  <si>
    <t>Technologie actuelle</t>
  </si>
  <si>
    <t>Débit actuel</t>
  </si>
  <si>
    <t>Clé site</t>
  </si>
  <si>
    <t>Type de routeur</t>
  </si>
  <si>
    <t>Tarif actuel € HT</t>
  </si>
  <si>
    <t>Abonnement mensuel € HT</t>
  </si>
  <si>
    <t>Option Interface Ethernet € HT</t>
  </si>
  <si>
    <t>Frais de mise en service € HT</t>
  </si>
  <si>
    <t>Référence catalogue Obiane</t>
  </si>
  <si>
    <t>Mise en service</t>
  </si>
  <si>
    <t>Remarque</t>
  </si>
  <si>
    <t>Porte</t>
  </si>
  <si>
    <t>Bande passante</t>
  </si>
  <si>
    <t>Frais de Desaturation € HT</t>
  </si>
  <si>
    <t>Désaturation</t>
  </si>
  <si>
    <t>Nombre de paire</t>
  </si>
  <si>
    <t>Coût désaturation</t>
  </si>
  <si>
    <t>Eligible SDSL bis à débit équivalent ?</t>
  </si>
  <si>
    <t>Nb de paires ?</t>
  </si>
  <si>
    <t>Désat ?</t>
  </si>
  <si>
    <t>Désat</t>
  </si>
  <si>
    <t>CFA Agricole de Chauny</t>
  </si>
  <si>
    <t>Chauny</t>
  </si>
  <si>
    <t>0005GJR7</t>
  </si>
  <si>
    <t>ADSL</t>
  </si>
  <si>
    <t>0.5cA</t>
  </si>
  <si>
    <t>CFA_Agri_Chauny</t>
  </si>
  <si>
    <t>Pourquoi pas de 1M sur 2p</t>
  </si>
  <si>
    <t>CE2O/SDSL</t>
  </si>
  <si>
    <t>NON</t>
  </si>
  <si>
    <t>OUI</t>
  </si>
  <si>
    <t>FT_SDSLBis_2M_4p_C1</t>
  </si>
  <si>
    <t>CFA Agricole de Verdilly</t>
  </si>
  <si>
    <t>Verdilly</t>
  </si>
  <si>
    <t>0005GLK9</t>
  </si>
  <si>
    <t>CFA_Agri_Verdilly</t>
  </si>
  <si>
    <t>Mission Régionale</t>
  </si>
  <si>
    <t>Creil</t>
  </si>
  <si>
    <t>0018GUL0</t>
  </si>
  <si>
    <t>SDSL_4p</t>
  </si>
  <si>
    <t>4c500S</t>
  </si>
  <si>
    <t>MR_Creil</t>
  </si>
  <si>
    <t>FT_SDSL_4M_2p_C1</t>
  </si>
  <si>
    <t>à vérifier (absence dans les onglets)</t>
  </si>
  <si>
    <t>SDSLBis</t>
  </si>
  <si>
    <t>2P</t>
  </si>
  <si>
    <t>Collège Les Frères Le Nain</t>
  </si>
  <si>
    <t>Laon</t>
  </si>
  <si>
    <t>0015FER3</t>
  </si>
  <si>
    <t>SDSL</t>
  </si>
  <si>
    <t>4c1000S</t>
  </si>
  <si>
    <t>Lenain_Laon</t>
  </si>
  <si>
    <t>FT_SDSL_4M_4p_C1</t>
  </si>
  <si>
    <t>4P</t>
  </si>
  <si>
    <t>FT_SDSLBis_4M_2p_C1</t>
  </si>
  <si>
    <t>Lycée agricole de l'Oise Airion</t>
  </si>
  <si>
    <t>Airion</t>
  </si>
  <si>
    <t>0007WYS4</t>
  </si>
  <si>
    <t>SDSL_2p</t>
  </si>
  <si>
    <t>0.5cS</t>
  </si>
  <si>
    <t>LEGTA_Airion</t>
  </si>
  <si>
    <t>FT_SDSLBis_512K_2p_C1</t>
  </si>
  <si>
    <t>0011TKZ5</t>
  </si>
  <si>
    <t>LEGTA_Airion_R2</t>
  </si>
  <si>
    <t>MFREO Beauquesne</t>
  </si>
  <si>
    <t>Beauquesne</t>
  </si>
  <si>
    <t>0004WRV9</t>
  </si>
  <si>
    <t>MFREO_Beauquesne</t>
  </si>
  <si>
    <t>SMSN_FO_20M</t>
  </si>
  <si>
    <t>SMSN</t>
  </si>
  <si>
    <t>Collège Jean Mermoz Laon</t>
  </si>
  <si>
    <t>0015EDW2</t>
  </si>
  <si>
    <t>Mermoz_Laon</t>
  </si>
  <si>
    <t>CFAI Aisne AFIDA Billy-sur-Aisne</t>
  </si>
  <si>
    <t>Soissons</t>
  </si>
  <si>
    <t>0005GLP0</t>
  </si>
  <si>
    <t>1cA</t>
  </si>
  <si>
    <t>CFA_AFIDA_Soissons</t>
  </si>
  <si>
    <t>FT_SDSLBis_1M_2p_C1</t>
  </si>
  <si>
    <t>CFA des Bâtiments et Travaux Publics de la Somme d'Amiens (AFOBAT)</t>
  </si>
  <si>
    <t>Amiens</t>
  </si>
  <si>
    <t>0005GJS2</t>
  </si>
  <si>
    <t>CFA_AFOBAT_Amiens</t>
  </si>
  <si>
    <t>SMSN_ADSLMax</t>
  </si>
  <si>
    <t>CFA des Bâtiments et Travaux Publics de l'Aisne (AFOBAT)</t>
  </si>
  <si>
    <t>0005FTM9</t>
  </si>
  <si>
    <t>CFA_AFOBAT_Laon</t>
  </si>
  <si>
    <t>FT_SDSLBis_1M_1p_C1</t>
  </si>
  <si>
    <t>AFPB Oise</t>
  </si>
  <si>
    <t>Agnetz</t>
  </si>
  <si>
    <t>0008BGT5</t>
  </si>
  <si>
    <t>CFA_AFPB_Agnetz</t>
  </si>
  <si>
    <t>FT_SDSL_1M_2p_C1</t>
  </si>
  <si>
    <t>CFA Agricole de Laon</t>
  </si>
  <si>
    <t>0013PMB2</t>
  </si>
  <si>
    <t>CFA_Agri_Laon</t>
  </si>
  <si>
    <t>CFA Agricole et Horticole Pierrefonds</t>
  </si>
  <si>
    <t>Pierrefonds</t>
  </si>
  <si>
    <t>0008FRY3</t>
  </si>
  <si>
    <t>CFA_Agri_Pierrefonds</t>
  </si>
  <si>
    <t>CFA Agricole de Vervins</t>
  </si>
  <si>
    <t>Vervins</t>
  </si>
  <si>
    <t>0005GLP8</t>
  </si>
  <si>
    <t>CFA_Agri_Vervins</t>
  </si>
  <si>
    <t>CFA de la CCI de l'Oise de Nogent-sur-Oise (Antenne)</t>
  </si>
  <si>
    <t>Nogent-sur-Oise</t>
  </si>
  <si>
    <t>0005GJR1</t>
  </si>
  <si>
    <t>CFA_ChComInd2_Nogent</t>
  </si>
  <si>
    <t>CFA de la CCI de l'Aisne de Laon</t>
  </si>
  <si>
    <t>0005GLN0</t>
  </si>
  <si>
    <t>CFA_ChComInd_Laon</t>
  </si>
  <si>
    <t>CFA de la CCI de l'Oise de Nogent-sur-Oise</t>
  </si>
  <si>
    <t>0005FTV7</t>
  </si>
  <si>
    <t>CFA_ChComInd_Nogent</t>
  </si>
  <si>
    <t>CFA Chambre des Métiers de l'Aisne de La-Capelle</t>
  </si>
  <si>
    <t>La Capelle</t>
  </si>
  <si>
    <t>0005GJX5</t>
  </si>
  <si>
    <t>CFA_ChMetiers_Capelle</t>
  </si>
  <si>
    <t>CFA Chambre des Métiers de l'Aisne de Château-Thierry</t>
  </si>
  <si>
    <t>Château-Thierry</t>
  </si>
  <si>
    <t>0005GLN6</t>
  </si>
  <si>
    <t>CFA_ChMetiers_ChThierry</t>
  </si>
  <si>
    <t>CFA Chambre des Métiers de l'Oise de Compiègne</t>
  </si>
  <si>
    <t>Compiègne</t>
  </si>
  <si>
    <t>0005FTN2</t>
  </si>
  <si>
    <t>CFA_ChMetiers_Compiegne</t>
  </si>
  <si>
    <t>CFA Chambre des Métiers de l'Aisne de Laon</t>
  </si>
  <si>
    <t>0005FTM6</t>
  </si>
  <si>
    <t>CFA_ChMetiers_Laon</t>
  </si>
  <si>
    <t>IRFFE CFA des travailleurs sociaux</t>
  </si>
  <si>
    <t>0008BGU2</t>
  </si>
  <si>
    <t>CFA_IRFFE_Amiens</t>
  </si>
  <si>
    <t>Espace Cadres Saint Quentin</t>
  </si>
  <si>
    <t>Saint-Quentin</t>
  </si>
  <si>
    <t>VV019055</t>
  </si>
  <si>
    <t>Espcadre_SQ</t>
  </si>
  <si>
    <t>Espace Cadres et Entreprises Soissons</t>
  </si>
  <si>
    <t>0007FZX5</t>
  </si>
  <si>
    <t>Espcadre_Soissons</t>
  </si>
  <si>
    <t>Collège Charlemagne</t>
  </si>
  <si>
    <t>0023CFV4</t>
  </si>
  <si>
    <t>8c1000S</t>
  </si>
  <si>
    <t>Charlemagne_Laon</t>
  </si>
  <si>
    <t>FT_SDSLBis_8M_4p_C1</t>
  </si>
  <si>
    <t>FT_SDSL_8M_4p_C1</t>
  </si>
  <si>
    <t>Collège Pierre de la Ramée</t>
  </si>
  <si>
    <t>0021RRY1</t>
  </si>
  <si>
    <t>RameeC_SQ</t>
  </si>
  <si>
    <t>FT_SDSLBis_12M_4p_C1</t>
  </si>
  <si>
    <t>up</t>
  </si>
  <si>
    <t>Collège Gabriel Hanotaux</t>
  </si>
  <si>
    <t>0015DSV7</t>
  </si>
  <si>
    <t>Hanotaux_SQ</t>
  </si>
  <si>
    <t>MFREO du Vimeu</t>
  </si>
  <si>
    <t>Yzengremer</t>
  </si>
  <si>
    <t>0008LHT2</t>
  </si>
  <si>
    <t>2cA</t>
  </si>
  <si>
    <t>MFREO_Yzengremer</t>
  </si>
  <si>
    <t>FT_SDSLBis_2M_2p_C1</t>
  </si>
  <si>
    <t>pas de trafic</t>
  </si>
  <si>
    <t>MFR Flixecourt</t>
  </si>
  <si>
    <t>Flixecourt</t>
  </si>
  <si>
    <t>0008LMJ6</t>
  </si>
  <si>
    <t>MFR_Flixecourt</t>
  </si>
  <si>
    <t>FT_SDSLBis_2M_1p_C2</t>
  </si>
  <si>
    <t>Collège Charles de Foucauld</t>
  </si>
  <si>
    <t>Albert</t>
  </si>
  <si>
    <t>0000VBJ6</t>
  </si>
  <si>
    <t>Foucauld_Albert</t>
  </si>
  <si>
    <t>FT_SDSLBis_2M_1p_C1</t>
  </si>
  <si>
    <t>Collège Notre Dame Rue</t>
  </si>
  <si>
    <t>Rue</t>
  </si>
  <si>
    <t>0004MKD8</t>
  </si>
  <si>
    <t>NotreDame_Rue</t>
  </si>
  <si>
    <t>FT_SDSL_2M_1p_C1</t>
  </si>
  <si>
    <t>Collège Jeanne d'Arc Roye</t>
  </si>
  <si>
    <t>Roye</t>
  </si>
  <si>
    <t>0000YSN3</t>
  </si>
  <si>
    <t>JeanneArc_Roye</t>
  </si>
  <si>
    <t>1P</t>
  </si>
  <si>
    <t>Collège Marthe Lefèvre</t>
  </si>
  <si>
    <t>0015ECY4</t>
  </si>
  <si>
    <t>Lefevre_SQ</t>
  </si>
  <si>
    <t>FT_SDSLBis_4M_4p_C1</t>
  </si>
  <si>
    <t>Collège La Salle</t>
  </si>
  <si>
    <t>0000VEV5</t>
  </si>
  <si>
    <t>Salle_Amiens</t>
  </si>
  <si>
    <t>Lycée Robert Schumann</t>
  </si>
  <si>
    <t>0000CCB2</t>
  </si>
  <si>
    <t>Schumann_Chauny</t>
  </si>
  <si>
    <t>FT_ADSL_2M_C1</t>
  </si>
  <si>
    <t>Collège Notre Dame Flixecourt</t>
  </si>
  <si>
    <t>0000VHP6</t>
  </si>
  <si>
    <t>NotreDame_Flixecourt</t>
  </si>
  <si>
    <t>Collège Sainte Clotilde</t>
  </si>
  <si>
    <t>0000VFA1</t>
  </si>
  <si>
    <t>SteClotilde_Amiens</t>
  </si>
  <si>
    <t>Collège Notre Dame Ham</t>
  </si>
  <si>
    <t>Ham</t>
  </si>
  <si>
    <t>0002VJX8</t>
  </si>
  <si>
    <t>NotreDame_Ham</t>
  </si>
  <si>
    <t>Collège Sainte Famille</t>
  </si>
  <si>
    <t>0000VCC1</t>
  </si>
  <si>
    <t>SteFamilleC2_Amiens</t>
  </si>
  <si>
    <t>CFAI Aisne AFIDA Saint Quentin</t>
  </si>
  <si>
    <t>0012FTH8</t>
  </si>
  <si>
    <t>1cS</t>
  </si>
  <si>
    <t>CFA_AFIDA_SQ</t>
  </si>
  <si>
    <t>NON eligible ; Aggregation de lien SDSLBIS 2M</t>
  </si>
  <si>
    <t>Lycée de l'Authie</t>
  </si>
  <si>
    <t>Doullens</t>
  </si>
  <si>
    <t>0023WMV6</t>
  </si>
  <si>
    <t>BusEth</t>
  </si>
  <si>
    <t>20 Mb/s</t>
  </si>
  <si>
    <t>Authie_Doullens</t>
  </si>
  <si>
    <t>Lycée Hugues Capet</t>
  </si>
  <si>
    <t>Senlis</t>
  </si>
  <si>
    <t>0023WMW8</t>
  </si>
  <si>
    <t>Capet_Senlis</t>
  </si>
  <si>
    <t>FT_CE2O_20M-ZA</t>
  </si>
  <si>
    <t>FT_CE2O_20M-_ZA</t>
  </si>
  <si>
    <t>Lycée Charles de Gaulle</t>
  </si>
  <si>
    <t>0023WMZ2</t>
  </si>
  <si>
    <t>Gaulle_Compiegne</t>
  </si>
  <si>
    <t>Lycée la Hotoie</t>
  </si>
  <si>
    <t>Hotoie_Amiens</t>
  </si>
  <si>
    <t>INRA</t>
  </si>
  <si>
    <t>Barenton-Bugny</t>
  </si>
  <si>
    <t>0023WMY6</t>
  </si>
  <si>
    <t>INRA_Laon</t>
  </si>
  <si>
    <t>A revoir avec OBIANE</t>
  </si>
  <si>
    <t>ETUDE</t>
  </si>
  <si>
    <t>IUT Creil</t>
  </si>
  <si>
    <t>0023WMW2</t>
  </si>
  <si>
    <t>IUTC</t>
  </si>
  <si>
    <t>Lycée Pierre Mendès France</t>
  </si>
  <si>
    <t>Péronne</t>
  </si>
  <si>
    <t>0023WMZ4</t>
  </si>
  <si>
    <t>MendesFr_Peronne</t>
  </si>
  <si>
    <t>Lycée Pierre d'Ailly</t>
  </si>
  <si>
    <t>0023WMX0</t>
  </si>
  <si>
    <t>PAilly_Compiegne</t>
  </si>
  <si>
    <t>Lycée Romain Rolland</t>
  </si>
  <si>
    <t>0023WMU6</t>
  </si>
  <si>
    <t>Rolland_Amiens</t>
  </si>
  <si>
    <t>Lycée Jules Uhry</t>
  </si>
  <si>
    <t>0024KUB6</t>
  </si>
  <si>
    <t>Uhry_Creil</t>
  </si>
  <si>
    <t>Lycée Paul Claudel</t>
  </si>
  <si>
    <t>VV605782</t>
  </si>
  <si>
    <t>CE2O</t>
  </si>
  <si>
    <t>Claudel_Laon</t>
  </si>
  <si>
    <t>Lycée Condorcet Saint Quentin</t>
  </si>
  <si>
    <t>VV605784</t>
  </si>
  <si>
    <t>Condorcet_SQ</t>
  </si>
  <si>
    <t>Lycée Joliot Curie</t>
  </si>
  <si>
    <t>Hirson</t>
  </si>
  <si>
    <t>VV605794</t>
  </si>
  <si>
    <t>Curie_Hirson</t>
  </si>
  <si>
    <t>FT_CE2O_20M-ZB</t>
  </si>
  <si>
    <t>FT_CE2O_20M-_ZB</t>
  </si>
  <si>
    <t>Lycée Jean de la Fontaine</t>
  </si>
  <si>
    <t>VV605131</t>
  </si>
  <si>
    <t>Fontaine_ChThierry</t>
  </si>
  <si>
    <t>Lycée Mireille Grenet</t>
  </si>
  <si>
    <t>VV605777</t>
  </si>
  <si>
    <t>Grenet_Compiegne</t>
  </si>
  <si>
    <t>IUT Laon</t>
  </si>
  <si>
    <t>VV605566</t>
  </si>
  <si>
    <t>IUTL</t>
  </si>
  <si>
    <t>IUT Saint Quentin</t>
  </si>
  <si>
    <t>VV605774</t>
  </si>
  <si>
    <t>IUTSQ</t>
  </si>
  <si>
    <t>Lycée Henri Martin</t>
  </si>
  <si>
    <t>VV605764</t>
  </si>
  <si>
    <t>Martin_SQ</t>
  </si>
  <si>
    <t>Lycée Pierre Méchain</t>
  </si>
  <si>
    <t>VV605779</t>
  </si>
  <si>
    <t>Mechain_Laon</t>
  </si>
  <si>
    <t>Lycée Léonard de Vinci</t>
  </si>
  <si>
    <t>VV605788</t>
  </si>
  <si>
    <t>Vinci_Soissons</t>
  </si>
  <si>
    <t>Lycée Professionnel de l'Acheuléen</t>
  </si>
  <si>
    <t>10098</t>
  </si>
  <si>
    <t>SomNum</t>
  </si>
  <si>
    <t>Acheuleen_Amiens</t>
  </si>
  <si>
    <t>INTERFOR SIA Amiens</t>
  </si>
  <si>
    <t>50886</t>
  </si>
  <si>
    <t>CFA_INTERFOR_Amiens</t>
  </si>
  <si>
    <t>Lycée JB Delambre/Montaigne</t>
  </si>
  <si>
    <t>50887</t>
  </si>
  <si>
    <t>Delambre_Amiens</t>
  </si>
  <si>
    <t>Lycée Lamarck</t>
  </si>
  <si>
    <t>50889</t>
  </si>
  <si>
    <t>Lamarck_Albert</t>
  </si>
  <si>
    <t>Lycée Robert de Luzarches</t>
  </si>
  <si>
    <t>10102</t>
  </si>
  <si>
    <t>Luzarches_Amiens</t>
  </si>
  <si>
    <t>Lycée Madeleine Michelis</t>
  </si>
  <si>
    <t>10190</t>
  </si>
  <si>
    <t>Michelis_Amiens</t>
  </si>
  <si>
    <t>JCA Peltier</t>
  </si>
  <si>
    <t>50890</t>
  </si>
  <si>
    <t>Peltier_Ham</t>
  </si>
  <si>
    <t>Lycée Boucher de Perthes</t>
  </si>
  <si>
    <t>Abbeville</t>
  </si>
  <si>
    <t>50888</t>
  </si>
  <si>
    <t>Perthes_Abbeville</t>
  </si>
  <si>
    <t>Lycée Jean Racine</t>
  </si>
  <si>
    <t>Montdidier</t>
  </si>
  <si>
    <t>50891</t>
  </si>
  <si>
    <t>Racine_Montdidier</t>
  </si>
  <si>
    <t>Lycée Ameublement</t>
  </si>
  <si>
    <t>0008LRZ2</t>
  </si>
  <si>
    <t>Ameublement_SQ</t>
  </si>
  <si>
    <t>Lycée Jean Bouin</t>
  </si>
  <si>
    <t>0008LSA2</t>
  </si>
  <si>
    <t>Bouin_SQ</t>
  </si>
  <si>
    <t>Lycée Professionnel Privé Val de Serre</t>
  </si>
  <si>
    <t>Pouilly-sur-Serre</t>
  </si>
  <si>
    <t>0008LRY2</t>
  </si>
  <si>
    <t>CFPR_Pouilly</t>
  </si>
  <si>
    <t>FT_SDSL_2M_2p_C1</t>
  </si>
  <si>
    <t>CFPR Vaumoise</t>
  </si>
  <si>
    <t>Vaumoise</t>
  </si>
  <si>
    <t>0008LWC9</t>
  </si>
  <si>
    <t>CFPR_Vaumoise</t>
  </si>
  <si>
    <t>Collège Jean Moulin</t>
  </si>
  <si>
    <t>0015FES4</t>
  </si>
  <si>
    <t>Moulin_SQ</t>
  </si>
  <si>
    <t>Collège Sacré Coeur Péronne</t>
  </si>
  <si>
    <t>0000VBK2</t>
  </si>
  <si>
    <t>SacreCoeurC_Peronne</t>
  </si>
  <si>
    <t>Collège St Vincent</t>
  </si>
  <si>
    <t>0000VCB9</t>
  </si>
  <si>
    <t>StVincent_Montdidier</t>
  </si>
  <si>
    <t>Collège Ste Colette</t>
  </si>
  <si>
    <t>Corbie</t>
  </si>
  <si>
    <t>0000YPV8</t>
  </si>
  <si>
    <t>SteColetteC_Corbie</t>
  </si>
  <si>
    <t>CIO Château Thierry</t>
  </si>
  <si>
    <t>0013SUM1</t>
  </si>
  <si>
    <t>CIO_ChThierry</t>
  </si>
  <si>
    <t>CIO Hirson</t>
  </si>
  <si>
    <t>0013SNZ3</t>
  </si>
  <si>
    <t>CIO_Hirson</t>
  </si>
  <si>
    <t>CIO Tergnier</t>
  </si>
  <si>
    <t>Tergnier</t>
  </si>
  <si>
    <t>0013SNZ6</t>
  </si>
  <si>
    <t>CIO_Tergnier</t>
  </si>
  <si>
    <t>Institut Charles Quentin</t>
  </si>
  <si>
    <t>0008LVZ7</t>
  </si>
  <si>
    <t>InstQuentin_Pierrefonds</t>
  </si>
  <si>
    <t>Lycée Croiset</t>
  </si>
  <si>
    <t>Chantilly</t>
  </si>
  <si>
    <t>0008MDU7</t>
  </si>
  <si>
    <t>Croiset_Chantilly</t>
  </si>
  <si>
    <t>Lycée Robert Desnos</t>
  </si>
  <si>
    <t>Crépy-en-Valois</t>
  </si>
  <si>
    <t>0008LLJ0</t>
  </si>
  <si>
    <t>Desnos_CrepyVal</t>
  </si>
  <si>
    <t>Lycée agricole de l'Oise Beauvais</t>
  </si>
  <si>
    <t>Beauvais</t>
  </si>
  <si>
    <t>0008MDT4</t>
  </si>
  <si>
    <t>LEGTA_Beauvais</t>
  </si>
  <si>
    <t>LEGTA Le Crézancy</t>
  </si>
  <si>
    <t>Crézancy</t>
  </si>
  <si>
    <t>0008LRY6</t>
  </si>
  <si>
    <t>LEGTA_Crezancy</t>
  </si>
  <si>
    <t>FT_SDSL_8M_4p_C2</t>
  </si>
  <si>
    <t>FT_SDSLBis_8M_4p_C2</t>
  </si>
  <si>
    <t>EREA Saint Quentin</t>
  </si>
  <si>
    <t>0008LSA0</t>
  </si>
  <si>
    <t>EREA_SQ</t>
  </si>
  <si>
    <t>Lycée Amyot d'Inville</t>
  </si>
  <si>
    <t>0008MDR8</t>
  </si>
  <si>
    <t>Inville_Senlis</t>
  </si>
  <si>
    <t>LPA de la Thiérache</t>
  </si>
  <si>
    <t>Fontaine-les-Vervins</t>
  </si>
  <si>
    <t>0008LRX0</t>
  </si>
  <si>
    <t>LPA_FontaineVervins</t>
  </si>
  <si>
    <t>Attention affaiblissement</t>
  </si>
  <si>
    <t>0011UBE3</t>
  </si>
  <si>
    <t>Inville_Senlis_R2</t>
  </si>
  <si>
    <t>Lycée Agricole de la Haute Somme Ribemont-sur-Ancre</t>
  </si>
  <si>
    <t>Ribemont-sur-Ancre</t>
  </si>
  <si>
    <t>0008LMK7</t>
  </si>
  <si>
    <t>LPA_Ribemont</t>
  </si>
  <si>
    <t>FT_SDSL_4M_2p_C2</t>
  </si>
  <si>
    <t>Lycée Agricole de la Haute Somme Péronne</t>
  </si>
  <si>
    <t>0008LPH8</t>
  </si>
  <si>
    <t>LPA_Peronne</t>
  </si>
  <si>
    <t>LP horticole</t>
  </si>
  <si>
    <t>Ribécourt-Dreslincourt</t>
  </si>
  <si>
    <t>0008LVZ3</t>
  </si>
  <si>
    <t>LP_Ribecourt</t>
  </si>
  <si>
    <t>FT_SDSLBis_8M_2p_C1</t>
  </si>
  <si>
    <t>Lycée Lacordaire</t>
  </si>
  <si>
    <t>Charmes</t>
  </si>
  <si>
    <t>0008LRX2</t>
  </si>
  <si>
    <t>Lacordaire_Charmes</t>
  </si>
  <si>
    <t>Lycée Lavoisier</t>
  </si>
  <si>
    <t>Méru</t>
  </si>
  <si>
    <t>0008LLH4</t>
  </si>
  <si>
    <t>Lavoisier_Meru</t>
  </si>
  <si>
    <t>CFA Agricole La-Capelle</t>
  </si>
  <si>
    <t>0008LRX8</t>
  </si>
  <si>
    <t>MFR_Capelle</t>
  </si>
  <si>
    <t>FT_SDSLBis_4M_2p_C2</t>
  </si>
  <si>
    <t>MFREO Clairfontaine</t>
  </si>
  <si>
    <t>Clairfontaine</t>
  </si>
  <si>
    <t>0008LRZ0</t>
  </si>
  <si>
    <t>MFREO_Clairfontaine</t>
  </si>
  <si>
    <t>FT_SDSL_2M_1p_C2</t>
  </si>
  <si>
    <t>MFREO Conty</t>
  </si>
  <si>
    <t>Conty</t>
  </si>
  <si>
    <t>0008LHU3</t>
  </si>
  <si>
    <t>MFREO_Conty</t>
  </si>
  <si>
    <t>MFREO Oisemont</t>
  </si>
  <si>
    <t>Oisemont</t>
  </si>
  <si>
    <t>0008LHW1</t>
  </si>
  <si>
    <t>MFREO_Oisemont</t>
  </si>
  <si>
    <t>MFREO Saint Sulpice</t>
  </si>
  <si>
    <t>Saint-Sulpice</t>
  </si>
  <si>
    <t>0008MAY7</t>
  </si>
  <si>
    <t>MFREO_StSulpice</t>
  </si>
  <si>
    <t>FT_SDSL_2M_2p_C2</t>
  </si>
  <si>
    <t>MFREO Villers Bocage</t>
  </si>
  <si>
    <t>Villers-Bocage</t>
  </si>
  <si>
    <t>0008LHT8</t>
  </si>
  <si>
    <t>MFREO_VillersBoc</t>
  </si>
  <si>
    <t>Lycée Jean Monnet La Fère</t>
  </si>
  <si>
    <t>La Fère</t>
  </si>
  <si>
    <t>0008LLM4</t>
  </si>
  <si>
    <t>Monnet_LaFere</t>
  </si>
  <si>
    <t>MFR du Noyonnais</t>
  </si>
  <si>
    <t>Beaulieu-les-Fontaines</t>
  </si>
  <si>
    <t>0008MDR2</t>
  </si>
  <si>
    <t>MFR_Beaulieu</t>
  </si>
  <si>
    <t>Lycée Professionnel Donation de Rothschild</t>
  </si>
  <si>
    <t>Saint-Maximin</t>
  </si>
  <si>
    <t>0008LLK1</t>
  </si>
  <si>
    <t>Rothschild_StMaximin</t>
  </si>
  <si>
    <t>Lycée St Charles</t>
  </si>
  <si>
    <t>0008LRW6</t>
  </si>
  <si>
    <t>StCharles_Chauny</t>
  </si>
  <si>
    <t>Lycée Saint Joseph Château-Thierry</t>
  </si>
  <si>
    <t>0008LVY9</t>
  </si>
  <si>
    <t>StJoseph_ChThierry</t>
  </si>
  <si>
    <t>Lycée St Rémy</t>
  </si>
  <si>
    <t>0008MDU2</t>
  </si>
  <si>
    <t>StRemy_Soissons</t>
  </si>
  <si>
    <t>Lycée St Vincent de Paul Soissons</t>
  </si>
  <si>
    <t>0008LLL2</t>
  </si>
  <si>
    <t>StVincent_Soissons</t>
  </si>
  <si>
    <t>CEFP Le Moulin Vert</t>
  </si>
  <si>
    <t>Le-Mesnil-Theribus</t>
  </si>
  <si>
    <t>0008LWD3</t>
  </si>
  <si>
    <t>MoulinVert_MesnilTheribus</t>
  </si>
  <si>
    <t>Lycée Henri Potez</t>
  </si>
  <si>
    <t>Méaulte</t>
  </si>
  <si>
    <t>0008LPJ8</t>
  </si>
  <si>
    <t>Potez_Meaulte</t>
  </si>
  <si>
    <t>Lycée Ste Colette</t>
  </si>
  <si>
    <t>0008LHS4</t>
  </si>
  <si>
    <t>SteColette_Corbie</t>
  </si>
  <si>
    <t>Lycée Jules Verne Grandvilliers</t>
  </si>
  <si>
    <t>Grandvilliers</t>
  </si>
  <si>
    <t>0008LVY4</t>
  </si>
  <si>
    <t>Verne_Grandvilliers</t>
  </si>
  <si>
    <t>FT_SDSLBis_4M_4p_C2</t>
  </si>
  <si>
    <t>SIFOR Oise de Compiègne</t>
  </si>
  <si>
    <t>Venette</t>
  </si>
  <si>
    <t>0024BGZ2</t>
  </si>
  <si>
    <t>CFA_Promeo_Venette</t>
  </si>
  <si>
    <t>Non éligible</t>
  </si>
  <si>
    <t>Collège Montaigne</t>
  </si>
  <si>
    <t>0021VLV6</t>
  </si>
  <si>
    <t>Montaigne_SQ</t>
  </si>
  <si>
    <t>CDDP de l'Oise</t>
  </si>
  <si>
    <t>0013XMU7</t>
  </si>
  <si>
    <t>CDDP60</t>
  </si>
  <si>
    <t>Lycée Saint Joseph Fontaine les Vervins</t>
  </si>
  <si>
    <t>0008LRX4</t>
  </si>
  <si>
    <t>StJoseph_Vervins</t>
  </si>
  <si>
    <t>Mission Régionale du Pays du Grand Beauvaisis</t>
  </si>
  <si>
    <t>0015JXX0</t>
  </si>
  <si>
    <t>MR_Beauvais</t>
  </si>
  <si>
    <t>Mission Régionale du Pays du Clermontois Plateau Picard</t>
  </si>
  <si>
    <t>Clermont</t>
  </si>
  <si>
    <t>0015JXX5</t>
  </si>
  <si>
    <t>MR_Clermont</t>
  </si>
  <si>
    <t>0018UDC3</t>
  </si>
  <si>
    <t>MR_Clermont2</t>
  </si>
  <si>
    <t>Lycée Jeanne Hachette</t>
  </si>
  <si>
    <t>0018VVU3</t>
  </si>
  <si>
    <t>Hachette_Beauvais</t>
  </si>
  <si>
    <t>Inspection Académique Oise</t>
  </si>
  <si>
    <t>0026VZZ9</t>
  </si>
  <si>
    <t>IA_Oise</t>
  </si>
  <si>
    <t>Lycée Ste Sophie</t>
  </si>
  <si>
    <t>Bohain-en-Vermandois</t>
  </si>
  <si>
    <t>0008LRW8</t>
  </si>
  <si>
    <t>SteSophie_Bohain</t>
  </si>
  <si>
    <t>Lycée des Jacobins</t>
  </si>
  <si>
    <t>0021WAK8</t>
  </si>
  <si>
    <t>Jacobins_Beauvais</t>
  </si>
  <si>
    <t>FT_SDSLBis_16M_4p_C1</t>
  </si>
  <si>
    <t>Proméo Formation SIFOR Oise de Beauvais</t>
  </si>
  <si>
    <t>0025DTU1</t>
  </si>
  <si>
    <t>2cS</t>
  </si>
  <si>
    <t>CFA_SIFOR_Beauvais</t>
  </si>
  <si>
    <t>Routeur de test Christophe Lucas</t>
  </si>
  <si>
    <t>DURY</t>
  </si>
  <si>
    <t>0018TXW1</t>
  </si>
  <si>
    <t>CHRISTOPHE</t>
  </si>
  <si>
    <t>CIO Soissons</t>
  </si>
  <si>
    <t>0020GTX7</t>
  </si>
  <si>
    <t>CIO_Soissons</t>
  </si>
  <si>
    <t>Lycée Gay Lussac</t>
  </si>
  <si>
    <t>0018VKZ0</t>
  </si>
  <si>
    <t>Lussac_Chauny</t>
  </si>
  <si>
    <t>Collège Anne Franck</t>
  </si>
  <si>
    <t>Harly</t>
  </si>
  <si>
    <t>0021XXD6</t>
  </si>
  <si>
    <t>Franck_Harly</t>
  </si>
  <si>
    <t>CTP Notre Dame</t>
  </si>
  <si>
    <t>Orvillers-Sorel</t>
  </si>
  <si>
    <t>0019LDA3</t>
  </si>
  <si>
    <t>CTP_Orvillers</t>
  </si>
  <si>
    <t>Lycée Marie Curie</t>
  </si>
  <si>
    <t>0019GWC9</t>
  </si>
  <si>
    <t>Curie_NogentOise</t>
  </si>
  <si>
    <t>FT_SDSL_2M_4p_C1</t>
  </si>
  <si>
    <t>0019HGR5</t>
  </si>
  <si>
    <t>Curie_NogentOise_R2</t>
  </si>
  <si>
    <t>Mission Régionale Pays du Grand Laonnois</t>
  </si>
  <si>
    <t>0023SRY8</t>
  </si>
  <si>
    <t>MR_Laon2</t>
  </si>
  <si>
    <t>0025DVZ0</t>
  </si>
  <si>
    <t>CFA_SIFOR_Beauvais_R2</t>
  </si>
  <si>
    <t>Collège Josquin des Prés</t>
  </si>
  <si>
    <t>Beaurevoir</t>
  </si>
  <si>
    <t>0015EKH4</t>
  </si>
  <si>
    <t>Josquin_Beaurevoir</t>
  </si>
  <si>
    <t>FT_SDSL_4M_4p_C2</t>
  </si>
  <si>
    <t>Lycée Arthur Rimbaud</t>
  </si>
  <si>
    <t>0021WAE1</t>
  </si>
  <si>
    <t>Rimbaud_Ribecourt</t>
  </si>
  <si>
    <t>Lycée Sacré Coeur Amiens</t>
  </si>
  <si>
    <t>0020LXR1</t>
  </si>
  <si>
    <t>SacreCoeur_Amiens</t>
  </si>
  <si>
    <t>Collège Henri Matisse</t>
  </si>
  <si>
    <t>0021VLU9</t>
  </si>
  <si>
    <t>Matisse_Bohain</t>
  </si>
  <si>
    <t>Collège Camille Desmoulins</t>
  </si>
  <si>
    <t>Guise</t>
  </si>
  <si>
    <t>0015DSV4</t>
  </si>
  <si>
    <t>Desmoulins_Guise</t>
  </si>
  <si>
    <t>Lycée St Jean et la Croix</t>
  </si>
  <si>
    <t>0024YXJ3</t>
  </si>
  <si>
    <t>StJean_SQ</t>
  </si>
  <si>
    <t>Lycée André Malraux</t>
  </si>
  <si>
    <t>Montataire</t>
  </si>
  <si>
    <t>0018VVX6</t>
  </si>
  <si>
    <t>Malraux_Montataire</t>
  </si>
  <si>
    <t>0018VVX9</t>
  </si>
  <si>
    <t>Malraux_Montataire_R2</t>
  </si>
  <si>
    <t>Collège Quentin de la Tour</t>
  </si>
  <si>
    <t>Sains-Richaumont</t>
  </si>
  <si>
    <t>0023CFW4</t>
  </si>
  <si>
    <t>QuentinTour_SainsRichaumont</t>
  </si>
  <si>
    <t>Collège Anne de Montmorency</t>
  </si>
  <si>
    <t>Fère-en-Tardenois</t>
  </si>
  <si>
    <t>0021RRZ2</t>
  </si>
  <si>
    <t>Montmorency_FereTardenois</t>
  </si>
  <si>
    <t>Collège Condorcet</t>
  </si>
  <si>
    <t>0021RUE9</t>
  </si>
  <si>
    <t>Condorcet_Vervins</t>
  </si>
  <si>
    <t>Collège Froelicher</t>
  </si>
  <si>
    <t>Sissonne</t>
  </si>
  <si>
    <t>0021XXD9</t>
  </si>
  <si>
    <t>Froelicher_Sissonne</t>
  </si>
  <si>
    <t>Collège Colbert Quentin</t>
  </si>
  <si>
    <t>Le Nouvion-en-thièrache</t>
  </si>
  <si>
    <t>0021RUF7</t>
  </si>
  <si>
    <t>Quentin_Nouvion</t>
  </si>
  <si>
    <t>IUT Soissons</t>
  </si>
  <si>
    <t>Cuffies</t>
  </si>
  <si>
    <t>0027DVP8</t>
  </si>
  <si>
    <t>40 Mb/s</t>
  </si>
  <si>
    <t>IUTS</t>
  </si>
  <si>
    <t>FT_CE2O_40M-ZB</t>
  </si>
  <si>
    <t>FT_CE2O_40M-_ZB</t>
  </si>
  <si>
    <t>UPJV Beauvais</t>
  </si>
  <si>
    <t>VV605797</t>
  </si>
  <si>
    <t>UPJV_Beauvais</t>
  </si>
  <si>
    <t>FT_CE2O_40M-ZA</t>
  </si>
  <si>
    <t>FT_CE2O_40M-_ZA</t>
  </si>
  <si>
    <t>Lycée Louis Thuillier</t>
  </si>
  <si>
    <t>50885</t>
  </si>
  <si>
    <t>Thuillier_Amiens</t>
  </si>
  <si>
    <t>SMSN_FO_40M</t>
  </si>
  <si>
    <t>Lycée Condorcet Méru</t>
  </si>
  <si>
    <t>0023SRZ1</t>
  </si>
  <si>
    <t>Condorcet_Meru</t>
  </si>
  <si>
    <t>Collège Alexandre Dumas</t>
  </si>
  <si>
    <t>Guignicourt</t>
  </si>
  <si>
    <t>0021XNN6</t>
  </si>
  <si>
    <t>Dumas_Guignicourt</t>
  </si>
  <si>
    <t>Collège Jean Mermoz Belleu</t>
  </si>
  <si>
    <t>Belleu</t>
  </si>
  <si>
    <t>nouvelle liaison</t>
  </si>
  <si>
    <t>Collège Lamartine</t>
  </si>
  <si>
    <t>0015DUJ3</t>
  </si>
  <si>
    <t>Lamartine_Soissons</t>
  </si>
  <si>
    <t>Collège Louise Michel</t>
  </si>
  <si>
    <t>Villeneuve-St-Germain</t>
  </si>
  <si>
    <t>0015EHV4</t>
  </si>
  <si>
    <t>Michel_VilleneuveStGermain</t>
  </si>
  <si>
    <t>Lycée St Rémi</t>
  </si>
  <si>
    <t>0027FWH7</t>
  </si>
  <si>
    <t>StRemi_Amiens</t>
  </si>
  <si>
    <t>0024VTM2</t>
  </si>
  <si>
    <t>Michel_VilleneuveStGermain_R2</t>
  </si>
  <si>
    <t>0015DUH7</t>
  </si>
  <si>
    <t>Mermoz_Belleu</t>
  </si>
  <si>
    <t>Collège Saint Just</t>
  </si>
  <si>
    <t>0021RUG4</t>
  </si>
  <si>
    <t>StJust_Soissons</t>
  </si>
  <si>
    <t>Collège Pierre et Marie Curie Braine</t>
  </si>
  <si>
    <t>Braine</t>
  </si>
  <si>
    <t>0021RRW8</t>
  </si>
  <si>
    <t>Curie_Braine</t>
  </si>
  <si>
    <t>Collège Villard de Honnecourt</t>
  </si>
  <si>
    <t>Fresnoy-le-Grand</t>
  </si>
  <si>
    <t>0015EKH7</t>
  </si>
  <si>
    <t>Honnecourt_FresnoyLeGrand</t>
  </si>
  <si>
    <t>EREA Crévecoeur-le-Grand</t>
  </si>
  <si>
    <t>Crevecoeur-le-Grand</t>
  </si>
  <si>
    <t>0018VJJ1</t>
  </si>
  <si>
    <t>EREA_Crevecoeur</t>
  </si>
  <si>
    <t>augmentation débit</t>
  </si>
  <si>
    <t>Lycée Jules Verne Château-Thierry</t>
  </si>
  <si>
    <t>0021WCU1</t>
  </si>
  <si>
    <t>Verne_ChThierry</t>
  </si>
  <si>
    <t>Antenne CRDP</t>
  </si>
  <si>
    <t>0026BPR6</t>
  </si>
  <si>
    <t>CRDP_Abbeville</t>
  </si>
  <si>
    <t>Somme numérique</t>
  </si>
  <si>
    <t>Collège Notre Dame de France</t>
  </si>
  <si>
    <t>0026YFE4</t>
  </si>
  <si>
    <t>NotreDameFr_Abbeville</t>
  </si>
  <si>
    <t>0024BGZ7</t>
  </si>
  <si>
    <t>CFA_Promeo_Venette_R2</t>
  </si>
  <si>
    <t>Conseil Général de l'Aisne</t>
  </si>
  <si>
    <t>0015THH8</t>
  </si>
  <si>
    <t>CG02</t>
  </si>
  <si>
    <t>attention à l'affaiblissement</t>
  </si>
  <si>
    <t>Collège Antoine-Nicolas de Condorcet</t>
  </si>
  <si>
    <t>Ribemont</t>
  </si>
  <si>
    <t>0022MUS0</t>
  </si>
  <si>
    <t>Condorcet_Ribemont</t>
  </si>
  <si>
    <t>Collège La Capelle</t>
  </si>
  <si>
    <t>0023CFV8</t>
  </si>
  <si>
    <t>College_Capelle</t>
  </si>
  <si>
    <t>LPA de l'hermitage</t>
  </si>
  <si>
    <t>0008LPF2</t>
  </si>
  <si>
    <t>LPA_Abbeville</t>
  </si>
  <si>
    <t>up à mutualiser avec CFA</t>
  </si>
  <si>
    <t>Lycée La Hotoie - Annexe Hôtelière</t>
  </si>
  <si>
    <t>0016CVX8</t>
  </si>
  <si>
    <t>Hotoie2_Amiens</t>
  </si>
  <si>
    <t>LEGTA le Paraclet</t>
  </si>
  <si>
    <t>Cottenchy</t>
  </si>
  <si>
    <t>0018VJJ7</t>
  </si>
  <si>
    <t>LEGTA_Boves</t>
  </si>
  <si>
    <t>Lycée Camille Claudel</t>
  </si>
  <si>
    <t>0008LWD7</t>
  </si>
  <si>
    <t>Claudel_Soissons</t>
  </si>
  <si>
    <t>LPA d'Aumont</t>
  </si>
  <si>
    <t>Coucy-la-Ville</t>
  </si>
  <si>
    <t>0008LRY4</t>
  </si>
  <si>
    <t>LPA_Coucy</t>
  </si>
  <si>
    <t>FT_SDSLBis_2M_2p_C2</t>
  </si>
  <si>
    <t>LPEPA</t>
  </si>
  <si>
    <t>Estrées-Saint-Denis</t>
  </si>
  <si>
    <t>0008LWB1</t>
  </si>
  <si>
    <t>LPEPA_Estree</t>
  </si>
  <si>
    <t>CFA Agricole d'Ambleny</t>
  </si>
  <si>
    <t>Ambleny</t>
  </si>
  <si>
    <t>0008LRX6</t>
  </si>
  <si>
    <t>MFREO_Ambleny</t>
  </si>
  <si>
    <t>ZONE2</t>
  </si>
  <si>
    <t>MFR des Etangs de Haute Somme</t>
  </si>
  <si>
    <t>Eclusier-Vaux</t>
  </si>
  <si>
    <t>0008LMK1</t>
  </si>
  <si>
    <t>MFR_EclusierVaux</t>
  </si>
  <si>
    <t>Non éligible au SDSL bis éligible au SDSL</t>
  </si>
  <si>
    <t>MFR Songeons</t>
  </si>
  <si>
    <t>Songeons</t>
  </si>
  <si>
    <t>0008MDR0</t>
  </si>
  <si>
    <t>MFR_Songeons</t>
  </si>
  <si>
    <t>Lycée La Providence Laon</t>
  </si>
  <si>
    <t>0020FSC6</t>
  </si>
  <si>
    <t>Providence_Laon</t>
  </si>
  <si>
    <t>Lycée Sacré Coeur Péronne</t>
  </si>
  <si>
    <t>0008LPF7</t>
  </si>
  <si>
    <t>SacreCoeur_Peronne</t>
  </si>
  <si>
    <t>Collège Charles Brazier</t>
  </si>
  <si>
    <t>Crécy-sur-Serre</t>
  </si>
  <si>
    <t>0021XNP2</t>
  </si>
  <si>
    <t>Brazier_CrezySerre</t>
  </si>
  <si>
    <t>Lycée Saint Riquier</t>
  </si>
  <si>
    <t>0023SRZ4</t>
  </si>
  <si>
    <t>StRiquier_Amiens</t>
  </si>
  <si>
    <t>Collège la Feuillade</t>
  </si>
  <si>
    <t>Vic-sur-Aisne</t>
  </si>
  <si>
    <t>0022BGR3</t>
  </si>
  <si>
    <t>Feuillade_VicAisne</t>
  </si>
  <si>
    <t>non eligible à ce débit, possible en 2x4 Mbps</t>
  </si>
  <si>
    <t>Mission Régionaledu pays de la Picardie Maritime</t>
  </si>
  <si>
    <t>0015KSM6</t>
  </si>
  <si>
    <t>MR_Abbeville</t>
  </si>
  <si>
    <t>Conseil Régional (61 Mail Albert 1er)</t>
  </si>
  <si>
    <t>0023WZT1</t>
  </si>
  <si>
    <t>CRP_61Mail</t>
  </si>
  <si>
    <t>CRP Clermont</t>
  </si>
  <si>
    <t>0008AAN1</t>
  </si>
  <si>
    <t>CRP_Clermont</t>
  </si>
  <si>
    <t>CRP Service Infrastructures Numériques SDSL</t>
  </si>
  <si>
    <t>0003CVT2</t>
  </si>
  <si>
    <t>NTIC_SDSL</t>
  </si>
  <si>
    <t>CFA Chambre des Métiers de l'Oise de Beauvais</t>
  </si>
  <si>
    <t>0025DVZ7</t>
  </si>
  <si>
    <t>CFA_ChMetiers_Beauvais</t>
  </si>
  <si>
    <t>CRP - Cabinet</t>
  </si>
  <si>
    <t>0012YLL3</t>
  </si>
  <si>
    <t>CRP_Cab</t>
  </si>
  <si>
    <t>CRP - DESR</t>
  </si>
  <si>
    <t>0015JXS2</t>
  </si>
  <si>
    <t>CRP_DESR</t>
  </si>
  <si>
    <t>Mission Régionale Pays de Thelle Vexin Sablons</t>
  </si>
  <si>
    <t>0015KDX0</t>
  </si>
  <si>
    <t>MR_Meru</t>
  </si>
  <si>
    <t>Conseil Régional de Picardie (rue Le Mattre)</t>
  </si>
  <si>
    <t>0015KDX3</t>
  </si>
  <si>
    <t>CRP_LeMattre</t>
  </si>
  <si>
    <t>Inspection Académique Aisne</t>
  </si>
  <si>
    <t>0026BPR9</t>
  </si>
  <si>
    <t>IA_Aisne</t>
  </si>
  <si>
    <t>Collège Victor Hugo</t>
  </si>
  <si>
    <t>Mission Régionale Pays de Thiérache</t>
  </si>
  <si>
    <t>0026WAA2</t>
  </si>
  <si>
    <t>MR_Vervins2</t>
  </si>
  <si>
    <t>Lycée du Vimeu</t>
  </si>
  <si>
    <t>Friville-Escarbotin</t>
  </si>
  <si>
    <t>0018VJM1</t>
  </si>
  <si>
    <t>Vimeu_FrivilEscarb</t>
  </si>
  <si>
    <t>CFAI de l'AFORP Vallée de l'Oise</t>
  </si>
  <si>
    <t>0027FWH4</t>
  </si>
  <si>
    <t>CFA_Promeo_Senlis</t>
  </si>
  <si>
    <t>0021XPS8</t>
  </si>
  <si>
    <t>Vimeu_FrivilEscarb_R2</t>
  </si>
  <si>
    <t>CRP Terrière</t>
  </si>
  <si>
    <t>0021BTU0</t>
  </si>
  <si>
    <t>CRP_Terriere</t>
  </si>
  <si>
    <t>NON eligible</t>
  </si>
  <si>
    <t>Lycée Julie Daubié</t>
  </si>
  <si>
    <t>0018WWP3</t>
  </si>
  <si>
    <t>Daubie_Laon</t>
  </si>
  <si>
    <t>Attention risque affaiblissement</t>
  </si>
  <si>
    <t>0018WWP6</t>
  </si>
  <si>
    <t>Daubie_Laon_R2</t>
  </si>
  <si>
    <t>Mission Régionale Pays du Saint Quentinois</t>
  </si>
  <si>
    <t>0015JXW1</t>
  </si>
  <si>
    <t>MR_StQuentin</t>
  </si>
  <si>
    <t>NON eligible au SDSL 4M , possible en aggrégation de 2 SDSL 2M</t>
  </si>
  <si>
    <t>oui</t>
  </si>
  <si>
    <t>Lycée Jean Macé</t>
  </si>
  <si>
    <t>0018VVT3</t>
  </si>
  <si>
    <t>Mace_Chauny</t>
  </si>
  <si>
    <t>0015ADA3</t>
  </si>
  <si>
    <t>Hugo_Chauny</t>
  </si>
  <si>
    <t>Collège Jacques Cartier</t>
  </si>
  <si>
    <t>0021RUH3</t>
  </si>
  <si>
    <t>Cartier_Chauny</t>
  </si>
  <si>
    <t>0021XHV1</t>
  </si>
  <si>
    <t>Mace_Chauny_R2</t>
  </si>
  <si>
    <t>Collège François Truffaut</t>
  </si>
  <si>
    <t>Charly</t>
  </si>
  <si>
    <t>0023CFV0</t>
  </si>
  <si>
    <t>Truffaut_Charly</t>
  </si>
  <si>
    <t>Collège Louis Sandras</t>
  </si>
  <si>
    <t>Anizy-le-château</t>
  </si>
  <si>
    <t>0021RUJ2</t>
  </si>
  <si>
    <t>Sandras_Anizy</t>
  </si>
  <si>
    <t>Lycée Roberval</t>
  </si>
  <si>
    <t>Breuil-le-Vert</t>
  </si>
  <si>
    <t>0018VVX0</t>
  </si>
  <si>
    <t>Roberval_BreuilVert</t>
  </si>
  <si>
    <t>0021XHU3</t>
  </si>
  <si>
    <t>Roberval_BreuilVert_R2</t>
  </si>
  <si>
    <t>Mission Régionale Pays du Sud de l'Aisne</t>
  </si>
  <si>
    <t>0015JXX8</t>
  </si>
  <si>
    <t>MR_ChThierry</t>
  </si>
  <si>
    <t>Collège de la Faye</t>
  </si>
  <si>
    <t>Condé-en-Brie</t>
  </si>
  <si>
    <t>0021VXW1</t>
  </si>
  <si>
    <t>Faye_CondeBrie</t>
  </si>
  <si>
    <t>Mission Régionale Pays Chaunois</t>
  </si>
  <si>
    <t>0015KDY1</t>
  </si>
  <si>
    <t>MR_Chauny</t>
  </si>
  <si>
    <t>Mission Régionale Compiègne</t>
  </si>
  <si>
    <t>0015KKT5</t>
  </si>
  <si>
    <t>MR_Compiegne</t>
  </si>
  <si>
    <t>Collège Gérard Philipe</t>
  </si>
  <si>
    <t>0015EDX1</t>
  </si>
  <si>
    <t>Philipe_Soissons</t>
  </si>
  <si>
    <t>Collège Le Ruisseau</t>
  </si>
  <si>
    <t>Montcornet</t>
  </si>
  <si>
    <t>0023CFU4</t>
  </si>
  <si>
    <t>Ruisseau_Montcornet</t>
  </si>
  <si>
    <t>Mission Régionale Noyon</t>
  </si>
  <si>
    <t>Noyon</t>
  </si>
  <si>
    <t>0015RMK4</t>
  </si>
  <si>
    <t>MR_Noyon</t>
  </si>
  <si>
    <t>Lycée J.B. Corot</t>
  </si>
  <si>
    <t>0021WAF2</t>
  </si>
  <si>
    <t>Corot_Beauvais</t>
  </si>
  <si>
    <t>Mission Régionale Senlis</t>
  </si>
  <si>
    <t>0015KSP9</t>
  </si>
  <si>
    <t>MR_Senlis</t>
  </si>
  <si>
    <t>Mission Régionale Pays du Soissonais</t>
  </si>
  <si>
    <t>0015KDW7</t>
  </si>
  <si>
    <t>MR_Soissons</t>
  </si>
  <si>
    <t>Collège Jules Ferry Rozoy-sur-Serre</t>
  </si>
  <si>
    <t>Rozoy-sur-Serre</t>
  </si>
  <si>
    <t>0023CFU0</t>
  </si>
  <si>
    <t>Ferry_RozoySerre</t>
  </si>
  <si>
    <t>CDDP de l'Aisne</t>
  </si>
  <si>
    <t>0013XMV2</t>
  </si>
  <si>
    <t>CDDP02</t>
  </si>
  <si>
    <t>Attention affaiblissement, risque de désaturation</t>
  </si>
  <si>
    <t>Collège Alan Seeger</t>
  </si>
  <si>
    <t>Vailly-sur-Aisne</t>
  </si>
  <si>
    <t>0021VXW6</t>
  </si>
  <si>
    <t>Seeger_VaillyAisne</t>
  </si>
  <si>
    <t>IUFM Laon</t>
  </si>
  <si>
    <t>0026JEN8</t>
  </si>
  <si>
    <t>IUFML</t>
  </si>
  <si>
    <t>Lycée St Martin</t>
  </si>
  <si>
    <t>0026WAA6</t>
  </si>
  <si>
    <t>StMartin_Amiens</t>
  </si>
  <si>
    <t>CETMEF</t>
  </si>
  <si>
    <t>0014KMM1</t>
  </si>
  <si>
    <t>Collège Léon Droussent</t>
  </si>
  <si>
    <t>Coucy-le-Château-Auffrique</t>
  </si>
  <si>
    <t>0015FLW2</t>
  </si>
  <si>
    <t>Droussent_CoucyChateau</t>
  </si>
  <si>
    <t>Collège Jean Rostand</t>
  </si>
  <si>
    <t>0015DUK5</t>
  </si>
  <si>
    <t>Rostand_ChThierry</t>
  </si>
  <si>
    <t>Conseil Régional</t>
  </si>
  <si>
    <t>0021RUK3</t>
  </si>
  <si>
    <t>CRP_Abbeville</t>
  </si>
  <si>
    <t>Lycée Jean Calvin/Charles de Bovelles</t>
  </si>
  <si>
    <t>0018VVS9</t>
  </si>
  <si>
    <t>Calvin_Noyon</t>
  </si>
  <si>
    <t>Collège Jean Racine</t>
  </si>
  <si>
    <t>0021VLV2</t>
  </si>
  <si>
    <t>Racine_ChThierry</t>
  </si>
  <si>
    <t>Collège de la Chesnoye</t>
  </si>
  <si>
    <t>Saint-Gobain</t>
  </si>
  <si>
    <t>0020RUK8</t>
  </si>
  <si>
    <t>Chesnoye_StGobain</t>
  </si>
  <si>
    <t>Lycée Cassini</t>
  </si>
  <si>
    <t>0018VJK6</t>
  </si>
  <si>
    <t>Cassini_Clermont</t>
  </si>
  <si>
    <t>Estrées Mons</t>
  </si>
  <si>
    <t>0013VTX0</t>
  </si>
  <si>
    <t>INRA_EstreesMons</t>
  </si>
  <si>
    <t>IUFM Beauvais</t>
  </si>
  <si>
    <t>0025RZZ1</t>
  </si>
  <si>
    <t>IUFMB</t>
  </si>
  <si>
    <t>Collège Paul Eluard</t>
  </si>
  <si>
    <t>Gauchy</t>
  </si>
  <si>
    <t>0015EKJ3</t>
  </si>
  <si>
    <t>Eluard_Gauchy</t>
  </si>
  <si>
    <t>Lycée Paul Langevin</t>
  </si>
  <si>
    <t>0015NCK4</t>
  </si>
  <si>
    <t>Langevin_Beauvais</t>
  </si>
  <si>
    <t>0021WAK2</t>
  </si>
  <si>
    <t>Langevin_Beauvais_R2</t>
  </si>
  <si>
    <t>Collège Joseph Boury</t>
  </si>
  <si>
    <t>Neuilly-St-Front</t>
  </si>
  <si>
    <t>0023SRY5</t>
  </si>
  <si>
    <t>Boury_NeuillyStFront</t>
  </si>
  <si>
    <t>Collège Marcel Pagnol</t>
  </si>
  <si>
    <t>Vermand</t>
  </si>
  <si>
    <t>0021XXE4</t>
  </si>
  <si>
    <t>Pagnol_Vermand</t>
  </si>
  <si>
    <t>Lycée Le Corbusier</t>
  </si>
  <si>
    <t>0021WCU4</t>
  </si>
  <si>
    <t>Corbusier_Soissons</t>
  </si>
  <si>
    <t>Collège Georges Cobast</t>
  </si>
  <si>
    <t>0022BGP1</t>
  </si>
  <si>
    <t>Cobast_Hirson</t>
  </si>
  <si>
    <t>Collège Jacques Prévert</t>
  </si>
  <si>
    <t>Marle</t>
  </si>
  <si>
    <t>0022BGN4</t>
  </si>
  <si>
    <t>Prevert_Marle</t>
  </si>
  <si>
    <t>Flavy-le-Martel</t>
  </si>
  <si>
    <t>0021XNP5</t>
  </si>
  <si>
    <t>Prevert_FlavyMartel</t>
  </si>
  <si>
    <t>Collège François 1er</t>
  </si>
  <si>
    <t>Villers-Cotterêts</t>
  </si>
  <si>
    <t>0015FLV0</t>
  </si>
  <si>
    <t>Francois1er_VillersCotterets</t>
  </si>
  <si>
    <t>Lycée Gérard de Nerval</t>
  </si>
  <si>
    <t>0021WCS6</t>
  </si>
  <si>
    <t>Nerval_Soissons</t>
  </si>
  <si>
    <t>Lycée Colard Noël</t>
  </si>
  <si>
    <t>0018VJL5</t>
  </si>
  <si>
    <t>Noel_SQ</t>
  </si>
  <si>
    <t>0024VTK9</t>
  </si>
  <si>
    <t>Francois1er_VillersCotterets_R2</t>
  </si>
  <si>
    <t>Lycée Château Potel</t>
  </si>
  <si>
    <t>La Ferté-Milon</t>
  </si>
  <si>
    <t>0021WCR9</t>
  </si>
  <si>
    <t>Potel_FerteMil</t>
  </si>
  <si>
    <t>Collège Max Dussuchal</t>
  </si>
  <si>
    <t>0022BGP8</t>
  </si>
  <si>
    <t>Dussuchal_VillersCotterets</t>
  </si>
  <si>
    <t>Collège Suzanne Deutsch de la Meurthe</t>
  </si>
  <si>
    <t>Moy-de-l'Aisne</t>
  </si>
  <si>
    <t>0021RRT9</t>
  </si>
  <si>
    <t>Deutsch_MoyAisne</t>
  </si>
  <si>
    <t>Collège Wassigny</t>
  </si>
  <si>
    <t>Wassigny</t>
  </si>
  <si>
    <t>0021VXW9</t>
  </si>
  <si>
    <t>College_Wassigny</t>
  </si>
  <si>
    <t>Collège Joliot Curie Tergnier</t>
  </si>
  <si>
    <t>0021XNN9</t>
  </si>
  <si>
    <t>Curie_Tergnier</t>
  </si>
  <si>
    <t>Lycée Françoise Dolto</t>
  </si>
  <si>
    <t>0023CFW7</t>
  </si>
  <si>
    <t>Dolto_Guise</t>
  </si>
  <si>
    <t>Attention pas de NDI valide Non éligible possiblité 2 x SDSL 4M 4P</t>
  </si>
  <si>
    <t>Collège Marie de Luxembourg</t>
  </si>
  <si>
    <t>0023CFW1</t>
  </si>
  <si>
    <t>Luxembourg_LaFere</t>
  </si>
  <si>
    <t>Collège Léopold Senghor</t>
  </si>
  <si>
    <t>Corbeny</t>
  </si>
  <si>
    <t>0020RUL1</t>
  </si>
  <si>
    <t>Senghor_Corbeny</t>
  </si>
  <si>
    <t>Lycée Européen</t>
  </si>
  <si>
    <t>0018VKY1</t>
  </si>
  <si>
    <t>Europeen_Cotteret</t>
  </si>
  <si>
    <t>Lycée Félix Faure</t>
  </si>
  <si>
    <t>0018VKY4</t>
  </si>
  <si>
    <t>Faure_Beauvais</t>
  </si>
  <si>
    <t>Collège César Savart</t>
  </si>
  <si>
    <t>Saint-Michel</t>
  </si>
  <si>
    <t>0015EHU6</t>
  </si>
  <si>
    <t>Savart_StMichel</t>
  </si>
  <si>
    <t>0024VTL9</t>
  </si>
  <si>
    <t>Savart_StMichel_R2</t>
  </si>
  <si>
    <t>Lycée Jean Monnet Crépy-en-Valois</t>
  </si>
  <si>
    <t>0021WAF9</t>
  </si>
  <si>
    <t>Monnet_CrepyVal</t>
  </si>
  <si>
    <t>Collège Maurice Wajsfelner</t>
  </si>
  <si>
    <t>0015DUK3</t>
  </si>
  <si>
    <t>Wajsfelner_Cuffies</t>
  </si>
  <si>
    <t>Collège Joliot Curie Mers-les-Bains</t>
  </si>
  <si>
    <t>Mers-les-Bains</t>
  </si>
  <si>
    <t>FT_SDSLBis_1M_4p_C2</t>
  </si>
  <si>
    <t>nouvelle liaison / demande CG80</t>
  </si>
  <si>
    <t>Lycée Pierre de la Ramée</t>
  </si>
  <si>
    <t>0018VVW7</t>
  </si>
  <si>
    <t>Ramee_SQ</t>
  </si>
  <si>
    <t>Rectorat Amiens</t>
  </si>
  <si>
    <t>0017XAA5</t>
  </si>
  <si>
    <t>Rectorat_Secours</t>
  </si>
  <si>
    <t>Lycée Jean Rostand</t>
  </si>
  <si>
    <t>0018VVT9</t>
  </si>
  <si>
    <t>Rostand_Chantilly</t>
  </si>
  <si>
    <t>0004MKK3</t>
  </si>
  <si>
    <t>Curie_Mers</t>
  </si>
  <si>
    <t>up / demande CG80</t>
  </si>
  <si>
    <t>Lycée Saint-Pierre</t>
  </si>
  <si>
    <t>0026YFE1</t>
  </si>
  <si>
    <t>StPierre_Abbeville</t>
  </si>
  <si>
    <t>Lycée François Truffaud</t>
  </si>
  <si>
    <t>0018VKY7</t>
  </si>
  <si>
    <t>Truffaud_Beauvais</t>
  </si>
  <si>
    <t>Non éligible possible en SDSL 8M</t>
  </si>
  <si>
    <t>Collège Eugène Lefebvre</t>
  </si>
  <si>
    <t>0000YZP7</t>
  </si>
  <si>
    <t>Lefebvre_Corbie</t>
  </si>
  <si>
    <t>Parc de Matériels Scéniques et d'Exposition</t>
  </si>
  <si>
    <t>Cagny</t>
  </si>
  <si>
    <t>0027GJD3</t>
  </si>
  <si>
    <t>PMSE_Cagny</t>
  </si>
  <si>
    <t>0027GJC6</t>
  </si>
  <si>
    <t>PMSE_Clermont</t>
  </si>
  <si>
    <t>0027GJD0</t>
  </si>
  <si>
    <t>PMSE_Laon</t>
  </si>
  <si>
    <t>Sup de Co Amiens</t>
  </si>
  <si>
    <t>EtsEns</t>
  </si>
  <si>
    <t>FBE_Amiens</t>
  </si>
  <si>
    <t>SMSN_FO_100M</t>
  </si>
  <si>
    <t>AdmPub</t>
  </si>
  <si>
    <t>Rectorat_FO</t>
  </si>
  <si>
    <t>Conseil Régional de Picardie</t>
  </si>
  <si>
    <t>75 rue des Jacobins</t>
  </si>
  <si>
    <t>CRP_Jacobins</t>
  </si>
  <si>
    <t>2p</t>
  </si>
  <si>
    <t>Sous-total :</t>
  </si>
  <si>
    <t>Porte centrale Amiens TDSL 120M</t>
  </si>
  <si>
    <t>120M</t>
  </si>
  <si>
    <t>Porte centrale Compiègne TDSL 120M</t>
  </si>
  <si>
    <t>Porte centrale Saint-Quentin TDSL 180M</t>
  </si>
  <si>
    <t>180M</t>
  </si>
  <si>
    <t>Porte centrale Amiens Business Ethernet 1G</t>
  </si>
  <si>
    <t>1G</t>
  </si>
  <si>
    <t>Porte centrale Amiens Somme Numérique 1G</t>
  </si>
  <si>
    <t>Porte centrale Saint-Quentin CE2O 500M</t>
  </si>
  <si>
    <t>500M</t>
  </si>
  <si>
    <t>Porte centrale Amiens Somme numérique 10G</t>
  </si>
  <si>
    <t>SMSN_CL_1G</t>
  </si>
  <si>
    <t>passage à 10G lors de la mise en service OpenLan 40 Téloise</t>
  </si>
  <si>
    <t>Porte centrale Amiens Teloise sur porte SN 1G</t>
  </si>
  <si>
    <t>SMSN_CL_Teloise_1G</t>
  </si>
  <si>
    <t>lors de la mise en service OpenLan Téloise</t>
  </si>
  <si>
    <t>SMSN-Tel</t>
  </si>
  <si>
    <t>Porte centrale Compiègne 400M SDSL bis</t>
  </si>
  <si>
    <t>400M</t>
  </si>
  <si>
    <t>FT_CL_SDSLBis_400M</t>
  </si>
  <si>
    <t>Porte centrale St Quentin 500M CE2O FO/SDSL</t>
  </si>
  <si>
    <t>FT_CL_CE2O_500M</t>
  </si>
  <si>
    <t>Cout annuel € HT</t>
  </si>
  <si>
    <t>Cout annuel € TTC</t>
  </si>
  <si>
    <t>Δ</t>
  </si>
  <si>
    <t>FT_SDSL_512K_1p_C2</t>
  </si>
  <si>
    <t>FT_SDSL_512K_2p_C1</t>
  </si>
  <si>
    <t>FT_SDSL_8M_2p_C2</t>
  </si>
  <si>
    <t>10 route d'Ugny</t>
  </si>
  <si>
    <t>02300</t>
  </si>
  <si>
    <t>4 avenue Euphrasie Guynemer</t>
  </si>
  <si>
    <t>02400</t>
  </si>
  <si>
    <t>3 Avenue Jules UHRY</t>
  </si>
  <si>
    <t>60100</t>
  </si>
  <si>
    <t>3 place Saint Martin</t>
  </si>
  <si>
    <t>02000</t>
  </si>
  <si>
    <t>Lycée agricole de l'Oise</t>
  </si>
  <si>
    <t>60600</t>
  </si>
  <si>
    <t>13 rue Alexandre Bouthors</t>
  </si>
  <si>
    <t>80600</t>
  </si>
  <si>
    <t>rue du 2ème régiment des dragons</t>
  </si>
  <si>
    <t>route de Reims</t>
  </si>
  <si>
    <t>02200</t>
  </si>
  <si>
    <t>17-19 rue Pierre Rollin</t>
  </si>
  <si>
    <t>80000</t>
  </si>
  <si>
    <t>cfa du bâtimentchemin d'Aulnois</t>
  </si>
  <si>
    <t>290 impasse de la Croix Verte</t>
  </si>
  <si>
    <t>5 rue des Minimes</t>
  </si>
  <si>
    <t>Institut Charles Quentin
1 rue Sabatier</t>
  </si>
  <si>
    <t>60350</t>
  </si>
  <si>
    <t>rue porte des champs</t>
  </si>
  <si>
    <t>02140</t>
  </si>
  <si>
    <t>230 rue Charles Somasco Prolongée</t>
  </si>
  <si>
    <t>60180</t>
  </si>
  <si>
    <t>3 rue des minimes</t>
  </si>
  <si>
    <t>6 rue Charles Somasco Prolongée</t>
  </si>
  <si>
    <t>171 avenue du général de Gaulle</t>
  </si>
  <si>
    <t>02260</t>
  </si>
  <si>
    <t>1 passage brise beches</t>
  </si>
  <si>
    <t>ZAC de Mercières3 rue Joseph Cugnot</t>
  </si>
  <si>
    <t>60200</t>
  </si>
  <si>
    <t>30 rue d'enfer</t>
  </si>
  <si>
    <t>immeuble sanelec - zac la vallée rue Antoine Parmentier</t>
  </si>
  <si>
    <t>02100</t>
  </si>
  <si>
    <t>17 rue de Villeneuve</t>
  </si>
  <si>
    <t>171, rue Léon Blum</t>
  </si>
  <si>
    <t>02011</t>
  </si>
  <si>
    <t>2 rue de Metz</t>
  </si>
  <si>
    <t>80 rue Henriette Cabot</t>
  </si>
  <si>
    <t>2 rue du 8 mai 1945</t>
  </si>
  <si>
    <t>80520</t>
  </si>
  <si>
    <t>2 rue du colonel Tétart</t>
  </si>
  <si>
    <t>80120</t>
  </si>
  <si>
    <t>11 boulevard de l'est</t>
  </si>
  <si>
    <t>80700</t>
  </si>
  <si>
    <t>avenue Pierre Choquart</t>
  </si>
  <si>
    <t>rue de la chaussée romaine</t>
  </si>
  <si>
    <t>20 rue de Routequeue</t>
  </si>
  <si>
    <t>32 avenue de Reims</t>
  </si>
  <si>
    <t>60300</t>
  </si>
  <si>
    <t>44 rue Jacques Daguerre</t>
  </si>
  <si>
    <t>16 rue du bâtonnier Mahiu</t>
  </si>
  <si>
    <t>Rue Pierre Gilles de Gennes</t>
  </si>
  <si>
    <t>13 allée de la faiencerie</t>
  </si>
  <si>
    <t>route de Saint Denis</t>
  </si>
  <si>
    <t>80200</t>
  </si>
  <si>
    <t>136 boulevard des états unis</t>
  </si>
  <si>
    <t>rue Romain Rolland</t>
  </si>
  <si>
    <t>10 rue Aristide Briand</t>
  </si>
  <si>
    <t>26 rue Fleming</t>
  </si>
  <si>
    <t>rue Gaston Bachelard</t>
  </si>
  <si>
    <t>10 rue de la halle</t>
  </si>
  <si>
    <t>02270</t>
  </si>
  <si>
    <t>10 route de la croix blanche</t>
  </si>
  <si>
    <t>60117</t>
  </si>
  <si>
    <t>rue Maurice Bellonte</t>
  </si>
  <si>
    <t>36 boulevard des anglais</t>
  </si>
  <si>
    <t>2 place Jean Catelas</t>
  </si>
  <si>
    <t>80800</t>
  </si>
  <si>
    <t>9 quai Gambetta</t>
  </si>
  <si>
    <t>rue du jeu de vattoir</t>
  </si>
  <si>
    <t>02500</t>
  </si>
  <si>
    <t>Impasse Jules Verne</t>
  </si>
  <si>
    <t>02700</t>
  </si>
  <si>
    <t>1 rue Sabatier</t>
  </si>
  <si>
    <t>7 avenue de Joinville</t>
  </si>
  <si>
    <t>60500</t>
  </si>
  <si>
    <t>2 rue Jules Michelet</t>
  </si>
  <si>
    <t>60800</t>
  </si>
  <si>
    <t>40 rue Villebois Mareuil</t>
  </si>
  <si>
    <t>60000</t>
  </si>
  <si>
    <t>2 rue de Paris</t>
  </si>
  <si>
    <t>02650</t>
  </si>
  <si>
    <t>105 chemin de Neuville</t>
  </si>
  <si>
    <t>10 avenue de Reims</t>
  </si>
  <si>
    <t>Lieu-dit pont de pierre</t>
  </si>
  <si>
    <t>rue de la poste</t>
  </si>
  <si>
    <t>80113</t>
  </si>
  <si>
    <t>10 rue du quinconce</t>
  </si>
  <si>
    <t>91 rue André Regnier</t>
  </si>
  <si>
    <t>60170</t>
  </si>
  <si>
    <t>route de Laon</t>
  </si>
  <si>
    <t>02800</t>
  </si>
  <si>
    <t>8 rue Jules Ferry</t>
  </si>
  <si>
    <t>60110</t>
  </si>
  <si>
    <t>84 rue du Général de Gaulle</t>
  </si>
  <si>
    <t>36 rue du général Leclerc</t>
  </si>
  <si>
    <t>80160</t>
  </si>
  <si>
    <t>14 rue Roger Salengro</t>
  </si>
  <si>
    <t>80140</t>
  </si>
  <si>
    <t>château de Crecy</t>
  </si>
  <si>
    <t>60430</t>
  </si>
  <si>
    <t>rue de la sablière</t>
  </si>
  <si>
    <t>80260</t>
  </si>
  <si>
    <t>22 rue d'Aboville</t>
  </si>
  <si>
    <t>château Jeanne d'Arc</t>
  </si>
  <si>
    <t>60310</t>
  </si>
  <si>
    <t>château de Laversine</t>
  </si>
  <si>
    <t>60740</t>
  </si>
  <si>
    <t>1 rue du brouage</t>
  </si>
  <si>
    <t>4 place Thiers</t>
  </si>
  <si>
    <t>8 rue Saint-Jean</t>
  </si>
  <si>
    <t>13 avenue de Reims</t>
  </si>
  <si>
    <t>5 rue Mary Cassatt</t>
  </si>
  <si>
    <t>60240</t>
  </si>
  <si>
    <t>route de bray</t>
  </si>
  <si>
    <t>80810</t>
  </si>
  <si>
    <t>rue de l'enclos</t>
  </si>
  <si>
    <t>1 rue Caradame</t>
  </si>
  <si>
    <t>60210</t>
  </si>
  <si>
    <t>17 rue du four Saint Jacques</t>
  </si>
  <si>
    <t>12, rue Boileau</t>
  </si>
  <si>
    <t>22 av Victor Hugo</t>
  </si>
  <si>
    <t>2 chaussée de fontaine</t>
  </si>
  <si>
    <t>11 rue du général Leclerc</t>
  </si>
  <si>
    <t>9 rue Henri Breuil</t>
  </si>
  <si>
    <t>31 boulevard Amyot d'Inville</t>
  </si>
  <si>
    <t>22 avenue Victor Hugo</t>
  </si>
  <si>
    <t>22 rue Curie</t>
  </si>
  <si>
    <t>02110</t>
  </si>
  <si>
    <t>2 rue Vincent de Beauvais</t>
  </si>
  <si>
    <t>6 avenue Paul Henri Spaak</t>
  </si>
  <si>
    <t>19 rue Racine</t>
  </si>
  <si>
    <t>boulevard Gambetta</t>
  </si>
  <si>
    <t>rue de champagne</t>
  </si>
  <si>
    <t>39 route de Flandre</t>
  </si>
  <si>
    <t>60490</t>
  </si>
  <si>
    <t>boulevard Pierre De Coubertin</t>
  </si>
  <si>
    <t>20 Boulevard Brossolette</t>
  </si>
  <si>
    <t>rue de l'industrie</t>
  </si>
  <si>
    <t>319 rue Aristide Briand</t>
  </si>
  <si>
    <t>1 rue de l'oratoire</t>
  </si>
  <si>
    <t>6 rue de la république</t>
  </si>
  <si>
    <t>rue Jules Ferry</t>
  </si>
  <si>
    <t>02120</t>
  </si>
  <si>
    <t>25 rue Antoine Lecuyer</t>
  </si>
  <si>
    <t>1 place Nelson Mandela</t>
  </si>
  <si>
    <t>60160</t>
  </si>
  <si>
    <t>rue de l'école maternelle</t>
  </si>
  <si>
    <t>chemin de ronde</t>
  </si>
  <si>
    <t>02130</t>
  </si>
  <si>
    <t>rue André Guinet</t>
  </si>
  <si>
    <t>26 rue des vieux moulins</t>
  </si>
  <si>
    <t>02150</t>
  </si>
  <si>
    <t>51 avenue de la gare</t>
  </si>
  <si>
    <t>02170</t>
  </si>
  <si>
    <t>13 - 15 avenue François Mitterand</t>
  </si>
  <si>
    <t>02880</t>
  </si>
  <si>
    <t>1 rue condorcet</t>
  </si>
  <si>
    <t>rue de Prouvais</t>
  </si>
  <si>
    <t>02190</t>
  </si>
  <si>
    <t>rue Léon Blum</t>
  </si>
  <si>
    <t>avenue du docteur Marchand</t>
  </si>
  <si>
    <t>rue Wilfried Lanoiselle</t>
  </si>
  <si>
    <t>4 rue des sergents</t>
  </si>
  <si>
    <t>14, rue des cordeliers</t>
  </si>
  <si>
    <t>35 route de Brenelle</t>
  </si>
  <si>
    <t>02220</t>
  </si>
  <si>
    <t>130 rue Olivier Deguise</t>
  </si>
  <si>
    <t>02230</t>
  </si>
  <si>
    <t>4 rue Fournier</t>
  </si>
  <si>
    <t>60360</t>
  </si>
  <si>
    <t>23 rue des chesneaux</t>
  </si>
  <si>
    <t>2 place de l'Abbé Carpentier</t>
  </si>
  <si>
    <t>80100</t>
  </si>
  <si>
    <t>8 place du Saint Sépulcre</t>
  </si>
  <si>
    <t>rue Paul Doumer</t>
  </si>
  <si>
    <t>67 rue Blondel</t>
  </si>
  <si>
    <t>02240</t>
  </si>
  <si>
    <t>25 rue Edouard Mambourg</t>
  </si>
  <si>
    <t>21 rue du lieutenant Caron</t>
  </si>
  <si>
    <t>25 boulevard de Guyencourt</t>
  </si>
  <si>
    <t>Lieu dit Le Paraclet route de Boves</t>
  </si>
  <si>
    <t>80440</t>
  </si>
  <si>
    <t>9 rue de Panleu</t>
  </si>
  <si>
    <t>Domaine d'Aumont</t>
  </si>
  <si>
    <t>02380</t>
  </si>
  <si>
    <t>place de l'hotel de ville</t>
  </si>
  <si>
    <t>60190</t>
  </si>
  <si>
    <t>11 rue du pont cheminet</t>
  </si>
  <si>
    <t>02290</t>
  </si>
  <si>
    <t>1 rond point du bois Fauvel</t>
  </si>
  <si>
    <t>80340</t>
  </si>
  <si>
    <t>2 rue clerjot</t>
  </si>
  <si>
    <t>2 chemin du clos Pinotte</t>
  </si>
  <si>
    <t>50 chaussée Jules Ferry</t>
  </si>
  <si>
    <t>53 rue du Fontenoy</t>
  </si>
  <si>
    <t>route de Doullens</t>
  </si>
  <si>
    <t>37 rue émile Bousseau</t>
  </si>
  <si>
    <t>24 rue de l'industriezac de Ther</t>
  </si>
  <si>
    <t>26, rue de Pointin</t>
  </si>
  <si>
    <t>38507 rue Louis Bloquet</t>
  </si>
  <si>
    <t>4 rue Le mattre</t>
  </si>
  <si>
    <t>inspection académique de l'Aisne cité administrative</t>
  </si>
  <si>
    <t>5 r André Ternynck</t>
  </si>
  <si>
    <t>6 rue du Général Foy</t>
  </si>
  <si>
    <t>3 rue Denis Papin</t>
  </si>
  <si>
    <t>80130</t>
  </si>
  <si>
    <t>1 avenue Eugène Gazeau</t>
  </si>
  <si>
    <t>175 rue de la Terrière</t>
  </si>
  <si>
    <t>rue Antoine Parmentier</t>
  </si>
  <si>
    <t>7 rue André Ternynck</t>
  </si>
  <si>
    <t>60 rue Ernest Renan</t>
  </si>
  <si>
    <t>rue du Stade Garnier</t>
  </si>
  <si>
    <t>02310</t>
  </si>
  <si>
    <t>3 rue Jean Zay</t>
  </si>
  <si>
    <t>02320</t>
  </si>
  <si>
    <t>10 rue des grez</t>
  </si>
  <si>
    <t>1 avenue de l'europe</t>
  </si>
  <si>
    <t>rue du Collège</t>
  </si>
  <si>
    <t>02330</t>
  </si>
  <si>
    <t>2 rue du brouage</t>
  </si>
  <si>
    <t>3 rue de l'anthemis</t>
  </si>
  <si>
    <t>3, espace Jean Guerland</t>
  </si>
  <si>
    <t>02331</t>
  </si>
  <si>
    <t>34 rue du Collège</t>
  </si>
  <si>
    <t>02340</t>
  </si>
  <si>
    <t>32 rue Saint Eloi</t>
  </si>
  <si>
    <t>60400</t>
  </si>
  <si>
    <t>4 et 6 rue Henri Lebesgue</t>
  </si>
  <si>
    <t>12  rue Villevert</t>
  </si>
  <si>
    <t>150 résidence Pommeraie</t>
  </si>
  <si>
    <t>02360</t>
  </si>
  <si>
    <t>Avenue de la République</t>
  </si>
  <si>
    <t>rue Jules Bruneaux</t>
  </si>
  <si>
    <t>02370</t>
  </si>
  <si>
    <t>avenue de la république</t>
  </si>
  <si>
    <t>68 rue Delpech</t>
  </si>
  <si>
    <t>5, chemin du Val Serain</t>
  </si>
  <si>
    <t>24 rue Paul Doucet</t>
  </si>
  <si>
    <t>avenue Charles de Gaulle</t>
  </si>
  <si>
    <t>02410</t>
  </si>
  <si>
    <t>11 rue Henri Breuil</t>
  </si>
  <si>
    <t>école Phileas Lebesgue 5 rue Louis Roger</t>
  </si>
  <si>
    <t>1 rue Gérard Philipe</t>
  </si>
  <si>
    <t>02430</t>
  </si>
  <si>
    <t>1, rue René Roy</t>
  </si>
  <si>
    <t>02470</t>
  </si>
  <si>
    <t>rue Charles de Gaulle</t>
  </si>
  <si>
    <t>02490</t>
  </si>
  <si>
    <t>passage le Corbusier</t>
  </si>
  <si>
    <t>4 rue Salvador Allende</t>
  </si>
  <si>
    <t>ancien chemin de la Fère</t>
  </si>
  <si>
    <t>02520</t>
  </si>
  <si>
    <t>22, rue des Chevreuils</t>
  </si>
  <si>
    <t>02600</t>
  </si>
  <si>
    <t>20 rue Nino Mascitti</t>
  </si>
  <si>
    <t>11 rue du maréchal Foch</t>
  </si>
  <si>
    <t>02610</t>
  </si>
  <si>
    <t>place docteur Maréchal</t>
  </si>
  <si>
    <t>02630</t>
  </si>
  <si>
    <t>boulevard Jean De La Fontaine</t>
  </si>
  <si>
    <t>4 avenue des lilas</t>
  </si>
  <si>
    <t>14 rue du maréchal Juin</t>
  </si>
  <si>
    <t>rue du Remparts du Midi</t>
  </si>
  <si>
    <t>02820</t>
  </si>
  <si>
    <t>18, boulevard Savart</t>
  </si>
  <si>
    <t>02830</t>
  </si>
  <si>
    <t>10 rue des cèdres</t>
  </si>
  <si>
    <t>rue du Marais</t>
  </si>
  <si>
    <t>rue du général de Gaulle</t>
  </si>
  <si>
    <t>80350</t>
  </si>
  <si>
    <t>1 rue Jules Siegfried</t>
  </si>
  <si>
    <t>20 boulevard d'Alsace lorraine</t>
  </si>
  <si>
    <t>place Georges Paquier</t>
  </si>
  <si>
    <t>24 place Clémenceau</t>
  </si>
  <si>
    <t>4 rue de Pontoise</t>
  </si>
  <si>
    <t>boulevard Camille Roland</t>
  </si>
  <si>
    <t>18 place Saint Michel</t>
  </si>
  <si>
    <t>Pour commande BP 2012 TTC --&gt;</t>
  </si>
  <si>
    <t>Frais de mise en service
€ HT</t>
  </si>
  <si>
    <t>Contact</t>
  </si>
  <si>
    <t>place Foch</t>
  </si>
  <si>
    <t>rond point Joliot Curie</t>
  </si>
  <si>
    <t>5 rue Chanzy</t>
  </si>
  <si>
    <t>1 avenue de champagne</t>
  </si>
  <si>
    <t>13 avenue de huy</t>
  </si>
  <si>
    <t>2 rue Pierre Curie</t>
  </si>
  <si>
    <t>48 rue d'Ostende</t>
  </si>
  <si>
    <t>1 rue Gabriel Girodon</t>
  </si>
  <si>
    <t>19 rue Lèo Lagrange</t>
  </si>
  <si>
    <t>1 espace Jean Guerland</t>
  </si>
  <si>
    <t>21 rue du 31 août 1944</t>
  </si>
  <si>
    <t>2 rue du vadé</t>
  </si>
  <si>
    <t>3 rue Montaigne</t>
  </si>
  <si>
    <t>avenue Robert Solente</t>
  </si>
  <si>
    <t>80300</t>
  </si>
  <si>
    <t>4 rue le mongnier</t>
  </si>
  <si>
    <t>43 rue des otages</t>
  </si>
  <si>
    <t>8 avenue Jean Moulin</t>
  </si>
  <si>
    <t>80400</t>
  </si>
  <si>
    <t>1 rue Paul Delique</t>
  </si>
  <si>
    <t>541 rue Pasteur</t>
  </si>
  <si>
    <t>80500</t>
  </si>
  <si>
    <t>52 boulevard Saint Andre</t>
  </si>
  <si>
    <t>70 boulevard de Saint Quentin</t>
  </si>
  <si>
    <t>reste de l'année</t>
  </si>
  <si>
    <t>Abonnement mensuel
€ HT</t>
  </si>
  <si>
    <t>Option Interface Ethernet
€ HT</t>
  </si>
  <si>
    <t>12 rue des Deux Ponts</t>
  </si>
  <si>
    <t>28 rue Courbet</t>
  </si>
  <si>
    <t>80420</t>
  </si>
  <si>
    <t>42 rue de boulan</t>
  </si>
  <si>
    <t>6 rue du cange</t>
  </si>
  <si>
    <t>28 rue Gambetta</t>
  </si>
  <si>
    <t>18 rue Emile Zola</t>
  </si>
  <si>
    <t>10 rue notre Dame</t>
  </si>
  <si>
    <t>22 rue Charles de Foucauld</t>
  </si>
  <si>
    <t>5 rue Charles Mangot</t>
  </si>
  <si>
    <t>1 lieu dit Beauregard</t>
  </si>
  <si>
    <t>5 place du général de Gaulle</t>
  </si>
  <si>
    <t>60380</t>
  </si>
  <si>
    <t>61 mail Albert 1er</t>
  </si>
  <si>
    <t>27-29 boulevard Maignan Larivière</t>
  </si>
  <si>
    <t>2 Route de Paris</t>
  </si>
  <si>
    <t>2 boulevard Gambetta</t>
  </si>
  <si>
    <t>1, avenue de Blanchard</t>
  </si>
  <si>
    <t>Bd Vauban</t>
  </si>
  <si>
    <t>cité scolaire</t>
  </si>
  <si>
    <t>3 avenue Montaigne</t>
  </si>
  <si>
    <t>14 rue Paul Deviolaine</t>
  </si>
  <si>
    <t>132 avenue de la république</t>
  </si>
  <si>
    <t>château Potel</t>
  </si>
  <si>
    <t>02460</t>
  </si>
  <si>
    <t>avenue de Noue</t>
  </si>
  <si>
    <t>31 boulevard de l'assaut</t>
  </si>
  <si>
    <t>?? H30 est prise en compte en HT et non TTC ??</t>
  </si>
  <si>
    <t>FAS + abo janv et fev (TTC)</t>
  </si>
  <si>
    <t>total + portes TTC</t>
  </si>
  <si>
    <t>Correspondant</t>
  </si>
  <si>
    <t>Une année Obiane € TTC</t>
  </si>
  <si>
    <t>Dotation</t>
  </si>
  <si>
    <t>CPu</t>
  </si>
  <si>
    <t>CG80</t>
  </si>
  <si>
    <t>CPr</t>
  </si>
  <si>
    <t>EtRech</t>
  </si>
  <si>
    <t>Sup de Co</t>
  </si>
  <si>
    <t>MFR La Capelle (Annexe route de Sommeron)</t>
  </si>
  <si>
    <t>Collège Gaston Boucourt</t>
  </si>
  <si>
    <t>CFA de l'Hermitage Abbeville</t>
  </si>
  <si>
    <t>CFA de la Pharmacie</t>
  </si>
  <si>
    <t>CFPLJ Gouvieux</t>
  </si>
  <si>
    <t>CHU Amiens</t>
  </si>
  <si>
    <t>Antenne CRP</t>
  </si>
  <si>
    <t>Inspection Académique Somme</t>
  </si>
  <si>
    <t>INERIS</t>
  </si>
  <si>
    <t>INSSET</t>
  </si>
  <si>
    <t>CFA Agricole de Péronne</t>
  </si>
  <si>
    <t>CFA Agricole Ribemont</t>
  </si>
  <si>
    <t>MFREO Ambleny</t>
  </si>
  <si>
    <t>CFA Agricole de Clairfontaine</t>
  </si>
  <si>
    <t>MFR La Capelle</t>
  </si>
  <si>
    <t>Lycée Alfred Manessier</t>
  </si>
  <si>
    <t>Collège Louise Michel Roye</t>
  </si>
  <si>
    <t>Collège Montalembert</t>
  </si>
  <si>
    <t>Lycée Montalembert</t>
  </si>
  <si>
    <t>CRP Service Infrastructures Numériques</t>
  </si>
  <si>
    <t>Institut Polytechnique LaSalle Beauvais</t>
  </si>
  <si>
    <t>Collège Jules Verne Rosières en Santerre</t>
  </si>
  <si>
    <t>Collège Jules Verne Rivery</t>
  </si>
  <si>
    <t>Collège Gaston Vasseur</t>
  </si>
  <si>
    <t>Collège du Val de Nièvre</t>
  </si>
  <si>
    <t>Collège Antoine de St-Exupéry Bray-sur-Somme</t>
  </si>
  <si>
    <t>Collège Gabrielle Marie Scellier</t>
  </si>
  <si>
    <t>Collège Sagebien</t>
  </si>
  <si>
    <t>Collège Jules Roy</t>
  </si>
  <si>
    <t>Collège Arthur Rimbaud</t>
  </si>
  <si>
    <t>Collège Jacque Prévert Nouvion</t>
  </si>
  <si>
    <t>Collège de Ponthieu</t>
  </si>
  <si>
    <t>Collège Louis Pasteur Nesle</t>
  </si>
  <si>
    <t>Collège Parmentier</t>
  </si>
  <si>
    <t>Collège Jean Moulin Moreuil</t>
  </si>
  <si>
    <t>Collège Jean Moulin Albert</t>
  </si>
  <si>
    <t>Collège Millevoye</t>
  </si>
  <si>
    <t>Collège Guy Mareschal</t>
  </si>
  <si>
    <t>Collège Edouard Lucas</t>
  </si>
  <si>
    <t>Collège Amiral Lejeune</t>
  </si>
  <si>
    <t>Collège Maréchal Leclerc de Hauteclocque</t>
  </si>
  <si>
    <t>Collège Jean-Marc Laurent</t>
  </si>
  <si>
    <t>Collège Louis Jouvet</t>
  </si>
  <si>
    <t>Collège Edmée Jarlaud</t>
  </si>
  <si>
    <t>Collège Auguste Janvier</t>
  </si>
  <si>
    <t>Collège César Franck</t>
  </si>
  <si>
    <t>Collège des Fontaines</t>
  </si>
  <si>
    <t>Collège Jules Ferry Conty</t>
  </si>
  <si>
    <t>Collège Etouvie</t>
  </si>
  <si>
    <t>Collège Les Cygnes</t>
  </si>
  <si>
    <t>Collège Joliot Curie Longueau</t>
  </si>
  <si>
    <t>Collège Pierre et Marie Curie Albert</t>
  </si>
  <si>
    <t>Collège les Coudriers</t>
  </si>
  <si>
    <t>Collège Alain Jacques</t>
  </si>
  <si>
    <t>Collège William Henri Classen</t>
  </si>
  <si>
    <t>CIO Amiens Nord</t>
  </si>
  <si>
    <t>CIO Albert</t>
  </si>
  <si>
    <t>Conseil Général de la Somme</t>
  </si>
  <si>
    <t>Collège Aristide Briand</t>
  </si>
  <si>
    <t>Collège Jacques Brel</t>
  </si>
  <si>
    <t>Collège du Bois l'Eau</t>
  </si>
  <si>
    <t>Collège Charles Bignon</t>
  </si>
  <si>
    <t>Collège Béranger</t>
  </si>
  <si>
    <t>Collège de la Baie de Somme</t>
  </si>
  <si>
    <t>Collège du Val de Somme</t>
  </si>
  <si>
    <t>Collège La Providence</t>
  </si>
  <si>
    <t>Lycée La Providence Amiens</t>
  </si>
  <si>
    <t>Collège la Rose des Vents</t>
  </si>
  <si>
    <t>Collège Saint Riquier</t>
  </si>
  <si>
    <t>Lycée St Vincent</t>
  </si>
  <si>
    <t>Lycée Edouard Branly</t>
  </si>
  <si>
    <t>Lycée Edouard Gand</t>
  </si>
  <si>
    <t>UPJV Amiens</t>
  </si>
  <si>
    <t>UTC</t>
  </si>
  <si>
    <t>N° (Main)</t>
  </si>
  <si>
    <t>Nom du site (Main)</t>
  </si>
  <si>
    <t>Redondance</t>
  </si>
  <si>
    <t>N° (Contacts)</t>
  </si>
  <si>
    <t>Nom du site (Contacts)</t>
  </si>
  <si>
    <t>IUFM Amiens</t>
  </si>
  <si>
    <t>Lycée Ste Famille</t>
  </si>
  <si>
    <t>Porte centrale Amiens 120 Mb/s symétriques</t>
  </si>
  <si>
    <t>Porte centrale Amiens 500 Mb/s symétriques</t>
  </si>
  <si>
    <t>Porte centrale Compiègne 120 Mbps symétriques</t>
  </si>
  <si>
    <t>Porte centrale St Quentin 180 Mbps symétriques symétriques</t>
  </si>
  <si>
    <t>Porte centrale St Quentin 500 Mb/s symétriques</t>
  </si>
  <si>
    <t>Total "vrai" :</t>
  </si>
  <si>
    <t>1 RUE EUGENE DUTHOIT</t>
  </si>
  <si>
    <t>LILLE - CRECHE PORTE DE VALENCIENNES</t>
  </si>
  <si>
    <t>102 RUE JEAN PROUVE</t>
  </si>
  <si>
    <t>Technologie @</t>
  </si>
  <si>
    <t>VDSL</t>
  </si>
  <si>
    <t>55000/18000</t>
  </si>
  <si>
    <t>-</t>
  </si>
  <si>
    <t>-2</t>
  </si>
  <si>
    <t>Débit @ UP/DOWN (kbps)</t>
  </si>
  <si>
    <t>37832/14000</t>
  </si>
  <si>
    <t>LILLE- PISCINE LILLE SUD</t>
  </si>
  <si>
    <t>0320851087</t>
  </si>
  <si>
    <t>IP @</t>
  </si>
  <si>
    <t>IP LAN</t>
  </si>
  <si>
    <t>IP LAN2</t>
  </si>
  <si>
    <t>C2</t>
  </si>
  <si>
    <t>AVENUE MATHIAS DELOBELLE</t>
  </si>
  <si>
    <t>CCAS LOMME EHPAD LES ROSES</t>
  </si>
  <si>
    <t>CCAS LOMME EHPAD GILBERT FORESTIER</t>
  </si>
  <si>
    <t>CCAS……..</t>
  </si>
  <si>
    <t>LILLE - HOTEL DE VILLE SITE CENTRAL 2</t>
  </si>
  <si>
    <t>FIBRE</t>
  </si>
  <si>
    <t>Technologie WAN A</t>
  </si>
  <si>
    <t>Technologie WAN B</t>
  </si>
  <si>
    <t>Coût WAN A</t>
  </si>
  <si>
    <t>Coût WAN B</t>
  </si>
  <si>
    <t>ABONNEMENTS A COUTS MENSUELS</t>
  </si>
  <si>
    <t>Niveaux de service</t>
  </si>
  <si>
    <t>N° de Poste</t>
  </si>
  <si>
    <t>Unité</t>
  </si>
  <si>
    <t>Référence fournisseur</t>
  </si>
  <si>
    <t>Désignation fournisseur</t>
  </si>
  <si>
    <t>Prix Unitaire HT</t>
  </si>
  <si>
    <t>Prix Unitaire TTC</t>
  </si>
  <si>
    <t>Coût mensuel</t>
  </si>
  <si>
    <t>PRESTATIONS</t>
  </si>
  <si>
    <t>TECHNO</t>
  </si>
  <si>
    <t>Niveau 5 : prix unitaire HT</t>
  </si>
  <si>
    <t>Niveau 6 : prix unitaire HT</t>
  </si>
  <si>
    <t>Niveau 5 : prix unitaire TTC</t>
  </si>
  <si>
    <t>Niveau 6 : prix unitaire TTC</t>
  </si>
  <si>
    <t>TECHNO 1</t>
  </si>
  <si>
    <t>DEBIT MAX TECHNOLOGIE 1</t>
  </si>
  <si>
    <t>OVH</t>
  </si>
  <si>
    <t>0</t>
  </si>
  <si>
    <t>TECHNO 2</t>
  </si>
  <si>
    <t>DEBIT MAX TECHNOLOGIE 2</t>
  </si>
  <si>
    <t>TECHNO 3</t>
  </si>
  <si>
    <t>DEBIT MAX TECHNOLOGIE 3</t>
  </si>
  <si>
    <t>HELLEMMES - JEUNESSE ANIMATION - POINT INFO</t>
  </si>
  <si>
    <t>1a, rue François Marceau</t>
  </si>
  <si>
    <t>155 rue Roger Salengro</t>
  </si>
  <si>
    <t>111-113, rue Faidherbe</t>
  </si>
  <si>
    <t>88 RUE ROGER SALENGRO</t>
  </si>
  <si>
    <t>101 RUE ROGER SALENGRO</t>
  </si>
  <si>
    <t>60 rue Mermoz</t>
  </si>
  <si>
    <t>0 Rue Frédéric Combemale</t>
  </si>
  <si>
    <t>78 Avenue du Président John F. Kennedy</t>
  </si>
  <si>
    <r>
      <t> </t>
    </r>
    <r>
      <rPr>
        <sz val="10"/>
        <color rgb="FF222222"/>
        <rFont val="Arial"/>
        <family val="2"/>
      </rPr>
      <t>41 Rue Lazare Garreau</t>
    </r>
  </si>
  <si>
    <t>306 RUE DU JARDIN DES PLANTES</t>
  </si>
  <si>
    <t>30 Rue Anne Delavaux</t>
  </si>
  <si>
    <t>798 Av. de Dunkerque</t>
  </si>
  <si>
    <t>109.190.81.204</t>
  </si>
  <si>
    <t>172.20.37.0</t>
  </si>
  <si>
    <t>preshared key</t>
  </si>
  <si>
    <t>d[J".pK^T)Y*!omJc~+xU/gnpr7DLiRErnoA31S8J_e&gt;CQjqh9JnNs9H71I%dWM</t>
  </si>
  <si>
    <t>tarification</t>
  </si>
</sst>
</file>

<file path=xl/styles.xml><?xml version="1.0" encoding="utf-8"?>
<styleSheet xmlns="http://schemas.openxmlformats.org/spreadsheetml/2006/main">
  <numFmts count="8">
    <numFmt numFmtId="44" formatCode="_-* #,##0.00\ &quot;€&quot;_-;\-* #,##0.00\ &quot;€&quot;_-;_-* &quot;-&quot;??\ &quot;€&quot;_-;_-@_-"/>
    <numFmt numFmtId="164" formatCode="00000"/>
    <numFmt numFmtId="165" formatCode="#,##0.0"/>
    <numFmt numFmtId="166" formatCode="#,##0.00,\€"/>
    <numFmt numFmtId="167" formatCode="_-* #,##0.00,\€_-;\-* #,##0.00,\€_-;_-* \-??&quot; €&quot;_-;_-@_-"/>
    <numFmt numFmtId="168" formatCode="_-* #,##0.00\ [$€-40C]_-;\-* #,##0.00\ [$€-40C]_-;_-* \-??\ [$€-40C]_-;_-@_-"/>
    <numFmt numFmtId="169" formatCode="#,##0.00\ [$€-40C];\-#,##0.00\ [$€-40C]"/>
    <numFmt numFmtId="171" formatCode="#,###.00"/>
  </numFmts>
  <fonts count="25">
    <font>
      <sz val="10"/>
      <name val="Arial"/>
      <family val="2"/>
      <charset val="1"/>
    </font>
    <font>
      <sz val="10"/>
      <name val="Arial"/>
    </font>
    <font>
      <b/>
      <sz val="10"/>
      <name val="Droid Sans"/>
      <family val="2"/>
      <charset val="1"/>
    </font>
    <font>
      <sz val="10"/>
      <name val="Droid Sans"/>
      <family val="2"/>
      <charset val="1"/>
    </font>
    <font>
      <sz val="10"/>
      <color rgb="FFFF0000"/>
      <name val="Droid Sans"/>
      <family val="2"/>
      <charset val="1"/>
    </font>
    <font>
      <b/>
      <sz val="12"/>
      <name val="Arial"/>
      <family val="2"/>
      <charset val="1"/>
    </font>
    <font>
      <b/>
      <sz val="10"/>
      <name val="Arial"/>
      <family val="2"/>
      <charset val="1"/>
    </font>
    <font>
      <sz val="11"/>
      <color rgb="FF333399"/>
      <name val="Calibri"/>
      <family val="2"/>
      <charset val="1"/>
    </font>
    <font>
      <b/>
      <sz val="11"/>
      <name val="Arial"/>
      <family val="2"/>
      <charset val="1"/>
    </font>
    <font>
      <sz val="8"/>
      <name val="Arial"/>
      <family val="2"/>
      <charset val="1"/>
    </font>
    <font>
      <b/>
      <sz val="8"/>
      <name val="Arial"/>
      <family val="2"/>
      <charset val="1"/>
    </font>
    <font>
      <b/>
      <sz val="8"/>
      <color rgb="FFFFFF00"/>
      <name val="Arial"/>
      <family val="2"/>
      <charset val="1"/>
    </font>
    <font>
      <sz val="10"/>
      <name val="Arial"/>
      <family val="2"/>
      <charset val="1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  <charset val="1"/>
    </font>
    <font>
      <sz val="10"/>
      <color rgb="FF00B050"/>
      <name val="Arial"/>
      <family val="2"/>
      <charset val="1"/>
    </font>
    <font>
      <b/>
      <sz val="10"/>
      <name val="Tahoma"/>
      <family val="2"/>
    </font>
    <font>
      <sz val="10"/>
      <name val="Tahoma"/>
      <family val="2"/>
    </font>
    <font>
      <sz val="10"/>
      <color indexed="8"/>
      <name val="Calibri"/>
      <family val="2"/>
    </font>
    <font>
      <sz val="8"/>
      <color indexed="8"/>
      <name val="Calibri"/>
      <family val="2"/>
    </font>
    <font>
      <sz val="7"/>
      <color rgb="FF000000"/>
      <name val="Arial"/>
      <family val="2"/>
    </font>
    <font>
      <sz val="10"/>
      <color rgb="FF222222"/>
      <name val="Arial"/>
      <family val="2"/>
    </font>
    <font>
      <b/>
      <sz val="10"/>
      <color rgb="FF222222"/>
      <name val="Arial"/>
      <family val="2"/>
    </font>
    <font>
      <sz val="12"/>
      <name val="Times New Roman"/>
      <family val="1"/>
    </font>
  </fonts>
  <fills count="20">
    <fill>
      <patternFill patternType="none"/>
    </fill>
    <fill>
      <patternFill patternType="gray125"/>
    </fill>
    <fill>
      <patternFill patternType="solid">
        <fgColor rgb="FFCCCCFF"/>
        <bgColor rgb="FFCCC1DA"/>
      </patternFill>
    </fill>
    <fill>
      <patternFill patternType="solid">
        <fgColor rgb="FFC0C0C0"/>
        <bgColor rgb="FFCCC1DA"/>
      </patternFill>
    </fill>
    <fill>
      <patternFill patternType="solid">
        <fgColor rgb="FFFFFF00"/>
        <bgColor rgb="FFFFFF99"/>
      </patternFill>
    </fill>
    <fill>
      <patternFill patternType="solid">
        <fgColor rgb="FF99CC00"/>
        <bgColor rgb="FFA6A6A6"/>
      </patternFill>
    </fill>
    <fill>
      <patternFill patternType="solid">
        <fgColor rgb="FFFF0000"/>
        <bgColor rgb="FF993300"/>
      </patternFill>
    </fill>
    <fill>
      <patternFill patternType="solid">
        <fgColor rgb="FFFF99CC"/>
        <bgColor rgb="FFE6B9B8"/>
      </patternFill>
    </fill>
    <fill>
      <patternFill patternType="solid">
        <fgColor rgb="FFFF6600"/>
        <bgColor rgb="FFFF7C80"/>
      </patternFill>
    </fill>
    <fill>
      <patternFill patternType="solid">
        <fgColor rgb="FFFFCC66"/>
        <bgColor rgb="FFFFCC99"/>
      </patternFill>
    </fill>
    <fill>
      <patternFill patternType="solid">
        <fgColor rgb="FFCCFFCC"/>
        <bgColor rgb="FFCCFFFF"/>
      </patternFill>
    </fill>
    <fill>
      <patternFill patternType="solid">
        <fgColor rgb="FF33CCCC"/>
        <bgColor rgb="FF00FFFF"/>
      </patternFill>
    </fill>
    <fill>
      <patternFill patternType="solid">
        <fgColor rgb="FFFFFF99"/>
        <bgColor rgb="FFFFFFCC"/>
      </patternFill>
    </fill>
    <fill>
      <patternFill patternType="solid">
        <fgColor rgb="FFCC99FF"/>
        <bgColor rgb="FFFF99CC"/>
      </patternFill>
    </fill>
    <fill>
      <patternFill patternType="solid">
        <fgColor rgb="FFFF0000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44"/>
        <bgColor indexed="31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rgb="FFCCC1DA"/>
      </patternFill>
    </fill>
    <fill>
      <patternFill patternType="solid">
        <fgColor theme="4" tint="0.59999389629810485"/>
        <bgColor rgb="FFFFFF99"/>
      </patternFill>
    </fill>
  </fills>
  <borders count="24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thin">
        <color rgb="FF3C3C3C"/>
      </top>
      <bottom style="thin">
        <color rgb="FF3C3C3C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thin">
        <color rgb="FF3C3C3C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medium">
        <color indexed="10"/>
      </left>
      <right style="medium">
        <color indexed="10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167" fontId="12" fillId="0" borderId="0" applyBorder="0" applyProtection="0"/>
    <xf numFmtId="0" fontId="12" fillId="0" borderId="0"/>
    <xf numFmtId="44" fontId="1" fillId="0" borderId="0" applyFont="0" applyFill="0" applyBorder="0" applyAlignment="0" applyProtection="0"/>
  </cellStyleXfs>
  <cellXfs count="208">
    <xf numFmtId="0" fontId="0" fillId="0" borderId="0" xfId="0"/>
    <xf numFmtId="0" fontId="3" fillId="0" borderId="1" xfId="0" applyFont="1" applyBorder="1"/>
    <xf numFmtId="0" fontId="0" fillId="0" borderId="1" xfId="0" applyFont="1" applyBorder="1"/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1" xfId="0" applyBorder="1"/>
    <xf numFmtId="0" fontId="0" fillId="0" borderId="0" xfId="0" applyFont="1"/>
    <xf numFmtId="0" fontId="0" fillId="0" borderId="0" xfId="0" applyAlignment="1">
      <alignment horizontal="left"/>
    </xf>
    <xf numFmtId="0" fontId="6" fillId="3" borderId="0" xfId="0" applyFont="1" applyFill="1" applyAlignment="1">
      <alignment wrapText="1"/>
    </xf>
    <xf numFmtId="0" fontId="6" fillId="3" borderId="0" xfId="0" applyFont="1" applyFill="1" applyAlignment="1">
      <alignment horizontal="left" wrapText="1"/>
    </xf>
    <xf numFmtId="165" fontId="6" fillId="3" borderId="0" xfId="0" applyNumberFormat="1" applyFont="1" applyFill="1" applyAlignment="1">
      <alignment wrapText="1"/>
    </xf>
    <xf numFmtId="0" fontId="6" fillId="3" borderId="3" xfId="0" applyFont="1" applyFill="1" applyBorder="1" applyAlignment="1">
      <alignment horizontal="center" vertical="center" wrapText="1"/>
    </xf>
    <xf numFmtId="4" fontId="0" fillId="0" borderId="0" xfId="0" applyNumberFormat="1"/>
    <xf numFmtId="166" fontId="0" fillId="0" borderId="0" xfId="0" applyNumberFormat="1"/>
    <xf numFmtId="14" fontId="0" fillId="0" borderId="0" xfId="0" applyNumberFormat="1"/>
    <xf numFmtId="165" fontId="0" fillId="0" borderId="0" xfId="0" applyNumberFormat="1"/>
    <xf numFmtId="167" fontId="0" fillId="0" borderId="0" xfId="1" applyFont="1" applyBorder="1" applyAlignment="1" applyProtection="1"/>
    <xf numFmtId="168" fontId="0" fillId="0" borderId="0" xfId="0" applyNumberFormat="1"/>
    <xf numFmtId="0" fontId="0" fillId="0" borderId="3" xfId="0" applyFont="1" applyBorder="1"/>
    <xf numFmtId="0" fontId="0" fillId="0" borderId="3" xfId="0" applyBorder="1"/>
    <xf numFmtId="0" fontId="0" fillId="5" borderId="0" xfId="0" applyFont="1" applyFill="1"/>
    <xf numFmtId="0" fontId="0" fillId="5" borderId="0" xfId="0" applyFill="1"/>
    <xf numFmtId="0" fontId="0" fillId="5" borderId="0" xfId="0" applyFill="1" applyAlignment="1">
      <alignment horizontal="left"/>
    </xf>
    <xf numFmtId="4" fontId="0" fillId="5" borderId="0" xfId="0" applyNumberFormat="1" applyFill="1"/>
    <xf numFmtId="166" fontId="0" fillId="5" borderId="0" xfId="0" applyNumberFormat="1" applyFill="1"/>
    <xf numFmtId="14" fontId="0" fillId="5" borderId="0" xfId="0" applyNumberFormat="1" applyFill="1"/>
    <xf numFmtId="165" fontId="0" fillId="5" borderId="0" xfId="0" applyNumberFormat="1" applyFill="1"/>
    <xf numFmtId="167" fontId="0" fillId="5" borderId="0" xfId="1" applyFont="1" applyFill="1" applyBorder="1" applyAlignment="1" applyProtection="1"/>
    <xf numFmtId="168" fontId="0" fillId="5" borderId="0" xfId="0" applyNumberFormat="1" applyFill="1"/>
    <xf numFmtId="0" fontId="0" fillId="5" borderId="3" xfId="0" applyFont="1" applyFill="1" applyBorder="1"/>
    <xf numFmtId="0" fontId="0" fillId="5" borderId="3" xfId="0" applyFill="1" applyBorder="1"/>
    <xf numFmtId="165" fontId="0" fillId="0" borderId="0" xfId="0" applyNumberFormat="1" applyFont="1"/>
    <xf numFmtId="0" fontId="0" fillId="6" borderId="0" xfId="0" applyFont="1" applyFill="1"/>
    <xf numFmtId="0" fontId="0" fillId="6" borderId="0" xfId="0" applyFill="1"/>
    <xf numFmtId="0" fontId="0" fillId="6" borderId="0" xfId="0" applyFill="1" applyAlignment="1">
      <alignment horizontal="left"/>
    </xf>
    <xf numFmtId="0" fontId="0" fillId="4" borderId="0" xfId="0" applyFont="1" applyFill="1"/>
    <xf numFmtId="4" fontId="0" fillId="6" borderId="0" xfId="0" applyNumberFormat="1" applyFill="1"/>
    <xf numFmtId="166" fontId="0" fillId="6" borderId="0" xfId="0" applyNumberFormat="1" applyFill="1"/>
    <xf numFmtId="14" fontId="0" fillId="6" borderId="0" xfId="0" applyNumberFormat="1" applyFill="1"/>
    <xf numFmtId="165" fontId="0" fillId="4" borderId="0" xfId="0" applyNumberFormat="1" applyFill="1"/>
    <xf numFmtId="165" fontId="0" fillId="6" borderId="0" xfId="0" applyNumberFormat="1" applyFill="1"/>
    <xf numFmtId="167" fontId="0" fillId="6" borderId="0" xfId="1" applyFont="1" applyFill="1" applyBorder="1" applyAlignment="1" applyProtection="1"/>
    <xf numFmtId="168" fontId="0" fillId="6" borderId="0" xfId="0" applyNumberFormat="1" applyFill="1"/>
    <xf numFmtId="0" fontId="0" fillId="6" borderId="0" xfId="0" applyFont="1" applyFill="1" applyAlignment="1">
      <alignment horizontal="left"/>
    </xf>
    <xf numFmtId="165" fontId="0" fillId="6" borderId="0" xfId="0" applyNumberFormat="1" applyFont="1" applyFill="1"/>
    <xf numFmtId="4" fontId="0" fillId="0" borderId="0" xfId="0" applyNumberFormat="1" applyFont="1"/>
    <xf numFmtId="0" fontId="0" fillId="6" borderId="3" xfId="0" applyFont="1" applyFill="1" applyBorder="1"/>
    <xf numFmtId="0" fontId="0" fillId="6" borderId="3" xfId="0" applyFill="1" applyBorder="1"/>
    <xf numFmtId="166" fontId="0" fillId="0" borderId="0" xfId="0" applyNumberFormat="1" applyFont="1"/>
    <xf numFmtId="14" fontId="0" fillId="0" borderId="0" xfId="0" applyNumberFormat="1" applyFont="1"/>
    <xf numFmtId="164" fontId="0" fillId="0" borderId="0" xfId="0" applyNumberFormat="1" applyAlignment="1">
      <alignment horizontal="left"/>
    </xf>
    <xf numFmtId="167" fontId="0" fillId="4" borderId="0" xfId="1" applyFont="1" applyFill="1" applyBorder="1" applyAlignment="1" applyProtection="1"/>
    <xf numFmtId="0" fontId="7" fillId="0" borderId="0" xfId="0" applyFont="1"/>
    <xf numFmtId="4" fontId="5" fillId="0" borderId="0" xfId="0" applyNumberFormat="1" applyFont="1"/>
    <xf numFmtId="0" fontId="5" fillId="0" borderId="0" xfId="0" applyFont="1"/>
    <xf numFmtId="10" fontId="8" fillId="0" borderId="0" xfId="0" applyNumberFormat="1" applyFont="1"/>
    <xf numFmtId="166" fontId="0" fillId="7" borderId="0" xfId="0" applyNumberFormat="1" applyFill="1"/>
    <xf numFmtId="0" fontId="0" fillId="0" borderId="0" xfId="0" applyFont="1" applyAlignment="1">
      <alignment wrapText="1"/>
    </xf>
    <xf numFmtId="166" fontId="0" fillId="7" borderId="0" xfId="0" applyNumberFormat="1" applyFont="1" applyFill="1"/>
    <xf numFmtId="0" fontId="6" fillId="7" borderId="0" xfId="0" applyFont="1" applyFill="1"/>
    <xf numFmtId="0" fontId="0" fillId="7" borderId="0" xfId="0" applyFill="1"/>
    <xf numFmtId="166" fontId="6" fillId="7" borderId="0" xfId="0" applyNumberFormat="1" applyFont="1" applyFill="1"/>
    <xf numFmtId="0" fontId="0" fillId="0" borderId="0" xfId="0" applyAlignment="1">
      <alignment vertical="center"/>
    </xf>
    <xf numFmtId="0" fontId="9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6" fillId="3" borderId="0" xfId="0" applyFont="1" applyFill="1" applyAlignment="1">
      <alignment vertical="center" wrapText="1"/>
    </xf>
    <xf numFmtId="0" fontId="10" fillId="3" borderId="0" xfId="0" applyFont="1" applyFill="1" applyAlignment="1">
      <alignment vertical="center" wrapText="1"/>
    </xf>
    <xf numFmtId="0" fontId="10" fillId="3" borderId="0" xfId="0" applyFont="1" applyFill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6" fillId="3" borderId="0" xfId="0" applyFont="1" applyFill="1" applyAlignment="1">
      <alignment horizontal="center" vertical="center" wrapText="1"/>
    </xf>
    <xf numFmtId="166" fontId="9" fillId="0" borderId="0" xfId="0" applyNumberFormat="1" applyFont="1" applyAlignment="1">
      <alignment horizontal="right" vertical="center" indent="1"/>
    </xf>
    <xf numFmtId="0" fontId="0" fillId="8" borderId="0" xfId="0" applyFont="1" applyFill="1" applyAlignment="1">
      <alignment vertical="center"/>
    </xf>
    <xf numFmtId="14" fontId="9" fillId="0" borderId="0" xfId="0" applyNumberFormat="1" applyFont="1" applyAlignment="1">
      <alignment horizontal="center" vertical="center"/>
    </xf>
    <xf numFmtId="169" fontId="9" fillId="0" borderId="0" xfId="0" applyNumberFormat="1" applyFont="1" applyAlignment="1">
      <alignment vertical="center"/>
    </xf>
    <xf numFmtId="49" fontId="9" fillId="0" borderId="0" xfId="0" applyNumberFormat="1" applyFont="1" applyAlignment="1">
      <alignment horizontal="center" vertical="center"/>
    </xf>
    <xf numFmtId="0" fontId="0" fillId="6" borderId="0" xfId="0" applyFont="1" applyFill="1" applyAlignment="1">
      <alignment vertical="center"/>
    </xf>
    <xf numFmtId="0" fontId="9" fillId="6" borderId="0" xfId="0" applyFont="1" applyFill="1" applyAlignment="1">
      <alignment vertical="center"/>
    </xf>
    <xf numFmtId="0" fontId="0" fillId="6" borderId="0" xfId="0" applyFont="1" applyFill="1" applyAlignment="1">
      <alignment horizontal="center" vertical="center"/>
    </xf>
    <xf numFmtId="166" fontId="9" fillId="6" borderId="0" xfId="0" applyNumberFormat="1" applyFont="1" applyFill="1" applyAlignment="1">
      <alignment horizontal="right" vertical="center" indent="1"/>
    </xf>
    <xf numFmtId="14" fontId="9" fillId="6" borderId="0" xfId="0" applyNumberFormat="1" applyFont="1" applyFill="1" applyAlignment="1">
      <alignment horizontal="center" vertical="center"/>
    </xf>
    <xf numFmtId="169" fontId="9" fillId="6" borderId="0" xfId="0" applyNumberFormat="1" applyFont="1" applyFill="1" applyAlignment="1">
      <alignment vertical="center"/>
    </xf>
    <xf numFmtId="0" fontId="9" fillId="6" borderId="0" xfId="0" applyFont="1" applyFill="1" applyAlignment="1">
      <alignment horizontal="center" vertical="center"/>
    </xf>
    <xf numFmtId="49" fontId="9" fillId="6" borderId="0" xfId="0" applyNumberFormat="1" applyFont="1" applyFill="1" applyAlignment="1">
      <alignment horizontal="center" vertical="center"/>
    </xf>
    <xf numFmtId="0" fontId="9" fillId="8" borderId="0" xfId="0" applyFont="1" applyFill="1" applyAlignment="1">
      <alignment vertical="center"/>
    </xf>
    <xf numFmtId="0" fontId="0" fillId="9" borderId="0" xfId="0" applyFont="1" applyFill="1" applyAlignment="1">
      <alignment vertical="center"/>
    </xf>
    <xf numFmtId="0" fontId="0" fillId="10" borderId="0" xfId="0" applyFont="1" applyFill="1" applyAlignment="1">
      <alignment vertical="center"/>
    </xf>
    <xf numFmtId="166" fontId="9" fillId="0" borderId="0" xfId="0" applyNumberFormat="1" applyFont="1" applyAlignment="1">
      <alignment vertical="center"/>
    </xf>
    <xf numFmtId="0" fontId="6" fillId="7" borderId="0" xfId="0" applyFont="1" applyFill="1" applyAlignment="1">
      <alignment horizontal="center" vertical="center"/>
    </xf>
    <xf numFmtId="0" fontId="9" fillId="7" borderId="0" xfId="0" applyFont="1" applyFill="1" applyAlignment="1">
      <alignment vertical="center"/>
    </xf>
    <xf numFmtId="166" fontId="9" fillId="7" borderId="0" xfId="0" applyNumberFormat="1" applyFont="1" applyFill="1" applyAlignment="1">
      <alignment vertical="center"/>
    </xf>
    <xf numFmtId="0" fontId="0" fillId="0" borderId="0" xfId="0" applyAlignment="1">
      <alignment vertical="center" wrapText="1"/>
    </xf>
    <xf numFmtId="0" fontId="9" fillId="0" borderId="0" xfId="0" applyFont="1" applyAlignment="1">
      <alignment vertical="center" wrapText="1"/>
    </xf>
    <xf numFmtId="0" fontId="0" fillId="0" borderId="0" xfId="0" applyFont="1" applyAlignment="1">
      <alignment vertical="center" wrapText="1"/>
    </xf>
    <xf numFmtId="0" fontId="9" fillId="0" borderId="0" xfId="0" applyFont="1" applyAlignment="1">
      <alignment horizontal="left" vertical="center" wrapText="1"/>
    </xf>
    <xf numFmtId="0" fontId="0" fillId="11" borderId="0" xfId="0" applyFont="1" applyFill="1"/>
    <xf numFmtId="0" fontId="0" fillId="11" borderId="0" xfId="0" applyFont="1" applyFill="1" applyAlignment="1">
      <alignment horizontal="left"/>
    </xf>
    <xf numFmtId="166" fontId="0" fillId="11" borderId="0" xfId="0" applyNumberFormat="1" applyFill="1"/>
    <xf numFmtId="14" fontId="0" fillId="11" borderId="0" xfId="0" applyNumberFormat="1" applyFill="1"/>
    <xf numFmtId="168" fontId="0" fillId="11" borderId="0" xfId="0" applyNumberFormat="1" applyFill="1"/>
    <xf numFmtId="0" fontId="0" fillId="7" borderId="0" xfId="0" applyFont="1" applyFill="1"/>
    <xf numFmtId="0" fontId="0" fillId="7" borderId="0" xfId="0" applyFont="1" applyFill="1" applyAlignment="1">
      <alignment horizontal="left"/>
    </xf>
    <xf numFmtId="14" fontId="0" fillId="7" borderId="0" xfId="0" applyNumberFormat="1" applyFill="1"/>
    <xf numFmtId="168" fontId="0" fillId="7" borderId="0" xfId="0" applyNumberFormat="1" applyFill="1"/>
    <xf numFmtId="0" fontId="0" fillId="12" borderId="0" xfId="0" applyFont="1" applyFill="1"/>
    <xf numFmtId="0" fontId="0" fillId="12" borderId="0" xfId="0" applyFont="1" applyFill="1" applyAlignment="1">
      <alignment horizontal="left"/>
    </xf>
    <xf numFmtId="166" fontId="0" fillId="12" borderId="0" xfId="0" applyNumberFormat="1" applyFill="1"/>
    <xf numFmtId="14" fontId="0" fillId="12" borderId="0" xfId="0" applyNumberFormat="1" applyFill="1"/>
    <xf numFmtId="168" fontId="0" fillId="12" borderId="0" xfId="0" applyNumberFormat="1" applyFill="1"/>
    <xf numFmtId="0" fontId="0" fillId="13" borderId="0" xfId="0" applyFont="1" applyFill="1"/>
    <xf numFmtId="0" fontId="0" fillId="13" borderId="0" xfId="0" applyFill="1" applyAlignment="1">
      <alignment horizontal="left"/>
    </xf>
    <xf numFmtId="166" fontId="0" fillId="13" borderId="0" xfId="0" applyNumberFormat="1" applyFill="1"/>
    <xf numFmtId="14" fontId="0" fillId="13" borderId="0" xfId="0" applyNumberFormat="1" applyFill="1"/>
    <xf numFmtId="168" fontId="0" fillId="13" borderId="0" xfId="0" applyNumberFormat="1" applyFill="1"/>
    <xf numFmtId="0" fontId="0" fillId="5" borderId="0" xfId="0" applyFont="1" applyFill="1" applyAlignment="1">
      <alignment horizontal="left"/>
    </xf>
    <xf numFmtId="0" fontId="0" fillId="2" borderId="3" xfId="0" applyFont="1" applyFill="1" applyBorder="1" applyAlignment="1">
      <alignment horizontal="left" vertical="center" wrapText="1"/>
    </xf>
    <xf numFmtId="0" fontId="0" fillId="2" borderId="3" xfId="0" applyFont="1" applyFill="1" applyBorder="1" applyAlignment="1">
      <alignment horizontal="center" vertical="center" wrapText="1"/>
    </xf>
    <xf numFmtId="0" fontId="0" fillId="3" borderId="3" xfId="0" applyFont="1" applyFill="1" applyBorder="1" applyAlignment="1">
      <alignment horizontal="left" vertical="center" wrapText="1"/>
    </xf>
    <xf numFmtId="0" fontId="0" fillId="3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6" fillId="12" borderId="3" xfId="0" applyFont="1" applyFill="1" applyBorder="1" applyAlignment="1">
      <alignment horizontal="center" vertical="center" wrapText="1"/>
    </xf>
    <xf numFmtId="0" fontId="10" fillId="12" borderId="3" xfId="0" applyFont="1" applyFill="1" applyBorder="1" applyAlignment="1">
      <alignment horizontal="center" vertical="center" wrapText="1"/>
    </xf>
    <xf numFmtId="0" fontId="0" fillId="12" borderId="3" xfId="0" applyFill="1" applyBorder="1"/>
    <xf numFmtId="0" fontId="0" fillId="2" borderId="4" xfId="0" applyFill="1" applyBorder="1" applyAlignment="1">
      <alignment horizontal="center" vertical="center" wrapText="1"/>
    </xf>
    <xf numFmtId="0" fontId="0" fillId="3" borderId="4" xfId="0" applyFont="1" applyFill="1" applyBorder="1" applyAlignment="1">
      <alignment horizontal="left" vertical="center" wrapText="1"/>
    </xf>
    <xf numFmtId="0" fontId="0" fillId="2" borderId="4" xfId="0" applyFont="1" applyFill="1" applyBorder="1" applyAlignment="1">
      <alignment horizontal="left" vertical="center" wrapText="1"/>
    </xf>
    <xf numFmtId="0" fontId="0" fillId="3" borderId="0" xfId="0" applyFont="1" applyFill="1" applyAlignment="1">
      <alignment horizontal="left" vertical="center" wrapText="1"/>
    </xf>
    <xf numFmtId="0" fontId="0" fillId="2" borderId="0" xfId="0" applyFont="1" applyFill="1" applyAlignment="1">
      <alignment horizontal="left" vertical="center" wrapText="1"/>
    </xf>
    <xf numFmtId="0" fontId="0" fillId="0" borderId="0" xfId="0" applyFont="1" applyAlignment="1">
      <alignment horizontal="right"/>
    </xf>
    <xf numFmtId="0" fontId="3" fillId="0" borderId="6" xfId="0" applyFont="1" applyBorder="1"/>
    <xf numFmtId="0" fontId="3" fillId="0" borderId="5" xfId="0" applyFont="1" applyBorder="1"/>
    <xf numFmtId="0" fontId="3" fillId="2" borderId="5" xfId="0" applyFont="1" applyFill="1" applyBorder="1" applyAlignment="1">
      <alignment horizontal="center" vertical="center" wrapText="1"/>
    </xf>
    <xf numFmtId="0" fontId="0" fillId="0" borderId="7" xfId="0" applyBorder="1"/>
    <xf numFmtId="0" fontId="2" fillId="0" borderId="4" xfId="0" applyFont="1" applyBorder="1" applyAlignment="1">
      <alignment horizontal="center" vertical="center" wrapText="1"/>
    </xf>
    <xf numFmtId="0" fontId="0" fillId="0" borderId="9" xfId="0" applyBorder="1"/>
    <xf numFmtId="0" fontId="0" fillId="0" borderId="9" xfId="0" applyFont="1" applyBorder="1"/>
    <xf numFmtId="0" fontId="0" fillId="0" borderId="0" xfId="0" applyFont="1" applyBorder="1"/>
    <xf numFmtId="0" fontId="13" fillId="0" borderId="3" xfId="0" applyFont="1" applyBorder="1"/>
    <xf numFmtId="0" fontId="2" fillId="14" borderId="4" xfId="0" applyFont="1" applyFill="1" applyBorder="1" applyAlignment="1">
      <alignment horizontal="center" vertical="center" wrapText="1"/>
    </xf>
    <xf numFmtId="0" fontId="0" fillId="14" borderId="3" xfId="0" applyFont="1" applyFill="1" applyBorder="1"/>
    <xf numFmtId="0" fontId="13" fillId="14" borderId="3" xfId="0" applyFont="1" applyFill="1" applyBorder="1"/>
    <xf numFmtId="0" fontId="0" fillId="14" borderId="9" xfId="0" applyFill="1" applyBorder="1"/>
    <xf numFmtId="0" fontId="0" fillId="14" borderId="0" xfId="0" applyFill="1"/>
    <xf numFmtId="0" fontId="0" fillId="14" borderId="2" xfId="0" applyFill="1" applyBorder="1"/>
    <xf numFmtId="0" fontId="0" fillId="14" borderId="1" xfId="0" applyFill="1" applyBorder="1"/>
    <xf numFmtId="0" fontId="0" fillId="14" borderId="7" xfId="0" applyFill="1" applyBorder="1"/>
    <xf numFmtId="49" fontId="14" fillId="0" borderId="0" xfId="0" applyNumberFormat="1" applyFont="1"/>
    <xf numFmtId="0" fontId="3" fillId="0" borderId="1" xfId="0" applyFont="1" applyBorder="1" applyAlignment="1">
      <alignment horizontal="left"/>
    </xf>
    <xf numFmtId="0" fontId="3" fillId="0" borderId="5" xfId="0" applyFont="1" applyBorder="1" applyAlignment="1">
      <alignment horizontal="left"/>
    </xf>
    <xf numFmtId="0" fontId="0" fillId="14" borderId="6" xfId="0" applyFont="1" applyFill="1" applyBorder="1"/>
    <xf numFmtId="49" fontId="3" fillId="14" borderId="6" xfId="0" applyNumberFormat="1" applyFont="1" applyFill="1" applyBorder="1"/>
    <xf numFmtId="49" fontId="3" fillId="14" borderId="10" xfId="0" applyNumberFormat="1" applyFont="1" applyFill="1" applyBorder="1"/>
    <xf numFmtId="0" fontId="0" fillId="14" borderId="11" xfId="0" applyFont="1" applyFill="1" applyBorder="1"/>
    <xf numFmtId="0" fontId="3" fillId="0" borderId="3" xfId="0" applyFont="1" applyBorder="1" applyAlignment="1">
      <alignment wrapText="1"/>
    </xf>
    <xf numFmtId="49" fontId="3" fillId="0" borderId="3" xfId="0" applyNumberFormat="1" applyFont="1" applyBorder="1" applyAlignment="1">
      <alignment horizontal="center"/>
    </xf>
    <xf numFmtId="49" fontId="4" fillId="0" borderId="3" xfId="0" applyNumberFormat="1" applyFont="1" applyBorder="1" applyAlignment="1">
      <alignment horizontal="center"/>
    </xf>
    <xf numFmtId="49" fontId="3" fillId="0" borderId="3" xfId="0" applyNumberFormat="1" applyFont="1" applyBorder="1"/>
    <xf numFmtId="0" fontId="15" fillId="0" borderId="3" xfId="0" applyFont="1" applyBorder="1"/>
    <xf numFmtId="0" fontId="16" fillId="0" borderId="3" xfId="0" applyFont="1" applyBorder="1"/>
    <xf numFmtId="0" fontId="13" fillId="0" borderId="9" xfId="0" applyFont="1" applyBorder="1"/>
    <xf numFmtId="0" fontId="13" fillId="14" borderId="9" xfId="0" applyFont="1" applyFill="1" applyBorder="1"/>
    <xf numFmtId="0" fontId="0" fillId="15" borderId="0" xfId="0" applyFont="1" applyFill="1" applyAlignment="1">
      <alignment horizontal="center" vertical="center"/>
    </xf>
    <xf numFmtId="0" fontId="0" fillId="15" borderId="0" xfId="0" applyFont="1" applyFill="1"/>
    <xf numFmtId="0" fontId="17" fillId="16" borderId="14" xfId="0" applyFont="1" applyFill="1" applyBorder="1" applyAlignment="1">
      <alignment horizontal="center" vertical="center" wrapText="1"/>
    </xf>
    <xf numFmtId="0" fontId="17" fillId="16" borderId="16" xfId="0" applyFont="1" applyFill="1" applyBorder="1" applyAlignment="1">
      <alignment horizontal="center" vertical="center" wrapText="1"/>
    </xf>
    <xf numFmtId="0" fontId="17" fillId="16" borderId="17" xfId="0" applyFont="1" applyFill="1" applyBorder="1" applyAlignment="1">
      <alignment horizontal="center" vertical="center" wrapText="1"/>
    </xf>
    <xf numFmtId="0" fontId="18" fillId="15" borderId="16" xfId="0" applyFont="1" applyFill="1" applyBorder="1" applyAlignment="1">
      <alignment horizontal="center" vertical="center" wrapText="1"/>
    </xf>
    <xf numFmtId="0" fontId="18" fillId="0" borderId="18" xfId="0" applyFont="1" applyBorder="1" applyAlignment="1">
      <alignment horizontal="center" vertical="center" wrapText="1"/>
    </xf>
    <xf numFmtId="0" fontId="17" fillId="15" borderId="16" xfId="0" applyFont="1" applyFill="1" applyBorder="1" applyAlignment="1">
      <alignment horizontal="center" vertical="center" wrapText="1"/>
    </xf>
    <xf numFmtId="0" fontId="0" fillId="0" borderId="18" xfId="0" applyFont="1" applyBorder="1" applyAlignment="1">
      <alignment horizontal="center" vertical="center"/>
    </xf>
    <xf numFmtId="0" fontId="17" fillId="15" borderId="19" xfId="0" applyFont="1" applyFill="1" applyBorder="1" applyAlignment="1">
      <alignment horizontal="center" vertical="center" wrapText="1"/>
    </xf>
    <xf numFmtId="171" fontId="0" fillId="0" borderId="12" xfId="1" applyNumberFormat="1" applyFont="1" applyFill="1" applyBorder="1" applyAlignment="1" applyProtection="1">
      <alignment horizontal="center" vertical="center"/>
    </xf>
    <xf numFmtId="167" fontId="0" fillId="0" borderId="14" xfId="1" applyFont="1" applyFill="1" applyBorder="1" applyAlignment="1" applyProtection="1">
      <alignment horizontal="center" vertical="center"/>
    </xf>
    <xf numFmtId="167" fontId="0" fillId="0" borderId="18" xfId="1" applyFont="1" applyFill="1" applyBorder="1" applyAlignment="1" applyProtection="1">
      <alignment horizontal="center" vertical="center"/>
    </xf>
    <xf numFmtId="0" fontId="17" fillId="0" borderId="18" xfId="0" applyFont="1" applyBorder="1" applyAlignment="1">
      <alignment horizontal="center" vertical="center" wrapText="1"/>
    </xf>
    <xf numFmtId="0" fontId="17" fillId="0" borderId="13" xfId="0" applyFont="1" applyBorder="1" applyAlignment="1">
      <alignment horizontal="center" vertical="center" wrapText="1"/>
    </xf>
    <xf numFmtId="0" fontId="0" fillId="15" borderId="0" xfId="0" applyFont="1" applyFill="1" applyBorder="1" applyAlignment="1">
      <alignment horizontal="center" vertical="center"/>
    </xf>
    <xf numFmtId="0" fontId="0" fillId="15" borderId="0" xfId="0" applyFont="1" applyFill="1" applyBorder="1"/>
    <xf numFmtId="0" fontId="19" fillId="15" borderId="0" xfId="0" applyFont="1" applyFill="1" applyBorder="1" applyAlignment="1">
      <alignment vertical="center" wrapText="1"/>
    </xf>
    <xf numFmtId="0" fontId="20" fillId="15" borderId="0" xfId="0" applyFont="1" applyFill="1" applyBorder="1" applyAlignment="1">
      <alignment horizontal="center" vertical="center" wrapText="1"/>
    </xf>
    <xf numFmtId="0" fontId="19" fillId="15" borderId="0" xfId="0" applyNumberFormat="1" applyFont="1" applyFill="1" applyBorder="1" applyAlignment="1">
      <alignment horizontal="right" vertical="center"/>
    </xf>
    <xf numFmtId="0" fontId="21" fillId="0" borderId="0" xfId="0" applyFont="1"/>
    <xf numFmtId="0" fontId="14" fillId="0" borderId="0" xfId="0" applyFont="1"/>
    <xf numFmtId="0" fontId="22" fillId="0" borderId="0" xfId="0" applyFont="1"/>
    <xf numFmtId="0" fontId="3" fillId="17" borderId="8" xfId="0" applyFont="1" applyFill="1" applyBorder="1"/>
    <xf numFmtId="0" fontId="3" fillId="17" borderId="8" xfId="0" applyFont="1" applyFill="1" applyBorder="1" applyAlignment="1">
      <alignment horizontal="left"/>
    </xf>
    <xf numFmtId="0" fontId="3" fillId="18" borderId="8" xfId="0" applyFont="1" applyFill="1" applyBorder="1" applyAlignment="1">
      <alignment horizontal="left" vertical="center" wrapText="1"/>
    </xf>
    <xf numFmtId="164" fontId="3" fillId="18" borderId="8" xfId="0" applyNumberFormat="1" applyFont="1" applyFill="1" applyBorder="1" applyAlignment="1">
      <alignment horizontal="right" vertical="center" wrapText="1"/>
    </xf>
    <xf numFmtId="49" fontId="4" fillId="17" borderId="8" xfId="0" applyNumberFormat="1" applyFont="1" applyFill="1" applyBorder="1" applyAlignment="1">
      <alignment horizontal="center"/>
    </xf>
    <xf numFmtId="49" fontId="4" fillId="19" borderId="8" xfId="0" applyNumberFormat="1" applyFont="1" applyFill="1" applyBorder="1"/>
    <xf numFmtId="0" fontId="3" fillId="18" borderId="8" xfId="0" applyFont="1" applyFill="1" applyBorder="1" applyAlignment="1">
      <alignment horizontal="center" vertical="center" wrapText="1"/>
    </xf>
    <xf numFmtId="0" fontId="0" fillId="17" borderId="0" xfId="0" applyFill="1" applyBorder="1" applyAlignment="1">
      <alignment horizontal="center"/>
    </xf>
    <xf numFmtId="0" fontId="23" fillId="0" borderId="0" xfId="0" applyFont="1"/>
    <xf numFmtId="0" fontId="24" fillId="0" borderId="0" xfId="0" applyFont="1"/>
    <xf numFmtId="0" fontId="0" fillId="0" borderId="22" xfId="0" applyFont="1" applyBorder="1"/>
    <xf numFmtId="0" fontId="0" fillId="0" borderId="23" xfId="0" applyBorder="1"/>
    <xf numFmtId="0" fontId="13" fillId="0" borderId="23" xfId="0" applyFont="1" applyBorder="1"/>
    <xf numFmtId="0" fontId="24" fillId="0" borderId="0" xfId="0" applyFont="1" applyAlignment="1">
      <alignment shrinkToFit="1"/>
    </xf>
    <xf numFmtId="0" fontId="13" fillId="0" borderId="22" xfId="0" applyFont="1" applyBorder="1"/>
    <xf numFmtId="0" fontId="0" fillId="0" borderId="18" xfId="1" applyNumberFormat="1" applyFont="1" applyFill="1" applyBorder="1" applyAlignment="1" applyProtection="1">
      <alignment horizontal="center" vertical="center"/>
    </xf>
    <xf numFmtId="0" fontId="18" fillId="15" borderId="12" xfId="1" applyNumberFormat="1" applyFont="1" applyFill="1" applyBorder="1" applyAlignment="1" applyProtection="1">
      <alignment horizontal="center" vertical="center" wrapText="1"/>
    </xf>
    <xf numFmtId="0" fontId="18" fillId="15" borderId="21" xfId="1" applyNumberFormat="1" applyFont="1" applyFill="1" applyBorder="1" applyAlignment="1" applyProtection="1">
      <alignment horizontal="center" vertical="center" wrapText="1"/>
    </xf>
    <xf numFmtId="0" fontId="18" fillId="15" borderId="20" xfId="1" applyNumberFormat="1" applyFont="1" applyFill="1" applyBorder="1" applyAlignment="1" applyProtection="1">
      <alignment horizontal="center" vertical="center" wrapText="1"/>
    </xf>
    <xf numFmtId="0" fontId="5" fillId="0" borderId="0" xfId="0" applyFont="1" applyBorder="1" applyAlignment="1">
      <alignment horizontal="center"/>
    </xf>
    <xf numFmtId="0" fontId="11" fillId="6" borderId="0" xfId="0" applyFont="1" applyFill="1" applyBorder="1" applyAlignment="1">
      <alignment horizontal="center" vertical="center"/>
    </xf>
    <xf numFmtId="0" fontId="17" fillId="16" borderId="13" xfId="0" applyFont="1" applyFill="1" applyBorder="1" applyAlignment="1">
      <alignment horizontal="center" vertical="center" wrapText="1"/>
    </xf>
    <xf numFmtId="0" fontId="17" fillId="16" borderId="15" xfId="0" applyFont="1" applyFill="1" applyBorder="1" applyAlignment="1">
      <alignment horizontal="center" vertical="center"/>
    </xf>
  </cellXfs>
  <cellStyles count="4">
    <cellStyle name="Euro" xfId="3"/>
    <cellStyle name="Monétaire" xfId="1" builtinId="4"/>
    <cellStyle name="Normal" xfId="0" builtinId="0"/>
    <cellStyle name="TableStyleLight1" xfId="2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0000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>
          <bgColor rgb="FFFF0000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roid San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F2DCDB"/>
      <rgbColor rgb="FF800000"/>
      <rgbColor rgb="FF008000"/>
      <rgbColor rgb="FF000080"/>
      <rgbColor rgb="FFA6A6A6"/>
      <rgbColor rgb="FF800080"/>
      <rgbColor rgb="FF008080"/>
      <rgbColor rgb="FFC0C0C0"/>
      <rgbColor rgb="FF666666"/>
      <rgbColor rgb="FF8EB4E3"/>
      <rgbColor rgb="FFFFCCCC"/>
      <rgbColor rgb="FFFFFFCC"/>
      <rgbColor rgb="FFCCFFFF"/>
      <rgbColor rgb="FF660066"/>
      <rgbColor rgb="FFFF7C80"/>
      <rgbColor rgb="FF0066CC"/>
      <rgbColor rgb="FFCCCCFF"/>
      <rgbColor rgb="FF000080"/>
      <rgbColor rgb="FFFF00FF"/>
      <rgbColor rgb="FF99FF99"/>
      <rgbColor rgb="FF00FFFF"/>
      <rgbColor rgb="FF800080"/>
      <rgbColor rgb="FF800000"/>
      <rgbColor rgb="FF008080"/>
      <rgbColor rgb="FF0000FF"/>
      <rgbColor rgb="FFD9D9D9"/>
      <rgbColor rgb="FFEAEAEA"/>
      <rgbColor rgb="FFCCFFCC"/>
      <rgbColor rgb="FFFFFF99"/>
      <rgbColor rgb="FF99CCFF"/>
      <rgbColor rgb="FFFF99CC"/>
      <rgbColor rgb="FFCC99FF"/>
      <rgbColor rgb="FFFFCC99"/>
      <rgbColor rgb="FFFFCCFF"/>
      <rgbColor rgb="FF33CCCC"/>
      <rgbColor rgb="FF99CC00"/>
      <rgbColor rgb="FFFFCC66"/>
      <rgbColor rgb="FFE6B9B8"/>
      <rgbColor rgb="FFFF6600"/>
      <rgbColor rgb="FF666699"/>
      <rgbColor rgb="FF969696"/>
      <rgbColor rgb="FF1F497D"/>
      <rgbColor rgb="FFCCC1DA"/>
      <rgbColor rgb="FF003300"/>
      <rgbColor rgb="FF333300"/>
      <rgbColor rgb="FF993300"/>
      <rgbColor rgb="FF993366"/>
      <rgbColor rgb="FF333399"/>
      <rgbColor rgb="FF3C3C3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107950</xdr:colOff>
      <xdr:row>0</xdr:row>
      <xdr:rowOff>107950</xdr:rowOff>
    </xdr:from>
    <xdr:to>
      <xdr:col>11</xdr:col>
      <xdr:colOff>1758950</xdr:colOff>
      <xdr:row>8</xdr:row>
      <xdr:rowOff>742950</xdr:rowOff>
    </xdr:to>
    <xdr:sp macro="" textlink="" fLocksText="0">
      <xdr:nvSpPr>
        <xdr:cNvPr id="2" name="Rectangle 3"/>
        <xdr:cNvSpPr>
          <a:spLocks noChangeArrowheads="1"/>
        </xdr:cNvSpPr>
      </xdr:nvSpPr>
      <xdr:spPr bwMode="auto">
        <a:xfrm>
          <a:off x="107950" y="107950"/>
          <a:ext cx="24625300" cy="23177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 cap="flat">
              <a:solidFill>
                <a:srgbClr val="3465A4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45720" tIns="41040" rIns="45720" bIns="41040" anchor="ctr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Calibri"/>
            </a:rPr>
            <a:t>Marché n°15S0112 - BPU</a:t>
          </a:r>
        </a:p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Calibri"/>
            </a:rPr>
            <a:t>FOURNITURES DE SERVICES DE TELECOMMUNICATIONS VILLES DE LILLE, LOMME, HELLEMMES ET LEURS CCAS</a:t>
          </a:r>
        </a:p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Calibri"/>
            </a:rPr>
            <a:t>ET LA CAISSE  DES ECOLES DE LILLE</a:t>
          </a:r>
        </a:p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Calibri"/>
            </a:rPr>
            <a:t>LOT 4 Accès Internet à débit non garanti  </a:t>
          </a:r>
        </a:p>
        <a:p>
          <a:pPr algn="ctr" rtl="0">
            <a:defRPr sz="1000"/>
          </a:pPr>
          <a:endParaRPr lang="fr-FR" sz="2000" b="1" i="0" u="none" strike="noStrike" baseline="0">
            <a:solidFill>
              <a:srgbClr val="000000"/>
            </a:solidFill>
            <a:latin typeface="Calibri"/>
          </a:endParaRPr>
        </a:p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Calibri"/>
            </a:rPr>
            <a:t>LES CASES AUX CONTOURS ROUGES DOIVENT ETRE COMPLETEES</a:t>
          </a:r>
        </a:p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Calibri"/>
            </a:rPr>
            <a:t>LES LIGNES GRISEES NE SONT PAS OBLIGATOIRES</a:t>
          </a:r>
        </a:p>
        <a:p>
          <a:pPr algn="ctr" rtl="0">
            <a:defRPr sz="1000"/>
          </a:pPr>
          <a:endParaRPr lang="fr-FR" sz="2000" b="1" i="0" u="none" strike="noStrike" baseline="0">
            <a:solidFill>
              <a:srgbClr val="000000"/>
            </a:solidFill>
            <a:latin typeface="Calibri"/>
          </a:endParaRPr>
        </a:p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Calibri"/>
            </a:rPr>
            <a:t>Le candidat doit répondre avec des technologies différentes selon ses possibilités techniques. Dans tous les cas, il faut un débit non bridé pour chacune des  technologies</a:t>
          </a:r>
        </a:p>
        <a:p>
          <a:pPr algn="ctr" rtl="0">
            <a:defRPr sz="1000"/>
          </a:pPr>
          <a:endParaRPr lang="fr-FR" sz="2000" b="1" i="0" u="none" strike="noStrike" baseline="0">
            <a:solidFill>
              <a:srgbClr val="000000"/>
            </a:solidFill>
            <a:latin typeface="Calibri"/>
          </a:endParaRPr>
        </a:p>
        <a:p>
          <a:pPr algn="ctr" rtl="0">
            <a:defRPr sz="1000"/>
          </a:pPr>
          <a:endParaRPr lang="fr-FR" sz="2000" b="1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0</xdr:col>
      <xdr:colOff>66386</xdr:colOff>
      <xdr:row>16</xdr:row>
      <xdr:rowOff>7504</xdr:rowOff>
    </xdr:from>
    <xdr:to>
      <xdr:col>5</xdr:col>
      <xdr:colOff>1355436</xdr:colOff>
      <xdr:row>24</xdr:row>
      <xdr:rowOff>26554</xdr:rowOff>
    </xdr:to>
    <xdr:sp macro="" textlink="" fLocksText="0">
      <xdr:nvSpPr>
        <xdr:cNvPr id="3" name="Rectangle 3"/>
        <xdr:cNvSpPr>
          <a:spLocks noChangeArrowheads="1"/>
        </xdr:cNvSpPr>
      </xdr:nvSpPr>
      <xdr:spPr bwMode="auto">
        <a:xfrm>
          <a:off x="66386" y="7519554"/>
          <a:ext cx="11944350" cy="13017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 cap="flat">
              <a:solidFill>
                <a:srgbClr val="3465A4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36360" tIns="31680" rIns="0" bIns="31680" anchor="ctr"/>
        <a:lstStyle/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alibri"/>
            </a:rPr>
            <a:t>Fait à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alibri"/>
            </a:rPr>
            <a:t>Date :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alibri"/>
            </a:rPr>
            <a:t>Signature et cachet de la société</a:t>
          </a:r>
        </a:p>
      </xdr:txBody>
    </xdr:sp>
    <xdr:clientData/>
  </xdr:twoCellAnchor>
  <xdr:twoCellAnchor>
    <xdr:from>
      <xdr:col>5</xdr:col>
      <xdr:colOff>1435100</xdr:colOff>
      <xdr:row>16</xdr:row>
      <xdr:rowOff>19050</xdr:rowOff>
    </xdr:from>
    <xdr:to>
      <xdr:col>7</xdr:col>
      <xdr:colOff>971550</xdr:colOff>
      <xdr:row>23</xdr:row>
      <xdr:rowOff>107950</xdr:rowOff>
    </xdr:to>
    <xdr:sp macro="" textlink="" fLocksText="0">
      <xdr:nvSpPr>
        <xdr:cNvPr id="4" name="Rectangle 3"/>
        <xdr:cNvSpPr>
          <a:spLocks noChangeArrowheads="1"/>
        </xdr:cNvSpPr>
      </xdr:nvSpPr>
      <xdr:spPr bwMode="auto">
        <a:xfrm>
          <a:off x="12090400" y="7531100"/>
          <a:ext cx="4248150" cy="12128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 cap="flat">
              <a:solidFill>
                <a:srgbClr val="3465A4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27360" tIns="22680" rIns="0" bIns="22680" anchor="ctr"/>
        <a:lstStyle/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T116" totalsRowShown="0" headerRowDxfId="19" dataDxfId="17" headerRowBorderDxfId="18" tableBorderDxfId="16">
  <autoFilter ref="A1:T116"/>
  <tableColumns count="20">
    <tableColumn id="1" name="Nom du site" dataDxfId="15"/>
    <tableColumn id="2" name="Adresse physique" dataDxfId="14"/>
    <tableColumn id="3" name="Ville" dataDxfId="13"/>
    <tableColumn id="4" name="Code Postal" dataDxfId="12"/>
    <tableColumn id="5" name="Type de site" dataDxfId="11"/>
    <tableColumn id="6" name="NDI" dataDxfId="10"/>
    <tableColumn id="17" name="-" dataDxfId="9"/>
    <tableColumn id="7" name="Technologie @" dataDxfId="8"/>
    <tableColumn id="8" name="Débit @ UP/DOWN (kbps)" dataDxfId="7"/>
    <tableColumn id="12" name="tarification" dataDxfId="6">
      <calculatedColumnFormula>IF(AND(H2="ADSL"),54,IF(AND(H2="SDSL"),96,IF(AND(H2="VDSL"),54,"")))</calculatedColumnFormula>
    </tableColumn>
    <tableColumn id="22" name="IP LAN" dataDxfId="5"/>
    <tableColumn id="21" name="IP @" dataDxfId="4"/>
    <tableColumn id="11" name="preshared key"/>
    <tableColumn id="20" name="-2" dataDxfId="3"/>
    <tableColumn id="16" name="Technologie WAN A" dataDxfId="2"/>
    <tableColumn id="25" name="Coût WAN A"/>
    <tableColumn id="24" name="Technologie WAN B"/>
    <tableColumn id="26" name="Coût WAN B"/>
    <tableColumn id="23" name="IP LAN2" dataDxfId="1"/>
    <tableColumn id="9" name="Débit Wan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N308"/>
  <sheetViews>
    <sheetView zoomScaleNormal="100" workbookViewId="0">
      <pane xSplit="1" ySplit="2" topLeftCell="J138" activePane="bottomRight" state="frozen"/>
      <selection pane="topRight" activeCell="J1" sqref="J1"/>
      <selection pane="bottomLeft" activeCell="A138" sqref="A138"/>
      <selection pane="bottomRight" activeCell="A237" sqref="A237"/>
    </sheetView>
  </sheetViews>
  <sheetFormatPr baseColWidth="10" defaultColWidth="8.7109375" defaultRowHeight="12.75"/>
  <cols>
    <col min="1" max="1" width="64" style="7"/>
    <col min="2" max="2" width="40.85546875"/>
    <col min="3" max="3" width="9.140625" style="8"/>
    <col min="4" max="4" width="24.140625"/>
    <col min="5" max="5" width="21.28515625"/>
    <col min="6" max="6" width="13.42578125"/>
    <col min="7" max="7" width="21.28515625"/>
    <col min="8" max="8" width="20.28515625"/>
    <col min="9" max="9" width="13.140625"/>
    <col min="10" max="10" width="28.28515625"/>
    <col min="11" max="11" width="16.140625"/>
    <col min="12" max="12" width="18.28515625"/>
    <col min="13" max="13" width="17.5703125"/>
    <col min="14" max="14" width="14.85546875"/>
    <col min="15" max="15" width="14.42578125"/>
    <col min="16" max="16" width="31.85546875"/>
    <col min="17" max="17" width="13.28515625"/>
    <col min="18" max="18" width="31"/>
    <col min="19" max="19" width="13.7109375"/>
    <col min="20" max="20" width="14.42578125"/>
    <col min="21" max="21" width="7"/>
    <col min="22" max="22" width="36.42578125"/>
    <col min="23" max="23" width="27.7109375"/>
    <col min="24" max="25" width="25.85546875"/>
    <col min="26" max="27" width="28.140625"/>
    <col min="28" max="40" width="0" hidden="1"/>
    <col min="41" max="1025" width="10.7109375"/>
  </cols>
  <sheetData>
    <row r="1" spans="1:40" ht="15.75">
      <c r="A1"/>
      <c r="C1"/>
      <c r="M1" s="204" t="s">
        <v>323</v>
      </c>
      <c r="N1" s="204"/>
      <c r="O1" s="204"/>
      <c r="P1" s="204"/>
      <c r="Q1" s="204"/>
      <c r="R1" s="204"/>
      <c r="S1" s="204"/>
      <c r="T1" s="204"/>
      <c r="W1" s="204" t="s">
        <v>324</v>
      </c>
      <c r="X1" s="204"/>
      <c r="Y1" s="204"/>
      <c r="Z1" s="204"/>
      <c r="AA1" s="204"/>
      <c r="AB1" s="204"/>
      <c r="AC1" s="204"/>
      <c r="AD1" s="204"/>
      <c r="AH1" s="204" t="s">
        <v>325</v>
      </c>
      <c r="AI1" s="204"/>
      <c r="AJ1" s="204"/>
      <c r="AK1" s="204"/>
      <c r="AL1" s="204"/>
      <c r="AM1" s="204"/>
      <c r="AN1" s="204"/>
    </row>
    <row r="2" spans="1:40" s="9" customFormat="1" ht="76.5">
      <c r="A2" s="9" t="s">
        <v>0</v>
      </c>
      <c r="B2" s="9" t="s">
        <v>326</v>
      </c>
      <c r="C2" s="10" t="s">
        <v>327</v>
      </c>
      <c r="D2" s="9" t="s">
        <v>2</v>
      </c>
      <c r="E2" s="9" t="s">
        <v>328</v>
      </c>
      <c r="F2" s="9" t="s">
        <v>4</v>
      </c>
      <c r="G2" s="9" t="s">
        <v>329</v>
      </c>
      <c r="H2" s="9" t="s">
        <v>330</v>
      </c>
      <c r="I2" s="9" t="s">
        <v>331</v>
      </c>
      <c r="J2" s="9" t="s">
        <v>332</v>
      </c>
      <c r="K2" s="9" t="s">
        <v>333</v>
      </c>
      <c r="L2" s="9" t="s">
        <v>334</v>
      </c>
      <c r="M2" s="9" t="s">
        <v>335</v>
      </c>
      <c r="N2" s="9" t="s">
        <v>336</v>
      </c>
      <c r="O2" s="9" t="s">
        <v>337</v>
      </c>
      <c r="P2" s="9" t="s">
        <v>338</v>
      </c>
      <c r="Q2" s="9" t="s">
        <v>339</v>
      </c>
      <c r="R2" s="9" t="s">
        <v>340</v>
      </c>
      <c r="S2" s="9" t="s">
        <v>341</v>
      </c>
      <c r="T2" s="11" t="s">
        <v>342</v>
      </c>
      <c r="U2" s="11"/>
      <c r="V2" s="11"/>
      <c r="W2" s="9" t="s">
        <v>338</v>
      </c>
      <c r="X2" s="9" t="s">
        <v>335</v>
      </c>
      <c r="Y2" s="9" t="str">
        <f t="shared" ref="Y2:Y65" si="0">N2</f>
        <v>Option Interface Ethernet € HT</v>
      </c>
      <c r="Z2" s="9" t="s">
        <v>337</v>
      </c>
      <c r="AA2" s="9" t="s">
        <v>343</v>
      </c>
      <c r="AB2" s="9" t="s">
        <v>344</v>
      </c>
      <c r="AC2" s="9" t="s">
        <v>345</v>
      </c>
      <c r="AD2" s="9" t="s">
        <v>346</v>
      </c>
      <c r="AG2" s="9" t="s">
        <v>5</v>
      </c>
      <c r="AH2" s="12" t="s">
        <v>347</v>
      </c>
      <c r="AI2" s="12" t="s">
        <v>348</v>
      </c>
      <c r="AJ2" s="12" t="s">
        <v>349</v>
      </c>
      <c r="AK2" s="9" t="s">
        <v>338</v>
      </c>
      <c r="AL2" s="9" t="s">
        <v>335</v>
      </c>
      <c r="AM2" s="9" t="s">
        <v>337</v>
      </c>
      <c r="AN2" s="9" t="s">
        <v>350</v>
      </c>
    </row>
    <row r="3" spans="1:40">
      <c r="A3" s="7" t="s">
        <v>351</v>
      </c>
      <c r="B3" t="e">
        <f>VLOOKUP(BdC!A3,main!A$1:S$1048380,2,0)</f>
        <v>#N/A</v>
      </c>
      <c r="C3" s="8" t="e">
        <f>VLOOKUP(A3,main!A$1:S$1048380,4,0)</f>
        <v>#N/A</v>
      </c>
      <c r="D3" t="s">
        <v>352</v>
      </c>
      <c r="E3" t="e">
        <f>VLOOKUP(A3,#REF!,5,0)</f>
        <v>#REF!</v>
      </c>
      <c r="F3" t="e">
        <f>VLOOKUP(A3,main!A$1:E$1048380,5,0)</f>
        <v>#N/A</v>
      </c>
      <c r="G3" t="s">
        <v>353</v>
      </c>
      <c r="H3" t="s">
        <v>354</v>
      </c>
      <c r="I3" t="s">
        <v>355</v>
      </c>
      <c r="J3" t="s">
        <v>356</v>
      </c>
      <c r="K3" t="e">
        <f>VLOOKUP(A3,main!A$1:S$1048380,12,0)</f>
        <v>#N/A</v>
      </c>
      <c r="L3" s="13">
        <v>79.55</v>
      </c>
      <c r="M3" s="14">
        <f>AL3</f>
        <v>95.5</v>
      </c>
      <c r="N3" s="14">
        <v>0</v>
      </c>
      <c r="O3" s="14">
        <v>562.5</v>
      </c>
      <c r="P3" t="str">
        <f>AK3</f>
        <v>FT_SDSLBis_2M_4p_C1</v>
      </c>
      <c r="Q3" s="15">
        <v>41365</v>
      </c>
      <c r="R3" t="s">
        <v>357</v>
      </c>
      <c r="S3" t="s">
        <v>358</v>
      </c>
      <c r="T3" s="16">
        <v>2</v>
      </c>
      <c r="U3" s="16"/>
      <c r="V3" s="16"/>
      <c r="W3" t="str">
        <f>P3</f>
        <v>FT_SDSLBis_2M_4p_C1</v>
      </c>
      <c r="X3" s="17">
        <f>M3</f>
        <v>95.5</v>
      </c>
      <c r="Y3" s="17">
        <f t="shared" si="0"/>
        <v>0</v>
      </c>
      <c r="Z3" s="17">
        <f>O3</f>
        <v>562.5</v>
      </c>
      <c r="AA3" s="18">
        <f t="shared" ref="AA3:AA8" si="1">AN3</f>
        <v>0</v>
      </c>
      <c r="AB3" s="7" t="s">
        <v>359</v>
      </c>
      <c r="AD3">
        <f>AN3</f>
        <v>0</v>
      </c>
      <c r="AG3" t="e">
        <f t="shared" ref="AG3:AG11" si="2">VLOOKUP(A3,,5,0)</f>
        <v>#N/A</v>
      </c>
      <c r="AH3" s="19" t="s">
        <v>360</v>
      </c>
      <c r="AI3" s="20">
        <v>4</v>
      </c>
      <c r="AJ3" s="20" t="s">
        <v>359</v>
      </c>
      <c r="AK3" t="s">
        <v>361</v>
      </c>
      <c r="AL3" s="13">
        <v>95.5</v>
      </c>
      <c r="AM3" s="13">
        <v>562.5</v>
      </c>
    </row>
    <row r="4" spans="1:40">
      <c r="A4" s="7" t="s">
        <v>362</v>
      </c>
      <c r="B4" t="e">
        <f>VLOOKUP(BdC!A4,main!A$1:S$1048380,2,0)</f>
        <v>#N/A</v>
      </c>
      <c r="C4" s="8" t="e">
        <f>VLOOKUP(A4,main!A$1:S$1048380,4,0)</f>
        <v>#N/A</v>
      </c>
      <c r="D4" t="s">
        <v>363</v>
      </c>
      <c r="E4" t="e">
        <f>VLOOKUP(A4,#REF!,5,0)</f>
        <v>#REF!</v>
      </c>
      <c r="F4" t="e">
        <f>VLOOKUP(A4,main!A$1:E$1048380,5,0)</f>
        <v>#N/A</v>
      </c>
      <c r="G4" t="s">
        <v>364</v>
      </c>
      <c r="H4" t="s">
        <v>354</v>
      </c>
      <c r="I4" t="s">
        <v>355</v>
      </c>
      <c r="J4" t="s">
        <v>365</v>
      </c>
      <c r="K4" t="e">
        <f>VLOOKUP(A4,main!A$1:S$1048380,12,0)</f>
        <v>#N/A</v>
      </c>
      <c r="L4" s="13">
        <v>79.55</v>
      </c>
      <c r="M4" s="14">
        <f>AL4</f>
        <v>95.5</v>
      </c>
      <c r="N4" s="14">
        <v>0</v>
      </c>
      <c r="O4" s="14">
        <v>562.5</v>
      </c>
      <c r="P4" t="str">
        <f>AK4</f>
        <v>FT_SDSLBis_2M_4p_C1</v>
      </c>
      <c r="Q4" s="15">
        <v>41365</v>
      </c>
      <c r="R4" t="s">
        <v>357</v>
      </c>
      <c r="S4" t="s">
        <v>358</v>
      </c>
      <c r="T4" s="16">
        <v>2</v>
      </c>
      <c r="U4" s="16"/>
      <c r="V4" s="16"/>
      <c r="W4" t="str">
        <f>P4</f>
        <v>FT_SDSLBis_2M_4p_C1</v>
      </c>
      <c r="X4" s="17">
        <f>M4</f>
        <v>95.5</v>
      </c>
      <c r="Y4" s="17">
        <f t="shared" si="0"/>
        <v>0</v>
      </c>
      <c r="Z4" s="17">
        <f>O4</f>
        <v>562.5</v>
      </c>
      <c r="AA4" s="18">
        <f t="shared" si="1"/>
        <v>1208</v>
      </c>
      <c r="AB4" s="7" t="s">
        <v>359</v>
      </c>
      <c r="AD4">
        <f>AN4</f>
        <v>1208</v>
      </c>
      <c r="AG4" t="e">
        <f t="shared" si="2"/>
        <v>#N/A</v>
      </c>
      <c r="AH4" s="19" t="s">
        <v>360</v>
      </c>
      <c r="AI4" s="20">
        <v>4</v>
      </c>
      <c r="AJ4" s="20" t="s">
        <v>360</v>
      </c>
      <c r="AK4" t="s">
        <v>361</v>
      </c>
      <c r="AL4" s="13">
        <v>95.5</v>
      </c>
      <c r="AM4" s="13">
        <v>562.5</v>
      </c>
      <c r="AN4">
        <v>1208</v>
      </c>
    </row>
    <row r="5" spans="1:40">
      <c r="A5" s="7" t="s">
        <v>366</v>
      </c>
      <c r="B5" t="e">
        <f>VLOOKUP(BdC!A5,main!A$1:S$1048380,2,0)</f>
        <v>#N/A</v>
      </c>
      <c r="C5" s="8" t="e">
        <f>VLOOKUP(A5,main!A$1:S$1048380,4,0)</f>
        <v>#N/A</v>
      </c>
      <c r="D5" t="s">
        <v>367</v>
      </c>
      <c r="E5" t="e">
        <f>VLOOKUP(A5,#REF!,5,0)</f>
        <v>#REF!</v>
      </c>
      <c r="F5" t="e">
        <f>VLOOKUP(A5,main!A$1:E$1048380,5,0)</f>
        <v>#N/A</v>
      </c>
      <c r="G5" t="s">
        <v>368</v>
      </c>
      <c r="H5" t="s">
        <v>369</v>
      </c>
      <c r="I5" t="s">
        <v>370</v>
      </c>
      <c r="J5" t="s">
        <v>371</v>
      </c>
      <c r="K5" t="e">
        <f>VLOOKUP(A5,main!A$1:S$1048380,12,0)</f>
        <v>#N/A</v>
      </c>
      <c r="L5" s="13">
        <v>213</v>
      </c>
      <c r="M5" s="14">
        <v>85.13</v>
      </c>
      <c r="N5" s="14">
        <v>27.63</v>
      </c>
      <c r="O5" s="14">
        <v>475</v>
      </c>
      <c r="P5" t="s">
        <v>372</v>
      </c>
      <c r="Q5" s="15">
        <v>41365</v>
      </c>
      <c r="R5" t="s">
        <v>373</v>
      </c>
      <c r="S5" t="s">
        <v>374</v>
      </c>
      <c r="T5" s="16">
        <v>4</v>
      </c>
      <c r="U5" s="16"/>
      <c r="V5" s="16"/>
      <c r="W5" t="s">
        <v>372</v>
      </c>
      <c r="X5" s="17">
        <v>85.13</v>
      </c>
      <c r="Y5" s="17">
        <f t="shared" si="0"/>
        <v>27.63</v>
      </c>
      <c r="Z5" s="17">
        <f>O5</f>
        <v>475</v>
      </c>
      <c r="AA5" s="18">
        <f t="shared" si="1"/>
        <v>0</v>
      </c>
      <c r="AB5" s="7" t="s">
        <v>360</v>
      </c>
      <c r="AC5" s="7" t="s">
        <v>375</v>
      </c>
      <c r="AD5">
        <v>1043</v>
      </c>
      <c r="AG5" t="e">
        <f t="shared" si="2"/>
        <v>#N/A</v>
      </c>
      <c r="AH5" s="19" t="s">
        <v>359</v>
      </c>
      <c r="AI5" s="20"/>
      <c r="AJ5" s="20"/>
    </row>
    <row r="6" spans="1:40">
      <c r="A6" s="7" t="s">
        <v>376</v>
      </c>
      <c r="B6" t="e">
        <f>VLOOKUP(BdC!A6,main!A$1:S$1048380,2,0)</f>
        <v>#N/A</v>
      </c>
      <c r="C6" s="8" t="e">
        <f>VLOOKUP(A6,main!A$1:S$1048380,4,0)</f>
        <v>#N/A</v>
      </c>
      <c r="D6" t="s">
        <v>377</v>
      </c>
      <c r="E6" t="e">
        <f>VLOOKUP(A6,#REF!,5,0)</f>
        <v>#REF!</v>
      </c>
      <c r="F6" t="e">
        <f>VLOOKUP(A6,main!A$1:E$1048380,5,0)</f>
        <v>#N/A</v>
      </c>
      <c r="G6" t="s">
        <v>378</v>
      </c>
      <c r="H6" t="s">
        <v>379</v>
      </c>
      <c r="I6" t="s">
        <v>380</v>
      </c>
      <c r="J6" t="s">
        <v>381</v>
      </c>
      <c r="K6" t="e">
        <f>VLOOKUP(A6,main!A$1:S$1048380,12,0)</f>
        <v>#N/A</v>
      </c>
      <c r="L6" s="13">
        <v>293.38</v>
      </c>
      <c r="M6" s="14">
        <f>AL6</f>
        <v>77.5</v>
      </c>
      <c r="N6" s="14">
        <v>31.25</v>
      </c>
      <c r="O6" s="14">
        <v>475</v>
      </c>
      <c r="P6" t="str">
        <f>AK6</f>
        <v>FT_SDSLBis_4M_2p_C1</v>
      </c>
      <c r="Q6" s="15">
        <v>41365</v>
      </c>
      <c r="S6" t="s">
        <v>358</v>
      </c>
      <c r="T6" s="16">
        <v>4</v>
      </c>
      <c r="U6" s="16"/>
      <c r="V6" s="16"/>
      <c r="W6" s="7" t="s">
        <v>382</v>
      </c>
      <c r="X6" s="17">
        <v>116</v>
      </c>
      <c r="Y6" s="17">
        <f t="shared" si="0"/>
        <v>31.25</v>
      </c>
      <c r="Z6" s="17">
        <v>562.5</v>
      </c>
      <c r="AA6" s="18">
        <f t="shared" si="1"/>
        <v>1043</v>
      </c>
      <c r="AB6" s="7" t="s">
        <v>360</v>
      </c>
      <c r="AC6" s="7" t="s">
        <v>383</v>
      </c>
      <c r="AD6">
        <v>1208</v>
      </c>
      <c r="AG6" t="e">
        <f t="shared" si="2"/>
        <v>#N/A</v>
      </c>
      <c r="AH6" s="19" t="s">
        <v>360</v>
      </c>
      <c r="AI6" s="20">
        <v>4</v>
      </c>
      <c r="AJ6" s="20" t="s">
        <v>360</v>
      </c>
      <c r="AK6" t="s">
        <v>384</v>
      </c>
      <c r="AL6" s="13">
        <v>77.5</v>
      </c>
      <c r="AM6" s="13">
        <v>475</v>
      </c>
      <c r="AN6">
        <v>1043</v>
      </c>
    </row>
    <row r="7" spans="1:40">
      <c r="A7" s="7" t="s">
        <v>385</v>
      </c>
      <c r="B7" t="e">
        <f>VLOOKUP(BdC!A7,main!A$1:S$1048380,2,0)</f>
        <v>#N/A</v>
      </c>
      <c r="C7" s="8" t="e">
        <f>VLOOKUP(A7,main!A$1:S$1048380,4,0)</f>
        <v>#N/A</v>
      </c>
      <c r="D7" t="s">
        <v>386</v>
      </c>
      <c r="E7" t="e">
        <f>VLOOKUP(A7,#REF!,5,0)</f>
        <v>#REF!</v>
      </c>
      <c r="F7" t="e">
        <f>VLOOKUP(A7,main!A$1:E$1048380,5,0)</f>
        <v>#N/A</v>
      </c>
      <c r="G7" t="s">
        <v>387</v>
      </c>
      <c r="H7" t="s">
        <v>388</v>
      </c>
      <c r="I7" t="s">
        <v>389</v>
      </c>
      <c r="J7" t="s">
        <v>390</v>
      </c>
      <c r="K7" t="e">
        <f>VLOOKUP(A7,main!A$1:S$1048380,12,0)</f>
        <v>#N/A</v>
      </c>
      <c r="L7" s="13">
        <v>101.44</v>
      </c>
      <c r="M7" s="14">
        <f>AL7</f>
        <v>51</v>
      </c>
      <c r="N7" s="14">
        <v>0</v>
      </c>
      <c r="O7" s="14">
        <v>475</v>
      </c>
      <c r="P7" t="str">
        <f>AK7</f>
        <v>FT_SDSLBis_512K_2p_C1</v>
      </c>
      <c r="Q7" s="15">
        <v>41395</v>
      </c>
      <c r="S7" t="s">
        <v>358</v>
      </c>
      <c r="T7" s="16">
        <v>0.5</v>
      </c>
      <c r="U7" s="16"/>
      <c r="V7" s="16"/>
      <c r="W7" t="str">
        <f>P7</f>
        <v>FT_SDSLBis_512K_2p_C1</v>
      </c>
      <c r="X7" s="17">
        <f>M7</f>
        <v>51</v>
      </c>
      <c r="Y7" s="17">
        <f t="shared" si="0"/>
        <v>0</v>
      </c>
      <c r="Z7" s="17">
        <f>O7</f>
        <v>475</v>
      </c>
      <c r="AA7" s="18">
        <f t="shared" si="1"/>
        <v>0</v>
      </c>
      <c r="AB7" s="7" t="s">
        <v>360</v>
      </c>
      <c r="AC7" s="7" t="s">
        <v>375</v>
      </c>
      <c r="AD7">
        <v>1043</v>
      </c>
      <c r="AG7" t="e">
        <f t="shared" si="2"/>
        <v>#N/A</v>
      </c>
      <c r="AH7" s="19" t="s">
        <v>360</v>
      </c>
      <c r="AI7" s="20">
        <v>2</v>
      </c>
      <c r="AJ7" s="20" t="s">
        <v>360</v>
      </c>
      <c r="AK7" t="s">
        <v>391</v>
      </c>
      <c r="AL7">
        <v>51</v>
      </c>
      <c r="AM7">
        <v>475</v>
      </c>
    </row>
    <row r="8" spans="1:40">
      <c r="A8" s="7" t="s">
        <v>385</v>
      </c>
      <c r="B8" t="e">
        <f>VLOOKUP(BdC!A8,main!A$1:S$1048380,2,0)</f>
        <v>#N/A</v>
      </c>
      <c r="C8" s="8" t="e">
        <f>VLOOKUP(A8,main!A$1:S$1048380,4,0)</f>
        <v>#N/A</v>
      </c>
      <c r="D8" t="s">
        <v>386</v>
      </c>
      <c r="E8" t="e">
        <f>VLOOKUP(A8,#REF!,5,0)</f>
        <v>#REF!</v>
      </c>
      <c r="F8" t="e">
        <f>VLOOKUP(A8,main!A$1:E$1048380,5,0)</f>
        <v>#N/A</v>
      </c>
      <c r="G8" t="s">
        <v>392</v>
      </c>
      <c r="H8" t="s">
        <v>388</v>
      </c>
      <c r="I8" t="s">
        <v>389</v>
      </c>
      <c r="J8" t="s">
        <v>393</v>
      </c>
      <c r="K8" t="e">
        <f>VLOOKUP(A8,main!A$1:S$1048380,12,0)</f>
        <v>#N/A</v>
      </c>
      <c r="L8" s="13">
        <v>101.44</v>
      </c>
      <c r="M8" s="14">
        <f>AL8</f>
        <v>51</v>
      </c>
      <c r="N8" s="14">
        <v>0</v>
      </c>
      <c r="O8" s="14">
        <v>475</v>
      </c>
      <c r="P8" t="str">
        <f>AK8</f>
        <v>FT_SDSLBis_512K_2p_C1</v>
      </c>
      <c r="Q8" s="15">
        <v>41395</v>
      </c>
      <c r="S8" t="s">
        <v>358</v>
      </c>
      <c r="T8" s="16">
        <v>0.5</v>
      </c>
      <c r="U8" s="16"/>
      <c r="V8" s="16"/>
      <c r="W8" t="str">
        <f>P8</f>
        <v>FT_SDSLBis_512K_2p_C1</v>
      </c>
      <c r="X8" s="17">
        <f>M8</f>
        <v>51</v>
      </c>
      <c r="Y8" s="17">
        <f t="shared" si="0"/>
        <v>0</v>
      </c>
      <c r="Z8" s="17">
        <f>O8</f>
        <v>475</v>
      </c>
      <c r="AA8" s="18">
        <f t="shared" si="1"/>
        <v>0</v>
      </c>
      <c r="AB8" s="7" t="s">
        <v>360</v>
      </c>
      <c r="AC8" s="7" t="s">
        <v>375</v>
      </c>
      <c r="AD8">
        <v>1043</v>
      </c>
      <c r="AG8" t="e">
        <f t="shared" si="2"/>
        <v>#N/A</v>
      </c>
      <c r="AH8" s="19" t="s">
        <v>360</v>
      </c>
      <c r="AI8" s="20">
        <v>2</v>
      </c>
      <c r="AJ8" s="20" t="s">
        <v>360</v>
      </c>
      <c r="AK8" t="s">
        <v>391</v>
      </c>
      <c r="AL8">
        <v>51</v>
      </c>
      <c r="AM8">
        <v>475</v>
      </c>
    </row>
    <row r="9" spans="1:40" s="22" customFormat="1">
      <c r="A9" s="21" t="s">
        <v>394</v>
      </c>
      <c r="B9" s="22" t="e">
        <f>VLOOKUP(BdC!A9,main!A$1:S$1048380,2,0)</f>
        <v>#N/A</v>
      </c>
      <c r="C9" s="23" t="e">
        <f>VLOOKUP(A9,main!A$1:S$1048380,4,0)</f>
        <v>#N/A</v>
      </c>
      <c r="D9" s="22" t="s">
        <v>395</v>
      </c>
      <c r="E9" t="e">
        <f>VLOOKUP(A9,#REF!,5,0)</f>
        <v>#REF!</v>
      </c>
      <c r="F9" s="22" t="e">
        <f>VLOOKUP(A9,main!A$1:E$1048380,5,0)</f>
        <v>#N/A</v>
      </c>
      <c r="G9" s="22" t="s">
        <v>396</v>
      </c>
      <c r="H9" s="22" t="s">
        <v>388</v>
      </c>
      <c r="I9" s="22" t="s">
        <v>389</v>
      </c>
      <c r="J9" s="22" t="s">
        <v>397</v>
      </c>
      <c r="K9" s="22" t="e">
        <f>VLOOKUP(A9,main!A$1:S$1048380,12,0)</f>
        <v>#N/A</v>
      </c>
      <c r="L9" s="24">
        <v>101.44</v>
      </c>
      <c r="M9" s="25">
        <v>370.75</v>
      </c>
      <c r="N9" s="25">
        <v>0</v>
      </c>
      <c r="O9" s="25">
        <v>0</v>
      </c>
      <c r="P9" s="22" t="s">
        <v>398</v>
      </c>
      <c r="Q9" s="26">
        <v>41426</v>
      </c>
      <c r="S9" s="22" t="s">
        <v>399</v>
      </c>
      <c r="T9" s="27">
        <v>20</v>
      </c>
      <c r="U9" s="27"/>
      <c r="V9" s="27"/>
      <c r="W9" s="24" t="str">
        <f>P9</f>
        <v>SMSN_FO_20M</v>
      </c>
      <c r="X9" s="28">
        <f>M9</f>
        <v>370.75</v>
      </c>
      <c r="Y9" s="28">
        <f t="shared" si="0"/>
        <v>0</v>
      </c>
      <c r="Z9" s="28">
        <f>O9</f>
        <v>0</v>
      </c>
      <c r="AA9" s="29">
        <f t="shared" ref="AA9:AA72" si="3">AD9</f>
        <v>0</v>
      </c>
      <c r="AB9" s="21" t="s">
        <v>359</v>
      </c>
      <c r="AD9" s="22">
        <f t="shared" ref="AD9:AD27" si="4">AN9</f>
        <v>0</v>
      </c>
      <c r="AG9" s="22" t="e">
        <f t="shared" si="2"/>
        <v>#N/A</v>
      </c>
      <c r="AH9" s="30" t="s">
        <v>359</v>
      </c>
      <c r="AI9" s="31"/>
      <c r="AJ9" s="31"/>
    </row>
    <row r="10" spans="1:40">
      <c r="A10" s="7" t="s">
        <v>400</v>
      </c>
      <c r="B10" t="e">
        <f>VLOOKUP(BdC!A10,main!A$1:S$1048380,2,0)</f>
        <v>#N/A</v>
      </c>
      <c r="C10" s="8" t="e">
        <f>VLOOKUP(A10,main!A$1:S$1048380,4,0)</f>
        <v>#N/A</v>
      </c>
      <c r="D10" t="s">
        <v>377</v>
      </c>
      <c r="E10" t="e">
        <f>VLOOKUP(A10,#REF!,5,0)</f>
        <v>#REF!</v>
      </c>
      <c r="F10" t="e">
        <f>VLOOKUP(A10,main!A$1:E$1048380,5,0)</f>
        <v>#N/A</v>
      </c>
      <c r="G10" t="s">
        <v>401</v>
      </c>
      <c r="H10" t="s">
        <v>379</v>
      </c>
      <c r="I10" t="s">
        <v>380</v>
      </c>
      <c r="J10" t="s">
        <v>402</v>
      </c>
      <c r="K10" t="e">
        <f>VLOOKUP(A10,main!A$1:S$1048380,12,0)</f>
        <v>#N/A</v>
      </c>
      <c r="L10" s="13">
        <v>293.38</v>
      </c>
      <c r="M10" s="14">
        <f>AL10</f>
        <v>77.5</v>
      </c>
      <c r="N10" s="14">
        <v>31.25</v>
      </c>
      <c r="O10" s="14">
        <v>475</v>
      </c>
      <c r="P10" t="str">
        <f>AK10</f>
        <v>FT_SDSLBis_4M_2p_C1</v>
      </c>
      <c r="Q10" s="15">
        <v>41365</v>
      </c>
      <c r="S10" t="s">
        <v>358</v>
      </c>
      <c r="T10" s="16">
        <v>4</v>
      </c>
      <c r="U10" s="16"/>
      <c r="V10" s="16"/>
      <c r="W10" s="7" t="s">
        <v>382</v>
      </c>
      <c r="X10" s="17">
        <v>116</v>
      </c>
      <c r="Y10" s="17">
        <f t="shared" si="0"/>
        <v>31.25</v>
      </c>
      <c r="Z10" s="17">
        <v>563</v>
      </c>
      <c r="AA10" s="18">
        <f t="shared" si="3"/>
        <v>0</v>
      </c>
      <c r="AB10" s="7" t="s">
        <v>359</v>
      </c>
      <c r="AD10">
        <f t="shared" si="4"/>
        <v>0</v>
      </c>
      <c r="AG10" t="e">
        <f t="shared" si="2"/>
        <v>#N/A</v>
      </c>
      <c r="AH10" s="19" t="s">
        <v>360</v>
      </c>
      <c r="AI10" s="20">
        <v>4</v>
      </c>
      <c r="AJ10" s="19" t="s">
        <v>359</v>
      </c>
      <c r="AK10" t="s">
        <v>384</v>
      </c>
      <c r="AL10" s="13">
        <v>77.5</v>
      </c>
      <c r="AM10" s="13">
        <v>475</v>
      </c>
    </row>
    <row r="11" spans="1:40">
      <c r="A11" s="7" t="s">
        <v>403</v>
      </c>
      <c r="B11" t="e">
        <f>VLOOKUP(BdC!A11,main!A$1:S$1048380,2,0)</f>
        <v>#N/A</v>
      </c>
      <c r="C11" s="8" t="e">
        <f>VLOOKUP(A11,main!A$1:S$1048380,4,0)</f>
        <v>#N/A</v>
      </c>
      <c r="D11" t="s">
        <v>404</v>
      </c>
      <c r="E11" t="e">
        <f>VLOOKUP(A11,#REF!,5,0)</f>
        <v>#REF!</v>
      </c>
      <c r="F11" t="e">
        <f>VLOOKUP(A11,main!A$1:E$1048380,5,0)</f>
        <v>#N/A</v>
      </c>
      <c r="G11" t="s">
        <v>405</v>
      </c>
      <c r="H11" t="s">
        <v>354</v>
      </c>
      <c r="I11" t="s">
        <v>406</v>
      </c>
      <c r="J11" t="s">
        <v>407</v>
      </c>
      <c r="K11" t="e">
        <f>VLOOKUP(A11,main!A$1:S$1048380,12,0)</f>
        <v>#N/A</v>
      </c>
      <c r="L11" s="13">
        <v>94.87</v>
      </c>
      <c r="M11" s="14">
        <f>AL11</f>
        <v>56.13</v>
      </c>
      <c r="N11" s="14">
        <v>0</v>
      </c>
      <c r="O11" s="14">
        <v>475</v>
      </c>
      <c r="P11" t="str">
        <f>AK11</f>
        <v>FT_SDSLBis_1M_2p_C1</v>
      </c>
      <c r="Q11" s="15">
        <v>41365</v>
      </c>
      <c r="S11" t="s">
        <v>358</v>
      </c>
      <c r="T11" s="16">
        <v>1</v>
      </c>
      <c r="U11" s="16"/>
      <c r="V11" s="16"/>
      <c r="W11" t="str">
        <f>P11</f>
        <v>FT_SDSLBis_1M_2p_C1</v>
      </c>
      <c r="X11" s="17">
        <f>M11</f>
        <v>56.13</v>
      </c>
      <c r="Y11" s="17">
        <f t="shared" si="0"/>
        <v>0</v>
      </c>
      <c r="Z11" s="17">
        <f>O11</f>
        <v>475</v>
      </c>
      <c r="AA11" s="18">
        <f t="shared" si="3"/>
        <v>0</v>
      </c>
      <c r="AB11" s="7" t="s">
        <v>359</v>
      </c>
      <c r="AD11">
        <f t="shared" si="4"/>
        <v>0</v>
      </c>
      <c r="AG11" t="e">
        <f t="shared" si="2"/>
        <v>#N/A</v>
      </c>
      <c r="AH11" s="19" t="s">
        <v>360</v>
      </c>
      <c r="AI11" s="20">
        <v>2</v>
      </c>
      <c r="AJ11" s="19" t="s">
        <v>359</v>
      </c>
      <c r="AK11" t="s">
        <v>408</v>
      </c>
      <c r="AL11">
        <v>56.13</v>
      </c>
      <c r="AM11">
        <v>475</v>
      </c>
    </row>
    <row r="12" spans="1:40">
      <c r="A12" s="7" t="s">
        <v>409</v>
      </c>
      <c r="B12" t="e">
        <f>VLOOKUP(BdC!A12,main!A$1:S$1048380,2,0)</f>
        <v>#N/A</v>
      </c>
      <c r="C12" s="8" t="e">
        <f>VLOOKUP(A12,main!A$1:S$1048380,4,0)</f>
        <v>#N/A</v>
      </c>
      <c r="D12" t="s">
        <v>410</v>
      </c>
      <c r="E12" t="e">
        <f>VLOOKUP(A12,#REF!,5,0)</f>
        <v>#REF!</v>
      </c>
      <c r="F12" t="e">
        <f>VLOOKUP(A12,main!A$1:E$1048380,5,0)</f>
        <v>#N/A</v>
      </c>
      <c r="G12" t="s">
        <v>411</v>
      </c>
      <c r="H12" t="s">
        <v>354</v>
      </c>
      <c r="I12" t="s">
        <v>406</v>
      </c>
      <c r="J12" t="s">
        <v>412</v>
      </c>
      <c r="K12" t="e">
        <f>VLOOKUP(A12,main!A$1:S$1048380,12,0)</f>
        <v>#N/A</v>
      </c>
      <c r="L12" s="13">
        <v>94.87</v>
      </c>
      <c r="M12" s="14">
        <v>51.75</v>
      </c>
      <c r="N12" s="14">
        <v>0</v>
      </c>
      <c r="O12" s="14">
        <v>263.75</v>
      </c>
      <c r="P12" t="s">
        <v>413</v>
      </c>
      <c r="Q12" s="15">
        <v>41365</v>
      </c>
      <c r="S12" t="s">
        <v>399</v>
      </c>
      <c r="T12" s="16">
        <v>20</v>
      </c>
      <c r="U12" s="16"/>
      <c r="V12" s="16"/>
      <c r="W12" t="str">
        <f>P12</f>
        <v>SMSN_ADSLMax</v>
      </c>
      <c r="X12" s="17">
        <f>M12</f>
        <v>51.75</v>
      </c>
      <c r="Y12" s="17">
        <f t="shared" si="0"/>
        <v>0</v>
      </c>
      <c r="Z12" s="17">
        <f>O12</f>
        <v>263.75</v>
      </c>
      <c r="AA12" s="18">
        <f t="shared" si="3"/>
        <v>0</v>
      </c>
      <c r="AB12" s="7" t="s">
        <v>359</v>
      </c>
      <c r="AD12">
        <f t="shared" si="4"/>
        <v>0</v>
      </c>
    </row>
    <row r="13" spans="1:40">
      <c r="A13" s="7" t="s">
        <v>414</v>
      </c>
      <c r="B13" t="e">
        <f>VLOOKUP(BdC!A13,main!A$1:S$1048380,2,0)</f>
        <v>#N/A</v>
      </c>
      <c r="C13" s="8" t="e">
        <f>VLOOKUP(A13,main!A$1:S$1048380,4,0)</f>
        <v>#N/A</v>
      </c>
      <c r="D13" t="s">
        <v>377</v>
      </c>
      <c r="E13" t="e">
        <f>VLOOKUP(A13,#REF!,5,0)</f>
        <v>#REF!</v>
      </c>
      <c r="F13" t="e">
        <f>VLOOKUP(A13,main!A$1:E$1048380,5,0)</f>
        <v>#N/A</v>
      </c>
      <c r="G13" t="s">
        <v>415</v>
      </c>
      <c r="H13" t="s">
        <v>354</v>
      </c>
      <c r="I13" t="s">
        <v>406</v>
      </c>
      <c r="J13" t="s">
        <v>416</v>
      </c>
      <c r="K13" t="e">
        <f>VLOOKUP(A13,main!A$1:S$1048380,12,0)</f>
        <v>#N/A</v>
      </c>
      <c r="L13" s="13">
        <v>94.87</v>
      </c>
      <c r="M13" s="14">
        <f>AL13</f>
        <v>42.63</v>
      </c>
      <c r="N13" s="14">
        <v>0</v>
      </c>
      <c r="O13" s="14">
        <v>475</v>
      </c>
      <c r="P13" t="str">
        <f>AK13</f>
        <v>FT_SDSLBis_1M_1p_C1</v>
      </c>
      <c r="Q13" s="15">
        <v>41334</v>
      </c>
      <c r="S13" t="s">
        <v>358</v>
      </c>
      <c r="T13" s="16">
        <v>1</v>
      </c>
      <c r="U13" s="16"/>
      <c r="V13" s="16"/>
      <c r="W13" t="str">
        <f>P13</f>
        <v>FT_SDSLBis_1M_1p_C1</v>
      </c>
      <c r="X13" s="17">
        <f>M13</f>
        <v>42.63</v>
      </c>
      <c r="Y13" s="17">
        <f t="shared" si="0"/>
        <v>0</v>
      </c>
      <c r="Z13" s="17">
        <f>O13</f>
        <v>475</v>
      </c>
      <c r="AA13" s="18">
        <f t="shared" si="3"/>
        <v>0</v>
      </c>
      <c r="AB13" s="7" t="s">
        <v>359</v>
      </c>
      <c r="AD13">
        <f t="shared" si="4"/>
        <v>0</v>
      </c>
      <c r="AG13" t="e">
        <f t="shared" ref="AG13:AG24" si="5">VLOOKUP(A13,,5,0)</f>
        <v>#N/A</v>
      </c>
      <c r="AH13" s="19" t="s">
        <v>360</v>
      </c>
      <c r="AI13" s="20">
        <v>1</v>
      </c>
      <c r="AJ13" s="19" t="s">
        <v>359</v>
      </c>
      <c r="AK13" t="s">
        <v>417</v>
      </c>
      <c r="AL13">
        <v>42.63</v>
      </c>
      <c r="AM13">
        <v>375</v>
      </c>
    </row>
    <row r="14" spans="1:40">
      <c r="A14" s="7" t="s">
        <v>418</v>
      </c>
      <c r="B14" t="e">
        <f>VLOOKUP(BdC!A14,main!A$1:S$1048380,2,0)</f>
        <v>#N/A</v>
      </c>
      <c r="C14" s="8" t="e">
        <f>VLOOKUP(A14,main!A$1:S$1048380,4,0)</f>
        <v>#N/A</v>
      </c>
      <c r="D14" t="s">
        <v>419</v>
      </c>
      <c r="E14" t="e">
        <f>VLOOKUP(A14,#REF!,5,0)</f>
        <v>#REF!</v>
      </c>
      <c r="F14" t="e">
        <f>VLOOKUP(A14,main!A$1:E$1048380,5,0)</f>
        <v>#N/A</v>
      </c>
      <c r="G14" t="s">
        <v>420</v>
      </c>
      <c r="H14" t="s">
        <v>354</v>
      </c>
      <c r="I14" t="s">
        <v>406</v>
      </c>
      <c r="J14" t="s">
        <v>421</v>
      </c>
      <c r="K14" t="e">
        <f>VLOOKUP(A14,main!A$1:S$1048380,12,0)</f>
        <v>#N/A</v>
      </c>
      <c r="L14" s="13">
        <v>94.87</v>
      </c>
      <c r="M14" s="14">
        <f>AL14</f>
        <v>42.63</v>
      </c>
      <c r="N14" s="14">
        <v>0</v>
      </c>
      <c r="O14" s="14">
        <v>475</v>
      </c>
      <c r="P14" t="str">
        <f>AK14</f>
        <v>FT_SDSLBis_1M_1p_C1</v>
      </c>
      <c r="Q14" s="15">
        <v>41334</v>
      </c>
      <c r="S14" t="s">
        <v>358</v>
      </c>
      <c r="T14" s="16">
        <v>1</v>
      </c>
      <c r="U14" s="16"/>
      <c r="V14" s="16"/>
      <c r="W14" t="s">
        <v>422</v>
      </c>
      <c r="X14" s="17">
        <v>475</v>
      </c>
      <c r="Y14" s="17">
        <f t="shared" si="0"/>
        <v>0</v>
      </c>
      <c r="Z14" s="17">
        <v>54.38</v>
      </c>
      <c r="AA14" s="18">
        <f t="shared" si="3"/>
        <v>0</v>
      </c>
      <c r="AB14" s="7" t="s">
        <v>359</v>
      </c>
      <c r="AD14">
        <f t="shared" si="4"/>
        <v>0</v>
      </c>
      <c r="AG14" t="e">
        <f t="shared" si="5"/>
        <v>#N/A</v>
      </c>
      <c r="AH14" s="19" t="s">
        <v>360</v>
      </c>
      <c r="AI14" s="20">
        <v>1</v>
      </c>
      <c r="AJ14" s="19" t="s">
        <v>359</v>
      </c>
      <c r="AK14" t="s">
        <v>417</v>
      </c>
      <c r="AL14">
        <v>42.63</v>
      </c>
      <c r="AM14">
        <v>375</v>
      </c>
    </row>
    <row r="15" spans="1:40">
      <c r="A15" s="7" t="s">
        <v>423</v>
      </c>
      <c r="B15" t="e">
        <f>VLOOKUP(BdC!A15,main!A$1:S$1048380,2,0)</f>
        <v>#N/A</v>
      </c>
      <c r="C15" s="8" t="e">
        <f>VLOOKUP(A15,main!A$1:S$1048380,4,0)</f>
        <v>#N/A</v>
      </c>
      <c r="D15" t="s">
        <v>377</v>
      </c>
      <c r="E15" t="e">
        <f>VLOOKUP(A15,#REF!,5,0)</f>
        <v>#REF!</v>
      </c>
      <c r="F15" t="e">
        <f>VLOOKUP(A15,main!A$1:E$1048380,5,0)</f>
        <v>#N/A</v>
      </c>
      <c r="G15" t="s">
        <v>424</v>
      </c>
      <c r="H15" t="s">
        <v>354</v>
      </c>
      <c r="I15" t="s">
        <v>406</v>
      </c>
      <c r="J15" t="s">
        <v>425</v>
      </c>
      <c r="K15" t="e">
        <f>VLOOKUP(A15,main!A$1:S$1048380,12,0)</f>
        <v>#N/A</v>
      </c>
      <c r="L15" s="13">
        <v>94.87</v>
      </c>
      <c r="M15" s="14">
        <v>54.38</v>
      </c>
      <c r="N15" s="14">
        <v>0</v>
      </c>
      <c r="O15" s="14">
        <v>475</v>
      </c>
      <c r="P15" t="s">
        <v>422</v>
      </c>
      <c r="Q15" s="15">
        <v>41334</v>
      </c>
      <c r="S15" t="s">
        <v>358</v>
      </c>
      <c r="T15" s="16">
        <v>1</v>
      </c>
      <c r="U15" s="16"/>
      <c r="V15" s="16"/>
      <c r="W15" t="str">
        <f t="shared" ref="W15:W27" si="6">P15</f>
        <v>FT_SDSL_1M_2p_C1</v>
      </c>
      <c r="X15" s="17">
        <f t="shared" ref="X15:X27" si="7">M15</f>
        <v>54.38</v>
      </c>
      <c r="Y15" s="17">
        <f t="shared" si="0"/>
        <v>0</v>
      </c>
      <c r="Z15" s="17">
        <f t="shared" ref="Z15:Z27" si="8">O15</f>
        <v>475</v>
      </c>
      <c r="AA15" s="18">
        <f t="shared" si="3"/>
        <v>0</v>
      </c>
      <c r="AB15" s="7" t="s">
        <v>359</v>
      </c>
      <c r="AD15">
        <f t="shared" si="4"/>
        <v>0</v>
      </c>
      <c r="AG15" t="e">
        <f t="shared" si="5"/>
        <v>#N/A</v>
      </c>
      <c r="AH15" s="19" t="s">
        <v>359</v>
      </c>
      <c r="AI15" s="20"/>
      <c r="AJ15" s="20"/>
    </row>
    <row r="16" spans="1:40">
      <c r="A16" s="7" t="s">
        <v>426</v>
      </c>
      <c r="B16" t="e">
        <f>VLOOKUP(BdC!A16,main!A$1:S$1048380,2,0)</f>
        <v>#N/A</v>
      </c>
      <c r="C16" s="8" t="e">
        <f>VLOOKUP(A16,main!A$1:S$1048380,4,0)</f>
        <v>#N/A</v>
      </c>
      <c r="D16" t="s">
        <v>427</v>
      </c>
      <c r="E16" t="e">
        <f>VLOOKUP(A16,#REF!,5,0)</f>
        <v>#REF!</v>
      </c>
      <c r="F16" t="e">
        <f>VLOOKUP(A16,main!A$1:E$1048380,5,0)</f>
        <v>#N/A</v>
      </c>
      <c r="G16" t="s">
        <v>428</v>
      </c>
      <c r="H16" t="s">
        <v>354</v>
      </c>
      <c r="I16" t="s">
        <v>406</v>
      </c>
      <c r="J16" t="s">
        <v>429</v>
      </c>
      <c r="K16" t="e">
        <f>VLOOKUP(A16,main!A$1:S$1048380,12,0)</f>
        <v>#N/A</v>
      </c>
      <c r="L16" s="13">
        <v>94.87</v>
      </c>
      <c r="M16" s="14">
        <v>54.38</v>
      </c>
      <c r="N16" s="14">
        <v>0</v>
      </c>
      <c r="O16" s="14">
        <v>475</v>
      </c>
      <c r="P16" t="s">
        <v>422</v>
      </c>
      <c r="Q16" s="15">
        <v>41334</v>
      </c>
      <c r="S16" t="s">
        <v>358</v>
      </c>
      <c r="T16" s="16">
        <v>1</v>
      </c>
      <c r="U16" s="16"/>
      <c r="V16" s="16"/>
      <c r="W16" t="str">
        <f t="shared" si="6"/>
        <v>FT_SDSL_1M_2p_C1</v>
      </c>
      <c r="X16" s="17">
        <f t="shared" si="7"/>
        <v>54.38</v>
      </c>
      <c r="Y16" s="17">
        <f t="shared" si="0"/>
        <v>0</v>
      </c>
      <c r="Z16" s="17">
        <f t="shared" si="8"/>
        <v>475</v>
      </c>
      <c r="AA16" s="18">
        <f t="shared" si="3"/>
        <v>0</v>
      </c>
      <c r="AB16" s="7" t="s">
        <v>359</v>
      </c>
      <c r="AD16">
        <f t="shared" si="4"/>
        <v>0</v>
      </c>
      <c r="AG16" t="e">
        <f t="shared" si="5"/>
        <v>#N/A</v>
      </c>
      <c r="AH16" s="19" t="s">
        <v>359</v>
      </c>
      <c r="AI16" s="20"/>
      <c r="AJ16" s="20"/>
    </row>
    <row r="17" spans="1:39">
      <c r="A17" s="7" t="s">
        <v>430</v>
      </c>
      <c r="B17" t="e">
        <f>VLOOKUP(BdC!A17,main!A$1:S$1048380,2,0)</f>
        <v>#N/A</v>
      </c>
      <c r="C17" s="8" t="e">
        <f>VLOOKUP(A17,main!A$1:S$1048380,4,0)</f>
        <v>#N/A</v>
      </c>
      <c r="D17" t="s">
        <v>431</v>
      </c>
      <c r="E17" t="e">
        <f>VLOOKUP(A17,#REF!,5,0)</f>
        <v>#REF!</v>
      </c>
      <c r="F17" t="e">
        <f>VLOOKUP(A17,main!A$1:E$1048380,5,0)</f>
        <v>#N/A</v>
      </c>
      <c r="G17" t="s">
        <v>432</v>
      </c>
      <c r="H17" t="s">
        <v>354</v>
      </c>
      <c r="I17" t="s">
        <v>406</v>
      </c>
      <c r="J17" t="s">
        <v>433</v>
      </c>
      <c r="K17" t="e">
        <f>VLOOKUP(A17,main!A$1:S$1048380,12,0)</f>
        <v>#N/A</v>
      </c>
      <c r="L17" s="13">
        <v>94.87</v>
      </c>
      <c r="M17" s="14">
        <v>54.38</v>
      </c>
      <c r="N17" s="14">
        <v>0</v>
      </c>
      <c r="O17" s="14">
        <v>475</v>
      </c>
      <c r="P17" t="s">
        <v>422</v>
      </c>
      <c r="Q17" s="15">
        <v>41334</v>
      </c>
      <c r="S17" t="s">
        <v>358</v>
      </c>
      <c r="T17" s="16">
        <v>1</v>
      </c>
      <c r="U17" s="16"/>
      <c r="V17" s="16"/>
      <c r="W17" t="str">
        <f t="shared" si="6"/>
        <v>FT_SDSL_1M_2p_C1</v>
      </c>
      <c r="X17" s="17">
        <f t="shared" si="7"/>
        <v>54.38</v>
      </c>
      <c r="Y17" s="17">
        <f t="shared" si="0"/>
        <v>0</v>
      </c>
      <c r="Z17" s="17">
        <f t="shared" si="8"/>
        <v>475</v>
      </c>
      <c r="AA17" s="18">
        <f t="shared" si="3"/>
        <v>0</v>
      </c>
      <c r="AB17" s="7" t="s">
        <v>359</v>
      </c>
      <c r="AD17">
        <f t="shared" si="4"/>
        <v>0</v>
      </c>
      <c r="AG17" t="e">
        <f t="shared" si="5"/>
        <v>#N/A</v>
      </c>
      <c r="AH17" s="19" t="s">
        <v>359</v>
      </c>
      <c r="AI17" s="20"/>
      <c r="AJ17" s="20"/>
    </row>
    <row r="18" spans="1:39">
      <c r="A18" s="7" t="s">
        <v>434</v>
      </c>
      <c r="B18" t="e">
        <f>VLOOKUP(BdC!A18,main!A$1:S$1048380,2,0)</f>
        <v>#N/A</v>
      </c>
      <c r="C18" s="8" t="e">
        <f>VLOOKUP(A18,main!A$1:S$1048380,4,0)</f>
        <v>#N/A</v>
      </c>
      <c r="D18" t="s">
        <v>435</v>
      </c>
      <c r="E18" t="e">
        <f>VLOOKUP(A18,#REF!,5,0)</f>
        <v>#REF!</v>
      </c>
      <c r="F18" t="e">
        <f>VLOOKUP(A18,main!A$1:E$1048380,5,0)</f>
        <v>#N/A</v>
      </c>
      <c r="G18" t="s">
        <v>436</v>
      </c>
      <c r="H18" t="s">
        <v>354</v>
      </c>
      <c r="I18" t="s">
        <v>406</v>
      </c>
      <c r="J18" t="s">
        <v>437</v>
      </c>
      <c r="K18" t="e">
        <f>VLOOKUP(A18,main!A$1:S$1048380,12,0)</f>
        <v>#N/A</v>
      </c>
      <c r="L18" s="13">
        <v>94.87</v>
      </c>
      <c r="M18" s="14">
        <v>54.38</v>
      </c>
      <c r="N18" s="14">
        <v>0</v>
      </c>
      <c r="O18" s="14">
        <v>475</v>
      </c>
      <c r="P18" t="s">
        <v>422</v>
      </c>
      <c r="Q18" s="15">
        <v>41334</v>
      </c>
      <c r="S18" t="s">
        <v>358</v>
      </c>
      <c r="T18" s="16">
        <v>1</v>
      </c>
      <c r="U18" s="16"/>
      <c r="V18" s="16"/>
      <c r="W18" t="str">
        <f t="shared" si="6"/>
        <v>FT_SDSL_1M_2p_C1</v>
      </c>
      <c r="X18" s="17">
        <f t="shared" si="7"/>
        <v>54.38</v>
      </c>
      <c r="Y18" s="17">
        <f t="shared" si="0"/>
        <v>0</v>
      </c>
      <c r="Z18" s="17">
        <f t="shared" si="8"/>
        <v>475</v>
      </c>
      <c r="AA18" s="18">
        <f t="shared" si="3"/>
        <v>0</v>
      </c>
      <c r="AB18" s="7" t="s">
        <v>359</v>
      </c>
      <c r="AD18">
        <f t="shared" si="4"/>
        <v>0</v>
      </c>
      <c r="AG18" t="e">
        <f t="shared" si="5"/>
        <v>#N/A</v>
      </c>
      <c r="AH18" s="19" t="s">
        <v>359</v>
      </c>
      <c r="AI18" s="20"/>
      <c r="AJ18" s="20"/>
    </row>
    <row r="19" spans="1:39">
      <c r="A19" t="s">
        <v>438</v>
      </c>
      <c r="B19" t="e">
        <f>VLOOKUP(BdC!A19,main!A$1:S$1048380,2,0)</f>
        <v>#N/A</v>
      </c>
      <c r="C19" s="8" t="e">
        <f>VLOOKUP(A19,main!A$1:S$1048380,4,0)</f>
        <v>#N/A</v>
      </c>
      <c r="D19" t="s">
        <v>377</v>
      </c>
      <c r="E19" t="e">
        <f>VLOOKUP(A19,#REF!,5,0)</f>
        <v>#REF!</v>
      </c>
      <c r="F19" t="e">
        <f>VLOOKUP(A19,main!A$1:E$1048380,5,0)</f>
        <v>#N/A</v>
      </c>
      <c r="G19" t="s">
        <v>439</v>
      </c>
      <c r="H19" t="s">
        <v>354</v>
      </c>
      <c r="I19" t="s">
        <v>406</v>
      </c>
      <c r="J19" t="s">
        <v>440</v>
      </c>
      <c r="K19" t="e">
        <f>VLOOKUP(A19,main!A$1:S$1048380,12,0)</f>
        <v>#N/A</v>
      </c>
      <c r="L19" s="13">
        <v>94.87</v>
      </c>
      <c r="M19" s="14">
        <v>54.38</v>
      </c>
      <c r="N19" s="14">
        <v>0</v>
      </c>
      <c r="O19" s="14">
        <v>475</v>
      </c>
      <c r="P19" t="s">
        <v>422</v>
      </c>
      <c r="Q19" s="15">
        <v>41334</v>
      </c>
      <c r="S19" t="s">
        <v>358</v>
      </c>
      <c r="T19" s="16">
        <v>1</v>
      </c>
      <c r="U19" s="16"/>
      <c r="V19" s="16"/>
      <c r="W19" t="str">
        <f t="shared" si="6"/>
        <v>FT_SDSL_1M_2p_C1</v>
      </c>
      <c r="X19" s="17">
        <f t="shared" si="7"/>
        <v>54.38</v>
      </c>
      <c r="Y19" s="17">
        <f t="shared" si="0"/>
        <v>0</v>
      </c>
      <c r="Z19" s="17">
        <f t="shared" si="8"/>
        <v>475</v>
      </c>
      <c r="AA19" s="18">
        <f t="shared" si="3"/>
        <v>0</v>
      </c>
      <c r="AB19" s="7" t="s">
        <v>359</v>
      </c>
      <c r="AD19">
        <f t="shared" si="4"/>
        <v>0</v>
      </c>
      <c r="AG19" t="e">
        <f t="shared" si="5"/>
        <v>#N/A</v>
      </c>
      <c r="AH19" s="19" t="s">
        <v>359</v>
      </c>
      <c r="AI19" s="20"/>
      <c r="AJ19" s="20"/>
    </row>
    <row r="20" spans="1:39">
      <c r="A20" s="7" t="s">
        <v>441</v>
      </c>
      <c r="B20" t="e">
        <f>VLOOKUP(BdC!A20,main!A$1:S$1048380,2,0)</f>
        <v>#N/A</v>
      </c>
      <c r="C20" s="8" t="e">
        <f>VLOOKUP(A20,main!A$1:S$1048380,4,0)</f>
        <v>#N/A</v>
      </c>
      <c r="D20" t="s">
        <v>435</v>
      </c>
      <c r="E20" t="e">
        <f>VLOOKUP(A20,#REF!,5,0)</f>
        <v>#REF!</v>
      </c>
      <c r="F20" t="e">
        <f>VLOOKUP(A20,main!A$1:E$1048380,5,0)</f>
        <v>#N/A</v>
      </c>
      <c r="G20" t="s">
        <v>442</v>
      </c>
      <c r="H20" t="s">
        <v>354</v>
      </c>
      <c r="I20" t="s">
        <v>406</v>
      </c>
      <c r="J20" t="s">
        <v>443</v>
      </c>
      <c r="K20" t="e">
        <f>VLOOKUP(A20,main!A$1:S$1048380,12,0)</f>
        <v>#N/A</v>
      </c>
      <c r="L20" s="13">
        <v>94.87</v>
      </c>
      <c r="M20" s="14">
        <v>54.38</v>
      </c>
      <c r="N20" s="14">
        <v>0</v>
      </c>
      <c r="O20" s="14">
        <v>475</v>
      </c>
      <c r="P20" t="s">
        <v>422</v>
      </c>
      <c r="Q20" s="15">
        <v>41334</v>
      </c>
      <c r="S20" t="s">
        <v>358</v>
      </c>
      <c r="T20" s="16">
        <v>1</v>
      </c>
      <c r="U20" s="16"/>
      <c r="V20" s="16"/>
      <c r="W20" t="str">
        <f t="shared" si="6"/>
        <v>FT_SDSL_1M_2p_C1</v>
      </c>
      <c r="X20" s="17">
        <f t="shared" si="7"/>
        <v>54.38</v>
      </c>
      <c r="Y20" s="17">
        <f t="shared" si="0"/>
        <v>0</v>
      </c>
      <c r="Z20" s="17">
        <f t="shared" si="8"/>
        <v>475</v>
      </c>
      <c r="AA20" s="18">
        <f t="shared" si="3"/>
        <v>0</v>
      </c>
      <c r="AB20" s="7" t="s">
        <v>359</v>
      </c>
      <c r="AD20">
        <f t="shared" si="4"/>
        <v>0</v>
      </c>
      <c r="AG20" t="e">
        <f t="shared" si="5"/>
        <v>#N/A</v>
      </c>
      <c r="AH20" s="19" t="s">
        <v>359</v>
      </c>
      <c r="AI20" s="20"/>
      <c r="AJ20" s="20"/>
    </row>
    <row r="21" spans="1:39">
      <c r="A21" s="7" t="s">
        <v>444</v>
      </c>
      <c r="B21" t="e">
        <f>VLOOKUP(BdC!A21,main!A$1:S$1048380,2,0)</f>
        <v>#N/A</v>
      </c>
      <c r="C21" s="8" t="e">
        <f>VLOOKUP(A21,main!A$1:S$1048380,4,0)</f>
        <v>#N/A</v>
      </c>
      <c r="D21" t="s">
        <v>445</v>
      </c>
      <c r="E21" t="e">
        <f>VLOOKUP(A21,#REF!,5,0)</f>
        <v>#REF!</v>
      </c>
      <c r="F21" t="e">
        <f>VLOOKUP(A21,main!A$1:E$1048380,5,0)</f>
        <v>#N/A</v>
      </c>
      <c r="G21" t="s">
        <v>446</v>
      </c>
      <c r="H21" t="s">
        <v>354</v>
      </c>
      <c r="I21" t="s">
        <v>406</v>
      </c>
      <c r="J21" t="s">
        <v>447</v>
      </c>
      <c r="K21" t="e">
        <f>VLOOKUP(A21,main!A$1:S$1048380,12,0)</f>
        <v>#N/A</v>
      </c>
      <c r="L21" s="13">
        <v>94.87</v>
      </c>
      <c r="M21" s="14">
        <f>AL21</f>
        <v>42.63</v>
      </c>
      <c r="N21" s="14">
        <v>0</v>
      </c>
      <c r="O21" s="14">
        <v>475</v>
      </c>
      <c r="P21" t="str">
        <f>AK21</f>
        <v>FT_SDSLBis_1M_1p_C1</v>
      </c>
      <c r="Q21" s="15">
        <v>41334</v>
      </c>
      <c r="S21" t="s">
        <v>358</v>
      </c>
      <c r="T21" s="16">
        <v>1</v>
      </c>
      <c r="U21" s="16"/>
      <c r="V21" s="16"/>
      <c r="W21" t="str">
        <f t="shared" si="6"/>
        <v>FT_SDSLBis_1M_1p_C1</v>
      </c>
      <c r="X21" s="17">
        <f t="shared" si="7"/>
        <v>42.63</v>
      </c>
      <c r="Y21" s="17">
        <f t="shared" si="0"/>
        <v>0</v>
      </c>
      <c r="Z21" s="17">
        <f t="shared" si="8"/>
        <v>475</v>
      </c>
      <c r="AA21" s="18">
        <f t="shared" si="3"/>
        <v>0</v>
      </c>
      <c r="AB21" s="7" t="s">
        <v>359</v>
      </c>
      <c r="AD21">
        <f t="shared" si="4"/>
        <v>0</v>
      </c>
      <c r="AG21" t="e">
        <f t="shared" si="5"/>
        <v>#N/A</v>
      </c>
      <c r="AH21" s="19" t="s">
        <v>360</v>
      </c>
      <c r="AI21" s="20">
        <v>1</v>
      </c>
      <c r="AJ21" s="19" t="s">
        <v>359</v>
      </c>
      <c r="AK21" t="s">
        <v>417</v>
      </c>
      <c r="AL21">
        <v>42.63</v>
      </c>
      <c r="AM21">
        <v>375</v>
      </c>
    </row>
    <row r="22" spans="1:39">
      <c r="A22" s="7" t="s">
        <v>448</v>
      </c>
      <c r="B22" t="e">
        <f>VLOOKUP(BdC!A22,main!A$1:S$1048380,2,0)</f>
        <v>#N/A</v>
      </c>
      <c r="C22" s="8" t="e">
        <f>VLOOKUP(A22,main!A$1:S$1048380,4,0)</f>
        <v>#N/A</v>
      </c>
      <c r="D22" t="s">
        <v>449</v>
      </c>
      <c r="E22" t="e">
        <f>VLOOKUP(A22,#REF!,5,0)</f>
        <v>#REF!</v>
      </c>
      <c r="F22" t="e">
        <f>VLOOKUP(A22,main!A$1:E$1048380,5,0)</f>
        <v>#N/A</v>
      </c>
      <c r="G22" t="s">
        <v>450</v>
      </c>
      <c r="H22" t="s">
        <v>354</v>
      </c>
      <c r="I22" t="s">
        <v>406</v>
      </c>
      <c r="J22" t="s">
        <v>451</v>
      </c>
      <c r="K22" t="e">
        <f>VLOOKUP(A22,main!A$1:S$1048380,12,0)</f>
        <v>#N/A</v>
      </c>
      <c r="L22" s="13">
        <v>94.87</v>
      </c>
      <c r="M22" s="14">
        <f>AL22</f>
        <v>42.63</v>
      </c>
      <c r="N22" s="14">
        <v>0</v>
      </c>
      <c r="O22" s="14">
        <v>475</v>
      </c>
      <c r="P22" t="str">
        <f>AK22</f>
        <v>FT_SDSLBis_1M_1p_C1</v>
      </c>
      <c r="Q22" s="15">
        <v>41334</v>
      </c>
      <c r="S22" t="s">
        <v>358</v>
      </c>
      <c r="T22" s="16">
        <v>1</v>
      </c>
      <c r="U22" s="16"/>
      <c r="V22" s="16"/>
      <c r="W22" t="str">
        <f t="shared" si="6"/>
        <v>FT_SDSLBis_1M_1p_C1</v>
      </c>
      <c r="X22" s="17">
        <f t="shared" si="7"/>
        <v>42.63</v>
      </c>
      <c r="Y22" s="17">
        <f t="shared" si="0"/>
        <v>0</v>
      </c>
      <c r="Z22" s="17">
        <f t="shared" si="8"/>
        <v>475</v>
      </c>
      <c r="AA22" s="18">
        <f t="shared" si="3"/>
        <v>0</v>
      </c>
      <c r="AB22" s="7" t="s">
        <v>359</v>
      </c>
      <c r="AD22">
        <f t="shared" si="4"/>
        <v>0</v>
      </c>
      <c r="AG22" t="e">
        <f t="shared" si="5"/>
        <v>#N/A</v>
      </c>
      <c r="AH22" s="19" t="s">
        <v>360</v>
      </c>
      <c r="AI22" s="20">
        <v>1</v>
      </c>
      <c r="AJ22" s="19" t="s">
        <v>359</v>
      </c>
      <c r="AK22" t="s">
        <v>417</v>
      </c>
      <c r="AL22">
        <v>42.63</v>
      </c>
      <c r="AM22">
        <v>375</v>
      </c>
    </row>
    <row r="23" spans="1:39">
      <c r="A23" s="7" t="s">
        <v>452</v>
      </c>
      <c r="B23" t="e">
        <f>VLOOKUP(BdC!A23,main!A$1:S$1048380,2,0)</f>
        <v>#N/A</v>
      </c>
      <c r="C23" s="8" t="e">
        <f>VLOOKUP(A23,main!A$1:S$1048380,4,0)</f>
        <v>#N/A</v>
      </c>
      <c r="D23" t="s">
        <v>453</v>
      </c>
      <c r="E23" t="e">
        <f>VLOOKUP(A23,#REF!,5,0)</f>
        <v>#REF!</v>
      </c>
      <c r="F23" t="e">
        <f>VLOOKUP(A23,main!A$1:E$1048380,5,0)</f>
        <v>#N/A</v>
      </c>
      <c r="G23" t="s">
        <v>454</v>
      </c>
      <c r="H23" t="s">
        <v>354</v>
      </c>
      <c r="I23" t="s">
        <v>406</v>
      </c>
      <c r="J23" t="s">
        <v>455</v>
      </c>
      <c r="K23" t="e">
        <f>VLOOKUP(A23,main!A$1:S$1048380,12,0)</f>
        <v>#N/A</v>
      </c>
      <c r="L23" s="13">
        <v>94.87</v>
      </c>
      <c r="M23" s="14">
        <v>54.38</v>
      </c>
      <c r="N23" s="14">
        <v>0</v>
      </c>
      <c r="O23" s="14">
        <v>475</v>
      </c>
      <c r="P23" t="s">
        <v>422</v>
      </c>
      <c r="Q23" s="15">
        <v>41334</v>
      </c>
      <c r="S23" t="s">
        <v>358</v>
      </c>
      <c r="T23" s="16">
        <v>1</v>
      </c>
      <c r="U23" s="16"/>
      <c r="V23" s="16"/>
      <c r="W23" t="str">
        <f t="shared" si="6"/>
        <v>FT_SDSL_1M_2p_C1</v>
      </c>
      <c r="X23" s="17">
        <f t="shared" si="7"/>
        <v>54.38</v>
      </c>
      <c r="Y23" s="17">
        <f t="shared" si="0"/>
        <v>0</v>
      </c>
      <c r="Z23" s="17">
        <f t="shared" si="8"/>
        <v>475</v>
      </c>
      <c r="AA23" s="18">
        <f t="shared" si="3"/>
        <v>0</v>
      </c>
      <c r="AB23" s="7" t="s">
        <v>359</v>
      </c>
      <c r="AD23">
        <f t="shared" si="4"/>
        <v>0</v>
      </c>
      <c r="AG23" t="e">
        <f t="shared" si="5"/>
        <v>#N/A</v>
      </c>
      <c r="AH23" s="19" t="s">
        <v>359</v>
      </c>
      <c r="AI23" s="20"/>
      <c r="AJ23" s="20"/>
    </row>
    <row r="24" spans="1:39">
      <c r="A24" s="7" t="s">
        <v>456</v>
      </c>
      <c r="B24" t="e">
        <f>VLOOKUP(BdC!A24,main!A$1:S$1048380,2,0)</f>
        <v>#N/A</v>
      </c>
      <c r="C24" s="8" t="e">
        <f>VLOOKUP(A24,main!A$1:S$1048380,4,0)</f>
        <v>#N/A</v>
      </c>
      <c r="D24" t="s">
        <v>377</v>
      </c>
      <c r="E24" t="e">
        <f>VLOOKUP(A24,#REF!,5,0)</f>
        <v>#REF!</v>
      </c>
      <c r="F24" t="e">
        <f>VLOOKUP(A24,main!A$1:E$1048380,5,0)</f>
        <v>#N/A</v>
      </c>
      <c r="G24" t="s">
        <v>457</v>
      </c>
      <c r="H24" t="s">
        <v>354</v>
      </c>
      <c r="I24" t="s">
        <v>406</v>
      </c>
      <c r="J24" t="s">
        <v>458</v>
      </c>
      <c r="K24" t="e">
        <f>VLOOKUP(A24,main!A$1:S$1048380,12,0)</f>
        <v>#N/A</v>
      </c>
      <c r="L24" s="13">
        <v>94.87</v>
      </c>
      <c r="M24" s="14">
        <f>AL24</f>
        <v>42.63</v>
      </c>
      <c r="N24" s="14">
        <v>0</v>
      </c>
      <c r="O24" s="14">
        <v>475</v>
      </c>
      <c r="P24" t="str">
        <f>AK24</f>
        <v>FT_SDSLBis_1M_1p_C1</v>
      </c>
      <c r="Q24" s="15">
        <v>41334</v>
      </c>
      <c r="S24" t="s">
        <v>358</v>
      </c>
      <c r="T24" s="16">
        <v>1</v>
      </c>
      <c r="U24" s="16"/>
      <c r="V24" s="16"/>
      <c r="W24" t="str">
        <f t="shared" si="6"/>
        <v>FT_SDSLBis_1M_1p_C1</v>
      </c>
      <c r="X24" s="17">
        <f t="shared" si="7"/>
        <v>42.63</v>
      </c>
      <c r="Y24" s="17">
        <f t="shared" si="0"/>
        <v>0</v>
      </c>
      <c r="Z24" s="17">
        <f t="shared" si="8"/>
        <v>475</v>
      </c>
      <c r="AA24" s="18">
        <f t="shared" si="3"/>
        <v>0</v>
      </c>
      <c r="AB24" s="7" t="s">
        <v>359</v>
      </c>
      <c r="AD24">
        <f t="shared" si="4"/>
        <v>0</v>
      </c>
      <c r="AG24" t="e">
        <f t="shared" si="5"/>
        <v>#N/A</v>
      </c>
      <c r="AH24" s="19" t="s">
        <v>360</v>
      </c>
      <c r="AI24" s="20">
        <v>1</v>
      </c>
      <c r="AJ24" s="19" t="s">
        <v>359</v>
      </c>
      <c r="AK24" t="s">
        <v>417</v>
      </c>
      <c r="AL24">
        <v>42.63</v>
      </c>
      <c r="AM24">
        <v>375</v>
      </c>
    </row>
    <row r="25" spans="1:39">
      <c r="A25" s="7" t="s">
        <v>459</v>
      </c>
      <c r="B25" t="e">
        <f>VLOOKUP(BdC!A25,main!A$1:S$1048380,2,0)</f>
        <v>#N/A</v>
      </c>
      <c r="C25" s="8" t="e">
        <f>VLOOKUP(A25,main!A$1:S$1048380,4,0)</f>
        <v>#N/A</v>
      </c>
      <c r="D25" t="s">
        <v>410</v>
      </c>
      <c r="E25" t="e">
        <f>VLOOKUP(A25,#REF!,5,0)</f>
        <v>#REF!</v>
      </c>
      <c r="F25" t="e">
        <f>VLOOKUP(A25,main!A$1:E$1048380,5,0)</f>
        <v>#N/A</v>
      </c>
      <c r="G25" t="s">
        <v>460</v>
      </c>
      <c r="H25" t="s">
        <v>354</v>
      </c>
      <c r="I25" t="s">
        <v>406</v>
      </c>
      <c r="J25" t="s">
        <v>461</v>
      </c>
      <c r="K25" t="e">
        <f>VLOOKUP(A25,main!A$1:S$1048380,12,0)</f>
        <v>#N/A</v>
      </c>
      <c r="L25" s="13">
        <v>94.87</v>
      </c>
      <c r="M25" s="14">
        <v>51.75</v>
      </c>
      <c r="N25" s="14">
        <v>0</v>
      </c>
      <c r="O25" s="14">
        <v>263.75</v>
      </c>
      <c r="P25" t="s">
        <v>413</v>
      </c>
      <c r="Q25" s="15">
        <v>41306</v>
      </c>
      <c r="S25" t="s">
        <v>399</v>
      </c>
      <c r="T25" s="16">
        <v>20</v>
      </c>
      <c r="U25" s="16"/>
      <c r="V25" s="16"/>
      <c r="W25" t="str">
        <f t="shared" si="6"/>
        <v>SMSN_ADSLMax</v>
      </c>
      <c r="X25" s="17">
        <f t="shared" si="7"/>
        <v>51.75</v>
      </c>
      <c r="Y25" s="17">
        <f t="shared" si="0"/>
        <v>0</v>
      </c>
      <c r="Z25" s="17">
        <f t="shared" si="8"/>
        <v>263.75</v>
      </c>
      <c r="AA25" s="18">
        <f t="shared" si="3"/>
        <v>0</v>
      </c>
      <c r="AB25" s="7" t="s">
        <v>359</v>
      </c>
      <c r="AD25">
        <f t="shared" si="4"/>
        <v>0</v>
      </c>
    </row>
    <row r="26" spans="1:39">
      <c r="A26" s="7" t="s">
        <v>462</v>
      </c>
      <c r="B26" t="e">
        <f>VLOOKUP(BdC!A26,main!A$1:S$1048380,2,0)</f>
        <v>#N/A</v>
      </c>
      <c r="C26" s="8" t="e">
        <f>VLOOKUP(A26,main!A$1:S$1048380,4,0)</f>
        <v>#N/A</v>
      </c>
      <c r="D26" t="s">
        <v>463</v>
      </c>
      <c r="E26" t="e">
        <f>VLOOKUP(A26,#REF!,5,0)</f>
        <v>#REF!</v>
      </c>
      <c r="F26" t="e">
        <f>VLOOKUP(A26,main!A$1:E$1048380,5,0)</f>
        <v>#N/A</v>
      </c>
      <c r="G26" t="s">
        <v>464</v>
      </c>
      <c r="H26" t="s">
        <v>354</v>
      </c>
      <c r="I26" t="s">
        <v>406</v>
      </c>
      <c r="J26" t="s">
        <v>465</v>
      </c>
      <c r="K26" t="e">
        <f>VLOOKUP(A26,main!A$1:S$1048380,12,0)</f>
        <v>#N/A</v>
      </c>
      <c r="L26" s="13">
        <v>94.87</v>
      </c>
      <c r="M26" s="14">
        <f>AL26</f>
        <v>56.13</v>
      </c>
      <c r="N26" s="14">
        <v>0</v>
      </c>
      <c r="O26" s="14">
        <v>475</v>
      </c>
      <c r="P26" t="str">
        <f>AK26</f>
        <v>FT_SDSLBis_1M_2p_C1</v>
      </c>
      <c r="Q26" s="15">
        <v>41334</v>
      </c>
      <c r="S26" t="s">
        <v>358</v>
      </c>
      <c r="T26" s="16">
        <v>1</v>
      </c>
      <c r="U26" s="16"/>
      <c r="V26" s="16"/>
      <c r="W26" t="str">
        <f t="shared" si="6"/>
        <v>FT_SDSLBis_1M_2p_C1</v>
      </c>
      <c r="X26" s="17">
        <f t="shared" si="7"/>
        <v>56.13</v>
      </c>
      <c r="Y26" s="17">
        <f t="shared" si="0"/>
        <v>0</v>
      </c>
      <c r="Z26" s="17">
        <f t="shared" si="8"/>
        <v>475</v>
      </c>
      <c r="AA26" s="18">
        <f t="shared" si="3"/>
        <v>0</v>
      </c>
      <c r="AB26" s="7" t="s">
        <v>359</v>
      </c>
      <c r="AD26">
        <f t="shared" si="4"/>
        <v>0</v>
      </c>
      <c r="AG26" t="e">
        <f>VLOOKUP(A26,,5,0)</f>
        <v>#N/A</v>
      </c>
      <c r="AH26" s="19" t="s">
        <v>360</v>
      </c>
      <c r="AI26" s="20">
        <v>2</v>
      </c>
      <c r="AJ26" s="19" t="s">
        <v>359</v>
      </c>
      <c r="AK26" t="s">
        <v>408</v>
      </c>
      <c r="AL26">
        <v>56.13</v>
      </c>
      <c r="AM26">
        <v>475</v>
      </c>
    </row>
    <row r="27" spans="1:39">
      <c r="A27" s="7" t="s">
        <v>466</v>
      </c>
      <c r="B27" t="e">
        <f>VLOOKUP(BdC!A27,main!A$1:S$1048380,2,0)</f>
        <v>#N/A</v>
      </c>
      <c r="C27" s="8" t="e">
        <f>VLOOKUP(A27,main!A$1:S$1048380,4,0)</f>
        <v>#N/A</v>
      </c>
      <c r="D27" t="s">
        <v>404</v>
      </c>
      <c r="E27" t="e">
        <f>VLOOKUP(A27,#REF!,5,0)</f>
        <v>#REF!</v>
      </c>
      <c r="F27" t="e">
        <f>VLOOKUP(A27,main!A$1:E$1048380,5,0)</f>
        <v>#N/A</v>
      </c>
      <c r="G27" t="s">
        <v>467</v>
      </c>
      <c r="H27" t="s">
        <v>354</v>
      </c>
      <c r="I27" t="s">
        <v>406</v>
      </c>
      <c r="J27" t="s">
        <v>468</v>
      </c>
      <c r="K27" t="e">
        <f>VLOOKUP(A27,main!A$1:S$1048380,12,0)</f>
        <v>#N/A</v>
      </c>
      <c r="L27" s="13">
        <v>94.87</v>
      </c>
      <c r="M27" s="14">
        <f>AL27</f>
        <v>42.63</v>
      </c>
      <c r="N27" s="14">
        <v>0</v>
      </c>
      <c r="O27" s="14">
        <v>475</v>
      </c>
      <c r="P27" t="str">
        <f>AK27</f>
        <v>FT_SDSLBis_1M_1p_C1</v>
      </c>
      <c r="Q27" s="15">
        <v>41334</v>
      </c>
      <c r="S27" t="s">
        <v>358</v>
      </c>
      <c r="T27" s="16">
        <v>1</v>
      </c>
      <c r="U27" s="16"/>
      <c r="V27" s="16"/>
      <c r="W27" t="str">
        <f t="shared" si="6"/>
        <v>FT_SDSLBis_1M_1p_C1</v>
      </c>
      <c r="X27" s="17">
        <f t="shared" si="7"/>
        <v>42.63</v>
      </c>
      <c r="Y27" s="17">
        <f t="shared" si="0"/>
        <v>0</v>
      </c>
      <c r="Z27" s="17">
        <f t="shared" si="8"/>
        <v>475</v>
      </c>
      <c r="AA27" s="18">
        <f t="shared" si="3"/>
        <v>0</v>
      </c>
      <c r="AB27" s="7" t="s">
        <v>359</v>
      </c>
      <c r="AD27">
        <f t="shared" si="4"/>
        <v>0</v>
      </c>
      <c r="AG27" t="e">
        <f>VLOOKUP(A27,,5,0)</f>
        <v>#N/A</v>
      </c>
      <c r="AH27" s="19" t="s">
        <v>360</v>
      </c>
      <c r="AI27" s="20">
        <v>1</v>
      </c>
      <c r="AJ27" s="19" t="s">
        <v>359</v>
      </c>
      <c r="AK27" t="s">
        <v>417</v>
      </c>
      <c r="AL27">
        <v>42.63</v>
      </c>
      <c r="AM27">
        <v>375</v>
      </c>
    </row>
    <row r="28" spans="1:39">
      <c r="A28" s="7" t="s">
        <v>469</v>
      </c>
      <c r="B28" t="e">
        <f>VLOOKUP(BdC!A28,main!A$1:S$1048380,2,0)</f>
        <v>#N/A</v>
      </c>
      <c r="C28" s="8" t="e">
        <f>VLOOKUP(A28,main!A$1:S$1048380,4,0)</f>
        <v>#N/A</v>
      </c>
      <c r="D28" t="s">
        <v>377</v>
      </c>
      <c r="E28" t="e">
        <f>VLOOKUP(A28,#REF!,5,0)</f>
        <v>#REF!</v>
      </c>
      <c r="F28" t="e">
        <f>VLOOKUP(A28,main!A$1:E$1048380,5,0)</f>
        <v>#N/A</v>
      </c>
      <c r="G28" t="s">
        <v>470</v>
      </c>
      <c r="H28" t="s">
        <v>369</v>
      </c>
      <c r="I28" t="s">
        <v>471</v>
      </c>
      <c r="J28" t="s">
        <v>472</v>
      </c>
      <c r="K28" t="e">
        <f>VLOOKUP(A28,main!A$1:S$1048380,12,0)</f>
        <v>#N/A</v>
      </c>
      <c r="L28" s="13">
        <v>248</v>
      </c>
      <c r="M28" s="14">
        <v>140.13</v>
      </c>
      <c r="N28" s="14">
        <v>31.25</v>
      </c>
      <c r="O28" s="14">
        <v>815</v>
      </c>
      <c r="P28" t="s">
        <v>473</v>
      </c>
      <c r="Q28" s="15">
        <v>41365</v>
      </c>
      <c r="S28" t="s">
        <v>374</v>
      </c>
      <c r="T28" s="16">
        <v>8</v>
      </c>
      <c r="U28" s="16"/>
      <c r="V28" s="32"/>
      <c r="W28" t="s">
        <v>474</v>
      </c>
      <c r="X28" s="17">
        <v>157.38</v>
      </c>
      <c r="Y28" s="17">
        <f t="shared" si="0"/>
        <v>31.25</v>
      </c>
      <c r="Z28" s="17">
        <v>814.6</v>
      </c>
      <c r="AA28" s="18">
        <f t="shared" si="3"/>
        <v>1208</v>
      </c>
      <c r="AB28" s="7" t="s">
        <v>360</v>
      </c>
      <c r="AC28" s="7" t="s">
        <v>383</v>
      </c>
      <c r="AD28">
        <v>1208</v>
      </c>
      <c r="AG28" t="e">
        <f>VLOOKUP(A28,,5,0)</f>
        <v>#N/A</v>
      </c>
      <c r="AH28" s="19" t="s">
        <v>359</v>
      </c>
      <c r="AI28" s="20"/>
      <c r="AJ28" s="20"/>
    </row>
    <row r="29" spans="1:39">
      <c r="A29" s="7" t="s">
        <v>475</v>
      </c>
      <c r="B29" t="e">
        <f>VLOOKUP(BdC!A29,main!A$1:S$1048380,2,0)</f>
        <v>#N/A</v>
      </c>
      <c r="C29" s="8" t="e">
        <f>VLOOKUP(A29,main!A$1:S$1048380,4,0)</f>
        <v>#N/A</v>
      </c>
      <c r="D29" t="s">
        <v>463</v>
      </c>
      <c r="E29" t="e">
        <f>VLOOKUP(A29,#REF!,5,0)</f>
        <v>#REF!</v>
      </c>
      <c r="F29" t="e">
        <f>VLOOKUP(A29,main!A$1:E$1048380,5,0)</f>
        <v>#N/A</v>
      </c>
      <c r="G29" t="s">
        <v>476</v>
      </c>
      <c r="H29" t="s">
        <v>369</v>
      </c>
      <c r="I29" t="s">
        <v>471</v>
      </c>
      <c r="J29" t="s">
        <v>477</v>
      </c>
      <c r="K29" t="e">
        <f>VLOOKUP(A29,main!A$1:S$1048380,12,0)</f>
        <v>#N/A</v>
      </c>
      <c r="L29" s="13">
        <v>248</v>
      </c>
      <c r="M29" s="14">
        <v>187.75</v>
      </c>
      <c r="N29" s="14">
        <v>31.25</v>
      </c>
      <c r="O29" s="14">
        <v>815</v>
      </c>
      <c r="P29" t="s">
        <v>478</v>
      </c>
      <c r="Q29" s="15">
        <v>41365</v>
      </c>
      <c r="R29" t="s">
        <v>479</v>
      </c>
      <c r="S29" t="s">
        <v>374</v>
      </c>
      <c r="T29" s="16">
        <v>12</v>
      </c>
      <c r="U29" s="16"/>
      <c r="V29" s="16"/>
      <c r="W29" t="str">
        <f>P29</f>
        <v>FT_SDSLBis_12M_4p_C1</v>
      </c>
      <c r="X29" s="17">
        <f>M29</f>
        <v>187.75</v>
      </c>
      <c r="Y29" s="17">
        <f t="shared" si="0"/>
        <v>31.25</v>
      </c>
      <c r="Z29" s="17">
        <f>O29</f>
        <v>815</v>
      </c>
      <c r="AA29" s="18">
        <f t="shared" si="3"/>
        <v>1208</v>
      </c>
      <c r="AB29" s="7" t="s">
        <v>360</v>
      </c>
      <c r="AC29" s="7" t="s">
        <v>383</v>
      </c>
      <c r="AD29">
        <v>1208</v>
      </c>
    </row>
    <row r="30" spans="1:39">
      <c r="A30" s="7" t="s">
        <v>480</v>
      </c>
      <c r="B30" t="e">
        <f>VLOOKUP(BdC!A30,main!A$1:S$1048380,2,0)</f>
        <v>#N/A</v>
      </c>
      <c r="C30" s="8" t="e">
        <f>VLOOKUP(A30,main!A$1:S$1048380,4,0)</f>
        <v>#N/A</v>
      </c>
      <c r="D30" t="s">
        <v>463</v>
      </c>
      <c r="E30" t="e">
        <f>VLOOKUP(A30,#REF!,5,0)</f>
        <v>#REF!</v>
      </c>
      <c r="F30" t="e">
        <f>VLOOKUP(A30,main!A$1:E$1048380,5,0)</f>
        <v>#N/A</v>
      </c>
      <c r="G30" t="s">
        <v>481</v>
      </c>
      <c r="H30" t="s">
        <v>379</v>
      </c>
      <c r="I30" t="s">
        <v>380</v>
      </c>
      <c r="J30" t="s">
        <v>482</v>
      </c>
      <c r="K30" t="e">
        <f>VLOOKUP(A30,main!A$1:S$1048380,12,0)</f>
        <v>#N/A</v>
      </c>
      <c r="L30" s="13">
        <v>293.38</v>
      </c>
      <c r="M30" s="14">
        <v>116</v>
      </c>
      <c r="N30" s="14">
        <v>27.63</v>
      </c>
      <c r="O30" s="14">
        <v>562.5</v>
      </c>
      <c r="P30" t="s">
        <v>382</v>
      </c>
      <c r="Q30" s="15">
        <v>41365</v>
      </c>
      <c r="S30" t="s">
        <v>358</v>
      </c>
      <c r="T30" s="16">
        <v>4</v>
      </c>
      <c r="U30" s="16"/>
      <c r="V30" s="16"/>
      <c r="W30" s="7" t="s">
        <v>382</v>
      </c>
      <c r="X30" s="17">
        <v>110.38</v>
      </c>
      <c r="Y30" s="17">
        <f t="shared" si="0"/>
        <v>27.63</v>
      </c>
      <c r="Z30" s="17">
        <v>562.5</v>
      </c>
      <c r="AA30" s="18">
        <f t="shared" si="3"/>
        <v>1208</v>
      </c>
      <c r="AB30" s="7" t="s">
        <v>360</v>
      </c>
      <c r="AC30" s="7" t="s">
        <v>383</v>
      </c>
      <c r="AD30">
        <v>1208</v>
      </c>
      <c r="AG30" t="e">
        <f>VLOOKUP(A30,,5,0)</f>
        <v>#N/A</v>
      </c>
      <c r="AH30" s="19" t="s">
        <v>359</v>
      </c>
      <c r="AI30" s="20"/>
      <c r="AJ30" s="20"/>
    </row>
    <row r="31" spans="1:39" s="34" customFormat="1" ht="13.5" customHeight="1">
      <c r="A31" s="33" t="s">
        <v>483</v>
      </c>
      <c r="B31" s="34" t="e">
        <f>VLOOKUP(BdC!A31,main!A$1:S$1048380,2,0)</f>
        <v>#N/A</v>
      </c>
      <c r="C31" s="35" t="e">
        <f>VLOOKUP(A31,main!A$1:S$1048380,4,0)</f>
        <v>#N/A</v>
      </c>
      <c r="D31" s="34" t="s">
        <v>484</v>
      </c>
      <c r="E31" t="e">
        <f>VLOOKUP(A31,#REF!,5,0)</f>
        <v>#REF!</v>
      </c>
      <c r="F31" s="34" t="e">
        <f>VLOOKUP(A31,main!A$1:E$1048380,5,0)</f>
        <v>#N/A</v>
      </c>
      <c r="G31" s="36" t="s">
        <v>485</v>
      </c>
      <c r="H31" s="36" t="s">
        <v>354</v>
      </c>
      <c r="I31" s="34" t="s">
        <v>486</v>
      </c>
      <c r="J31" s="34" t="s">
        <v>487</v>
      </c>
      <c r="K31" s="34" t="e">
        <f>VLOOKUP(A31,main!A$1:S$1048380,12,0)</f>
        <v>#N/A</v>
      </c>
      <c r="L31" s="37">
        <v>126.99</v>
      </c>
      <c r="M31" s="38">
        <v>64.63</v>
      </c>
      <c r="N31" s="38">
        <v>0</v>
      </c>
      <c r="O31" s="38">
        <v>475</v>
      </c>
      <c r="P31" s="34" t="s">
        <v>488</v>
      </c>
      <c r="Q31" s="39">
        <v>41365</v>
      </c>
      <c r="R31" s="34" t="s">
        <v>489</v>
      </c>
      <c r="S31" s="36" t="s">
        <v>374</v>
      </c>
      <c r="T31" s="40">
        <v>2</v>
      </c>
      <c r="U31" s="41"/>
      <c r="V31" s="41"/>
      <c r="W31" s="34" t="str">
        <f>P31</f>
        <v>FT_SDSLBis_2M_2p_C1</v>
      </c>
      <c r="X31" s="42">
        <f>M31</f>
        <v>64.63</v>
      </c>
      <c r="Y31" s="42">
        <f t="shared" si="0"/>
        <v>0</v>
      </c>
      <c r="Z31" s="42">
        <f>O31</f>
        <v>475</v>
      </c>
      <c r="AA31" s="43">
        <f t="shared" si="3"/>
        <v>1043</v>
      </c>
      <c r="AB31" s="33" t="s">
        <v>360</v>
      </c>
      <c r="AC31" s="33" t="s">
        <v>375</v>
      </c>
      <c r="AD31" s="34">
        <v>1043</v>
      </c>
      <c r="AE31" s="36"/>
      <c r="AF31" s="36"/>
      <c r="AG31" s="36"/>
    </row>
    <row r="32" spans="1:39">
      <c r="A32" s="33" t="s">
        <v>490</v>
      </c>
      <c r="B32" s="34" t="e">
        <f>VLOOKUP(BdC!A32,main!A$1:S$1048380,2,0)</f>
        <v>#N/A</v>
      </c>
      <c r="C32" s="35" t="e">
        <f>VLOOKUP(A32,main!A$1:S$1048380,4,0)</f>
        <v>#N/A</v>
      </c>
      <c r="D32" s="34" t="s">
        <v>491</v>
      </c>
      <c r="E32" t="e">
        <f>VLOOKUP(A32,#REF!,5,0)</f>
        <v>#REF!</v>
      </c>
      <c r="F32" s="34" t="e">
        <f>VLOOKUP(A32,main!A$1:E$1048380,5,0)</f>
        <v>#N/A</v>
      </c>
      <c r="G32" s="36" t="s">
        <v>492</v>
      </c>
      <c r="H32" s="36" t="s">
        <v>354</v>
      </c>
      <c r="I32" s="34" t="s">
        <v>486</v>
      </c>
      <c r="J32" s="34" t="s">
        <v>493</v>
      </c>
      <c r="K32" s="34" t="e">
        <f>VLOOKUP(A32,main!A$1:S$1048380,12,0)</f>
        <v>#N/A</v>
      </c>
      <c r="L32" s="37">
        <v>126.99</v>
      </c>
      <c r="M32" s="38">
        <v>55.88</v>
      </c>
      <c r="N32" s="38">
        <v>0</v>
      </c>
      <c r="O32" s="38">
        <v>375</v>
      </c>
      <c r="P32" s="34" t="s">
        <v>494</v>
      </c>
      <c r="Q32" s="39">
        <v>41306</v>
      </c>
      <c r="R32" s="34" t="s">
        <v>489</v>
      </c>
      <c r="S32" s="36" t="s">
        <v>374</v>
      </c>
      <c r="T32" s="40">
        <v>2</v>
      </c>
      <c r="U32" s="41"/>
      <c r="V32" s="41"/>
      <c r="W32" s="34" t="str">
        <f>P32</f>
        <v>FT_SDSLBis_2M_1p_C2</v>
      </c>
      <c r="X32" s="42">
        <f>M32</f>
        <v>55.88</v>
      </c>
      <c r="Y32" s="42">
        <f t="shared" si="0"/>
        <v>0</v>
      </c>
      <c r="Z32" s="42">
        <f>O32</f>
        <v>375</v>
      </c>
      <c r="AA32" s="43">
        <f t="shared" si="3"/>
        <v>0</v>
      </c>
      <c r="AB32" s="33" t="s">
        <v>359</v>
      </c>
      <c r="AD32" s="34">
        <f>AN32</f>
        <v>0</v>
      </c>
      <c r="AE32" s="36"/>
      <c r="AF32" s="36"/>
      <c r="AG32" s="36"/>
    </row>
    <row r="33" spans="1:40">
      <c r="A33" s="7" t="s">
        <v>495</v>
      </c>
      <c r="B33" t="e">
        <f>VLOOKUP(BdC!A33,main!A$1:S$1048380,2,0)</f>
        <v>#N/A</v>
      </c>
      <c r="C33" s="8" t="e">
        <f>VLOOKUP(A33,main!A$1:S$1048380,4,0)</f>
        <v>#N/A</v>
      </c>
      <c r="D33" t="s">
        <v>496</v>
      </c>
      <c r="E33" t="e">
        <f>VLOOKUP(A33,#REF!,5,0)</f>
        <v>#REF!</v>
      </c>
      <c r="F33" t="e">
        <f>VLOOKUP(A33,main!A$1:E$1048380,5,0)</f>
        <v>#N/A</v>
      </c>
      <c r="G33" t="s">
        <v>497</v>
      </c>
      <c r="H33" t="s">
        <v>354</v>
      </c>
      <c r="I33" t="s">
        <v>406</v>
      </c>
      <c r="J33" t="s">
        <v>498</v>
      </c>
      <c r="K33" t="e">
        <f>VLOOKUP(A33,main!A$1:S$1048380,12,0)</f>
        <v>#N/A</v>
      </c>
      <c r="L33" s="13">
        <v>94.87</v>
      </c>
      <c r="M33" s="14">
        <v>51.13</v>
      </c>
      <c r="N33" s="14">
        <v>0</v>
      </c>
      <c r="O33" s="14">
        <v>375</v>
      </c>
      <c r="P33" t="s">
        <v>499</v>
      </c>
      <c r="Q33" s="15">
        <v>41306</v>
      </c>
      <c r="R33" t="s">
        <v>479</v>
      </c>
      <c r="S33" t="s">
        <v>374</v>
      </c>
      <c r="T33" s="16">
        <v>2</v>
      </c>
      <c r="U33" s="16"/>
      <c r="V33" s="16"/>
      <c r="W33" t="str">
        <f>P33</f>
        <v>FT_SDSLBis_2M_1p_C1</v>
      </c>
      <c r="X33" s="17">
        <f>M33</f>
        <v>51.13</v>
      </c>
      <c r="Y33" s="17">
        <f t="shared" si="0"/>
        <v>0</v>
      </c>
      <c r="Z33" s="17">
        <f>O33</f>
        <v>375</v>
      </c>
      <c r="AA33" s="18">
        <f t="shared" si="3"/>
        <v>0</v>
      </c>
      <c r="AB33" s="7" t="s">
        <v>359</v>
      </c>
      <c r="AD33">
        <f>AN33</f>
        <v>0</v>
      </c>
    </row>
    <row r="34" spans="1:40">
      <c r="A34" s="7" t="s">
        <v>500</v>
      </c>
      <c r="B34" t="e">
        <f>VLOOKUP(BdC!A34,main!A$1:S$1048380,2,0)</f>
        <v>#N/A</v>
      </c>
      <c r="C34" s="8" t="e">
        <f>VLOOKUP(A34,main!A$1:S$1048380,4,0)</f>
        <v>#N/A</v>
      </c>
      <c r="D34" t="s">
        <v>501</v>
      </c>
      <c r="E34" t="e">
        <f>VLOOKUP(A34,#REF!,5,0)</f>
        <v>#REF!</v>
      </c>
      <c r="F34" t="e">
        <f>VLOOKUP(A34,main!A$1:E$1048380,5,0)</f>
        <v>#N/A</v>
      </c>
      <c r="G34" t="s">
        <v>502</v>
      </c>
      <c r="H34" t="s">
        <v>354</v>
      </c>
      <c r="I34" t="s">
        <v>406</v>
      </c>
      <c r="J34" t="s">
        <v>503</v>
      </c>
      <c r="K34" t="e">
        <f>VLOOKUP(A34,main!A$1:S$1048380,12,0)</f>
        <v>#N/A</v>
      </c>
      <c r="L34" s="13">
        <v>94.87</v>
      </c>
      <c r="M34" s="14">
        <v>68.75</v>
      </c>
      <c r="N34" s="14">
        <v>0</v>
      </c>
      <c r="O34" s="14">
        <v>375</v>
      </c>
      <c r="P34" t="s">
        <v>504</v>
      </c>
      <c r="Q34" s="15">
        <v>41334</v>
      </c>
      <c r="R34" t="s">
        <v>479</v>
      </c>
      <c r="S34" t="s">
        <v>358</v>
      </c>
      <c r="T34" s="16">
        <v>2</v>
      </c>
      <c r="U34" s="16"/>
      <c r="V34" s="16"/>
      <c r="W34" t="str">
        <f>P34</f>
        <v>FT_SDSL_2M_1p_C1</v>
      </c>
      <c r="X34" s="17">
        <f>M34</f>
        <v>68.75</v>
      </c>
      <c r="Y34" s="17">
        <f t="shared" si="0"/>
        <v>0</v>
      </c>
      <c r="Z34" s="17">
        <f>O34</f>
        <v>375</v>
      </c>
      <c r="AA34" s="18">
        <f t="shared" si="3"/>
        <v>0</v>
      </c>
      <c r="AB34" s="7" t="s">
        <v>359</v>
      </c>
      <c r="AD34">
        <f>AN34</f>
        <v>0</v>
      </c>
      <c r="AG34" t="e">
        <f>VLOOKUP(A34,,5,0)</f>
        <v>#N/A</v>
      </c>
      <c r="AH34" s="19" t="s">
        <v>359</v>
      </c>
      <c r="AI34" s="20"/>
      <c r="AJ34" s="20"/>
    </row>
    <row r="35" spans="1:40">
      <c r="A35" s="7" t="s">
        <v>505</v>
      </c>
      <c r="B35" t="e">
        <f>VLOOKUP(BdC!A35,main!A$1:S$1048380,2,0)</f>
        <v>#N/A</v>
      </c>
      <c r="C35" s="8" t="e">
        <f>VLOOKUP(A35,main!A$1:S$1048380,4,0)</f>
        <v>#N/A</v>
      </c>
      <c r="D35" t="s">
        <v>506</v>
      </c>
      <c r="E35" t="e">
        <f>VLOOKUP(A35,#REF!,5,0)</f>
        <v>#REF!</v>
      </c>
      <c r="F35" t="e">
        <f>VLOOKUP(A35,main!A$1:E$1048380,5,0)</f>
        <v>#N/A</v>
      </c>
      <c r="G35" t="s">
        <v>507</v>
      </c>
      <c r="H35" t="s">
        <v>354</v>
      </c>
      <c r="I35" t="s">
        <v>406</v>
      </c>
      <c r="J35" t="s">
        <v>508</v>
      </c>
      <c r="K35" t="e">
        <f>VLOOKUP(A35,main!A$1:S$1048380,12,0)</f>
        <v>#N/A</v>
      </c>
      <c r="L35" s="13">
        <v>94.87</v>
      </c>
      <c r="M35" s="14">
        <v>51.13</v>
      </c>
      <c r="N35" s="14">
        <v>0</v>
      </c>
      <c r="O35" s="14">
        <v>375</v>
      </c>
      <c r="P35" t="s">
        <v>499</v>
      </c>
      <c r="Q35" s="15">
        <v>41365</v>
      </c>
      <c r="R35" t="s">
        <v>479</v>
      </c>
      <c r="S35" t="s">
        <v>374</v>
      </c>
      <c r="T35" s="16">
        <v>2</v>
      </c>
      <c r="U35" s="16"/>
      <c r="V35" s="16"/>
      <c r="W35" t="str">
        <f>P35</f>
        <v>FT_SDSLBis_2M_1p_C1</v>
      </c>
      <c r="X35" s="17">
        <f>M35</f>
        <v>51.13</v>
      </c>
      <c r="Y35" s="17">
        <f t="shared" si="0"/>
        <v>0</v>
      </c>
      <c r="Z35" s="17">
        <f>O35</f>
        <v>375</v>
      </c>
      <c r="AA35" s="18">
        <f t="shared" si="3"/>
        <v>833</v>
      </c>
      <c r="AB35" s="7" t="s">
        <v>360</v>
      </c>
      <c r="AC35" s="7" t="s">
        <v>509</v>
      </c>
      <c r="AD35">
        <v>833</v>
      </c>
    </row>
    <row r="36" spans="1:40">
      <c r="A36" s="7" t="s">
        <v>510</v>
      </c>
      <c r="B36" t="e">
        <f>VLOOKUP(BdC!A36,main!A$1:S$1048380,2,0)</f>
        <v>#N/A</v>
      </c>
      <c r="C36" s="8" t="e">
        <f>VLOOKUP(A36,main!A$1:S$1048380,4,0)</f>
        <v>#N/A</v>
      </c>
      <c r="D36" t="s">
        <v>463</v>
      </c>
      <c r="E36" t="e">
        <f>VLOOKUP(A36,#REF!,5,0)</f>
        <v>#REF!</v>
      </c>
      <c r="F36" t="e">
        <f>VLOOKUP(A36,main!A$1:E$1048380,5,0)</f>
        <v>#N/A</v>
      </c>
      <c r="G36" t="s">
        <v>511</v>
      </c>
      <c r="H36" t="s">
        <v>379</v>
      </c>
      <c r="I36" t="s">
        <v>380</v>
      </c>
      <c r="J36" t="s">
        <v>512</v>
      </c>
      <c r="K36" t="e">
        <f>VLOOKUP(A36,main!A$1:S$1048380,12,0)</f>
        <v>#N/A</v>
      </c>
      <c r="L36" s="13">
        <v>293.38</v>
      </c>
      <c r="M36" s="14">
        <f>AL36</f>
        <v>110.38</v>
      </c>
      <c r="N36" s="14">
        <v>31.25</v>
      </c>
      <c r="O36" s="14">
        <v>475</v>
      </c>
      <c r="P36" t="str">
        <f>AK36</f>
        <v>FT_SDSLBis_4M_4p_C1</v>
      </c>
      <c r="Q36" s="15">
        <v>41365</v>
      </c>
      <c r="S36" t="s">
        <v>358</v>
      </c>
      <c r="T36" s="16">
        <v>4</v>
      </c>
      <c r="U36" s="16"/>
      <c r="V36" s="16"/>
      <c r="W36" s="7" t="s">
        <v>382</v>
      </c>
      <c r="X36" s="17">
        <v>116</v>
      </c>
      <c r="Y36" s="17">
        <f t="shared" si="0"/>
        <v>31.25</v>
      </c>
      <c r="Z36" s="17">
        <v>562.5</v>
      </c>
      <c r="AA36" s="18">
        <f t="shared" si="3"/>
        <v>1208</v>
      </c>
      <c r="AB36" s="7" t="s">
        <v>360</v>
      </c>
      <c r="AC36" s="7" t="s">
        <v>383</v>
      </c>
      <c r="AD36">
        <v>1208</v>
      </c>
      <c r="AG36" t="e">
        <f>VLOOKUP(A36,,5,0)</f>
        <v>#N/A</v>
      </c>
      <c r="AH36" s="19" t="s">
        <v>360</v>
      </c>
      <c r="AI36" s="20">
        <v>4</v>
      </c>
      <c r="AJ36" s="19" t="s">
        <v>360</v>
      </c>
      <c r="AK36" t="s">
        <v>513</v>
      </c>
      <c r="AL36" s="13">
        <v>110.38</v>
      </c>
      <c r="AM36" s="13">
        <v>562.5</v>
      </c>
      <c r="AN36">
        <v>1208</v>
      </c>
    </row>
    <row r="37" spans="1:40">
      <c r="A37" s="7" t="s">
        <v>514</v>
      </c>
      <c r="B37" t="e">
        <f>VLOOKUP(BdC!A37,main!A$1:S$1048380,2,0)</f>
        <v>#N/A</v>
      </c>
      <c r="C37" s="8" t="e">
        <f>VLOOKUP(A37,main!A$1:S$1048380,4,0)</f>
        <v>#N/A</v>
      </c>
      <c r="D37" t="s">
        <v>410</v>
      </c>
      <c r="E37" t="e">
        <f>VLOOKUP(A37,#REF!,5,0)</f>
        <v>#REF!</v>
      </c>
      <c r="F37" t="e">
        <f>VLOOKUP(A37,main!A$1:E$1048380,5,0)</f>
        <v>#N/A</v>
      </c>
      <c r="G37" t="s">
        <v>515</v>
      </c>
      <c r="H37" t="s">
        <v>354</v>
      </c>
      <c r="I37" t="s">
        <v>406</v>
      </c>
      <c r="J37" t="s">
        <v>516</v>
      </c>
      <c r="K37" t="e">
        <f>VLOOKUP(A37,main!A$1:S$1048380,12,0)</f>
        <v>#N/A</v>
      </c>
      <c r="L37" s="13">
        <v>94.87</v>
      </c>
      <c r="M37" s="14">
        <v>51.75</v>
      </c>
      <c r="N37" s="14">
        <v>0</v>
      </c>
      <c r="O37" s="14">
        <v>263.75</v>
      </c>
      <c r="P37" t="s">
        <v>413</v>
      </c>
      <c r="Q37" s="15">
        <v>41306</v>
      </c>
      <c r="S37" t="s">
        <v>399</v>
      </c>
      <c r="T37" s="16">
        <v>20</v>
      </c>
      <c r="U37" s="16"/>
      <c r="V37" s="16"/>
      <c r="W37" t="str">
        <f t="shared" ref="W37:W45" si="9">P37</f>
        <v>SMSN_ADSLMax</v>
      </c>
      <c r="X37" s="17">
        <f t="shared" ref="X37:X42" si="10">M37</f>
        <v>51.75</v>
      </c>
      <c r="Y37" s="17">
        <f t="shared" si="0"/>
        <v>0</v>
      </c>
      <c r="Z37" s="17">
        <f t="shared" ref="Z37:Z42" si="11">O37</f>
        <v>263.75</v>
      </c>
      <c r="AA37" s="18">
        <f t="shared" si="3"/>
        <v>0</v>
      </c>
      <c r="AB37" s="7" t="s">
        <v>359</v>
      </c>
      <c r="AD37">
        <f t="shared" ref="AD37:AD42" si="12">AN37</f>
        <v>0</v>
      </c>
    </row>
    <row r="38" spans="1:40">
      <c r="A38" s="7" t="s">
        <v>517</v>
      </c>
      <c r="B38" t="e">
        <f>VLOOKUP(BdC!A38,main!A$1:S$1048380,2,0)</f>
        <v>#N/A</v>
      </c>
      <c r="C38" s="8" t="e">
        <f>VLOOKUP(A38,main!A$1:S$1048380,4,0)</f>
        <v>#N/A</v>
      </c>
      <c r="D38" t="s">
        <v>352</v>
      </c>
      <c r="E38" t="e">
        <f>VLOOKUP(A38,#REF!,5,0)</f>
        <v>#REF!</v>
      </c>
      <c r="F38" t="e">
        <f>VLOOKUP(A38,main!A$1:E$1048380,5,0)</f>
        <v>#N/A</v>
      </c>
      <c r="G38" t="s">
        <v>518</v>
      </c>
      <c r="H38" t="s">
        <v>354</v>
      </c>
      <c r="I38" t="s">
        <v>406</v>
      </c>
      <c r="J38" t="s">
        <v>519</v>
      </c>
      <c r="K38" t="e">
        <f>VLOOKUP(A38,main!A$1:S$1048380,12,0)</f>
        <v>#N/A</v>
      </c>
      <c r="L38" s="13">
        <v>94.87</v>
      </c>
      <c r="M38" s="14">
        <v>47.5</v>
      </c>
      <c r="N38" s="14">
        <v>0</v>
      </c>
      <c r="O38" s="14">
        <v>475</v>
      </c>
      <c r="P38" t="s">
        <v>520</v>
      </c>
      <c r="Q38" s="15">
        <v>41306</v>
      </c>
      <c r="S38" t="s">
        <v>358</v>
      </c>
      <c r="T38" s="16">
        <v>2</v>
      </c>
      <c r="U38" s="16"/>
      <c r="V38" s="16"/>
      <c r="W38" t="str">
        <f t="shared" si="9"/>
        <v>FT_ADSL_2M_C1</v>
      </c>
      <c r="X38" s="17">
        <f t="shared" si="10"/>
        <v>47.5</v>
      </c>
      <c r="Y38" s="17">
        <f t="shared" si="0"/>
        <v>0</v>
      </c>
      <c r="Z38" s="17">
        <f t="shared" si="11"/>
        <v>475</v>
      </c>
      <c r="AA38" s="18">
        <f t="shared" si="3"/>
        <v>0</v>
      </c>
      <c r="AB38" s="7" t="s">
        <v>359</v>
      </c>
      <c r="AD38">
        <f t="shared" si="12"/>
        <v>0</v>
      </c>
    </row>
    <row r="39" spans="1:40">
      <c r="A39" s="7" t="s">
        <v>521</v>
      </c>
      <c r="B39" t="e">
        <f>VLOOKUP(BdC!A39,main!A$1:S$1048380,2,0)</f>
        <v>#N/A</v>
      </c>
      <c r="C39" s="8" t="e">
        <f>VLOOKUP(A39,main!A$1:S$1048380,4,0)</f>
        <v>#N/A</v>
      </c>
      <c r="D39" t="s">
        <v>491</v>
      </c>
      <c r="E39" t="e">
        <f>VLOOKUP(A39,#REF!,5,0)</f>
        <v>#REF!</v>
      </c>
      <c r="F39" t="e">
        <f>VLOOKUP(A39,main!A$1:E$1048380,5,0)</f>
        <v>#N/A</v>
      </c>
      <c r="G39" t="s">
        <v>522</v>
      </c>
      <c r="H39" t="s">
        <v>354</v>
      </c>
      <c r="I39" t="s">
        <v>406</v>
      </c>
      <c r="J39" t="s">
        <v>523</v>
      </c>
      <c r="K39" t="e">
        <f>VLOOKUP(A39,main!A$1:S$1048380,12,0)</f>
        <v>#N/A</v>
      </c>
      <c r="L39" s="13">
        <v>94.87</v>
      </c>
      <c r="M39" s="14">
        <v>55.88</v>
      </c>
      <c r="N39" s="14">
        <v>0</v>
      </c>
      <c r="O39" s="14">
        <v>375</v>
      </c>
      <c r="P39" t="s">
        <v>494</v>
      </c>
      <c r="Q39" s="15">
        <v>41306</v>
      </c>
      <c r="R39" t="s">
        <v>479</v>
      </c>
      <c r="S39" t="s">
        <v>374</v>
      </c>
      <c r="T39" s="16">
        <v>2</v>
      </c>
      <c r="U39" s="16"/>
      <c r="V39" s="16"/>
      <c r="W39" t="str">
        <f t="shared" si="9"/>
        <v>FT_SDSLBis_2M_1p_C2</v>
      </c>
      <c r="X39" s="17">
        <f t="shared" si="10"/>
        <v>55.88</v>
      </c>
      <c r="Y39" s="17">
        <f t="shared" si="0"/>
        <v>0</v>
      </c>
      <c r="Z39" s="17">
        <f t="shared" si="11"/>
        <v>375</v>
      </c>
      <c r="AA39" s="18">
        <f t="shared" si="3"/>
        <v>0</v>
      </c>
      <c r="AB39" s="7" t="s">
        <v>359</v>
      </c>
      <c r="AD39">
        <f t="shared" si="12"/>
        <v>0</v>
      </c>
    </row>
    <row r="40" spans="1:40">
      <c r="A40" s="7" t="s">
        <v>524</v>
      </c>
      <c r="B40" t="e">
        <f>VLOOKUP(BdC!A40,main!A$1:S$1048380,2,0)</f>
        <v>#N/A</v>
      </c>
      <c r="C40" s="8" t="e">
        <f>VLOOKUP(A40,main!A$1:S$1048380,4,0)</f>
        <v>#N/A</v>
      </c>
      <c r="D40" t="s">
        <v>410</v>
      </c>
      <c r="E40" t="e">
        <f>VLOOKUP(A40,#REF!,5,0)</f>
        <v>#REF!</v>
      </c>
      <c r="F40" t="e">
        <f>VLOOKUP(A40,main!A$1:E$1048380,5,0)</f>
        <v>#N/A</v>
      </c>
      <c r="G40" t="s">
        <v>525</v>
      </c>
      <c r="H40" t="s">
        <v>354</v>
      </c>
      <c r="I40" t="s">
        <v>406</v>
      </c>
      <c r="J40" t="s">
        <v>526</v>
      </c>
      <c r="K40" t="e">
        <f>VLOOKUP(A40,main!A$1:S$1048380,12,0)</f>
        <v>#N/A</v>
      </c>
      <c r="L40" s="13">
        <v>94.87</v>
      </c>
      <c r="M40" s="14">
        <v>51.75</v>
      </c>
      <c r="N40" s="14">
        <v>0</v>
      </c>
      <c r="O40" s="14">
        <v>263.75</v>
      </c>
      <c r="P40" t="s">
        <v>413</v>
      </c>
      <c r="Q40" s="15">
        <v>41306</v>
      </c>
      <c r="S40" t="s">
        <v>399</v>
      </c>
      <c r="T40" s="16">
        <v>20</v>
      </c>
      <c r="U40" s="16"/>
      <c r="V40" s="16"/>
      <c r="W40" t="str">
        <f t="shared" si="9"/>
        <v>SMSN_ADSLMax</v>
      </c>
      <c r="X40" s="17">
        <f t="shared" si="10"/>
        <v>51.75</v>
      </c>
      <c r="Y40" s="17">
        <f t="shared" si="0"/>
        <v>0</v>
      </c>
      <c r="Z40" s="17">
        <f t="shared" si="11"/>
        <v>263.75</v>
      </c>
      <c r="AA40" s="18">
        <f t="shared" si="3"/>
        <v>0</v>
      </c>
      <c r="AB40" s="7" t="s">
        <v>359</v>
      </c>
      <c r="AD40">
        <f t="shared" si="12"/>
        <v>0</v>
      </c>
    </row>
    <row r="41" spans="1:40">
      <c r="A41" s="7" t="s">
        <v>527</v>
      </c>
      <c r="B41" t="e">
        <f>VLOOKUP(BdC!A41,main!A$1:S$1048380,2,0)</f>
        <v>#N/A</v>
      </c>
      <c r="C41" s="8" t="e">
        <f>VLOOKUP(A41,main!A$1:S$1048380,4,0)</f>
        <v>#N/A</v>
      </c>
      <c r="D41" t="s">
        <v>528</v>
      </c>
      <c r="E41" t="e">
        <f>VLOOKUP(A41,#REF!,5,0)</f>
        <v>#REF!</v>
      </c>
      <c r="F41" t="e">
        <f>VLOOKUP(A41,main!A$1:E$1048380,5,0)</f>
        <v>#N/A</v>
      </c>
      <c r="G41" t="s">
        <v>529</v>
      </c>
      <c r="H41" t="s">
        <v>354</v>
      </c>
      <c r="I41" t="s">
        <v>406</v>
      </c>
      <c r="J41" t="s">
        <v>530</v>
      </c>
      <c r="K41" t="e">
        <f>VLOOKUP(A41,main!A$1:S$1048380,12,0)</f>
        <v>#N/A</v>
      </c>
      <c r="L41" s="13">
        <v>94.87</v>
      </c>
      <c r="M41" s="14">
        <v>51.13</v>
      </c>
      <c r="N41" s="14">
        <v>0</v>
      </c>
      <c r="O41" s="14">
        <v>375</v>
      </c>
      <c r="P41" t="s">
        <v>499</v>
      </c>
      <c r="Q41" s="15">
        <v>41306</v>
      </c>
      <c r="R41" t="s">
        <v>479</v>
      </c>
      <c r="S41" t="s">
        <v>374</v>
      </c>
      <c r="T41" s="16">
        <v>2</v>
      </c>
      <c r="U41" s="16"/>
      <c r="V41" s="16"/>
      <c r="W41" t="str">
        <f t="shared" si="9"/>
        <v>FT_SDSLBis_2M_1p_C1</v>
      </c>
      <c r="X41" s="17">
        <f t="shared" si="10"/>
        <v>51.13</v>
      </c>
      <c r="Y41" s="17">
        <f t="shared" si="0"/>
        <v>0</v>
      </c>
      <c r="Z41" s="17">
        <f t="shared" si="11"/>
        <v>375</v>
      </c>
      <c r="AA41" s="18">
        <f t="shared" si="3"/>
        <v>0</v>
      </c>
      <c r="AB41" s="7" t="s">
        <v>359</v>
      </c>
      <c r="AD41">
        <f t="shared" si="12"/>
        <v>0</v>
      </c>
    </row>
    <row r="42" spans="1:40">
      <c r="A42" s="7" t="s">
        <v>531</v>
      </c>
      <c r="B42" t="e">
        <f>VLOOKUP(BdC!A42,main!A$1:S$1048380,2,0)</f>
        <v>#N/A</v>
      </c>
      <c r="C42" s="8" t="e">
        <f>VLOOKUP(A42,main!A$1:S$1048380,4,0)</f>
        <v>#N/A</v>
      </c>
      <c r="D42" t="s">
        <v>410</v>
      </c>
      <c r="E42" t="e">
        <f>VLOOKUP(A42,#REF!,5,0)</f>
        <v>#REF!</v>
      </c>
      <c r="F42" t="e">
        <f>VLOOKUP(A42,main!A$1:E$1048380,5,0)</f>
        <v>#N/A</v>
      </c>
      <c r="G42" t="s">
        <v>532</v>
      </c>
      <c r="H42" t="s">
        <v>354</v>
      </c>
      <c r="I42" t="s">
        <v>406</v>
      </c>
      <c r="J42" t="s">
        <v>533</v>
      </c>
      <c r="K42" t="e">
        <f>VLOOKUP(A42,main!A$1:S$1048380,12,0)</f>
        <v>#N/A</v>
      </c>
      <c r="L42" s="13">
        <v>94.87</v>
      </c>
      <c r="M42" s="14">
        <v>51.75</v>
      </c>
      <c r="N42" s="14">
        <v>0</v>
      </c>
      <c r="O42" s="14">
        <v>263.75</v>
      </c>
      <c r="P42" t="s">
        <v>413</v>
      </c>
      <c r="Q42" s="15">
        <v>41306</v>
      </c>
      <c r="S42" t="s">
        <v>399</v>
      </c>
      <c r="T42" s="16">
        <v>20</v>
      </c>
      <c r="U42" s="16"/>
      <c r="V42" s="16"/>
      <c r="W42" t="str">
        <f t="shared" si="9"/>
        <v>SMSN_ADSLMax</v>
      </c>
      <c r="X42" s="17">
        <f t="shared" si="10"/>
        <v>51.75</v>
      </c>
      <c r="Y42" s="17">
        <f t="shared" si="0"/>
        <v>0</v>
      </c>
      <c r="Z42" s="17">
        <f t="shared" si="11"/>
        <v>263.75</v>
      </c>
      <c r="AA42" s="18">
        <f t="shared" si="3"/>
        <v>0</v>
      </c>
      <c r="AB42" s="7" t="s">
        <v>359</v>
      </c>
      <c r="AD42">
        <f t="shared" si="12"/>
        <v>0</v>
      </c>
    </row>
    <row r="43" spans="1:40">
      <c r="A43" s="7" t="s">
        <v>534</v>
      </c>
      <c r="B43" t="e">
        <f>VLOOKUP(BdC!A43,main!A$1:S$1048380,2,0)</f>
        <v>#N/A</v>
      </c>
      <c r="C43" s="8" t="e">
        <f>VLOOKUP(A43,main!A$1:S$1048380,4,0)</f>
        <v>#N/A</v>
      </c>
      <c r="D43" t="s">
        <v>463</v>
      </c>
      <c r="E43" t="e">
        <f>VLOOKUP(A43,#REF!,5,0)</f>
        <v>#REF!</v>
      </c>
      <c r="F43" t="e">
        <f>VLOOKUP(A43,main!A$1:E$1048380,5,0)</f>
        <v>#N/A</v>
      </c>
      <c r="G43" t="s">
        <v>535</v>
      </c>
      <c r="H43" t="s">
        <v>369</v>
      </c>
      <c r="I43" t="s">
        <v>536</v>
      </c>
      <c r="J43" t="s">
        <v>537</v>
      </c>
      <c r="K43" t="e">
        <f>VLOOKUP(A43,main!A$1:S$1048380,12,0)</f>
        <v>#N/A</v>
      </c>
      <c r="L43" s="13">
        <v>114.58</v>
      </c>
      <c r="M43" s="14">
        <v>116</v>
      </c>
      <c r="N43" s="14">
        <v>27.63</v>
      </c>
      <c r="O43" s="14">
        <v>562.5</v>
      </c>
      <c r="P43" t="s">
        <v>382</v>
      </c>
      <c r="Q43" s="15">
        <v>41365</v>
      </c>
      <c r="S43" t="s">
        <v>358</v>
      </c>
      <c r="T43" s="16">
        <v>4</v>
      </c>
      <c r="U43" s="16"/>
      <c r="V43" s="32" t="s">
        <v>538</v>
      </c>
      <c r="W43" t="str">
        <f t="shared" si="9"/>
        <v>FT_SDSL_4M_4p_C1</v>
      </c>
      <c r="X43" s="17">
        <f>95.5</f>
        <v>95.5</v>
      </c>
      <c r="Y43" s="17">
        <f t="shared" si="0"/>
        <v>27.63</v>
      </c>
      <c r="Z43" s="17">
        <f>562.5</f>
        <v>562.5</v>
      </c>
      <c r="AA43" s="18">
        <f t="shared" si="3"/>
        <v>1208</v>
      </c>
      <c r="AB43" s="7" t="s">
        <v>360</v>
      </c>
      <c r="AC43" s="7" t="s">
        <v>383</v>
      </c>
      <c r="AD43">
        <v>1208</v>
      </c>
      <c r="AG43" t="e">
        <f>VLOOKUP(A43,,5,0)</f>
        <v>#N/A</v>
      </c>
      <c r="AH43" s="19" t="s">
        <v>359</v>
      </c>
      <c r="AI43" s="20"/>
      <c r="AJ43" s="20"/>
    </row>
    <row r="44" spans="1:40">
      <c r="A44" s="7" t="s">
        <v>534</v>
      </c>
      <c r="B44" t="e">
        <f>VLOOKUP(BdC!A44,main!A$1:S$1048380,2,0)</f>
        <v>#N/A</v>
      </c>
      <c r="C44" s="8" t="e">
        <f>VLOOKUP(A44,main!A$1:S$1048380,4,0)</f>
        <v>#N/A</v>
      </c>
      <c r="D44" t="s">
        <v>463</v>
      </c>
      <c r="E44" t="e">
        <f>VLOOKUP(A44,#REF!,5,0)</f>
        <v>#REF!</v>
      </c>
      <c r="F44" t="e">
        <f>VLOOKUP(A44,main!A$1:E$1048380,5,0)</f>
        <v>#N/A</v>
      </c>
      <c r="G44" t="s">
        <v>535</v>
      </c>
      <c r="H44" t="s">
        <v>369</v>
      </c>
      <c r="I44" t="s">
        <v>536</v>
      </c>
      <c r="J44" t="s">
        <v>537</v>
      </c>
      <c r="K44" t="e">
        <f>VLOOKUP(A44,main!A$1:S$1048380,12,0)</f>
        <v>#N/A</v>
      </c>
      <c r="L44" s="13">
        <v>114.58</v>
      </c>
      <c r="M44" s="14">
        <v>116</v>
      </c>
      <c r="N44" s="14">
        <v>27.63</v>
      </c>
      <c r="O44" s="14">
        <v>562.5</v>
      </c>
      <c r="P44" t="s">
        <v>382</v>
      </c>
      <c r="Q44" s="15">
        <v>41365</v>
      </c>
      <c r="S44" t="s">
        <v>358</v>
      </c>
      <c r="T44" s="16">
        <v>4</v>
      </c>
      <c r="U44" s="16"/>
      <c r="V44" s="32" t="s">
        <v>538</v>
      </c>
      <c r="W44" t="str">
        <f t="shared" si="9"/>
        <v>FT_SDSL_4M_4p_C1</v>
      </c>
      <c r="X44" s="17">
        <f>95.5</f>
        <v>95.5</v>
      </c>
      <c r="Y44" s="17">
        <f t="shared" si="0"/>
        <v>27.63</v>
      </c>
      <c r="Z44" s="17">
        <f>562.5</f>
        <v>562.5</v>
      </c>
      <c r="AA44" s="18">
        <f t="shared" si="3"/>
        <v>1208</v>
      </c>
      <c r="AB44" s="7" t="s">
        <v>360</v>
      </c>
      <c r="AC44" s="7" t="s">
        <v>383</v>
      </c>
      <c r="AD44">
        <v>1208</v>
      </c>
      <c r="AG44" t="e">
        <f>VLOOKUP(A44,,5,0)</f>
        <v>#N/A</v>
      </c>
      <c r="AH44" s="19" t="s">
        <v>359</v>
      </c>
      <c r="AI44" s="20"/>
      <c r="AJ44" s="20"/>
    </row>
    <row r="45" spans="1:40" s="22" customFormat="1">
      <c r="A45" s="21" t="s">
        <v>539</v>
      </c>
      <c r="B45" s="22" t="e">
        <f>VLOOKUP(BdC!A45,main!A$1:S$1048380,2,0)</f>
        <v>#N/A</v>
      </c>
      <c r="C45" s="23" t="e">
        <f>VLOOKUP(A45,main!A$1:S$1048380,4,0)</f>
        <v>#N/A</v>
      </c>
      <c r="D45" s="22" t="s">
        <v>540</v>
      </c>
      <c r="E45" t="e">
        <f>VLOOKUP(A45,#REF!,5,0)</f>
        <v>#REF!</v>
      </c>
      <c r="F45" s="22" t="e">
        <f>VLOOKUP(A45,main!A$1:E$1048380,5,0)</f>
        <v>#N/A</v>
      </c>
      <c r="G45" s="22" t="s">
        <v>541</v>
      </c>
      <c r="H45" s="22" t="s">
        <v>542</v>
      </c>
      <c r="I45" s="22" t="s">
        <v>543</v>
      </c>
      <c r="J45" s="22" t="s">
        <v>544</v>
      </c>
      <c r="K45" s="22" t="e">
        <f>VLOOKUP(A45,main!A$1:S$1048380,12,0)</f>
        <v>#N/A</v>
      </c>
      <c r="L45" s="24">
        <v>925</v>
      </c>
      <c r="M45" s="25">
        <v>370.75</v>
      </c>
      <c r="N45" s="25">
        <v>0</v>
      </c>
      <c r="O45" s="25">
        <v>0</v>
      </c>
      <c r="P45" s="22" t="s">
        <v>398</v>
      </c>
      <c r="Q45" s="26">
        <v>41426</v>
      </c>
      <c r="S45" s="22" t="s">
        <v>399</v>
      </c>
      <c r="T45" s="27">
        <v>20</v>
      </c>
      <c r="U45" s="27"/>
      <c r="V45" s="27"/>
      <c r="W45" s="24" t="str">
        <f t="shared" si="9"/>
        <v>SMSN_FO_20M</v>
      </c>
      <c r="X45" s="28">
        <f>M45</f>
        <v>370.75</v>
      </c>
      <c r="Y45" s="28">
        <f t="shared" si="0"/>
        <v>0</v>
      </c>
      <c r="Z45" s="28">
        <f>O45</f>
        <v>0</v>
      </c>
      <c r="AA45" s="29">
        <f t="shared" si="3"/>
        <v>0</v>
      </c>
      <c r="AB45" s="21" t="s">
        <v>359</v>
      </c>
      <c r="AD45" s="22">
        <f>AN45</f>
        <v>0</v>
      </c>
      <c r="AG45" s="22" t="e">
        <f>VLOOKUP(A45,,5,0)</f>
        <v>#N/A</v>
      </c>
      <c r="AH45" s="30" t="s">
        <v>359</v>
      </c>
      <c r="AI45" s="31"/>
      <c r="AJ45" s="31"/>
    </row>
    <row r="46" spans="1:40">
      <c r="A46" s="7" t="s">
        <v>545</v>
      </c>
      <c r="B46" t="e">
        <f>VLOOKUP(BdC!A46,main!A$1:S$1048380,2,0)</f>
        <v>#N/A</v>
      </c>
      <c r="C46" s="8" t="e">
        <f>VLOOKUP(A46,main!A$1:S$1048380,4,0)</f>
        <v>#N/A</v>
      </c>
      <c r="D46" t="s">
        <v>546</v>
      </c>
      <c r="E46" t="e">
        <f>VLOOKUP(A46,#REF!,5,0)</f>
        <v>#REF!</v>
      </c>
      <c r="F46" t="e">
        <f>VLOOKUP(A46,main!A$1:E$1048380,5,0)</f>
        <v>#N/A</v>
      </c>
      <c r="G46" t="s">
        <v>547</v>
      </c>
      <c r="H46" t="s">
        <v>542</v>
      </c>
      <c r="I46" t="s">
        <v>543</v>
      </c>
      <c r="J46" t="s">
        <v>548</v>
      </c>
      <c r="K46" t="e">
        <f>VLOOKUP(A46,main!A$1:S$1048380,12,0)</f>
        <v>#N/A</v>
      </c>
      <c r="L46" s="13">
        <v>925</v>
      </c>
      <c r="M46" s="14">
        <v>748.25</v>
      </c>
      <c r="N46" s="14">
        <v>0</v>
      </c>
      <c r="O46" s="14">
        <v>1875</v>
      </c>
      <c r="P46" t="s">
        <v>549</v>
      </c>
      <c r="Q46" s="15">
        <v>41365</v>
      </c>
      <c r="S46" t="s">
        <v>358</v>
      </c>
      <c r="T46" s="16">
        <v>20</v>
      </c>
      <c r="U46" s="16"/>
      <c r="V46" s="16"/>
      <c r="W46" s="7" t="s">
        <v>550</v>
      </c>
      <c r="X46" s="17">
        <v>748.25</v>
      </c>
      <c r="Y46" s="17">
        <f t="shared" si="0"/>
        <v>0</v>
      </c>
      <c r="Z46" s="17">
        <f>O46</f>
        <v>1875</v>
      </c>
      <c r="AA46" s="18">
        <f t="shared" si="3"/>
        <v>0</v>
      </c>
      <c r="AB46" s="7" t="s">
        <v>359</v>
      </c>
      <c r="AD46">
        <f>AN46</f>
        <v>0</v>
      </c>
    </row>
    <row r="47" spans="1:40">
      <c r="A47" s="7" t="s">
        <v>551</v>
      </c>
      <c r="B47" t="e">
        <f>VLOOKUP(BdC!A47,main!A$1:S$1048380,2,0)</f>
        <v>#N/A</v>
      </c>
      <c r="C47" s="8" t="e">
        <f>VLOOKUP(A47,main!A$1:S$1048380,4,0)</f>
        <v>#N/A</v>
      </c>
      <c r="D47" t="s">
        <v>453</v>
      </c>
      <c r="E47" t="e">
        <f>VLOOKUP(A47,#REF!,5,0)</f>
        <v>#REF!</v>
      </c>
      <c r="F47" t="e">
        <f>VLOOKUP(A47,main!A$1:E$1048380,5,0)</f>
        <v>#N/A</v>
      </c>
      <c r="G47" t="s">
        <v>552</v>
      </c>
      <c r="H47" t="s">
        <v>542</v>
      </c>
      <c r="I47" t="s">
        <v>543</v>
      </c>
      <c r="J47" t="s">
        <v>553</v>
      </c>
      <c r="K47" t="e">
        <f>VLOOKUP(A47,main!A$1:S$1048380,12,0)</f>
        <v>#N/A</v>
      </c>
      <c r="L47" s="13">
        <v>925</v>
      </c>
      <c r="M47" s="14">
        <v>748.25</v>
      </c>
      <c r="N47" s="14">
        <v>0</v>
      </c>
      <c r="O47" s="14">
        <v>1875</v>
      </c>
      <c r="P47" t="s">
        <v>549</v>
      </c>
      <c r="Q47" s="15">
        <v>41365</v>
      </c>
      <c r="S47" t="s">
        <v>358</v>
      </c>
      <c r="T47" s="16">
        <v>20</v>
      </c>
      <c r="U47" s="16"/>
      <c r="V47" s="16"/>
      <c r="W47" s="7" t="s">
        <v>550</v>
      </c>
      <c r="X47" s="17">
        <v>748.25</v>
      </c>
      <c r="Y47" s="17">
        <f t="shared" si="0"/>
        <v>0</v>
      </c>
      <c r="Z47" s="17">
        <f>O47</f>
        <v>1875</v>
      </c>
      <c r="AA47" s="18">
        <f t="shared" si="3"/>
        <v>0</v>
      </c>
      <c r="AB47" s="7" t="s">
        <v>359</v>
      </c>
      <c r="AD47">
        <f>AN47</f>
        <v>0</v>
      </c>
    </row>
    <row r="48" spans="1:40" s="22" customFormat="1">
      <c r="A48" s="21" t="s">
        <v>554</v>
      </c>
      <c r="B48" s="22" t="e">
        <f>VLOOKUP(BdC!A48,main!A$1:S$1048380,2,0)</f>
        <v>#N/A</v>
      </c>
      <c r="C48" s="23" t="e">
        <f>VLOOKUP(A48,main!A$1:S$1048380,4,0)</f>
        <v>#N/A</v>
      </c>
      <c r="D48" s="22" t="s">
        <v>410</v>
      </c>
      <c r="E48" t="e">
        <f>VLOOKUP(A48,#REF!,5,0)</f>
        <v>#REF!</v>
      </c>
      <c r="F48" s="22" t="e">
        <f>VLOOKUP(A48,main!A$1:E$1048380,5,0)</f>
        <v>#N/A</v>
      </c>
      <c r="G48" s="22" t="s">
        <v>541</v>
      </c>
      <c r="H48" s="22" t="s">
        <v>542</v>
      </c>
      <c r="I48" s="22" t="s">
        <v>543</v>
      </c>
      <c r="J48" s="22" t="s">
        <v>555</v>
      </c>
      <c r="K48" s="22" t="e">
        <f>VLOOKUP(A48,main!A$1:S$1048380,12,0)</f>
        <v>#N/A</v>
      </c>
      <c r="L48" s="24">
        <v>925</v>
      </c>
      <c r="M48" s="25">
        <v>370.75</v>
      </c>
      <c r="N48" s="25">
        <v>0</v>
      </c>
      <c r="O48" s="25">
        <v>0</v>
      </c>
      <c r="P48" s="22" t="s">
        <v>398</v>
      </c>
      <c r="Q48" s="26">
        <v>41426</v>
      </c>
      <c r="S48" s="22" t="s">
        <v>399</v>
      </c>
      <c r="T48" s="27">
        <v>20</v>
      </c>
      <c r="U48" s="27"/>
      <c r="V48" s="27"/>
      <c r="W48" s="24" t="str">
        <f>P48</f>
        <v>SMSN_FO_20M</v>
      </c>
      <c r="X48" s="28">
        <f>M48</f>
        <v>370.75</v>
      </c>
      <c r="Y48" s="28">
        <f t="shared" si="0"/>
        <v>0</v>
      </c>
      <c r="Z48" s="28">
        <f>O48</f>
        <v>0</v>
      </c>
      <c r="AA48" s="29">
        <f t="shared" si="3"/>
        <v>0</v>
      </c>
      <c r="AB48" s="21" t="s">
        <v>359</v>
      </c>
      <c r="AD48" s="22">
        <f>AN48</f>
        <v>0</v>
      </c>
      <c r="AG48" s="22" t="e">
        <f>VLOOKUP(A48,,5,0)</f>
        <v>#N/A</v>
      </c>
      <c r="AH48" s="30" t="s">
        <v>359</v>
      </c>
      <c r="AI48" s="31"/>
      <c r="AJ48" s="31"/>
    </row>
    <row r="49" spans="1:36" s="34" customFormat="1">
      <c r="A49" s="33" t="s">
        <v>556</v>
      </c>
      <c r="B49" s="33" t="e">
        <f>VLOOKUP(BdC!A49,main!A$1:S$1048380,2,0)</f>
        <v>#N/A</v>
      </c>
      <c r="C49" s="44" t="e">
        <f>VLOOKUP(A49,main!A$1:S$1048380,4,0)</f>
        <v>#N/A</v>
      </c>
      <c r="D49" s="34" t="s">
        <v>557</v>
      </c>
      <c r="E49" t="e">
        <f>VLOOKUP(A49,#REF!,5,0)</f>
        <v>#REF!</v>
      </c>
      <c r="F49" s="34" t="e">
        <f>VLOOKUP(A49,main!A$1:E$1048380,5,0)</f>
        <v>#N/A</v>
      </c>
      <c r="G49" s="34" t="s">
        <v>558</v>
      </c>
      <c r="H49" s="34" t="s">
        <v>542</v>
      </c>
      <c r="I49" s="34" t="s">
        <v>543</v>
      </c>
      <c r="J49" s="34" t="s">
        <v>559</v>
      </c>
      <c r="K49" s="34" t="e">
        <f>VLOOKUP(A49,main!A$1:S$1048380,12,0)</f>
        <v>#N/A</v>
      </c>
      <c r="L49" s="37">
        <v>925</v>
      </c>
      <c r="M49" s="38">
        <v>695.75</v>
      </c>
      <c r="N49" s="38">
        <v>0</v>
      </c>
      <c r="O49" s="38">
        <v>1875</v>
      </c>
      <c r="P49" s="37">
        <v>0</v>
      </c>
      <c r="Q49" s="37"/>
      <c r="R49" s="33" t="s">
        <v>560</v>
      </c>
      <c r="T49" s="41">
        <v>0</v>
      </c>
      <c r="U49" s="41"/>
      <c r="V49" s="45" t="s">
        <v>561</v>
      </c>
      <c r="X49" s="42">
        <f>M49</f>
        <v>695.75</v>
      </c>
      <c r="Y49" s="42">
        <f t="shared" si="0"/>
        <v>0</v>
      </c>
      <c r="Z49" s="42"/>
      <c r="AA49" s="43">
        <f t="shared" si="3"/>
        <v>0</v>
      </c>
    </row>
    <row r="50" spans="1:36">
      <c r="A50" s="7" t="s">
        <v>562</v>
      </c>
      <c r="B50" t="e">
        <f>VLOOKUP(BdC!A50,main!A$1:S$1048380,2,0)</f>
        <v>#N/A</v>
      </c>
      <c r="C50" s="8" t="e">
        <f>VLOOKUP(A50,main!A$1:S$1048380,4,0)</f>
        <v>#N/A</v>
      </c>
      <c r="D50" t="s">
        <v>367</v>
      </c>
      <c r="E50" t="e">
        <f>VLOOKUP(A50,#REF!,5,0)</f>
        <v>#REF!</v>
      </c>
      <c r="F50" t="e">
        <f>VLOOKUP(A50,main!A$1:E$1048380,5,0)</f>
        <v>#N/A</v>
      </c>
      <c r="G50" t="s">
        <v>563</v>
      </c>
      <c r="H50" t="s">
        <v>542</v>
      </c>
      <c r="I50" t="s">
        <v>543</v>
      </c>
      <c r="J50" t="s">
        <v>564</v>
      </c>
      <c r="K50" t="e">
        <f>VLOOKUP(A50,main!A$1:S$1048380,12,0)</f>
        <v>#N/A</v>
      </c>
      <c r="L50" s="13">
        <v>925</v>
      </c>
      <c r="M50" s="14">
        <v>748.25</v>
      </c>
      <c r="N50" s="14">
        <v>0</v>
      </c>
      <c r="O50" s="14">
        <v>1875</v>
      </c>
      <c r="P50" t="s">
        <v>549</v>
      </c>
      <c r="Q50" s="15">
        <v>41365</v>
      </c>
      <c r="S50" t="s">
        <v>358</v>
      </c>
      <c r="T50" s="16">
        <v>20</v>
      </c>
      <c r="U50" s="16"/>
      <c r="V50" s="16"/>
      <c r="W50" s="7" t="s">
        <v>550</v>
      </c>
      <c r="X50" s="17">
        <v>748.25</v>
      </c>
      <c r="Y50" s="17">
        <f t="shared" si="0"/>
        <v>0</v>
      </c>
      <c r="Z50" s="17">
        <f t="shared" ref="Z50:Z88" si="13">O50</f>
        <v>1875</v>
      </c>
      <c r="AA50" s="18">
        <f t="shared" si="3"/>
        <v>0</v>
      </c>
      <c r="AB50" s="7" t="s">
        <v>359</v>
      </c>
      <c r="AD50">
        <f t="shared" ref="AD50:AD73" si="14">AN50</f>
        <v>0</v>
      </c>
    </row>
    <row r="51" spans="1:36" s="22" customFormat="1">
      <c r="A51" s="21" t="s">
        <v>565</v>
      </c>
      <c r="B51" s="22" t="e">
        <f>VLOOKUP(BdC!A51,main!A$1:S$1048380,2,0)</f>
        <v>#N/A</v>
      </c>
      <c r="C51" s="23" t="e">
        <f>VLOOKUP(A51,main!A$1:S$1048380,4,0)</f>
        <v>#N/A</v>
      </c>
      <c r="D51" s="22" t="s">
        <v>566</v>
      </c>
      <c r="E51" t="e">
        <f>VLOOKUP(A51,#REF!,5,0)</f>
        <v>#REF!</v>
      </c>
      <c r="F51" s="22" t="e">
        <f>VLOOKUP(A51,main!A$1:E$1048380,5,0)</f>
        <v>#N/A</v>
      </c>
      <c r="G51" s="22" t="s">
        <v>567</v>
      </c>
      <c r="H51" s="22" t="s">
        <v>542</v>
      </c>
      <c r="I51" s="22" t="s">
        <v>543</v>
      </c>
      <c r="J51" s="22" t="s">
        <v>568</v>
      </c>
      <c r="K51" s="22" t="e">
        <f>VLOOKUP(A51,main!A$1:S$1048380,12,0)</f>
        <v>#N/A</v>
      </c>
      <c r="L51" s="24">
        <v>925</v>
      </c>
      <c r="M51" s="25">
        <v>370.75</v>
      </c>
      <c r="N51" s="25">
        <v>0</v>
      </c>
      <c r="O51" s="25">
        <v>0</v>
      </c>
      <c r="P51" s="22" t="s">
        <v>398</v>
      </c>
      <c r="Q51" s="26">
        <v>41426</v>
      </c>
      <c r="S51" s="22" t="s">
        <v>399</v>
      </c>
      <c r="T51" s="27">
        <v>20</v>
      </c>
      <c r="U51" s="27"/>
      <c r="V51" s="27"/>
      <c r="W51" s="24" t="str">
        <f>P51</f>
        <v>SMSN_FO_20M</v>
      </c>
      <c r="X51" s="28">
        <f>M51</f>
        <v>370.75</v>
      </c>
      <c r="Y51" s="28">
        <f t="shared" si="0"/>
        <v>0</v>
      </c>
      <c r="Z51" s="28">
        <f t="shared" si="13"/>
        <v>0</v>
      </c>
      <c r="AA51" s="29">
        <f t="shared" si="3"/>
        <v>0</v>
      </c>
      <c r="AB51" s="21" t="s">
        <v>359</v>
      </c>
      <c r="AD51" s="22">
        <f t="shared" si="14"/>
        <v>0</v>
      </c>
      <c r="AG51" s="22" t="e">
        <f>VLOOKUP(A51,,5,0)</f>
        <v>#N/A</v>
      </c>
      <c r="AH51" s="30" t="s">
        <v>359</v>
      </c>
      <c r="AI51" s="31"/>
      <c r="AJ51" s="31"/>
    </row>
    <row r="52" spans="1:36">
      <c r="A52" s="7" t="s">
        <v>569</v>
      </c>
      <c r="B52" t="e">
        <f>VLOOKUP(BdC!A52,main!A$1:S$1048380,2,0)</f>
        <v>#N/A</v>
      </c>
      <c r="C52" s="8" t="e">
        <f>VLOOKUP(A52,main!A$1:S$1048380,4,0)</f>
        <v>#N/A</v>
      </c>
      <c r="D52" t="s">
        <v>453</v>
      </c>
      <c r="E52" t="e">
        <f>VLOOKUP(A52,#REF!,5,0)</f>
        <v>#REF!</v>
      </c>
      <c r="F52" t="e">
        <f>VLOOKUP(A52,main!A$1:E$1048380,5,0)</f>
        <v>#N/A</v>
      </c>
      <c r="G52" t="s">
        <v>570</v>
      </c>
      <c r="H52" t="s">
        <v>542</v>
      </c>
      <c r="I52" t="s">
        <v>543</v>
      </c>
      <c r="J52" t="s">
        <v>571</v>
      </c>
      <c r="K52" t="e">
        <f>VLOOKUP(A52,main!A$1:S$1048380,12,0)</f>
        <v>#N/A</v>
      </c>
      <c r="L52" s="13">
        <v>925</v>
      </c>
      <c r="M52" s="14">
        <v>748.25</v>
      </c>
      <c r="N52" s="14">
        <v>0</v>
      </c>
      <c r="O52" s="14">
        <v>1875</v>
      </c>
      <c r="P52" t="s">
        <v>549</v>
      </c>
      <c r="Q52" s="15">
        <v>41334</v>
      </c>
      <c r="S52" t="s">
        <v>358</v>
      </c>
      <c r="T52" s="16">
        <v>20</v>
      </c>
      <c r="U52" s="16"/>
      <c r="V52" s="16"/>
      <c r="W52" s="7" t="s">
        <v>550</v>
      </c>
      <c r="X52" s="17">
        <v>748.25</v>
      </c>
      <c r="Y52" s="17">
        <f t="shared" si="0"/>
        <v>0</v>
      </c>
      <c r="Z52" s="17">
        <f t="shared" si="13"/>
        <v>1875</v>
      </c>
      <c r="AA52" s="18">
        <f t="shared" si="3"/>
        <v>0</v>
      </c>
      <c r="AB52" s="7" t="s">
        <v>359</v>
      </c>
      <c r="AD52">
        <f t="shared" si="14"/>
        <v>0</v>
      </c>
    </row>
    <row r="53" spans="1:36" s="22" customFormat="1">
      <c r="A53" s="21" t="s">
        <v>572</v>
      </c>
      <c r="B53" s="22" t="e">
        <f>VLOOKUP(BdC!A53,main!A$1:S$1048380,2,0)</f>
        <v>#N/A</v>
      </c>
      <c r="C53" s="23" t="e">
        <f>VLOOKUP(A53,main!A$1:S$1048380,4,0)</f>
        <v>#N/A</v>
      </c>
      <c r="D53" s="22" t="s">
        <v>410</v>
      </c>
      <c r="E53" t="e">
        <f>VLOOKUP(A53,#REF!,5,0)</f>
        <v>#REF!</v>
      </c>
      <c r="F53" s="22" t="e">
        <f>VLOOKUP(A53,main!A$1:E$1048380,5,0)</f>
        <v>#N/A</v>
      </c>
      <c r="G53" s="22" t="s">
        <v>573</v>
      </c>
      <c r="H53" s="22" t="s">
        <v>542</v>
      </c>
      <c r="I53" s="22" t="s">
        <v>543</v>
      </c>
      <c r="J53" s="22" t="s">
        <v>574</v>
      </c>
      <c r="K53" s="22" t="e">
        <f>VLOOKUP(A53,main!A$1:S$1048380,12,0)</f>
        <v>#N/A</v>
      </c>
      <c r="L53" s="24">
        <v>925</v>
      </c>
      <c r="M53" s="25">
        <v>370.75</v>
      </c>
      <c r="N53" s="25">
        <v>0</v>
      </c>
      <c r="O53" s="25">
        <v>0</v>
      </c>
      <c r="P53" s="22" t="s">
        <v>398</v>
      </c>
      <c r="Q53" s="26">
        <v>41426</v>
      </c>
      <c r="S53" s="22" t="s">
        <v>399</v>
      </c>
      <c r="T53" s="27">
        <v>20</v>
      </c>
      <c r="U53" s="27"/>
      <c r="V53" s="27"/>
      <c r="W53" s="24" t="str">
        <f>P53</f>
        <v>SMSN_FO_20M</v>
      </c>
      <c r="X53" s="28">
        <f>M53</f>
        <v>370.75</v>
      </c>
      <c r="Y53" s="28">
        <f t="shared" si="0"/>
        <v>0</v>
      </c>
      <c r="Z53" s="28">
        <f t="shared" si="13"/>
        <v>0</v>
      </c>
      <c r="AA53" s="29">
        <f t="shared" si="3"/>
        <v>0</v>
      </c>
      <c r="AB53" s="21" t="s">
        <v>359</v>
      </c>
      <c r="AD53" s="22">
        <f t="shared" si="14"/>
        <v>0</v>
      </c>
      <c r="AG53" s="22" t="e">
        <f>VLOOKUP(A53,,5,0)</f>
        <v>#N/A</v>
      </c>
      <c r="AH53" s="30" t="s">
        <v>359</v>
      </c>
      <c r="AI53" s="31"/>
      <c r="AJ53" s="31"/>
    </row>
    <row r="54" spans="1:36">
      <c r="A54" s="7" t="s">
        <v>575</v>
      </c>
      <c r="B54" t="e">
        <f>VLOOKUP(BdC!A54,main!A$1:S$1048380,2,0)</f>
        <v>#N/A</v>
      </c>
      <c r="C54" s="8" t="e">
        <f>VLOOKUP(A54,main!A$1:S$1048380,4,0)</f>
        <v>#N/A</v>
      </c>
      <c r="D54" t="s">
        <v>367</v>
      </c>
      <c r="E54" t="e">
        <f>VLOOKUP(A54,#REF!,5,0)</f>
        <v>#REF!</v>
      </c>
      <c r="F54" t="e">
        <f>VLOOKUP(A54,main!A$1:E$1048380,5,0)</f>
        <v>#N/A</v>
      </c>
      <c r="G54" t="s">
        <v>576</v>
      </c>
      <c r="H54" t="s">
        <v>542</v>
      </c>
      <c r="I54" t="s">
        <v>543</v>
      </c>
      <c r="J54" t="s">
        <v>577</v>
      </c>
      <c r="K54" t="e">
        <f>VLOOKUP(A54,main!A$1:S$1048380,12,0)</f>
        <v>#N/A</v>
      </c>
      <c r="L54" s="13">
        <v>925</v>
      </c>
      <c r="M54" s="14">
        <v>748.25</v>
      </c>
      <c r="N54" s="14">
        <v>0</v>
      </c>
      <c r="O54" s="14">
        <v>1875</v>
      </c>
      <c r="P54" t="s">
        <v>549</v>
      </c>
      <c r="Q54" s="15">
        <v>41334</v>
      </c>
      <c r="S54" t="s">
        <v>358</v>
      </c>
      <c r="T54" s="16">
        <v>20</v>
      </c>
      <c r="U54" s="16"/>
      <c r="V54" s="16"/>
      <c r="W54" s="7" t="s">
        <v>550</v>
      </c>
      <c r="X54" s="17">
        <v>748.25</v>
      </c>
      <c r="Y54" s="17">
        <f t="shared" si="0"/>
        <v>0</v>
      </c>
      <c r="Z54" s="17">
        <f t="shared" si="13"/>
        <v>1875</v>
      </c>
      <c r="AA54" s="18">
        <f t="shared" si="3"/>
        <v>0</v>
      </c>
      <c r="AB54" s="7" t="s">
        <v>359</v>
      </c>
      <c r="AD54">
        <f t="shared" si="14"/>
        <v>0</v>
      </c>
    </row>
    <row r="55" spans="1:36">
      <c r="A55" s="7" t="s">
        <v>578</v>
      </c>
      <c r="B55" t="e">
        <f>VLOOKUP(BdC!A55,main!A$1:S$1048380,2,0)</f>
        <v>#N/A</v>
      </c>
      <c r="C55" s="8" t="e">
        <f>VLOOKUP(A55,main!A$1:S$1048380,4,0)</f>
        <v>#N/A</v>
      </c>
      <c r="D55" t="s">
        <v>377</v>
      </c>
      <c r="E55" t="e">
        <f>VLOOKUP(A55,#REF!,5,0)</f>
        <v>#REF!</v>
      </c>
      <c r="F55" t="e">
        <f>VLOOKUP(A55,main!A$1:E$1048380,5,0)</f>
        <v>#N/A</v>
      </c>
      <c r="G55" t="s">
        <v>579</v>
      </c>
      <c r="H55" t="s">
        <v>580</v>
      </c>
      <c r="I55" t="s">
        <v>543</v>
      </c>
      <c r="J55" t="s">
        <v>581</v>
      </c>
      <c r="K55" t="e">
        <f>VLOOKUP(A55,main!A$1:S$1048380,12,0)</f>
        <v>#N/A</v>
      </c>
      <c r="L55" s="13">
        <v>760</v>
      </c>
      <c r="M55" s="14">
        <v>748.25</v>
      </c>
      <c r="N55" s="14">
        <v>0</v>
      </c>
      <c r="O55" s="14">
        <v>0</v>
      </c>
      <c r="P55" t="s">
        <v>549</v>
      </c>
      <c r="Q55" s="15">
        <v>41275</v>
      </c>
      <c r="S55" t="s">
        <v>358</v>
      </c>
      <c r="T55" s="16">
        <v>20</v>
      </c>
      <c r="U55" s="16"/>
      <c r="V55" s="16"/>
      <c r="W55" s="7" t="s">
        <v>550</v>
      </c>
      <c r="X55" s="17">
        <v>748.25</v>
      </c>
      <c r="Y55" s="17">
        <f t="shared" si="0"/>
        <v>0</v>
      </c>
      <c r="Z55" s="17">
        <f t="shared" si="13"/>
        <v>0</v>
      </c>
      <c r="AA55" s="18">
        <f t="shared" si="3"/>
        <v>0</v>
      </c>
      <c r="AB55" s="7" t="s">
        <v>359</v>
      </c>
      <c r="AD55">
        <f t="shared" si="14"/>
        <v>0</v>
      </c>
    </row>
    <row r="56" spans="1:36">
      <c r="A56" s="7" t="s">
        <v>582</v>
      </c>
      <c r="B56" t="e">
        <f>VLOOKUP(BdC!A56,main!A$1:S$1048380,2,0)</f>
        <v>#N/A</v>
      </c>
      <c r="C56" s="8" t="e">
        <f>VLOOKUP(A56,main!A$1:S$1048380,4,0)</f>
        <v>#N/A</v>
      </c>
      <c r="D56" t="s">
        <v>463</v>
      </c>
      <c r="E56" t="e">
        <f>VLOOKUP(A56,#REF!,5,0)</f>
        <v>#REF!</v>
      </c>
      <c r="F56" t="e">
        <f>VLOOKUP(A56,main!A$1:E$1048380,5,0)</f>
        <v>#N/A</v>
      </c>
      <c r="G56" t="s">
        <v>583</v>
      </c>
      <c r="H56" t="s">
        <v>580</v>
      </c>
      <c r="I56" t="s">
        <v>543</v>
      </c>
      <c r="J56" t="s">
        <v>584</v>
      </c>
      <c r="K56" t="e">
        <f>VLOOKUP(A56,main!A$1:S$1048380,12,0)</f>
        <v>#N/A</v>
      </c>
      <c r="L56" s="13">
        <v>760</v>
      </c>
      <c r="M56" s="14">
        <v>748.25</v>
      </c>
      <c r="N56" s="14">
        <v>0</v>
      </c>
      <c r="O56" s="14">
        <v>0</v>
      </c>
      <c r="P56" t="s">
        <v>549</v>
      </c>
      <c r="Q56" s="15">
        <v>41275</v>
      </c>
      <c r="S56" t="s">
        <v>358</v>
      </c>
      <c r="T56" s="16">
        <v>20</v>
      </c>
      <c r="U56" s="16"/>
      <c r="V56" s="16"/>
      <c r="W56" s="7" t="s">
        <v>550</v>
      </c>
      <c r="X56" s="17">
        <v>748.25</v>
      </c>
      <c r="Y56" s="17">
        <f t="shared" si="0"/>
        <v>0</v>
      </c>
      <c r="Z56" s="17">
        <f t="shared" si="13"/>
        <v>0</v>
      </c>
      <c r="AA56" s="18">
        <f t="shared" si="3"/>
        <v>0</v>
      </c>
      <c r="AB56" s="7" t="s">
        <v>359</v>
      </c>
      <c r="AD56">
        <f t="shared" si="14"/>
        <v>0</v>
      </c>
    </row>
    <row r="57" spans="1:36">
      <c r="A57" s="7" t="s">
        <v>585</v>
      </c>
      <c r="B57" t="e">
        <f>VLOOKUP(BdC!A57,main!A$1:S$1048380,2,0)</f>
        <v>#N/A</v>
      </c>
      <c r="C57" s="8" t="e">
        <f>VLOOKUP(A57,main!A$1:S$1048380,4,0)</f>
        <v>#N/A</v>
      </c>
      <c r="D57" t="s">
        <v>586</v>
      </c>
      <c r="E57" t="e">
        <f>VLOOKUP(A57,#REF!,5,0)</f>
        <v>#REF!</v>
      </c>
      <c r="F57" t="e">
        <f>VLOOKUP(A57,main!A$1:E$1048380,5,0)</f>
        <v>#N/A</v>
      </c>
      <c r="G57" t="s">
        <v>587</v>
      </c>
      <c r="H57" t="s">
        <v>580</v>
      </c>
      <c r="I57" t="s">
        <v>543</v>
      </c>
      <c r="J57" t="s">
        <v>588</v>
      </c>
      <c r="K57" t="e">
        <f>VLOOKUP(A57,main!A$1:S$1048380,12,0)</f>
        <v>#N/A</v>
      </c>
      <c r="L57" s="13">
        <v>906</v>
      </c>
      <c r="M57" s="14">
        <v>895.75</v>
      </c>
      <c r="N57" s="14">
        <v>0</v>
      </c>
      <c r="O57" s="14">
        <v>0</v>
      </c>
      <c r="P57" t="s">
        <v>589</v>
      </c>
      <c r="Q57" s="15">
        <v>41275</v>
      </c>
      <c r="S57" t="s">
        <v>358</v>
      </c>
      <c r="T57" s="16">
        <v>20</v>
      </c>
      <c r="U57" s="16"/>
      <c r="V57" s="16"/>
      <c r="W57" s="7" t="s">
        <v>590</v>
      </c>
      <c r="X57" s="17">
        <v>748.25</v>
      </c>
      <c r="Y57" s="17">
        <f t="shared" si="0"/>
        <v>0</v>
      </c>
      <c r="Z57" s="17">
        <f t="shared" si="13"/>
        <v>0</v>
      </c>
      <c r="AA57" s="18">
        <f t="shared" si="3"/>
        <v>0</v>
      </c>
      <c r="AB57" s="7" t="s">
        <v>359</v>
      </c>
      <c r="AD57">
        <f t="shared" si="14"/>
        <v>0</v>
      </c>
    </row>
    <row r="58" spans="1:36">
      <c r="A58" s="7" t="s">
        <v>591</v>
      </c>
      <c r="B58" t="e">
        <f>VLOOKUP(BdC!A58,main!A$1:S$1048380,2,0)</f>
        <v>#N/A</v>
      </c>
      <c r="C58" s="8" t="e">
        <f>VLOOKUP(A58,main!A$1:S$1048380,4,0)</f>
        <v>#N/A</v>
      </c>
      <c r="D58" t="s">
        <v>449</v>
      </c>
      <c r="E58" t="e">
        <f>VLOOKUP(A58,#REF!,5,0)</f>
        <v>#REF!</v>
      </c>
      <c r="F58" t="e">
        <f>VLOOKUP(A58,main!A$1:E$1048380,5,0)</f>
        <v>#N/A</v>
      </c>
      <c r="G58" t="s">
        <v>592</v>
      </c>
      <c r="H58" t="s">
        <v>580</v>
      </c>
      <c r="I58" t="s">
        <v>543</v>
      </c>
      <c r="J58" t="s">
        <v>593</v>
      </c>
      <c r="K58" t="e">
        <f>VLOOKUP(A58,main!A$1:S$1048380,12,0)</f>
        <v>#N/A</v>
      </c>
      <c r="L58" s="13">
        <v>906</v>
      </c>
      <c r="M58" s="14">
        <v>748.25</v>
      </c>
      <c r="N58" s="14">
        <v>0</v>
      </c>
      <c r="O58" s="14">
        <v>0</v>
      </c>
      <c r="P58" t="s">
        <v>549</v>
      </c>
      <c r="Q58" s="15">
        <v>41275</v>
      </c>
      <c r="S58" t="s">
        <v>358</v>
      </c>
      <c r="T58" s="16">
        <v>20</v>
      </c>
      <c r="U58" s="16"/>
      <c r="V58" s="16"/>
      <c r="W58" s="7" t="s">
        <v>550</v>
      </c>
      <c r="X58" s="17">
        <v>748.25</v>
      </c>
      <c r="Y58" s="17">
        <f t="shared" si="0"/>
        <v>0</v>
      </c>
      <c r="Z58" s="17">
        <f t="shared" si="13"/>
        <v>0</v>
      </c>
      <c r="AA58" s="18">
        <f t="shared" si="3"/>
        <v>0</v>
      </c>
      <c r="AB58" s="7" t="s">
        <v>359</v>
      </c>
      <c r="AD58">
        <f t="shared" si="14"/>
        <v>0</v>
      </c>
    </row>
    <row r="59" spans="1:36">
      <c r="A59" s="7" t="s">
        <v>594</v>
      </c>
      <c r="B59" t="e">
        <f>VLOOKUP(BdC!A59,main!A$1:S$1048380,2,0)</f>
        <v>#N/A</v>
      </c>
      <c r="C59" s="8" t="e">
        <f>VLOOKUP(A59,main!A$1:S$1048380,4,0)</f>
        <v>#N/A</v>
      </c>
      <c r="D59" t="s">
        <v>453</v>
      </c>
      <c r="E59" t="e">
        <f>VLOOKUP(A59,#REF!,5,0)</f>
        <v>#REF!</v>
      </c>
      <c r="F59" t="e">
        <f>VLOOKUP(A59,main!A$1:E$1048380,5,0)</f>
        <v>#N/A</v>
      </c>
      <c r="G59" t="s">
        <v>595</v>
      </c>
      <c r="H59" t="s">
        <v>580</v>
      </c>
      <c r="I59" t="s">
        <v>543</v>
      </c>
      <c r="J59" t="s">
        <v>596</v>
      </c>
      <c r="K59" t="e">
        <f>VLOOKUP(A59,main!A$1:S$1048380,12,0)</f>
        <v>#N/A</v>
      </c>
      <c r="L59" s="13">
        <v>760</v>
      </c>
      <c r="M59" s="14">
        <v>748.25</v>
      </c>
      <c r="N59" s="14">
        <v>0</v>
      </c>
      <c r="O59" s="14">
        <v>0</v>
      </c>
      <c r="P59" t="s">
        <v>549</v>
      </c>
      <c r="Q59" s="15">
        <v>41275</v>
      </c>
      <c r="S59" t="s">
        <v>358</v>
      </c>
      <c r="T59" s="16">
        <v>20</v>
      </c>
      <c r="U59" s="16"/>
      <c r="V59" s="16"/>
      <c r="W59" s="7" t="s">
        <v>550</v>
      </c>
      <c r="X59" s="17">
        <v>748.25</v>
      </c>
      <c r="Y59" s="17">
        <f t="shared" si="0"/>
        <v>0</v>
      </c>
      <c r="Z59" s="17">
        <f t="shared" si="13"/>
        <v>0</v>
      </c>
      <c r="AA59" s="18">
        <f t="shared" si="3"/>
        <v>0</v>
      </c>
      <c r="AB59" s="7" t="s">
        <v>359</v>
      </c>
      <c r="AD59">
        <f t="shared" si="14"/>
        <v>0</v>
      </c>
    </row>
    <row r="60" spans="1:36">
      <c r="A60" s="7" t="s">
        <v>597</v>
      </c>
      <c r="B60" t="e">
        <f>VLOOKUP(BdC!A60,main!A$1:S$1048380,2,0)</f>
        <v>#N/A</v>
      </c>
      <c r="C60" s="8" t="e">
        <f>VLOOKUP(A60,main!A$1:S$1048380,4,0)</f>
        <v>#N/A</v>
      </c>
      <c r="D60" t="s">
        <v>377</v>
      </c>
      <c r="E60" t="e">
        <f>VLOOKUP(A60,#REF!,5,0)</f>
        <v>#REF!</v>
      </c>
      <c r="F60" t="e">
        <f>VLOOKUP(A60,main!A$1:E$1048380,5,0)</f>
        <v>#N/A</v>
      </c>
      <c r="G60" t="s">
        <v>598</v>
      </c>
      <c r="H60" t="s">
        <v>580</v>
      </c>
      <c r="I60" t="s">
        <v>543</v>
      </c>
      <c r="J60" t="s">
        <v>599</v>
      </c>
      <c r="K60" t="e">
        <f>VLOOKUP(A60,main!A$1:S$1048380,12,0)</f>
        <v>#N/A</v>
      </c>
      <c r="L60" s="13">
        <v>760</v>
      </c>
      <c r="M60" s="14">
        <v>748.25</v>
      </c>
      <c r="N60" s="14">
        <v>0</v>
      </c>
      <c r="O60" s="14">
        <v>0</v>
      </c>
      <c r="P60" t="s">
        <v>549</v>
      </c>
      <c r="Q60" s="15">
        <v>41275</v>
      </c>
      <c r="S60" t="s">
        <v>358</v>
      </c>
      <c r="T60" s="16">
        <v>20</v>
      </c>
      <c r="U60" s="16"/>
      <c r="V60" s="16"/>
      <c r="W60" s="7" t="s">
        <v>550</v>
      </c>
      <c r="X60" s="17">
        <v>748.25</v>
      </c>
      <c r="Y60" s="17">
        <f t="shared" si="0"/>
        <v>0</v>
      </c>
      <c r="Z60" s="17">
        <f t="shared" si="13"/>
        <v>0</v>
      </c>
      <c r="AA60" s="18">
        <f t="shared" si="3"/>
        <v>0</v>
      </c>
      <c r="AB60" s="7" t="s">
        <v>359</v>
      </c>
      <c r="AD60">
        <f t="shared" si="14"/>
        <v>0</v>
      </c>
    </row>
    <row r="61" spans="1:36">
      <c r="A61" s="7" t="s">
        <v>600</v>
      </c>
      <c r="B61" t="e">
        <f>VLOOKUP(BdC!A61,main!A$1:S$1048380,2,0)</f>
        <v>#N/A</v>
      </c>
      <c r="C61" s="8" t="e">
        <f>VLOOKUP(A61,main!A$1:S$1048380,4,0)</f>
        <v>#N/A</v>
      </c>
      <c r="D61" t="s">
        <v>463</v>
      </c>
      <c r="E61" t="e">
        <f>VLOOKUP(A61,#REF!,5,0)</f>
        <v>#REF!</v>
      </c>
      <c r="F61" t="e">
        <f>VLOOKUP(A61,main!A$1:E$1048380,5,0)</f>
        <v>#N/A</v>
      </c>
      <c r="G61" t="s">
        <v>601</v>
      </c>
      <c r="H61" t="s">
        <v>580</v>
      </c>
      <c r="I61" t="s">
        <v>543</v>
      </c>
      <c r="J61" t="s">
        <v>602</v>
      </c>
      <c r="K61" t="e">
        <f>VLOOKUP(A61,main!A$1:S$1048380,12,0)</f>
        <v>#N/A</v>
      </c>
      <c r="L61" s="13">
        <v>760</v>
      </c>
      <c r="M61" s="14">
        <v>748.25</v>
      </c>
      <c r="N61" s="14">
        <v>0</v>
      </c>
      <c r="O61" s="14">
        <v>0</v>
      </c>
      <c r="P61" t="s">
        <v>549</v>
      </c>
      <c r="Q61" s="15">
        <v>41275</v>
      </c>
      <c r="S61" t="s">
        <v>358</v>
      </c>
      <c r="T61" s="16">
        <v>20</v>
      </c>
      <c r="U61" s="16"/>
      <c r="V61" s="16"/>
      <c r="W61" s="7" t="s">
        <v>550</v>
      </c>
      <c r="X61" s="17">
        <v>748.25</v>
      </c>
      <c r="Y61" s="17">
        <f t="shared" si="0"/>
        <v>0</v>
      </c>
      <c r="Z61" s="17">
        <f t="shared" si="13"/>
        <v>0</v>
      </c>
      <c r="AA61" s="18">
        <f t="shared" si="3"/>
        <v>0</v>
      </c>
      <c r="AB61" s="7" t="s">
        <v>359</v>
      </c>
      <c r="AD61">
        <f t="shared" si="14"/>
        <v>0</v>
      </c>
    </row>
    <row r="62" spans="1:36">
      <c r="A62" s="7" t="s">
        <v>603</v>
      </c>
      <c r="B62" t="e">
        <f>VLOOKUP(BdC!A62,main!A$1:S$1048380,2,0)</f>
        <v>#N/A</v>
      </c>
      <c r="C62" s="8" t="e">
        <f>VLOOKUP(A62,main!A$1:S$1048380,4,0)</f>
        <v>#N/A</v>
      </c>
      <c r="D62" t="s">
        <v>463</v>
      </c>
      <c r="E62" t="e">
        <f>VLOOKUP(A62,#REF!,5,0)</f>
        <v>#REF!</v>
      </c>
      <c r="F62" t="e">
        <f>VLOOKUP(A62,main!A$1:E$1048380,5,0)</f>
        <v>#N/A</v>
      </c>
      <c r="G62" t="s">
        <v>604</v>
      </c>
      <c r="H62" t="s">
        <v>580</v>
      </c>
      <c r="I62" t="s">
        <v>543</v>
      </c>
      <c r="J62" t="s">
        <v>605</v>
      </c>
      <c r="K62" t="e">
        <f>VLOOKUP(A62,main!A$1:S$1048380,12,0)</f>
        <v>#N/A</v>
      </c>
      <c r="L62" s="13">
        <v>760</v>
      </c>
      <c r="M62" s="14">
        <v>748.25</v>
      </c>
      <c r="N62" s="14">
        <v>0</v>
      </c>
      <c r="O62" s="14">
        <v>0</v>
      </c>
      <c r="P62" t="s">
        <v>549</v>
      </c>
      <c r="Q62" s="15">
        <v>41275</v>
      </c>
      <c r="S62" t="s">
        <v>358</v>
      </c>
      <c r="T62" s="16">
        <v>20</v>
      </c>
      <c r="U62" s="16"/>
      <c r="V62" s="16"/>
      <c r="W62" s="7" t="s">
        <v>550</v>
      </c>
      <c r="X62" s="17">
        <v>748.25</v>
      </c>
      <c r="Y62" s="17">
        <f t="shared" si="0"/>
        <v>0</v>
      </c>
      <c r="Z62" s="17">
        <f t="shared" si="13"/>
        <v>0</v>
      </c>
      <c r="AA62" s="18">
        <f t="shared" si="3"/>
        <v>0</v>
      </c>
      <c r="AB62" s="7" t="s">
        <v>359</v>
      </c>
      <c r="AD62">
        <f t="shared" si="14"/>
        <v>0</v>
      </c>
    </row>
    <row r="63" spans="1:36">
      <c r="A63" s="7" t="s">
        <v>606</v>
      </c>
      <c r="B63" t="e">
        <f>VLOOKUP(BdC!A63,main!A$1:S$1048380,2,0)</f>
        <v>#N/A</v>
      </c>
      <c r="C63" s="8" t="e">
        <f>VLOOKUP(A63,main!A$1:S$1048380,4,0)</f>
        <v>#N/A</v>
      </c>
      <c r="D63" t="s">
        <v>377</v>
      </c>
      <c r="E63" t="e">
        <f>VLOOKUP(A63,#REF!,5,0)</f>
        <v>#REF!</v>
      </c>
      <c r="F63" t="e">
        <f>VLOOKUP(A63,main!A$1:E$1048380,5,0)</f>
        <v>#N/A</v>
      </c>
      <c r="G63" t="s">
        <v>607</v>
      </c>
      <c r="H63" t="s">
        <v>580</v>
      </c>
      <c r="I63" t="s">
        <v>543</v>
      </c>
      <c r="J63" t="s">
        <v>608</v>
      </c>
      <c r="K63" t="e">
        <f>VLOOKUP(A63,main!A$1:S$1048380,12,0)</f>
        <v>#N/A</v>
      </c>
      <c r="L63" s="13">
        <v>760</v>
      </c>
      <c r="M63" s="14">
        <v>748.25</v>
      </c>
      <c r="N63" s="14">
        <v>0</v>
      </c>
      <c r="O63" s="14">
        <v>0</v>
      </c>
      <c r="P63" t="s">
        <v>549</v>
      </c>
      <c r="Q63" s="15">
        <v>41275</v>
      </c>
      <c r="S63" t="s">
        <v>358</v>
      </c>
      <c r="T63" s="16">
        <v>20</v>
      </c>
      <c r="U63" s="16"/>
      <c r="V63" s="16"/>
      <c r="W63" s="46" t="s">
        <v>550</v>
      </c>
      <c r="X63" s="17">
        <v>748.25</v>
      </c>
      <c r="Y63" s="17">
        <f t="shared" si="0"/>
        <v>0</v>
      </c>
      <c r="Z63" s="17">
        <f t="shared" si="13"/>
        <v>0</v>
      </c>
      <c r="AA63" s="18">
        <f t="shared" si="3"/>
        <v>0</v>
      </c>
      <c r="AB63" s="7" t="s">
        <v>359</v>
      </c>
      <c r="AD63">
        <f t="shared" si="14"/>
        <v>0</v>
      </c>
    </row>
    <row r="64" spans="1:36">
      <c r="A64" s="7" t="s">
        <v>609</v>
      </c>
      <c r="B64" t="e">
        <f>VLOOKUP(BdC!A64,main!A$1:S$1048380,2,0)</f>
        <v>#N/A</v>
      </c>
      <c r="C64" s="8" t="e">
        <f>VLOOKUP(A64,main!A$1:S$1048380,4,0)</f>
        <v>#N/A</v>
      </c>
      <c r="D64" t="s">
        <v>404</v>
      </c>
      <c r="E64" t="e">
        <f>VLOOKUP(A64,#REF!,5,0)</f>
        <v>#REF!</v>
      </c>
      <c r="F64" t="e">
        <f>VLOOKUP(A64,main!A$1:E$1048380,5,0)</f>
        <v>#N/A</v>
      </c>
      <c r="G64" t="s">
        <v>610</v>
      </c>
      <c r="H64" t="s">
        <v>580</v>
      </c>
      <c r="I64" t="s">
        <v>543</v>
      </c>
      <c r="J64" t="s">
        <v>611</v>
      </c>
      <c r="K64" t="e">
        <f>VLOOKUP(A64,main!A$1:S$1048380,12,0)</f>
        <v>#N/A</v>
      </c>
      <c r="L64" s="13">
        <v>760</v>
      </c>
      <c r="M64" s="14">
        <v>748.25</v>
      </c>
      <c r="N64" s="14">
        <v>0</v>
      </c>
      <c r="O64" s="14">
        <v>0</v>
      </c>
      <c r="P64" t="s">
        <v>549</v>
      </c>
      <c r="Q64" s="15">
        <v>41275</v>
      </c>
      <c r="S64" t="s">
        <v>358</v>
      </c>
      <c r="T64" s="16">
        <v>20</v>
      </c>
      <c r="U64" s="16"/>
      <c r="V64" s="16"/>
      <c r="W64" s="7" t="s">
        <v>550</v>
      </c>
      <c r="X64" s="17">
        <v>748.25</v>
      </c>
      <c r="Y64" s="17">
        <f t="shared" si="0"/>
        <v>0</v>
      </c>
      <c r="Z64" s="17">
        <f t="shared" si="13"/>
        <v>0</v>
      </c>
      <c r="AA64" s="18">
        <f t="shared" si="3"/>
        <v>0</v>
      </c>
      <c r="AB64" s="7" t="s">
        <v>359</v>
      </c>
      <c r="AD64">
        <f t="shared" si="14"/>
        <v>0</v>
      </c>
    </row>
    <row r="65" spans="1:40">
      <c r="A65" s="7" t="s">
        <v>612</v>
      </c>
      <c r="B65" t="e">
        <f>VLOOKUP(BdC!A65,main!A$1:S$1048380,2,0)</f>
        <v>#N/A</v>
      </c>
      <c r="C65" s="8" t="e">
        <f>VLOOKUP(A65,main!A$1:S$1048380,4,0)</f>
        <v>#N/A</v>
      </c>
      <c r="D65" t="s">
        <v>410</v>
      </c>
      <c r="E65" t="e">
        <f>VLOOKUP(A65,#REF!,5,0)</f>
        <v>#REF!</v>
      </c>
      <c r="F65" t="e">
        <f>VLOOKUP(A65,main!A$1:E$1048380,5,0)</f>
        <v>#N/A</v>
      </c>
      <c r="G65" t="s">
        <v>613</v>
      </c>
      <c r="H65" t="s">
        <v>614</v>
      </c>
      <c r="I65" t="s">
        <v>543</v>
      </c>
      <c r="J65" t="s">
        <v>615</v>
      </c>
      <c r="K65" t="e">
        <f>VLOOKUP(A65,main!A$1:S$1048380,12,0)</f>
        <v>#N/A</v>
      </c>
      <c r="L65" s="13">
        <v>628</v>
      </c>
      <c r="M65" s="14">
        <v>370.75</v>
      </c>
      <c r="N65" s="14">
        <v>0</v>
      </c>
      <c r="O65" s="14">
        <v>0</v>
      </c>
      <c r="P65" t="s">
        <v>398</v>
      </c>
      <c r="Q65" s="15">
        <v>41275</v>
      </c>
      <c r="S65" t="s">
        <v>399</v>
      </c>
      <c r="T65" s="16">
        <v>20</v>
      </c>
      <c r="U65" s="16"/>
      <c r="V65" s="16"/>
      <c r="W65" s="13" t="str">
        <f t="shared" ref="W65:W88" si="15">P65</f>
        <v>SMSN_FO_20M</v>
      </c>
      <c r="X65" s="17">
        <f t="shared" ref="X65:X88" si="16">M65</f>
        <v>370.75</v>
      </c>
      <c r="Y65" s="17">
        <f t="shared" si="0"/>
        <v>0</v>
      </c>
      <c r="Z65" s="17">
        <f t="shared" si="13"/>
        <v>0</v>
      </c>
      <c r="AA65" s="18">
        <f t="shared" si="3"/>
        <v>0</v>
      </c>
      <c r="AB65" s="7" t="s">
        <v>359</v>
      </c>
      <c r="AD65">
        <f t="shared" si="14"/>
        <v>0</v>
      </c>
    </row>
    <row r="66" spans="1:40">
      <c r="A66" s="7" t="s">
        <v>616</v>
      </c>
      <c r="B66" t="e">
        <f>VLOOKUP(BdC!A66,main!A$1:S$1048380,2,0)</f>
        <v>#N/A</v>
      </c>
      <c r="C66" s="8" t="e">
        <f>VLOOKUP(A66,main!A$1:S$1048380,4,0)</f>
        <v>#N/A</v>
      </c>
      <c r="D66" t="s">
        <v>410</v>
      </c>
      <c r="E66" t="e">
        <f>VLOOKUP(A66,#REF!,5,0)</f>
        <v>#REF!</v>
      </c>
      <c r="F66" t="e">
        <f>VLOOKUP(A66,main!A$1:E$1048380,5,0)</f>
        <v>#N/A</v>
      </c>
      <c r="G66" t="s">
        <v>617</v>
      </c>
      <c r="H66" t="s">
        <v>614</v>
      </c>
      <c r="I66" t="s">
        <v>543</v>
      </c>
      <c r="J66" t="s">
        <v>618</v>
      </c>
      <c r="K66" t="e">
        <f>VLOOKUP(A66,main!A$1:S$1048380,12,0)</f>
        <v>#N/A</v>
      </c>
      <c r="L66" s="13">
        <v>628</v>
      </c>
      <c r="M66" s="14">
        <v>370.75</v>
      </c>
      <c r="N66" s="14">
        <v>0</v>
      </c>
      <c r="O66" s="14">
        <v>0</v>
      </c>
      <c r="P66" t="s">
        <v>398</v>
      </c>
      <c r="Q66" s="15">
        <v>41275</v>
      </c>
      <c r="S66" t="s">
        <v>399</v>
      </c>
      <c r="T66" s="16">
        <v>20</v>
      </c>
      <c r="U66" s="16"/>
      <c r="V66" s="16"/>
      <c r="W66" t="str">
        <f t="shared" si="15"/>
        <v>SMSN_FO_20M</v>
      </c>
      <c r="X66" s="17">
        <f t="shared" si="16"/>
        <v>370.75</v>
      </c>
      <c r="Y66" s="17">
        <f t="shared" ref="Y66:Y129" si="17">N66</f>
        <v>0</v>
      </c>
      <c r="Z66" s="17">
        <f t="shared" si="13"/>
        <v>0</v>
      </c>
      <c r="AA66" s="18">
        <f t="shared" si="3"/>
        <v>0</v>
      </c>
      <c r="AB66" s="7" t="s">
        <v>359</v>
      </c>
      <c r="AD66">
        <f t="shared" si="14"/>
        <v>0</v>
      </c>
    </row>
    <row r="67" spans="1:40">
      <c r="A67" s="7" t="s">
        <v>619</v>
      </c>
      <c r="B67" t="e">
        <f>VLOOKUP(BdC!A67,main!A$1:S$1048380,2,0)</f>
        <v>#N/A</v>
      </c>
      <c r="C67" s="8" t="e">
        <f>VLOOKUP(A67,main!A$1:S$1048380,4,0)</f>
        <v>#N/A</v>
      </c>
      <c r="D67" t="s">
        <v>410</v>
      </c>
      <c r="E67" t="e">
        <f>VLOOKUP(A67,#REF!,5,0)</f>
        <v>#REF!</v>
      </c>
      <c r="F67" t="e">
        <f>VLOOKUP(A67,main!A$1:E$1048380,5,0)</f>
        <v>#N/A</v>
      </c>
      <c r="G67" t="s">
        <v>620</v>
      </c>
      <c r="H67" t="s">
        <v>614</v>
      </c>
      <c r="I67" t="s">
        <v>543</v>
      </c>
      <c r="J67" t="s">
        <v>621</v>
      </c>
      <c r="K67" t="e">
        <f>VLOOKUP(A67,main!A$1:S$1048380,12,0)</f>
        <v>#N/A</v>
      </c>
      <c r="L67" s="13">
        <v>628</v>
      </c>
      <c r="M67" s="14">
        <v>370.75</v>
      </c>
      <c r="N67" s="14">
        <v>0</v>
      </c>
      <c r="O67" s="14">
        <v>0</v>
      </c>
      <c r="P67" t="s">
        <v>398</v>
      </c>
      <c r="Q67" s="15">
        <v>41275</v>
      </c>
      <c r="S67" t="s">
        <v>399</v>
      </c>
      <c r="T67" s="16">
        <v>20</v>
      </c>
      <c r="U67" s="16"/>
      <c r="V67" s="16"/>
      <c r="W67" t="str">
        <f t="shared" si="15"/>
        <v>SMSN_FO_20M</v>
      </c>
      <c r="X67" s="17">
        <f t="shared" si="16"/>
        <v>370.75</v>
      </c>
      <c r="Y67" s="17">
        <f t="shared" si="17"/>
        <v>0</v>
      </c>
      <c r="Z67" s="17">
        <f t="shared" si="13"/>
        <v>0</v>
      </c>
      <c r="AA67" s="18">
        <f t="shared" si="3"/>
        <v>0</v>
      </c>
      <c r="AB67" s="7" t="s">
        <v>359</v>
      </c>
      <c r="AD67">
        <f t="shared" si="14"/>
        <v>0</v>
      </c>
    </row>
    <row r="68" spans="1:40">
      <c r="A68" s="7" t="s">
        <v>622</v>
      </c>
      <c r="B68" t="e">
        <f>VLOOKUP(BdC!A68,main!A$1:S$1048380,2,0)</f>
        <v>#N/A</v>
      </c>
      <c r="C68" s="8" t="e">
        <f>VLOOKUP(A68,main!A$1:S$1048380,4,0)</f>
        <v>#N/A</v>
      </c>
      <c r="D68" t="s">
        <v>496</v>
      </c>
      <c r="E68" t="e">
        <f>VLOOKUP(A68,#REF!,5,0)</f>
        <v>#REF!</v>
      </c>
      <c r="F68" t="e">
        <f>VLOOKUP(A68,main!A$1:E$1048380,5,0)</f>
        <v>#N/A</v>
      </c>
      <c r="G68" t="s">
        <v>623</v>
      </c>
      <c r="H68" t="s">
        <v>614</v>
      </c>
      <c r="I68" t="s">
        <v>543</v>
      </c>
      <c r="J68" t="s">
        <v>624</v>
      </c>
      <c r="K68" t="e">
        <f>VLOOKUP(A68,main!A$1:S$1048380,12,0)</f>
        <v>#N/A</v>
      </c>
      <c r="L68" s="13">
        <v>628</v>
      </c>
      <c r="M68" s="14">
        <v>370.75</v>
      </c>
      <c r="N68" s="14">
        <v>0</v>
      </c>
      <c r="O68" s="14">
        <v>0</v>
      </c>
      <c r="P68" t="s">
        <v>398</v>
      </c>
      <c r="Q68" s="15">
        <v>41275</v>
      </c>
      <c r="S68" t="s">
        <v>399</v>
      </c>
      <c r="T68" s="16">
        <v>20</v>
      </c>
      <c r="U68" s="16"/>
      <c r="V68" s="16"/>
      <c r="W68" t="str">
        <f t="shared" si="15"/>
        <v>SMSN_FO_20M</v>
      </c>
      <c r="X68" s="17">
        <f t="shared" si="16"/>
        <v>370.75</v>
      </c>
      <c r="Y68" s="17">
        <f t="shared" si="17"/>
        <v>0</v>
      </c>
      <c r="Z68" s="17">
        <f t="shared" si="13"/>
        <v>0</v>
      </c>
      <c r="AA68" s="18">
        <f t="shared" si="3"/>
        <v>0</v>
      </c>
      <c r="AB68" s="7" t="s">
        <v>359</v>
      </c>
      <c r="AD68">
        <f t="shared" si="14"/>
        <v>0</v>
      </c>
    </row>
    <row r="69" spans="1:40">
      <c r="A69" s="7" t="s">
        <v>625</v>
      </c>
      <c r="B69" t="e">
        <f>VLOOKUP(BdC!A69,main!A$1:S$1048380,2,0)</f>
        <v>#N/A</v>
      </c>
      <c r="C69" s="8" t="e">
        <f>VLOOKUP(A69,main!A$1:S$1048380,4,0)</f>
        <v>#N/A</v>
      </c>
      <c r="D69" t="s">
        <v>410</v>
      </c>
      <c r="E69" t="e">
        <f>VLOOKUP(A69,#REF!,5,0)</f>
        <v>#REF!</v>
      </c>
      <c r="F69" t="e">
        <f>VLOOKUP(A69,main!A$1:E$1048380,5,0)</f>
        <v>#N/A</v>
      </c>
      <c r="G69" t="s">
        <v>626</v>
      </c>
      <c r="H69" t="s">
        <v>614</v>
      </c>
      <c r="I69" t="s">
        <v>543</v>
      </c>
      <c r="J69" t="s">
        <v>627</v>
      </c>
      <c r="K69" t="e">
        <f>VLOOKUP(A69,main!A$1:S$1048380,12,0)</f>
        <v>#N/A</v>
      </c>
      <c r="L69" s="13">
        <v>628</v>
      </c>
      <c r="M69" s="14">
        <v>370.75</v>
      </c>
      <c r="N69" s="14">
        <v>0</v>
      </c>
      <c r="O69" s="14">
        <v>0</v>
      </c>
      <c r="P69" t="s">
        <v>398</v>
      </c>
      <c r="Q69" s="15">
        <v>41275</v>
      </c>
      <c r="S69" t="s">
        <v>399</v>
      </c>
      <c r="T69" s="16">
        <v>20</v>
      </c>
      <c r="U69" s="16"/>
      <c r="V69" s="16"/>
      <c r="W69" t="str">
        <f t="shared" si="15"/>
        <v>SMSN_FO_20M</v>
      </c>
      <c r="X69" s="17">
        <f t="shared" si="16"/>
        <v>370.75</v>
      </c>
      <c r="Y69" s="17">
        <f t="shared" si="17"/>
        <v>0</v>
      </c>
      <c r="Z69" s="17">
        <f t="shared" si="13"/>
        <v>0</v>
      </c>
      <c r="AA69" s="18">
        <f t="shared" si="3"/>
        <v>0</v>
      </c>
      <c r="AB69" s="7" t="s">
        <v>359</v>
      </c>
      <c r="AD69">
        <f t="shared" si="14"/>
        <v>0</v>
      </c>
    </row>
    <row r="70" spans="1:40">
      <c r="A70" s="7" t="s">
        <v>628</v>
      </c>
      <c r="B70" t="e">
        <f>VLOOKUP(BdC!A70,main!A$1:S$1048380,2,0)</f>
        <v>#N/A</v>
      </c>
      <c r="C70" s="8" t="e">
        <f>VLOOKUP(A70,main!A$1:S$1048380,4,0)</f>
        <v>#N/A</v>
      </c>
      <c r="D70" t="s">
        <v>410</v>
      </c>
      <c r="E70" t="e">
        <f>VLOOKUP(A70,#REF!,5,0)</f>
        <v>#REF!</v>
      </c>
      <c r="F70" t="e">
        <f>VLOOKUP(A70,main!A$1:E$1048380,5,0)</f>
        <v>#N/A</v>
      </c>
      <c r="G70" t="s">
        <v>629</v>
      </c>
      <c r="H70" t="s">
        <v>614</v>
      </c>
      <c r="I70" t="s">
        <v>543</v>
      </c>
      <c r="J70" t="s">
        <v>630</v>
      </c>
      <c r="K70" t="e">
        <f>VLOOKUP(A70,main!A$1:S$1048380,12,0)</f>
        <v>#N/A</v>
      </c>
      <c r="L70" s="13">
        <v>628</v>
      </c>
      <c r="M70" s="14">
        <v>370.75</v>
      </c>
      <c r="N70" s="14">
        <v>0</v>
      </c>
      <c r="O70" s="14">
        <v>0</v>
      </c>
      <c r="P70" t="s">
        <v>398</v>
      </c>
      <c r="Q70" s="15">
        <v>41275</v>
      </c>
      <c r="S70" t="s">
        <v>399</v>
      </c>
      <c r="T70" s="16">
        <v>20</v>
      </c>
      <c r="U70" s="16"/>
      <c r="V70" s="16"/>
      <c r="W70" t="str">
        <f t="shared" si="15"/>
        <v>SMSN_FO_20M</v>
      </c>
      <c r="X70" s="17">
        <f t="shared" si="16"/>
        <v>370.75</v>
      </c>
      <c r="Y70" s="17">
        <f t="shared" si="17"/>
        <v>0</v>
      </c>
      <c r="Z70" s="17">
        <f t="shared" si="13"/>
        <v>0</v>
      </c>
      <c r="AA70" s="18">
        <f t="shared" si="3"/>
        <v>0</v>
      </c>
      <c r="AB70" s="7" t="s">
        <v>359</v>
      </c>
      <c r="AD70">
        <f t="shared" si="14"/>
        <v>0</v>
      </c>
    </row>
    <row r="71" spans="1:40">
      <c r="A71" s="7" t="s">
        <v>631</v>
      </c>
      <c r="B71" t="e">
        <f>VLOOKUP(BdC!A71,main!A$1:S$1048380,2,0)</f>
        <v>#N/A</v>
      </c>
      <c r="C71" s="8" t="e">
        <f>VLOOKUP(A71,main!A$1:S$1048380,4,0)</f>
        <v>#N/A</v>
      </c>
      <c r="D71" t="s">
        <v>528</v>
      </c>
      <c r="E71" t="e">
        <f>VLOOKUP(A71,#REF!,5,0)</f>
        <v>#REF!</v>
      </c>
      <c r="F71" t="e">
        <f>VLOOKUP(A71,main!A$1:E$1048380,5,0)</f>
        <v>#N/A</v>
      </c>
      <c r="G71" t="s">
        <v>632</v>
      </c>
      <c r="H71" t="s">
        <v>614</v>
      </c>
      <c r="I71" t="s">
        <v>543</v>
      </c>
      <c r="J71" t="s">
        <v>633</v>
      </c>
      <c r="K71" t="e">
        <f>VLOOKUP(A71,main!A$1:S$1048380,12,0)</f>
        <v>#N/A</v>
      </c>
      <c r="L71" s="13">
        <v>628</v>
      </c>
      <c r="M71" s="14">
        <v>370.75</v>
      </c>
      <c r="N71" s="14">
        <v>0</v>
      </c>
      <c r="O71" s="14">
        <v>0</v>
      </c>
      <c r="P71" t="s">
        <v>398</v>
      </c>
      <c r="Q71" s="15">
        <v>41275</v>
      </c>
      <c r="S71" t="s">
        <v>399</v>
      </c>
      <c r="T71" s="16">
        <v>20</v>
      </c>
      <c r="U71" s="16"/>
      <c r="V71" s="16"/>
      <c r="W71" t="str">
        <f t="shared" si="15"/>
        <v>SMSN_FO_20M</v>
      </c>
      <c r="X71" s="17">
        <f t="shared" si="16"/>
        <v>370.75</v>
      </c>
      <c r="Y71" s="17">
        <f t="shared" si="17"/>
        <v>0</v>
      </c>
      <c r="Z71" s="17">
        <f t="shared" si="13"/>
        <v>0</v>
      </c>
      <c r="AA71" s="18">
        <f t="shared" si="3"/>
        <v>0</v>
      </c>
      <c r="AB71" s="7" t="s">
        <v>359</v>
      </c>
      <c r="AD71">
        <f t="shared" si="14"/>
        <v>0</v>
      </c>
    </row>
    <row r="72" spans="1:40">
      <c r="A72" s="7" t="s">
        <v>634</v>
      </c>
      <c r="B72" t="e">
        <f>VLOOKUP(BdC!A72,main!A$1:S$1048380,2,0)</f>
        <v>#N/A</v>
      </c>
      <c r="C72" s="8" t="e">
        <f>VLOOKUP(A72,main!A$1:S$1048380,4,0)</f>
        <v>#N/A</v>
      </c>
      <c r="D72" t="s">
        <v>635</v>
      </c>
      <c r="E72" t="e">
        <f>VLOOKUP(A72,#REF!,5,0)</f>
        <v>#REF!</v>
      </c>
      <c r="F72" t="e">
        <f>VLOOKUP(A72,main!A$1:E$1048380,5,0)</f>
        <v>#N/A</v>
      </c>
      <c r="G72" t="s">
        <v>636</v>
      </c>
      <c r="H72" t="s">
        <v>614</v>
      </c>
      <c r="I72" t="s">
        <v>543</v>
      </c>
      <c r="J72" t="s">
        <v>637</v>
      </c>
      <c r="K72" t="e">
        <f>VLOOKUP(A72,main!A$1:S$1048380,12,0)</f>
        <v>#N/A</v>
      </c>
      <c r="L72" s="13">
        <v>628</v>
      </c>
      <c r="M72" s="14">
        <v>370.75</v>
      </c>
      <c r="N72" s="14">
        <v>0</v>
      </c>
      <c r="O72" s="14">
        <v>0</v>
      </c>
      <c r="P72" t="s">
        <v>398</v>
      </c>
      <c r="Q72" s="15">
        <v>41275</v>
      </c>
      <c r="S72" t="s">
        <v>399</v>
      </c>
      <c r="T72" s="16">
        <v>20</v>
      </c>
      <c r="U72" s="16"/>
      <c r="V72" s="16"/>
      <c r="W72" t="str">
        <f t="shared" si="15"/>
        <v>SMSN_FO_20M</v>
      </c>
      <c r="X72" s="17">
        <f t="shared" si="16"/>
        <v>370.75</v>
      </c>
      <c r="Y72" s="17">
        <f t="shared" si="17"/>
        <v>0</v>
      </c>
      <c r="Z72" s="17">
        <f t="shared" si="13"/>
        <v>0</v>
      </c>
      <c r="AA72" s="18">
        <f t="shared" si="3"/>
        <v>0</v>
      </c>
      <c r="AB72" s="7" t="s">
        <v>359</v>
      </c>
      <c r="AD72">
        <f t="shared" si="14"/>
        <v>0</v>
      </c>
    </row>
    <row r="73" spans="1:40">
      <c r="A73" s="7" t="s">
        <v>638</v>
      </c>
      <c r="B73" t="e">
        <f>VLOOKUP(BdC!A73,main!A$1:S$1048380,2,0)</f>
        <v>#N/A</v>
      </c>
      <c r="C73" s="8" t="e">
        <f>VLOOKUP(A73,main!A$1:S$1048380,4,0)</f>
        <v>#N/A</v>
      </c>
      <c r="D73" t="s">
        <v>639</v>
      </c>
      <c r="E73" t="e">
        <f>VLOOKUP(A73,#REF!,5,0)</f>
        <v>#REF!</v>
      </c>
      <c r="F73" t="e">
        <f>VLOOKUP(A73,main!A$1:E$1048380,5,0)</f>
        <v>#N/A</v>
      </c>
      <c r="G73" t="s">
        <v>640</v>
      </c>
      <c r="H73" t="s">
        <v>614</v>
      </c>
      <c r="I73" t="s">
        <v>543</v>
      </c>
      <c r="J73" t="s">
        <v>641</v>
      </c>
      <c r="K73" t="e">
        <f>VLOOKUP(A73,main!A$1:S$1048380,12,0)</f>
        <v>#N/A</v>
      </c>
      <c r="L73" s="13">
        <v>628</v>
      </c>
      <c r="M73" s="14">
        <v>370.75</v>
      </c>
      <c r="N73" s="14">
        <v>0</v>
      </c>
      <c r="O73" s="14">
        <v>0</v>
      </c>
      <c r="P73" t="s">
        <v>398</v>
      </c>
      <c r="Q73" s="15">
        <v>41275</v>
      </c>
      <c r="S73" t="s">
        <v>399</v>
      </c>
      <c r="T73" s="16">
        <v>20</v>
      </c>
      <c r="U73" s="16"/>
      <c r="V73" s="16"/>
      <c r="W73" t="str">
        <f t="shared" si="15"/>
        <v>SMSN_FO_20M</v>
      </c>
      <c r="X73" s="17">
        <f t="shared" si="16"/>
        <v>370.75</v>
      </c>
      <c r="Y73" s="17">
        <f t="shared" si="17"/>
        <v>0</v>
      </c>
      <c r="Z73" s="17">
        <f t="shared" si="13"/>
        <v>0</v>
      </c>
      <c r="AA73" s="18">
        <f t="shared" ref="AA73:AA136" si="18">AD73</f>
        <v>0</v>
      </c>
      <c r="AB73" s="7" t="s">
        <v>359</v>
      </c>
      <c r="AD73">
        <f t="shared" si="14"/>
        <v>0</v>
      </c>
    </row>
    <row r="74" spans="1:40">
      <c r="A74" s="7" t="s">
        <v>642</v>
      </c>
      <c r="B74" t="e">
        <f>VLOOKUP(BdC!A74,main!A$1:S$1048380,2,0)</f>
        <v>#N/A</v>
      </c>
      <c r="C74" s="8" t="e">
        <f>VLOOKUP(A74,main!A$1:S$1048380,4,0)</f>
        <v>#N/A</v>
      </c>
      <c r="D74" t="s">
        <v>463</v>
      </c>
      <c r="E74" t="e">
        <f>VLOOKUP(A74,#REF!,5,0)</f>
        <v>#REF!</v>
      </c>
      <c r="F74" t="e">
        <f>VLOOKUP(A74,main!A$1:E$1048380,5,0)</f>
        <v>#N/A</v>
      </c>
      <c r="G74" t="s">
        <v>643</v>
      </c>
      <c r="H74" t="s">
        <v>354</v>
      </c>
      <c r="I74" t="s">
        <v>486</v>
      </c>
      <c r="J74" t="s">
        <v>644</v>
      </c>
      <c r="K74" t="e">
        <f>VLOOKUP(A74,main!A$1:S$1048380,12,0)</f>
        <v>#N/A</v>
      </c>
      <c r="L74" s="13">
        <v>126.99</v>
      </c>
      <c r="M74" s="14">
        <v>116</v>
      </c>
      <c r="N74" s="14">
        <v>27.63</v>
      </c>
      <c r="O74" s="14">
        <v>562.5</v>
      </c>
      <c r="P74" t="s">
        <v>382</v>
      </c>
      <c r="Q74" s="15">
        <v>41365</v>
      </c>
      <c r="S74" t="s">
        <v>358</v>
      </c>
      <c r="T74" s="16">
        <v>4</v>
      </c>
      <c r="U74" s="16"/>
      <c r="V74" s="16"/>
      <c r="W74" t="str">
        <f t="shared" si="15"/>
        <v>FT_SDSL_4M_4p_C1</v>
      </c>
      <c r="X74" s="17">
        <f t="shared" si="16"/>
        <v>116</v>
      </c>
      <c r="Y74" s="17">
        <f t="shared" si="17"/>
        <v>27.63</v>
      </c>
      <c r="Z74" s="17">
        <f t="shared" si="13"/>
        <v>562.5</v>
      </c>
      <c r="AA74" s="18">
        <f t="shared" si="18"/>
        <v>1208</v>
      </c>
      <c r="AB74" s="7" t="s">
        <v>360</v>
      </c>
      <c r="AC74" s="7" t="s">
        <v>383</v>
      </c>
      <c r="AD74">
        <v>1208</v>
      </c>
      <c r="AG74" t="e">
        <f>VLOOKUP(A74,,5,0)</f>
        <v>#N/A</v>
      </c>
      <c r="AH74" s="19" t="s">
        <v>359</v>
      </c>
      <c r="AI74" s="20"/>
      <c r="AJ74" s="20"/>
    </row>
    <row r="75" spans="1:40">
      <c r="A75" s="7" t="s">
        <v>645</v>
      </c>
      <c r="B75" t="e">
        <f>VLOOKUP(BdC!A75,main!A$1:S$1048380,2,0)</f>
        <v>#N/A</v>
      </c>
      <c r="C75" s="8" t="e">
        <f>VLOOKUP(A75,main!A$1:S$1048380,4,0)</f>
        <v>#N/A</v>
      </c>
      <c r="D75" t="s">
        <v>463</v>
      </c>
      <c r="E75" t="e">
        <f>VLOOKUP(A75,#REF!,5,0)</f>
        <v>#REF!</v>
      </c>
      <c r="F75" t="e">
        <f>VLOOKUP(A75,main!A$1:E$1048380,5,0)</f>
        <v>#N/A</v>
      </c>
      <c r="G75" t="s">
        <v>646</v>
      </c>
      <c r="H75" t="s">
        <v>354</v>
      </c>
      <c r="I75" t="s">
        <v>486</v>
      </c>
      <c r="J75" t="s">
        <v>647</v>
      </c>
      <c r="K75" t="e">
        <f>VLOOKUP(A75,main!A$1:S$1048380,12,0)</f>
        <v>#N/A</v>
      </c>
      <c r="L75" s="13">
        <v>126.99</v>
      </c>
      <c r="M75" s="14">
        <f>AL75</f>
        <v>64.63</v>
      </c>
      <c r="N75" s="14">
        <v>0</v>
      </c>
      <c r="O75" s="14">
        <v>475</v>
      </c>
      <c r="P75" t="str">
        <f>AK75</f>
        <v>FT_SDSLBis_2M_2p_C1</v>
      </c>
      <c r="Q75" s="15">
        <v>41365</v>
      </c>
      <c r="S75" t="s">
        <v>358</v>
      </c>
      <c r="T75" s="16">
        <v>2</v>
      </c>
      <c r="U75" s="16"/>
      <c r="V75" s="16"/>
      <c r="W75" t="str">
        <f t="shared" si="15"/>
        <v>FT_SDSLBis_2M_2p_C1</v>
      </c>
      <c r="X75" s="17">
        <f t="shared" si="16"/>
        <v>64.63</v>
      </c>
      <c r="Y75" s="17">
        <f t="shared" si="17"/>
        <v>0</v>
      </c>
      <c r="Z75" s="17">
        <f t="shared" si="13"/>
        <v>475</v>
      </c>
      <c r="AA75" s="18">
        <f t="shared" si="18"/>
        <v>1043</v>
      </c>
      <c r="AB75" s="7" t="s">
        <v>360</v>
      </c>
      <c r="AC75" s="7" t="s">
        <v>375</v>
      </c>
      <c r="AD75">
        <v>1043</v>
      </c>
      <c r="AG75" t="e">
        <f>VLOOKUP(A75,,5,0)</f>
        <v>#N/A</v>
      </c>
      <c r="AH75" s="19" t="s">
        <v>360</v>
      </c>
      <c r="AI75" s="20">
        <v>4</v>
      </c>
      <c r="AJ75" s="19" t="s">
        <v>360</v>
      </c>
      <c r="AK75" t="s">
        <v>488</v>
      </c>
      <c r="AL75" s="13">
        <v>64.63</v>
      </c>
      <c r="AM75" s="13">
        <v>475</v>
      </c>
      <c r="AN75">
        <v>1043</v>
      </c>
    </row>
    <row r="76" spans="1:40">
      <c r="A76" s="7" t="s">
        <v>648</v>
      </c>
      <c r="B76" t="e">
        <f>VLOOKUP(BdC!A76,main!A$1:S$1048380,2,0)</f>
        <v>#N/A</v>
      </c>
      <c r="C76" s="8" t="e">
        <f>VLOOKUP(A76,main!A$1:S$1048380,4,0)</f>
        <v>#N/A</v>
      </c>
      <c r="D76" t="s">
        <v>649</v>
      </c>
      <c r="E76" t="e">
        <f>VLOOKUP(A76,#REF!,5,0)</f>
        <v>#REF!</v>
      </c>
      <c r="F76" t="e">
        <f>VLOOKUP(A76,main!A$1:E$1048380,5,0)</f>
        <v>#N/A</v>
      </c>
      <c r="G76" t="s">
        <v>650</v>
      </c>
      <c r="H76" t="s">
        <v>354</v>
      </c>
      <c r="I76" t="s">
        <v>486</v>
      </c>
      <c r="J76" t="s">
        <v>651</v>
      </c>
      <c r="K76" t="e">
        <f>VLOOKUP(A76,main!A$1:S$1048380,12,0)</f>
        <v>#N/A</v>
      </c>
      <c r="L76" s="13">
        <v>126.99</v>
      </c>
      <c r="M76" s="14">
        <v>77.25</v>
      </c>
      <c r="N76" s="14">
        <v>0</v>
      </c>
      <c r="O76" s="14">
        <v>475</v>
      </c>
      <c r="P76" t="s">
        <v>652</v>
      </c>
      <c r="Q76" s="15">
        <v>41365</v>
      </c>
      <c r="S76" t="s">
        <v>358</v>
      </c>
      <c r="T76" s="16">
        <v>2</v>
      </c>
      <c r="U76" s="16"/>
      <c r="V76" s="16"/>
      <c r="W76" t="str">
        <f t="shared" si="15"/>
        <v>FT_SDSL_2M_2p_C1</v>
      </c>
      <c r="X76" s="17">
        <f t="shared" si="16"/>
        <v>77.25</v>
      </c>
      <c r="Y76" s="17">
        <f t="shared" si="17"/>
        <v>0</v>
      </c>
      <c r="Z76" s="17">
        <f t="shared" si="13"/>
        <v>475</v>
      </c>
      <c r="AA76" s="18">
        <f t="shared" si="18"/>
        <v>1043</v>
      </c>
      <c r="AB76" s="7" t="s">
        <v>360</v>
      </c>
      <c r="AC76" s="7" t="s">
        <v>375</v>
      </c>
      <c r="AD76">
        <v>1043</v>
      </c>
      <c r="AG76" t="e">
        <f>VLOOKUP(A76,,5,0)</f>
        <v>#N/A</v>
      </c>
      <c r="AH76" s="19" t="s">
        <v>359</v>
      </c>
      <c r="AI76" s="20"/>
      <c r="AJ76" s="20"/>
    </row>
    <row r="77" spans="1:40">
      <c r="A77" s="7" t="s">
        <v>653</v>
      </c>
      <c r="B77" t="e">
        <f>VLOOKUP(BdC!A77,main!A$1:S$1048380,2,0)</f>
        <v>#N/A</v>
      </c>
      <c r="C77" s="8" t="e">
        <f>VLOOKUP(A77,main!A$1:S$1048380,4,0)</f>
        <v>#N/A</v>
      </c>
      <c r="D77" t="s">
        <v>654</v>
      </c>
      <c r="E77" t="e">
        <f>VLOOKUP(A77,#REF!,5,0)</f>
        <v>#REF!</v>
      </c>
      <c r="F77" t="e">
        <f>VLOOKUP(A77,main!A$1:E$1048380,5,0)</f>
        <v>#N/A</v>
      </c>
      <c r="G77" t="s">
        <v>655</v>
      </c>
      <c r="H77" t="s">
        <v>354</v>
      </c>
      <c r="I77" t="s">
        <v>486</v>
      </c>
      <c r="J77" t="s">
        <v>656</v>
      </c>
      <c r="K77" t="e">
        <f>VLOOKUP(A77,main!A$1:S$1048380,12,0)</f>
        <v>#N/A</v>
      </c>
      <c r="L77" s="13">
        <v>126.99</v>
      </c>
      <c r="M77" s="14">
        <v>77.25</v>
      </c>
      <c r="N77" s="14">
        <v>0</v>
      </c>
      <c r="O77" s="14">
        <v>475</v>
      </c>
      <c r="P77" t="s">
        <v>652</v>
      </c>
      <c r="Q77" s="15">
        <v>41334</v>
      </c>
      <c r="S77" t="s">
        <v>358</v>
      </c>
      <c r="T77" s="16">
        <v>2</v>
      </c>
      <c r="U77" s="16"/>
      <c r="V77" s="16"/>
      <c r="W77" t="str">
        <f t="shared" si="15"/>
        <v>FT_SDSL_2M_2p_C1</v>
      </c>
      <c r="X77" s="17">
        <f t="shared" si="16"/>
        <v>77.25</v>
      </c>
      <c r="Y77" s="17">
        <f t="shared" si="17"/>
        <v>0</v>
      </c>
      <c r="Z77" s="17">
        <f t="shared" si="13"/>
        <v>475</v>
      </c>
      <c r="AA77" s="18">
        <f t="shared" si="18"/>
        <v>0</v>
      </c>
      <c r="AB77" s="7" t="s">
        <v>359</v>
      </c>
      <c r="AD77">
        <f>AN77</f>
        <v>0</v>
      </c>
      <c r="AG77" t="e">
        <f>VLOOKUP(A77,,5,0)</f>
        <v>#N/A</v>
      </c>
      <c r="AH77" s="19" t="s">
        <v>359</v>
      </c>
      <c r="AI77" s="20"/>
      <c r="AJ77" s="20"/>
    </row>
    <row r="78" spans="1:40">
      <c r="A78" s="7" t="s">
        <v>657</v>
      </c>
      <c r="B78" t="e">
        <f>VLOOKUP(BdC!A78,main!A$1:S$1048380,2,0)</f>
        <v>#N/A</v>
      </c>
      <c r="C78" s="8" t="e">
        <f>VLOOKUP(A78,main!A$1:S$1048380,4,0)</f>
        <v>#N/A</v>
      </c>
      <c r="D78" t="s">
        <v>463</v>
      </c>
      <c r="E78" t="e">
        <f>VLOOKUP(A78,#REF!,5,0)</f>
        <v>#REF!</v>
      </c>
      <c r="F78" t="e">
        <f>VLOOKUP(A78,main!A$1:E$1048380,5,0)</f>
        <v>#N/A</v>
      </c>
      <c r="G78" t="s">
        <v>658</v>
      </c>
      <c r="H78" t="s">
        <v>379</v>
      </c>
      <c r="I78" t="s">
        <v>380</v>
      </c>
      <c r="J78" t="s">
        <v>659</v>
      </c>
      <c r="K78" t="e">
        <f>VLOOKUP(A78,main!A$1:S$1048380,12,0)</f>
        <v>#N/A</v>
      </c>
      <c r="L78" s="13">
        <v>293.38</v>
      </c>
      <c r="M78" s="14">
        <v>116</v>
      </c>
      <c r="N78" s="14">
        <v>27.63</v>
      </c>
      <c r="O78" s="14">
        <v>562.5</v>
      </c>
      <c r="P78" t="s">
        <v>382</v>
      </c>
      <c r="Q78" s="15">
        <v>41365</v>
      </c>
      <c r="S78" t="s">
        <v>358</v>
      </c>
      <c r="T78" s="16">
        <v>4</v>
      </c>
      <c r="U78" s="16"/>
      <c r="V78" s="16"/>
      <c r="W78" t="str">
        <f t="shared" si="15"/>
        <v>FT_SDSL_4M_4p_C1</v>
      </c>
      <c r="X78" s="17">
        <f t="shared" si="16"/>
        <v>116</v>
      </c>
      <c r="Y78" s="17">
        <f t="shared" si="17"/>
        <v>27.63</v>
      </c>
      <c r="Z78" s="17">
        <f t="shared" si="13"/>
        <v>562.5</v>
      </c>
      <c r="AA78" s="18">
        <f t="shared" si="18"/>
        <v>1208</v>
      </c>
      <c r="AB78" s="7" t="s">
        <v>360</v>
      </c>
      <c r="AC78" s="7" t="s">
        <v>383</v>
      </c>
      <c r="AD78">
        <v>1208</v>
      </c>
      <c r="AG78" t="e">
        <f>VLOOKUP(A78,,5,0)</f>
        <v>#N/A</v>
      </c>
      <c r="AH78" s="19" t="s">
        <v>359</v>
      </c>
      <c r="AI78" s="20"/>
      <c r="AJ78" s="20"/>
    </row>
    <row r="79" spans="1:40">
      <c r="A79" s="7" t="s">
        <v>660</v>
      </c>
      <c r="B79" t="e">
        <f>VLOOKUP(BdC!A79,main!A$1:S$1048380,2,0)</f>
        <v>#N/A</v>
      </c>
      <c r="C79" s="8" t="e">
        <f>VLOOKUP(A79,main!A$1:S$1048380,4,0)</f>
        <v>#N/A</v>
      </c>
      <c r="D79" t="s">
        <v>566</v>
      </c>
      <c r="E79" t="e">
        <f>VLOOKUP(A79,#REF!,5,0)</f>
        <v>#REF!</v>
      </c>
      <c r="F79" t="e">
        <f>VLOOKUP(A79,main!A$1:E$1048380,5,0)</f>
        <v>#N/A</v>
      </c>
      <c r="G79" t="s">
        <v>661</v>
      </c>
      <c r="H79" t="s">
        <v>354</v>
      </c>
      <c r="I79" t="s">
        <v>406</v>
      </c>
      <c r="J79" t="s">
        <v>662</v>
      </c>
      <c r="K79" t="e">
        <f>VLOOKUP(A79,main!A$1:S$1048380,12,0)</f>
        <v>#N/A</v>
      </c>
      <c r="L79" s="13">
        <v>94.87</v>
      </c>
      <c r="M79" s="14">
        <v>51.13</v>
      </c>
      <c r="N79" s="14">
        <v>0</v>
      </c>
      <c r="O79" s="14">
        <v>375</v>
      </c>
      <c r="P79" t="s">
        <v>499</v>
      </c>
      <c r="Q79" s="15">
        <v>41365</v>
      </c>
      <c r="R79" t="s">
        <v>479</v>
      </c>
      <c r="S79" t="s">
        <v>374</v>
      </c>
      <c r="T79" s="16">
        <v>2</v>
      </c>
      <c r="U79" s="16"/>
      <c r="V79" s="16"/>
      <c r="W79" t="str">
        <f t="shared" si="15"/>
        <v>FT_SDSLBis_2M_1p_C1</v>
      </c>
      <c r="X79" s="17">
        <f t="shared" si="16"/>
        <v>51.13</v>
      </c>
      <c r="Y79" s="17">
        <f t="shared" si="17"/>
        <v>0</v>
      </c>
      <c r="Z79" s="17">
        <f t="shared" si="13"/>
        <v>375</v>
      </c>
      <c r="AA79" s="18">
        <f t="shared" si="18"/>
        <v>833</v>
      </c>
      <c r="AB79" s="7" t="s">
        <v>360</v>
      </c>
      <c r="AC79" s="7" t="s">
        <v>509</v>
      </c>
      <c r="AD79">
        <v>833</v>
      </c>
    </row>
    <row r="80" spans="1:40">
      <c r="A80" s="7" t="s">
        <v>663</v>
      </c>
      <c r="B80" t="e">
        <f>VLOOKUP(BdC!A80,main!A$1:S$1048380,2,0)</f>
        <v>#N/A</v>
      </c>
      <c r="C80" s="8" t="e">
        <f>VLOOKUP(A80,main!A$1:S$1048380,4,0)</f>
        <v>#N/A</v>
      </c>
      <c r="D80" t="s">
        <v>639</v>
      </c>
      <c r="E80" t="e">
        <f>VLOOKUP(A80,#REF!,5,0)</f>
        <v>#REF!</v>
      </c>
      <c r="F80" t="e">
        <f>VLOOKUP(A80,main!A$1:E$1048380,5,0)</f>
        <v>#N/A</v>
      </c>
      <c r="G80" t="s">
        <v>664</v>
      </c>
      <c r="H80" t="s">
        <v>354</v>
      </c>
      <c r="I80" t="s">
        <v>406</v>
      </c>
      <c r="J80" t="s">
        <v>665</v>
      </c>
      <c r="K80" t="e">
        <f>VLOOKUP(A80,main!A$1:S$1048380,12,0)</f>
        <v>#N/A</v>
      </c>
      <c r="L80" s="13">
        <v>94.87</v>
      </c>
      <c r="M80" s="14">
        <v>51.13</v>
      </c>
      <c r="N80" s="14">
        <v>0</v>
      </c>
      <c r="O80" s="14">
        <v>375</v>
      </c>
      <c r="P80" t="s">
        <v>499</v>
      </c>
      <c r="Q80" s="15">
        <v>41306</v>
      </c>
      <c r="R80" t="s">
        <v>479</v>
      </c>
      <c r="S80" t="s">
        <v>374</v>
      </c>
      <c r="T80" s="16">
        <v>2</v>
      </c>
      <c r="U80" s="16"/>
      <c r="V80" s="16"/>
      <c r="W80" t="str">
        <f t="shared" si="15"/>
        <v>FT_SDSLBis_2M_1p_C1</v>
      </c>
      <c r="X80" s="17">
        <f t="shared" si="16"/>
        <v>51.13</v>
      </c>
      <c r="Y80" s="17">
        <f t="shared" si="17"/>
        <v>0</v>
      </c>
      <c r="Z80" s="17">
        <f t="shared" si="13"/>
        <v>375</v>
      </c>
      <c r="AA80" s="18">
        <f t="shared" si="18"/>
        <v>0</v>
      </c>
      <c r="AB80" s="7" t="s">
        <v>359</v>
      </c>
      <c r="AD80">
        <f>AN80</f>
        <v>0</v>
      </c>
    </row>
    <row r="81" spans="1:40">
      <c r="A81" s="7" t="s">
        <v>666</v>
      </c>
      <c r="B81" t="e">
        <f>VLOOKUP(BdC!A81,main!A$1:S$1048380,2,0)</f>
        <v>#N/A</v>
      </c>
      <c r="C81" s="8" t="e">
        <f>VLOOKUP(A81,main!A$1:S$1048380,4,0)</f>
        <v>#N/A</v>
      </c>
      <c r="D81" t="s">
        <v>667</v>
      </c>
      <c r="E81" t="e">
        <f>VLOOKUP(A81,#REF!,5,0)</f>
        <v>#REF!</v>
      </c>
      <c r="F81" t="e">
        <f>VLOOKUP(A81,main!A$1:E$1048380,5,0)</f>
        <v>#N/A</v>
      </c>
      <c r="G81" t="s">
        <v>668</v>
      </c>
      <c r="H81" t="s">
        <v>354</v>
      </c>
      <c r="I81" t="s">
        <v>406</v>
      </c>
      <c r="J81" t="s">
        <v>669</v>
      </c>
      <c r="K81" t="e">
        <f>VLOOKUP(A81,main!A$1:S$1048380,12,0)</f>
        <v>#N/A</v>
      </c>
      <c r="L81" s="13">
        <v>94.87</v>
      </c>
      <c r="M81" s="14">
        <v>51.13</v>
      </c>
      <c r="N81" s="14">
        <v>0</v>
      </c>
      <c r="O81" s="14">
        <v>375</v>
      </c>
      <c r="P81" t="s">
        <v>499</v>
      </c>
      <c r="Q81" s="15">
        <v>41365</v>
      </c>
      <c r="R81" t="s">
        <v>479</v>
      </c>
      <c r="S81" t="s">
        <v>374</v>
      </c>
      <c r="T81" s="16">
        <v>2</v>
      </c>
      <c r="U81" s="16"/>
      <c r="V81" s="16"/>
      <c r="W81" t="str">
        <f t="shared" si="15"/>
        <v>FT_SDSLBis_2M_1p_C1</v>
      </c>
      <c r="X81" s="17">
        <f t="shared" si="16"/>
        <v>51.13</v>
      </c>
      <c r="Y81" s="17">
        <f t="shared" si="17"/>
        <v>0</v>
      </c>
      <c r="Z81" s="17">
        <f t="shared" si="13"/>
        <v>375</v>
      </c>
      <c r="AA81" s="18">
        <f t="shared" si="18"/>
        <v>833</v>
      </c>
      <c r="AB81" s="7" t="s">
        <v>360</v>
      </c>
      <c r="AC81" s="7" t="s">
        <v>509</v>
      </c>
      <c r="AD81">
        <v>833</v>
      </c>
    </row>
    <row r="82" spans="1:40">
      <c r="A82" s="7" t="s">
        <v>670</v>
      </c>
      <c r="B82" t="e">
        <f>VLOOKUP(BdC!A82,main!A$1:S$1048380,2,0)</f>
        <v>#N/A</v>
      </c>
      <c r="C82" s="8" t="e">
        <f>VLOOKUP(A82,main!A$1:S$1048380,4,0)</f>
        <v>#N/A</v>
      </c>
      <c r="D82" t="s">
        <v>449</v>
      </c>
      <c r="E82" t="e">
        <f>VLOOKUP(A82,#REF!,5,0)</f>
        <v>#REF!</v>
      </c>
      <c r="F82" t="e">
        <f>VLOOKUP(A82,main!A$1:E$1048380,5,0)</f>
        <v>#N/A</v>
      </c>
      <c r="G82" t="s">
        <v>671</v>
      </c>
      <c r="H82" t="s">
        <v>354</v>
      </c>
      <c r="I82" t="s">
        <v>486</v>
      </c>
      <c r="J82" t="s">
        <v>672</v>
      </c>
      <c r="K82" t="e">
        <f>VLOOKUP(A82,main!A$1:S$1048380,12,0)</f>
        <v>#N/A</v>
      </c>
      <c r="L82" s="13">
        <v>126.99</v>
      </c>
      <c r="M82" s="14">
        <v>77.5</v>
      </c>
      <c r="N82" s="14">
        <v>0</v>
      </c>
      <c r="O82" s="14">
        <v>475</v>
      </c>
      <c r="P82" t="s">
        <v>384</v>
      </c>
      <c r="Q82" s="15">
        <v>41365</v>
      </c>
      <c r="R82" t="s">
        <v>479</v>
      </c>
      <c r="S82" t="s">
        <v>374</v>
      </c>
      <c r="T82" s="16">
        <v>4</v>
      </c>
      <c r="U82" s="16"/>
      <c r="V82" s="16"/>
      <c r="W82" s="13" t="str">
        <f t="shared" si="15"/>
        <v>FT_SDSLBis_4M_2p_C1</v>
      </c>
      <c r="X82" s="17">
        <f t="shared" si="16"/>
        <v>77.5</v>
      </c>
      <c r="Y82" s="17">
        <f t="shared" si="17"/>
        <v>0</v>
      </c>
      <c r="Z82" s="17">
        <f t="shared" si="13"/>
        <v>475</v>
      </c>
      <c r="AA82" s="18">
        <f t="shared" si="18"/>
        <v>1043</v>
      </c>
      <c r="AB82" s="7" t="s">
        <v>360</v>
      </c>
      <c r="AC82" s="7" t="s">
        <v>375</v>
      </c>
      <c r="AD82">
        <v>1043</v>
      </c>
    </row>
    <row r="83" spans="1:40">
      <c r="A83" s="7" t="s">
        <v>673</v>
      </c>
      <c r="B83" t="e">
        <f>VLOOKUP(BdC!A83,main!A$1:S$1048380,2,0)</f>
        <v>#N/A</v>
      </c>
      <c r="C83" s="8" t="e">
        <f>VLOOKUP(A83,main!A$1:S$1048380,4,0)</f>
        <v>#N/A</v>
      </c>
      <c r="D83" t="s">
        <v>586</v>
      </c>
      <c r="E83" t="e">
        <f>VLOOKUP(A83,#REF!,5,0)</f>
        <v>#REF!</v>
      </c>
      <c r="F83" t="e">
        <f>VLOOKUP(A83,main!A$1:E$1048380,5,0)</f>
        <v>#N/A</v>
      </c>
      <c r="G83" t="s">
        <v>674</v>
      </c>
      <c r="H83" t="s">
        <v>354</v>
      </c>
      <c r="I83" t="s">
        <v>486</v>
      </c>
      <c r="J83" t="s">
        <v>675</v>
      </c>
      <c r="K83" t="e">
        <f>VLOOKUP(A83,main!A$1:S$1048380,12,0)</f>
        <v>#N/A</v>
      </c>
      <c r="L83" s="13">
        <v>126.99</v>
      </c>
      <c r="M83" s="14">
        <v>77.5</v>
      </c>
      <c r="N83" s="14">
        <v>0</v>
      </c>
      <c r="O83" s="14">
        <v>475</v>
      </c>
      <c r="P83" t="s">
        <v>384</v>
      </c>
      <c r="Q83" s="15">
        <v>41365</v>
      </c>
      <c r="R83" t="s">
        <v>479</v>
      </c>
      <c r="S83" t="s">
        <v>374</v>
      </c>
      <c r="T83" s="16">
        <v>4</v>
      </c>
      <c r="U83" s="16"/>
      <c r="V83" s="16"/>
      <c r="W83" t="str">
        <f t="shared" si="15"/>
        <v>FT_SDSLBis_4M_2p_C1</v>
      </c>
      <c r="X83" s="17">
        <f t="shared" si="16"/>
        <v>77.5</v>
      </c>
      <c r="Y83" s="17">
        <f t="shared" si="17"/>
        <v>0</v>
      </c>
      <c r="Z83" s="17">
        <f t="shared" si="13"/>
        <v>475</v>
      </c>
      <c r="AA83" s="18">
        <f t="shared" si="18"/>
        <v>1043</v>
      </c>
      <c r="AB83" s="7" t="s">
        <v>360</v>
      </c>
      <c r="AC83" s="7" t="s">
        <v>375</v>
      </c>
      <c r="AD83">
        <v>1043</v>
      </c>
    </row>
    <row r="84" spans="1:40">
      <c r="A84" s="7" t="s">
        <v>676</v>
      </c>
      <c r="B84" t="e">
        <f>VLOOKUP(BdC!A84,main!A$1:S$1048380,2,0)</f>
        <v>#N/A</v>
      </c>
      <c r="C84" s="8" t="e">
        <f>VLOOKUP(A84,main!A$1:S$1048380,4,0)</f>
        <v>#N/A</v>
      </c>
      <c r="D84" t="s">
        <v>677</v>
      </c>
      <c r="E84" t="e">
        <f>VLOOKUP(A84,#REF!,5,0)</f>
        <v>#REF!</v>
      </c>
      <c r="F84" t="e">
        <f>VLOOKUP(A84,main!A$1:E$1048380,5,0)</f>
        <v>#N/A</v>
      </c>
      <c r="G84" t="s">
        <v>678</v>
      </c>
      <c r="H84" t="s">
        <v>354</v>
      </c>
      <c r="I84" t="s">
        <v>486</v>
      </c>
      <c r="J84" t="s">
        <v>679</v>
      </c>
      <c r="K84" t="e">
        <f>VLOOKUP(A84,main!A$1:S$1048380,12,0)</f>
        <v>#N/A</v>
      </c>
      <c r="L84" s="13">
        <v>126.99</v>
      </c>
      <c r="M84" s="14">
        <v>77.5</v>
      </c>
      <c r="N84" s="14">
        <v>0</v>
      </c>
      <c r="O84" s="14">
        <v>475</v>
      </c>
      <c r="P84" t="s">
        <v>384</v>
      </c>
      <c r="Q84" s="15">
        <v>41365</v>
      </c>
      <c r="R84" t="s">
        <v>479</v>
      </c>
      <c r="S84" t="s">
        <v>374</v>
      </c>
      <c r="T84" s="16">
        <v>4</v>
      </c>
      <c r="U84" s="16"/>
      <c r="V84" s="16"/>
      <c r="W84" t="str">
        <f t="shared" si="15"/>
        <v>FT_SDSLBis_4M_2p_C1</v>
      </c>
      <c r="X84" s="17">
        <f t="shared" si="16"/>
        <v>77.5</v>
      </c>
      <c r="Y84" s="17">
        <f t="shared" si="17"/>
        <v>0</v>
      </c>
      <c r="Z84" s="17">
        <f t="shared" si="13"/>
        <v>475</v>
      </c>
      <c r="AA84" s="18">
        <f t="shared" si="18"/>
        <v>1043</v>
      </c>
      <c r="AB84" s="7" t="s">
        <v>360</v>
      </c>
      <c r="AC84" s="7" t="s">
        <v>375</v>
      </c>
      <c r="AD84">
        <v>1043</v>
      </c>
    </row>
    <row r="85" spans="1:40">
      <c r="A85" s="7" t="s">
        <v>680</v>
      </c>
      <c r="B85" t="e">
        <f>VLOOKUP(BdC!A85,main!A$1:S$1048380,2,0)</f>
        <v>#N/A</v>
      </c>
      <c r="C85" s="8" t="e">
        <f>VLOOKUP(A85,main!A$1:S$1048380,4,0)</f>
        <v>#N/A</v>
      </c>
      <c r="D85" t="s">
        <v>427</v>
      </c>
      <c r="E85" t="e">
        <f>VLOOKUP(A85,#REF!,5,0)</f>
        <v>#REF!</v>
      </c>
      <c r="F85" t="e">
        <f>VLOOKUP(A85,main!A$1:E$1048380,5,0)</f>
        <v>#N/A</v>
      </c>
      <c r="G85" t="s">
        <v>681</v>
      </c>
      <c r="H85" t="s">
        <v>354</v>
      </c>
      <c r="I85" t="s">
        <v>486</v>
      </c>
      <c r="J85" t="s">
        <v>682</v>
      </c>
      <c r="K85" t="e">
        <f>VLOOKUP(A85,main!A$1:S$1048380,12,0)</f>
        <v>#N/A</v>
      </c>
      <c r="L85" s="13">
        <v>126.99</v>
      </c>
      <c r="M85" s="14">
        <f>AL85</f>
        <v>64.63</v>
      </c>
      <c r="N85" s="14">
        <v>0</v>
      </c>
      <c r="O85" s="14">
        <v>475</v>
      </c>
      <c r="P85" t="str">
        <f>AK85</f>
        <v>FT_SDSLBis_2M_2p_C1</v>
      </c>
      <c r="Q85" s="15">
        <v>41334</v>
      </c>
      <c r="S85" t="s">
        <v>358</v>
      </c>
      <c r="T85" s="16">
        <v>2</v>
      </c>
      <c r="U85" s="16"/>
      <c r="V85" s="16"/>
      <c r="W85" t="str">
        <f t="shared" si="15"/>
        <v>FT_SDSLBis_2M_2p_C1</v>
      </c>
      <c r="X85" s="17">
        <f t="shared" si="16"/>
        <v>64.63</v>
      </c>
      <c r="Y85" s="17">
        <f t="shared" si="17"/>
        <v>0</v>
      </c>
      <c r="Z85" s="17">
        <f t="shared" si="13"/>
        <v>475</v>
      </c>
      <c r="AA85" s="18">
        <f t="shared" si="18"/>
        <v>0</v>
      </c>
      <c r="AB85" s="7" t="s">
        <v>359</v>
      </c>
      <c r="AD85">
        <f>AN85</f>
        <v>0</v>
      </c>
      <c r="AG85" t="e">
        <f>VLOOKUP(A85,,5,0)</f>
        <v>#N/A</v>
      </c>
      <c r="AH85" s="19" t="s">
        <v>360</v>
      </c>
      <c r="AI85" s="20">
        <v>4</v>
      </c>
      <c r="AJ85" s="19" t="s">
        <v>359</v>
      </c>
      <c r="AK85" t="s">
        <v>488</v>
      </c>
      <c r="AL85" s="13">
        <v>64.63</v>
      </c>
      <c r="AM85" s="13">
        <v>475</v>
      </c>
    </row>
    <row r="86" spans="1:40">
      <c r="A86" s="7" t="s">
        <v>683</v>
      </c>
      <c r="B86" t="e">
        <f>VLOOKUP(BdC!A86,main!A$1:S$1048380,2,0)</f>
        <v>#N/A</v>
      </c>
      <c r="C86" s="8" t="e">
        <f>VLOOKUP(A86,main!A$1:S$1048380,4,0)</f>
        <v>#N/A</v>
      </c>
      <c r="D86" t="s">
        <v>684</v>
      </c>
      <c r="E86" t="e">
        <f>VLOOKUP(A86,#REF!,5,0)</f>
        <v>#REF!</v>
      </c>
      <c r="F86" t="e">
        <f>VLOOKUP(A86,main!A$1:E$1048380,5,0)</f>
        <v>#N/A</v>
      </c>
      <c r="G86" t="s">
        <v>685</v>
      </c>
      <c r="H86" t="s">
        <v>354</v>
      </c>
      <c r="I86" t="s">
        <v>486</v>
      </c>
      <c r="J86" t="s">
        <v>686</v>
      </c>
      <c r="K86" t="e">
        <f>VLOOKUP(A86,main!A$1:S$1048380,12,0)</f>
        <v>#N/A</v>
      </c>
      <c r="L86" s="13">
        <v>126.99</v>
      </c>
      <c r="M86" s="14">
        <v>110.38</v>
      </c>
      <c r="N86" s="14">
        <v>0</v>
      </c>
      <c r="O86" s="14">
        <v>562.5</v>
      </c>
      <c r="P86" t="s">
        <v>513</v>
      </c>
      <c r="Q86" s="15">
        <v>41334</v>
      </c>
      <c r="R86" t="s">
        <v>479</v>
      </c>
      <c r="S86" t="s">
        <v>374</v>
      </c>
      <c r="T86" s="16">
        <v>4</v>
      </c>
      <c r="U86" s="16"/>
      <c r="V86" s="16"/>
      <c r="W86" t="str">
        <f t="shared" si="15"/>
        <v>FT_SDSLBis_4M_4p_C1</v>
      </c>
      <c r="X86" s="17">
        <f t="shared" si="16"/>
        <v>110.38</v>
      </c>
      <c r="Y86" s="17">
        <f t="shared" si="17"/>
        <v>0</v>
      </c>
      <c r="Z86" s="17">
        <f t="shared" si="13"/>
        <v>562.5</v>
      </c>
      <c r="AA86" s="18">
        <f t="shared" si="18"/>
        <v>0</v>
      </c>
      <c r="AB86" s="7" t="s">
        <v>359</v>
      </c>
      <c r="AD86">
        <f>AN86</f>
        <v>0</v>
      </c>
    </row>
    <row r="87" spans="1:40">
      <c r="A87" s="7" t="s">
        <v>687</v>
      </c>
      <c r="B87" t="e">
        <f>VLOOKUP(BdC!A87,main!A$1:S$1048380,2,0)</f>
        <v>#N/A</v>
      </c>
      <c r="C87" s="8" t="e">
        <f>VLOOKUP(A87,main!A$1:S$1048380,4,0)</f>
        <v>#N/A</v>
      </c>
      <c r="D87" t="s">
        <v>688</v>
      </c>
      <c r="E87" t="e">
        <f>VLOOKUP(A87,#REF!,5,0)</f>
        <v>#REF!</v>
      </c>
      <c r="F87" t="e">
        <f>VLOOKUP(A87,main!A$1:E$1048380,5,0)</f>
        <v>#N/A</v>
      </c>
      <c r="G87" t="s">
        <v>689</v>
      </c>
      <c r="H87" t="s">
        <v>354</v>
      </c>
      <c r="I87" t="s">
        <v>486</v>
      </c>
      <c r="J87" t="s">
        <v>690</v>
      </c>
      <c r="K87" t="e">
        <f>VLOOKUP(A87,main!A$1:S$1048380,12,0)</f>
        <v>#N/A</v>
      </c>
      <c r="L87" s="13">
        <v>126.99</v>
      </c>
      <c r="M87" s="14">
        <v>110.38</v>
      </c>
      <c r="N87" s="14">
        <v>0</v>
      </c>
      <c r="O87" s="14">
        <v>562.5</v>
      </c>
      <c r="P87" t="s">
        <v>513</v>
      </c>
      <c r="Q87" s="15">
        <v>41334</v>
      </c>
      <c r="R87" t="s">
        <v>479</v>
      </c>
      <c r="S87" t="s">
        <v>374</v>
      </c>
      <c r="T87" s="16">
        <v>4</v>
      </c>
      <c r="U87" s="16"/>
      <c r="V87" s="16"/>
      <c r="W87" t="str">
        <f t="shared" si="15"/>
        <v>FT_SDSLBis_4M_4p_C1</v>
      </c>
      <c r="X87" s="17">
        <f t="shared" si="16"/>
        <v>110.38</v>
      </c>
      <c r="Y87" s="17">
        <f t="shared" si="17"/>
        <v>0</v>
      </c>
      <c r="Z87" s="17">
        <f t="shared" si="13"/>
        <v>562.5</v>
      </c>
      <c r="AA87" s="18">
        <f t="shared" si="18"/>
        <v>0</v>
      </c>
      <c r="AB87" s="7" t="s">
        <v>359</v>
      </c>
      <c r="AD87">
        <f>AN87</f>
        <v>0</v>
      </c>
    </row>
    <row r="88" spans="1:40">
      <c r="A88" s="7" t="s">
        <v>691</v>
      </c>
      <c r="B88" t="e">
        <f>VLOOKUP(BdC!A88,main!A$1:S$1048380,2,0)</f>
        <v>#N/A</v>
      </c>
      <c r="C88" s="8" t="e">
        <f>VLOOKUP(A88,main!A$1:S$1048380,4,0)</f>
        <v>#N/A</v>
      </c>
      <c r="D88" t="s">
        <v>692</v>
      </c>
      <c r="E88" t="e">
        <f>VLOOKUP(A88,#REF!,5,0)</f>
        <v>#REF!</v>
      </c>
      <c r="F88" t="e">
        <f>VLOOKUP(A88,main!A$1:E$1048380,5,0)</f>
        <v>#N/A</v>
      </c>
      <c r="G88" t="s">
        <v>693</v>
      </c>
      <c r="H88" t="s">
        <v>354</v>
      </c>
      <c r="I88" t="s">
        <v>486</v>
      </c>
      <c r="J88" t="s">
        <v>694</v>
      </c>
      <c r="K88" t="e">
        <f>VLOOKUP(A88,main!A$1:S$1048380,12,0)</f>
        <v>#N/A</v>
      </c>
      <c r="L88" s="13">
        <v>126.99</v>
      </c>
      <c r="M88" s="14">
        <v>77.25</v>
      </c>
      <c r="N88" s="14">
        <v>0</v>
      </c>
      <c r="O88" s="14">
        <v>475</v>
      </c>
      <c r="P88" t="s">
        <v>652</v>
      </c>
      <c r="Q88" s="15">
        <v>41334</v>
      </c>
      <c r="S88" t="s">
        <v>358</v>
      </c>
      <c r="T88" s="16">
        <v>2</v>
      </c>
      <c r="U88" s="16"/>
      <c r="V88" s="16"/>
      <c r="W88" t="str">
        <f t="shared" si="15"/>
        <v>FT_SDSL_2M_2p_C1</v>
      </c>
      <c r="X88" s="17">
        <f t="shared" si="16"/>
        <v>77.25</v>
      </c>
      <c r="Y88" s="17">
        <f t="shared" si="17"/>
        <v>0</v>
      </c>
      <c r="Z88" s="17">
        <f t="shared" si="13"/>
        <v>475</v>
      </c>
      <c r="AA88" s="18">
        <f t="shared" si="18"/>
        <v>0</v>
      </c>
      <c r="AB88" s="7" t="s">
        <v>359</v>
      </c>
      <c r="AD88">
        <f>AN88</f>
        <v>0</v>
      </c>
      <c r="AG88" t="e">
        <f>VLOOKUP(A88,,5,0)</f>
        <v>#N/A</v>
      </c>
      <c r="AH88" s="19" t="s">
        <v>359</v>
      </c>
      <c r="AI88" s="20"/>
      <c r="AJ88" s="20"/>
    </row>
    <row r="89" spans="1:40">
      <c r="A89" s="7" t="s">
        <v>695</v>
      </c>
      <c r="B89" t="e">
        <f>VLOOKUP(BdC!A89,main!A$1:S$1048380,2,0)</f>
        <v>#N/A</v>
      </c>
      <c r="C89" s="8" t="e">
        <f>VLOOKUP(A89,main!A$1:S$1048380,4,0)</f>
        <v>#N/A</v>
      </c>
      <c r="D89" t="s">
        <v>696</v>
      </c>
      <c r="E89" t="e">
        <f>VLOOKUP(A89,#REF!,5,0)</f>
        <v>#REF!</v>
      </c>
      <c r="F89" t="e">
        <f>VLOOKUP(A89,main!A$1:E$1048380,5,0)</f>
        <v>#N/A</v>
      </c>
      <c r="G89" t="s">
        <v>697</v>
      </c>
      <c r="H89" t="s">
        <v>354</v>
      </c>
      <c r="I89" t="s">
        <v>486</v>
      </c>
      <c r="J89" t="s">
        <v>698</v>
      </c>
      <c r="K89" t="e">
        <f>VLOOKUP(A89,main!A$1:S$1048380,12,0)</f>
        <v>#N/A</v>
      </c>
      <c r="L89" s="13">
        <v>126.99</v>
      </c>
      <c r="M89" s="14">
        <f>AL89</f>
        <v>151.25</v>
      </c>
      <c r="N89" s="14">
        <v>0</v>
      </c>
      <c r="O89" s="14">
        <v>475</v>
      </c>
      <c r="P89" t="str">
        <f>AK89</f>
        <v>FT_SDSLBis_8M_4p_C2</v>
      </c>
      <c r="Q89" s="15">
        <v>41365</v>
      </c>
      <c r="R89" t="s">
        <v>479</v>
      </c>
      <c r="S89" t="s">
        <v>358</v>
      </c>
      <c r="T89" s="16">
        <v>8</v>
      </c>
      <c r="U89" s="16"/>
      <c r="V89" s="16"/>
      <c r="W89" s="7" t="s">
        <v>699</v>
      </c>
      <c r="X89" s="17">
        <v>196.75</v>
      </c>
      <c r="Y89" s="17">
        <f t="shared" si="17"/>
        <v>0</v>
      </c>
      <c r="Z89" s="17">
        <v>814.6</v>
      </c>
      <c r="AA89" s="18">
        <f t="shared" si="18"/>
        <v>1208</v>
      </c>
      <c r="AB89" s="7" t="s">
        <v>360</v>
      </c>
      <c r="AC89" s="7" t="s">
        <v>383</v>
      </c>
      <c r="AD89">
        <v>1208</v>
      </c>
      <c r="AG89" t="e">
        <f>VLOOKUP(A89,,5,0)</f>
        <v>#N/A</v>
      </c>
      <c r="AH89" s="19" t="s">
        <v>360</v>
      </c>
      <c r="AI89" s="20">
        <v>2</v>
      </c>
      <c r="AJ89" s="19" t="s">
        <v>360</v>
      </c>
      <c r="AK89" t="s">
        <v>700</v>
      </c>
      <c r="AL89" s="13">
        <v>151.25</v>
      </c>
      <c r="AM89" s="13">
        <v>815</v>
      </c>
      <c r="AN89">
        <v>1208</v>
      </c>
    </row>
    <row r="90" spans="1:40">
      <c r="A90" s="7" t="s">
        <v>701</v>
      </c>
      <c r="B90" t="e">
        <f>VLOOKUP(BdC!A90,main!A$1:S$1048380,2,0)</f>
        <v>#N/A</v>
      </c>
      <c r="C90" s="8" t="e">
        <f>VLOOKUP(A90,main!A$1:S$1048380,4,0)</f>
        <v>#N/A</v>
      </c>
      <c r="D90" t="s">
        <v>463</v>
      </c>
      <c r="E90" t="e">
        <f>VLOOKUP(A90,#REF!,5,0)</f>
        <v>#REF!</v>
      </c>
      <c r="F90" t="e">
        <f>VLOOKUP(A90,main!A$1:E$1048380,5,0)</f>
        <v>#N/A</v>
      </c>
      <c r="G90" t="s">
        <v>702</v>
      </c>
      <c r="H90" t="s">
        <v>354</v>
      </c>
      <c r="I90" t="s">
        <v>486</v>
      </c>
      <c r="J90" t="s">
        <v>703</v>
      </c>
      <c r="K90" t="e">
        <f>VLOOKUP(A90,main!A$1:S$1048380,12,0)</f>
        <v>#N/A</v>
      </c>
      <c r="L90" s="13">
        <v>126.99</v>
      </c>
      <c r="M90" s="14">
        <v>77.5</v>
      </c>
      <c r="N90" s="14">
        <v>0</v>
      </c>
      <c r="O90" s="14">
        <v>475</v>
      </c>
      <c r="P90" t="s">
        <v>384</v>
      </c>
      <c r="Q90" s="15">
        <v>41334</v>
      </c>
      <c r="R90" t="s">
        <v>479</v>
      </c>
      <c r="S90" t="s">
        <v>374</v>
      </c>
      <c r="T90" s="16">
        <v>4</v>
      </c>
      <c r="U90" s="16"/>
      <c r="V90" s="16"/>
      <c r="W90" t="str">
        <f t="shared" ref="W90:W115" si="19">P90</f>
        <v>FT_SDSLBis_4M_2p_C1</v>
      </c>
      <c r="X90" s="17">
        <f t="shared" ref="X90:X115" si="20">M90</f>
        <v>77.5</v>
      </c>
      <c r="Y90" s="17">
        <f t="shared" si="17"/>
        <v>0</v>
      </c>
      <c r="Z90" s="17">
        <f t="shared" ref="Z90:Z115" si="21">O90</f>
        <v>475</v>
      </c>
      <c r="AA90" s="18">
        <f t="shared" si="18"/>
        <v>0</v>
      </c>
      <c r="AB90" s="7" t="s">
        <v>359</v>
      </c>
      <c r="AD90">
        <f t="shared" ref="AD90:AD95" si="22">AN90</f>
        <v>0</v>
      </c>
    </row>
    <row r="91" spans="1:40">
      <c r="A91" s="7" t="s">
        <v>704</v>
      </c>
      <c r="B91" t="e">
        <f>VLOOKUP(BdC!A91,main!A$1:S$1048380,2,0)</f>
        <v>#N/A</v>
      </c>
      <c r="C91" s="8" t="e">
        <f>VLOOKUP(A91,main!A$1:S$1048380,4,0)</f>
        <v>#N/A</v>
      </c>
      <c r="D91" t="s">
        <v>546</v>
      </c>
      <c r="E91" t="e">
        <f>VLOOKUP(A91,#REF!,5,0)</f>
        <v>#REF!</v>
      </c>
      <c r="F91" t="e">
        <f>VLOOKUP(A91,main!A$1:E$1048380,5,0)</f>
        <v>#N/A</v>
      </c>
      <c r="G91" t="s">
        <v>705</v>
      </c>
      <c r="H91" t="s">
        <v>354</v>
      </c>
      <c r="I91" t="s">
        <v>486</v>
      </c>
      <c r="J91" t="s">
        <v>706</v>
      </c>
      <c r="K91" t="e">
        <f>VLOOKUP(A91,main!A$1:S$1048380,12,0)</f>
        <v>#N/A</v>
      </c>
      <c r="L91" s="13">
        <v>126.99</v>
      </c>
      <c r="M91" s="14">
        <v>110.38</v>
      </c>
      <c r="N91" s="14">
        <v>0</v>
      </c>
      <c r="O91" s="14">
        <v>562.5</v>
      </c>
      <c r="P91" t="s">
        <v>513</v>
      </c>
      <c r="Q91" s="15">
        <v>41334</v>
      </c>
      <c r="R91" t="s">
        <v>479</v>
      </c>
      <c r="S91" t="s">
        <v>374</v>
      </c>
      <c r="T91" s="16">
        <v>4</v>
      </c>
      <c r="U91" s="16"/>
      <c r="V91" s="16"/>
      <c r="W91" t="str">
        <f t="shared" si="19"/>
        <v>FT_SDSLBis_4M_4p_C1</v>
      </c>
      <c r="X91" s="17">
        <f t="shared" si="20"/>
        <v>110.38</v>
      </c>
      <c r="Y91" s="17">
        <f t="shared" si="17"/>
        <v>0</v>
      </c>
      <c r="Z91" s="17">
        <f t="shared" si="21"/>
        <v>562.5</v>
      </c>
      <c r="AA91" s="18">
        <f t="shared" si="18"/>
        <v>0</v>
      </c>
      <c r="AB91" s="7" t="s">
        <v>359</v>
      </c>
      <c r="AD91">
        <f t="shared" si="22"/>
        <v>0</v>
      </c>
    </row>
    <row r="92" spans="1:40">
      <c r="A92" s="7" t="s">
        <v>707</v>
      </c>
      <c r="B92" t="e">
        <f>VLOOKUP(BdC!A92,main!A$1:S$1048380,2,0)</f>
        <v>#N/A</v>
      </c>
      <c r="C92" s="8" t="e">
        <f>VLOOKUP(A92,main!A$1:S$1048380,4,0)</f>
        <v>#N/A</v>
      </c>
      <c r="D92" t="s">
        <v>708</v>
      </c>
      <c r="E92" t="e">
        <f>VLOOKUP(A92,#REF!,5,0)</f>
        <v>#REF!</v>
      </c>
      <c r="F92" t="e">
        <f>VLOOKUP(A92,main!A$1:E$1048380,5,0)</f>
        <v>#N/A</v>
      </c>
      <c r="G92" t="s">
        <v>709</v>
      </c>
      <c r="H92" t="s">
        <v>354</v>
      </c>
      <c r="I92" t="s">
        <v>486</v>
      </c>
      <c r="J92" t="s">
        <v>710</v>
      </c>
      <c r="K92" t="e">
        <f>VLOOKUP(A92,main!A$1:S$1048380,12,0)</f>
        <v>#N/A</v>
      </c>
      <c r="L92" s="13">
        <v>126.99</v>
      </c>
      <c r="M92" s="14">
        <v>77.25</v>
      </c>
      <c r="N92" s="14">
        <v>0</v>
      </c>
      <c r="O92" s="14">
        <v>475</v>
      </c>
      <c r="P92" t="s">
        <v>652</v>
      </c>
      <c r="Q92" s="15">
        <v>41334</v>
      </c>
      <c r="S92" t="s">
        <v>358</v>
      </c>
      <c r="T92" s="16">
        <v>2</v>
      </c>
      <c r="U92" s="16"/>
      <c r="V92" s="32" t="s">
        <v>711</v>
      </c>
      <c r="W92" t="str">
        <f t="shared" si="19"/>
        <v>FT_SDSL_2M_2p_C1</v>
      </c>
      <c r="X92" s="17">
        <f t="shared" si="20"/>
        <v>77.25</v>
      </c>
      <c r="Y92" s="17">
        <f t="shared" si="17"/>
        <v>0</v>
      </c>
      <c r="Z92" s="17">
        <f t="shared" si="21"/>
        <v>475</v>
      </c>
      <c r="AA92" s="18">
        <f t="shared" si="18"/>
        <v>0</v>
      </c>
      <c r="AB92" s="7" t="s">
        <v>359</v>
      </c>
      <c r="AD92">
        <f t="shared" si="22"/>
        <v>0</v>
      </c>
      <c r="AG92" t="e">
        <f>VLOOKUP(A92,,5,0)</f>
        <v>#N/A</v>
      </c>
      <c r="AH92" s="19" t="s">
        <v>359</v>
      </c>
      <c r="AI92" s="20"/>
      <c r="AJ92" s="20"/>
    </row>
    <row r="93" spans="1:40">
      <c r="A93" s="7" t="s">
        <v>704</v>
      </c>
      <c r="B93" t="e">
        <f>VLOOKUP(BdC!A93,main!A$1:S$1048380,2,0)</f>
        <v>#N/A</v>
      </c>
      <c r="C93" s="8" t="e">
        <f>VLOOKUP(A93,main!A$1:S$1048380,4,0)</f>
        <v>#N/A</v>
      </c>
      <c r="D93" t="s">
        <v>546</v>
      </c>
      <c r="E93" t="e">
        <f>VLOOKUP(A93,#REF!,5,0)</f>
        <v>#REF!</v>
      </c>
      <c r="F93" t="e">
        <f>VLOOKUP(A93,main!A$1:E$1048380,5,0)</f>
        <v>#N/A</v>
      </c>
      <c r="G93" t="s">
        <v>712</v>
      </c>
      <c r="H93" t="s">
        <v>354</v>
      </c>
      <c r="I93" t="s">
        <v>486</v>
      </c>
      <c r="J93" t="s">
        <v>713</v>
      </c>
      <c r="K93" t="e">
        <f>VLOOKUP(A93,main!A$1:S$1048380,12,0)</f>
        <v>#N/A</v>
      </c>
      <c r="L93" s="13">
        <v>126.99</v>
      </c>
      <c r="M93" s="14">
        <v>110.38</v>
      </c>
      <c r="N93" s="14">
        <v>0</v>
      </c>
      <c r="O93" s="14">
        <v>562.5</v>
      </c>
      <c r="P93" t="s">
        <v>513</v>
      </c>
      <c r="Q93" s="15">
        <v>41334</v>
      </c>
      <c r="R93" t="s">
        <v>479</v>
      </c>
      <c r="S93" t="s">
        <v>374</v>
      </c>
      <c r="T93" s="16">
        <v>4</v>
      </c>
      <c r="U93" s="16"/>
      <c r="V93" s="16"/>
      <c r="W93" t="str">
        <f t="shared" si="19"/>
        <v>FT_SDSLBis_4M_4p_C1</v>
      </c>
      <c r="X93" s="17">
        <f t="shared" si="20"/>
        <v>110.38</v>
      </c>
      <c r="Y93" s="17">
        <f t="shared" si="17"/>
        <v>0</v>
      </c>
      <c r="Z93" s="17">
        <f t="shared" si="21"/>
        <v>562.5</v>
      </c>
      <c r="AA93" s="18">
        <f t="shared" si="18"/>
        <v>0</v>
      </c>
      <c r="AB93" s="7" t="s">
        <v>359</v>
      </c>
      <c r="AD93">
        <f t="shared" si="22"/>
        <v>0</v>
      </c>
    </row>
    <row r="94" spans="1:40">
      <c r="A94" s="7" t="s">
        <v>714</v>
      </c>
      <c r="B94" t="e">
        <f>VLOOKUP(BdC!A94,main!A$1:S$1048380,2,0)</f>
        <v>#N/A</v>
      </c>
      <c r="C94" s="8" t="e">
        <f>VLOOKUP(A94,main!A$1:S$1048380,4,0)</f>
        <v>#N/A</v>
      </c>
      <c r="D94" t="s">
        <v>715</v>
      </c>
      <c r="E94" t="e">
        <f>VLOOKUP(A94,#REF!,5,0)</f>
        <v>#REF!</v>
      </c>
      <c r="F94" t="e">
        <f>VLOOKUP(A94,main!A$1:E$1048380,5,0)</f>
        <v>#N/A</v>
      </c>
      <c r="G94" t="s">
        <v>716</v>
      </c>
      <c r="H94" t="s">
        <v>354</v>
      </c>
      <c r="I94" t="s">
        <v>486</v>
      </c>
      <c r="J94" t="s">
        <v>717</v>
      </c>
      <c r="K94" t="e">
        <f>VLOOKUP(A94,main!A$1:S$1048380,12,0)</f>
        <v>#N/A</v>
      </c>
      <c r="L94" s="13">
        <v>126.99</v>
      </c>
      <c r="M94" s="14">
        <v>105.38</v>
      </c>
      <c r="N94" s="14">
        <v>0</v>
      </c>
      <c r="O94" s="14">
        <v>475</v>
      </c>
      <c r="P94" t="s">
        <v>718</v>
      </c>
      <c r="Q94" s="15">
        <v>41334</v>
      </c>
      <c r="R94" t="s">
        <v>479</v>
      </c>
      <c r="S94" t="s">
        <v>358</v>
      </c>
      <c r="T94" s="16">
        <v>4</v>
      </c>
      <c r="U94" s="16"/>
      <c r="V94" s="16"/>
      <c r="W94" t="str">
        <f t="shared" si="19"/>
        <v>FT_SDSL_4M_2p_C2</v>
      </c>
      <c r="X94" s="17">
        <f t="shared" si="20"/>
        <v>105.38</v>
      </c>
      <c r="Y94" s="17">
        <f t="shared" si="17"/>
        <v>0</v>
      </c>
      <c r="Z94" s="17">
        <f t="shared" si="21"/>
        <v>475</v>
      </c>
      <c r="AA94" s="18">
        <f t="shared" si="18"/>
        <v>0</v>
      </c>
      <c r="AB94" s="7" t="s">
        <v>359</v>
      </c>
      <c r="AD94">
        <f t="shared" si="22"/>
        <v>0</v>
      </c>
      <c r="AG94" t="e">
        <f>VLOOKUP(A94,,5,0)</f>
        <v>#N/A</v>
      </c>
      <c r="AH94" s="19" t="s">
        <v>359</v>
      </c>
      <c r="AI94" s="20"/>
      <c r="AJ94" s="20"/>
    </row>
    <row r="95" spans="1:40">
      <c r="A95" s="7" t="s">
        <v>719</v>
      </c>
      <c r="B95" t="e">
        <f>VLOOKUP(BdC!A95,main!A$1:S$1048380,2,0)</f>
        <v>#N/A</v>
      </c>
      <c r="C95" s="8" t="e">
        <f>VLOOKUP(A95,main!A$1:S$1048380,4,0)</f>
        <v>#N/A</v>
      </c>
      <c r="D95" t="s">
        <v>566</v>
      </c>
      <c r="E95" t="e">
        <f>VLOOKUP(A95,#REF!,5,0)</f>
        <v>#REF!</v>
      </c>
      <c r="F95" t="e">
        <f>VLOOKUP(A95,main!A$1:E$1048380,5,0)</f>
        <v>#N/A</v>
      </c>
      <c r="G95" t="s">
        <v>720</v>
      </c>
      <c r="H95" t="s">
        <v>354</v>
      </c>
      <c r="I95" t="s">
        <v>486</v>
      </c>
      <c r="J95" t="s">
        <v>721</v>
      </c>
      <c r="K95" t="e">
        <f>VLOOKUP(A95,main!A$1:S$1048380,12,0)</f>
        <v>#N/A</v>
      </c>
      <c r="L95" s="13">
        <v>126.99</v>
      </c>
      <c r="M95" s="14">
        <v>77.5</v>
      </c>
      <c r="N95" s="14">
        <v>0</v>
      </c>
      <c r="O95" s="14">
        <v>475</v>
      </c>
      <c r="P95" t="s">
        <v>384</v>
      </c>
      <c r="Q95" s="15">
        <v>41334</v>
      </c>
      <c r="R95" t="s">
        <v>479</v>
      </c>
      <c r="S95" t="s">
        <v>374</v>
      </c>
      <c r="T95" s="16">
        <v>4</v>
      </c>
      <c r="U95" s="16"/>
      <c r="V95" s="16"/>
      <c r="W95" t="str">
        <f t="shared" si="19"/>
        <v>FT_SDSLBis_4M_2p_C1</v>
      </c>
      <c r="X95" s="17">
        <f t="shared" si="20"/>
        <v>77.5</v>
      </c>
      <c r="Y95" s="17">
        <f t="shared" si="17"/>
        <v>0</v>
      </c>
      <c r="Z95" s="17">
        <f t="shared" si="21"/>
        <v>475</v>
      </c>
      <c r="AA95" s="18">
        <f t="shared" si="18"/>
        <v>0</v>
      </c>
      <c r="AB95" s="7" t="s">
        <v>359</v>
      </c>
      <c r="AD95">
        <f t="shared" si="22"/>
        <v>0</v>
      </c>
    </row>
    <row r="96" spans="1:40">
      <c r="A96" s="7" t="s">
        <v>722</v>
      </c>
      <c r="B96" t="e">
        <f>VLOOKUP(BdC!A96,main!A$1:S$1048380,2,0)</f>
        <v>#N/A</v>
      </c>
      <c r="C96" s="8" t="e">
        <f>VLOOKUP(A96,main!A$1:S$1048380,4,0)</f>
        <v>#N/A</v>
      </c>
      <c r="D96" t="s">
        <v>723</v>
      </c>
      <c r="E96" t="e">
        <f>VLOOKUP(A96,#REF!,5,0)</f>
        <v>#REF!</v>
      </c>
      <c r="F96" t="e">
        <f>VLOOKUP(A96,main!A$1:E$1048380,5,0)</f>
        <v>#N/A</v>
      </c>
      <c r="G96" t="s">
        <v>724</v>
      </c>
      <c r="H96" t="s">
        <v>354</v>
      </c>
      <c r="I96" t="s">
        <v>486</v>
      </c>
      <c r="J96" t="s">
        <v>725</v>
      </c>
      <c r="K96" t="e">
        <f>VLOOKUP(A96,main!A$1:S$1048380,12,0)</f>
        <v>#N/A</v>
      </c>
      <c r="L96" s="13">
        <v>126.99</v>
      </c>
      <c r="M96" s="14">
        <v>103.25</v>
      </c>
      <c r="N96" s="14">
        <v>0</v>
      </c>
      <c r="O96" s="14">
        <v>475</v>
      </c>
      <c r="P96" t="s">
        <v>726</v>
      </c>
      <c r="Q96" s="15">
        <v>41365</v>
      </c>
      <c r="R96" t="s">
        <v>479</v>
      </c>
      <c r="S96" t="s">
        <v>374</v>
      </c>
      <c r="T96" s="16">
        <v>8</v>
      </c>
      <c r="U96" s="16"/>
      <c r="V96" s="16"/>
      <c r="W96" t="str">
        <f t="shared" si="19"/>
        <v>FT_SDSLBis_8M_2p_C1</v>
      </c>
      <c r="X96" s="17">
        <f t="shared" si="20"/>
        <v>103.25</v>
      </c>
      <c r="Y96" s="17">
        <f t="shared" si="17"/>
        <v>0</v>
      </c>
      <c r="Z96" s="17">
        <f t="shared" si="21"/>
        <v>475</v>
      </c>
      <c r="AA96" s="18">
        <f t="shared" si="18"/>
        <v>1043</v>
      </c>
      <c r="AB96" s="7" t="s">
        <v>360</v>
      </c>
      <c r="AC96" s="7" t="s">
        <v>375</v>
      </c>
      <c r="AD96">
        <v>1043</v>
      </c>
    </row>
    <row r="97" spans="1:36">
      <c r="A97" s="7" t="s">
        <v>727</v>
      </c>
      <c r="B97" t="e">
        <f>VLOOKUP(BdC!A97,main!A$1:S$1048380,2,0)</f>
        <v>#N/A</v>
      </c>
      <c r="C97" s="8" t="e">
        <f>VLOOKUP(A97,main!A$1:S$1048380,4,0)</f>
        <v>#N/A</v>
      </c>
      <c r="D97" t="s">
        <v>728</v>
      </c>
      <c r="E97" t="e">
        <f>VLOOKUP(A97,#REF!,5,0)</f>
        <v>#REF!</v>
      </c>
      <c r="F97" t="e">
        <f>VLOOKUP(A97,main!A$1:E$1048380,5,0)</f>
        <v>#N/A</v>
      </c>
      <c r="G97" t="s">
        <v>729</v>
      </c>
      <c r="H97" t="s">
        <v>354</v>
      </c>
      <c r="I97" t="s">
        <v>486</v>
      </c>
      <c r="J97" t="s">
        <v>730</v>
      </c>
      <c r="K97" t="e">
        <f>VLOOKUP(A97,main!A$1:S$1048380,12,0)</f>
        <v>#N/A</v>
      </c>
      <c r="L97" s="13">
        <v>126.99</v>
      </c>
      <c r="M97" s="14">
        <v>140.13</v>
      </c>
      <c r="N97" s="14">
        <v>0</v>
      </c>
      <c r="O97" s="14">
        <v>815</v>
      </c>
      <c r="P97" t="s">
        <v>473</v>
      </c>
      <c r="Q97" s="15">
        <v>41365</v>
      </c>
      <c r="R97" t="s">
        <v>479</v>
      </c>
      <c r="S97" t="s">
        <v>374</v>
      </c>
      <c r="T97" s="16">
        <v>8</v>
      </c>
      <c r="U97" s="16"/>
      <c r="V97" s="16"/>
      <c r="W97" t="str">
        <f t="shared" si="19"/>
        <v>FT_SDSLBis_8M_4p_C1</v>
      </c>
      <c r="X97" s="17">
        <f t="shared" si="20"/>
        <v>140.13</v>
      </c>
      <c r="Y97" s="17">
        <f t="shared" si="17"/>
        <v>0</v>
      </c>
      <c r="Z97" s="17">
        <f t="shared" si="21"/>
        <v>815</v>
      </c>
      <c r="AA97" s="18">
        <f t="shared" si="18"/>
        <v>1208</v>
      </c>
      <c r="AB97" s="7" t="s">
        <v>360</v>
      </c>
      <c r="AC97" s="7" t="s">
        <v>383</v>
      </c>
      <c r="AD97">
        <v>1208</v>
      </c>
    </row>
    <row r="98" spans="1:36">
      <c r="A98" s="7" t="s">
        <v>731</v>
      </c>
      <c r="B98" t="e">
        <f>VLOOKUP(BdC!A98,main!A$1:S$1048380,2,0)</f>
        <v>#N/A</v>
      </c>
      <c r="C98" s="8" t="e">
        <f>VLOOKUP(A98,main!A$1:S$1048380,4,0)</f>
        <v>#N/A</v>
      </c>
      <c r="D98" t="s">
        <v>732</v>
      </c>
      <c r="E98" t="e">
        <f>VLOOKUP(A98,#REF!,5,0)</f>
        <v>#REF!</v>
      </c>
      <c r="F98" t="e">
        <f>VLOOKUP(A98,main!A$1:E$1048380,5,0)</f>
        <v>#N/A</v>
      </c>
      <c r="G98" t="s">
        <v>733</v>
      </c>
      <c r="H98" t="s">
        <v>354</v>
      </c>
      <c r="I98" t="s">
        <v>486</v>
      </c>
      <c r="J98" t="s">
        <v>734</v>
      </c>
      <c r="K98" t="e">
        <f>VLOOKUP(A98,main!A$1:S$1048380,12,0)</f>
        <v>#N/A</v>
      </c>
      <c r="L98" s="13">
        <v>126.99</v>
      </c>
      <c r="M98" s="14">
        <v>157.38</v>
      </c>
      <c r="N98" s="14">
        <v>27.63</v>
      </c>
      <c r="O98" s="14">
        <v>814.6</v>
      </c>
      <c r="P98" t="s">
        <v>474</v>
      </c>
      <c r="Q98" s="15">
        <v>41365</v>
      </c>
      <c r="R98" t="s">
        <v>479</v>
      </c>
      <c r="S98" t="s">
        <v>358</v>
      </c>
      <c r="T98" s="16">
        <v>8</v>
      </c>
      <c r="U98" s="16"/>
      <c r="V98" s="16"/>
      <c r="W98" t="str">
        <f t="shared" si="19"/>
        <v>FT_SDSL_8M_4p_C1</v>
      </c>
      <c r="X98" s="17">
        <f t="shared" si="20"/>
        <v>157.38</v>
      </c>
      <c r="Y98" s="17">
        <f t="shared" si="17"/>
        <v>27.63</v>
      </c>
      <c r="Z98" s="17">
        <f t="shared" si="21"/>
        <v>814.6</v>
      </c>
      <c r="AA98" s="18">
        <f t="shared" si="18"/>
        <v>1208</v>
      </c>
      <c r="AB98" s="7" t="s">
        <v>360</v>
      </c>
      <c r="AC98" t="s">
        <v>383</v>
      </c>
      <c r="AD98">
        <v>1208</v>
      </c>
      <c r="AG98" t="e">
        <f>VLOOKUP(A98,,5,0)</f>
        <v>#N/A</v>
      </c>
      <c r="AH98" s="19" t="s">
        <v>359</v>
      </c>
      <c r="AI98" s="20"/>
      <c r="AJ98" s="20"/>
    </row>
    <row r="99" spans="1:36">
      <c r="A99" s="7" t="s">
        <v>735</v>
      </c>
      <c r="B99" t="e">
        <f>VLOOKUP(BdC!A99,main!A$1:S$1048380,2,0)</f>
        <v>#N/A</v>
      </c>
      <c r="C99" s="8" t="e">
        <f>VLOOKUP(A99,main!A$1:S$1048380,4,0)</f>
        <v>#N/A</v>
      </c>
      <c r="D99" t="s">
        <v>445</v>
      </c>
      <c r="E99" t="e">
        <f>VLOOKUP(A99,#REF!,5,0)</f>
        <v>#REF!</v>
      </c>
      <c r="F99" t="e">
        <f>VLOOKUP(A99,main!A$1:E$1048380,5,0)</f>
        <v>#N/A</v>
      </c>
      <c r="G99" t="s">
        <v>736</v>
      </c>
      <c r="H99" t="s">
        <v>354</v>
      </c>
      <c r="I99" t="s">
        <v>486</v>
      </c>
      <c r="J99" t="s">
        <v>737</v>
      </c>
      <c r="K99" t="e">
        <f>VLOOKUP(A99,main!A$1:S$1048380,12,0)</f>
        <v>#N/A</v>
      </c>
      <c r="L99" s="13">
        <v>126.99</v>
      </c>
      <c r="M99" s="14">
        <v>85.75</v>
      </c>
      <c r="N99" s="14">
        <v>0</v>
      </c>
      <c r="O99" s="14">
        <v>475</v>
      </c>
      <c r="P99" t="s">
        <v>738</v>
      </c>
      <c r="Q99" s="15">
        <v>41365</v>
      </c>
      <c r="R99" t="s">
        <v>479</v>
      </c>
      <c r="S99" t="s">
        <v>374</v>
      </c>
      <c r="T99" s="16">
        <v>4</v>
      </c>
      <c r="U99" s="16"/>
      <c r="V99" s="16"/>
      <c r="W99" t="str">
        <f t="shared" si="19"/>
        <v>FT_SDSLBis_4M_2p_C2</v>
      </c>
      <c r="X99" s="17">
        <f t="shared" si="20"/>
        <v>85.75</v>
      </c>
      <c r="Y99" s="17">
        <f t="shared" si="17"/>
        <v>0</v>
      </c>
      <c r="Z99" s="17">
        <f t="shared" si="21"/>
        <v>475</v>
      </c>
      <c r="AA99" s="18">
        <f t="shared" si="18"/>
        <v>1043</v>
      </c>
      <c r="AB99" s="7" t="s">
        <v>360</v>
      </c>
      <c r="AC99" s="7" t="s">
        <v>375</v>
      </c>
      <c r="AD99">
        <v>1043</v>
      </c>
    </row>
    <row r="100" spans="1:36">
      <c r="A100" s="7" t="s">
        <v>739</v>
      </c>
      <c r="B100" t="e">
        <f>VLOOKUP(BdC!A100,main!A$1:S$1048380,2,0)</f>
        <v>#N/A</v>
      </c>
      <c r="C100" s="8" t="e">
        <f>VLOOKUP(A100,main!A$1:S$1048380,4,0)</f>
        <v>#N/A</v>
      </c>
      <c r="D100" t="s">
        <v>740</v>
      </c>
      <c r="E100" t="e">
        <f>VLOOKUP(A100,#REF!,5,0)</f>
        <v>#REF!</v>
      </c>
      <c r="F100" t="e">
        <f>VLOOKUP(A100,main!A$1:E$1048380,5,0)</f>
        <v>#N/A</v>
      </c>
      <c r="G100" t="s">
        <v>741</v>
      </c>
      <c r="H100" t="s">
        <v>354</v>
      </c>
      <c r="I100" t="s">
        <v>486</v>
      </c>
      <c r="J100" t="s">
        <v>742</v>
      </c>
      <c r="K100" t="e">
        <f>VLOOKUP(A100,main!A$1:S$1048380,12,0)</f>
        <v>#N/A</v>
      </c>
      <c r="L100" s="13">
        <v>126.99</v>
      </c>
      <c r="M100" s="14">
        <v>76</v>
      </c>
      <c r="N100" s="14">
        <v>0</v>
      </c>
      <c r="O100" s="14">
        <v>475</v>
      </c>
      <c r="P100" t="s">
        <v>743</v>
      </c>
      <c r="Q100" s="15">
        <v>41306</v>
      </c>
      <c r="S100" t="s">
        <v>358</v>
      </c>
      <c r="T100" s="16">
        <v>2</v>
      </c>
      <c r="U100" s="16"/>
      <c r="V100" s="16"/>
      <c r="W100" t="str">
        <f t="shared" si="19"/>
        <v>FT_SDSL_2M_1p_C2</v>
      </c>
      <c r="X100" s="17">
        <f t="shared" si="20"/>
        <v>76</v>
      </c>
      <c r="Y100" s="17">
        <f t="shared" si="17"/>
        <v>0</v>
      </c>
      <c r="Z100" s="17">
        <f t="shared" si="21"/>
        <v>475</v>
      </c>
      <c r="AA100" s="18">
        <f t="shared" si="18"/>
        <v>0</v>
      </c>
      <c r="AB100" s="7" t="s">
        <v>359</v>
      </c>
      <c r="AD100">
        <f>AN100</f>
        <v>0</v>
      </c>
      <c r="AG100" t="e">
        <f>VLOOKUP(A100,,5,0)</f>
        <v>#N/A</v>
      </c>
      <c r="AH100" s="19" t="s">
        <v>359</v>
      </c>
      <c r="AI100" s="20"/>
      <c r="AJ100" s="20"/>
    </row>
    <row r="101" spans="1:36">
      <c r="A101" s="7" t="s">
        <v>744</v>
      </c>
      <c r="B101" t="e">
        <f>VLOOKUP(BdC!A101,main!A$1:S$1048380,2,0)</f>
        <v>#N/A</v>
      </c>
      <c r="C101" s="8" t="e">
        <f>VLOOKUP(A101,main!A$1:S$1048380,4,0)</f>
        <v>#N/A</v>
      </c>
      <c r="D101" t="s">
        <v>745</v>
      </c>
      <c r="E101" t="e">
        <f>VLOOKUP(A101,#REF!,5,0)</f>
        <v>#REF!</v>
      </c>
      <c r="F101" t="e">
        <f>VLOOKUP(A101,main!A$1:E$1048380,5,0)</f>
        <v>#N/A</v>
      </c>
      <c r="G101" t="s">
        <v>746</v>
      </c>
      <c r="H101" t="s">
        <v>354</v>
      </c>
      <c r="I101" t="s">
        <v>486</v>
      </c>
      <c r="J101" t="s">
        <v>747</v>
      </c>
      <c r="K101" t="e">
        <f>VLOOKUP(A101,main!A$1:S$1048380,12,0)</f>
        <v>#N/A</v>
      </c>
      <c r="L101" s="13">
        <v>126.99</v>
      </c>
      <c r="M101" s="14">
        <v>105.38</v>
      </c>
      <c r="N101" s="14">
        <v>0</v>
      </c>
      <c r="O101" s="14">
        <v>475</v>
      </c>
      <c r="P101" t="s">
        <v>718</v>
      </c>
      <c r="Q101" s="15">
        <v>41334</v>
      </c>
      <c r="R101" t="s">
        <v>479</v>
      </c>
      <c r="S101" t="s">
        <v>358</v>
      </c>
      <c r="T101" s="16">
        <v>4</v>
      </c>
      <c r="U101" s="16"/>
      <c r="V101" s="16"/>
      <c r="W101" t="str">
        <f t="shared" si="19"/>
        <v>FT_SDSL_4M_2p_C2</v>
      </c>
      <c r="X101" s="17">
        <f t="shared" si="20"/>
        <v>105.38</v>
      </c>
      <c r="Y101" s="17">
        <f t="shared" si="17"/>
        <v>0</v>
      </c>
      <c r="Z101" s="17">
        <f t="shared" si="21"/>
        <v>475</v>
      </c>
      <c r="AA101" s="18">
        <f t="shared" si="18"/>
        <v>0</v>
      </c>
      <c r="AB101" s="7" t="s">
        <v>359</v>
      </c>
      <c r="AD101">
        <f>AN101</f>
        <v>0</v>
      </c>
      <c r="AG101" t="e">
        <f>VLOOKUP(A101,,5,0)</f>
        <v>#N/A</v>
      </c>
      <c r="AH101" s="19" t="s">
        <v>359</v>
      </c>
      <c r="AI101" s="20"/>
      <c r="AJ101" s="20"/>
    </row>
    <row r="102" spans="1:36">
      <c r="A102" s="7" t="s">
        <v>748</v>
      </c>
      <c r="B102" t="e">
        <f>VLOOKUP(BdC!A102,main!A$1:S$1048380,2,0)</f>
        <v>#N/A</v>
      </c>
      <c r="C102" s="8" t="e">
        <f>VLOOKUP(A102,main!A$1:S$1048380,4,0)</f>
        <v>#N/A</v>
      </c>
      <c r="D102" t="s">
        <v>749</v>
      </c>
      <c r="E102" t="e">
        <f>VLOOKUP(A102,#REF!,5,0)</f>
        <v>#REF!</v>
      </c>
      <c r="F102" t="e">
        <f>VLOOKUP(A102,main!A$1:E$1048380,5,0)</f>
        <v>#N/A</v>
      </c>
      <c r="G102" t="s">
        <v>750</v>
      </c>
      <c r="H102" t="s">
        <v>354</v>
      </c>
      <c r="I102" t="s">
        <v>486</v>
      </c>
      <c r="J102" t="s">
        <v>751</v>
      </c>
      <c r="K102" t="e">
        <f>VLOOKUP(A102,main!A$1:S$1048380,12,0)</f>
        <v>#N/A</v>
      </c>
      <c r="L102" s="13">
        <v>126.99</v>
      </c>
      <c r="M102" s="14">
        <v>105.38</v>
      </c>
      <c r="N102" s="14">
        <v>0</v>
      </c>
      <c r="O102" s="14">
        <v>475</v>
      </c>
      <c r="P102" t="s">
        <v>718</v>
      </c>
      <c r="Q102" s="15">
        <v>41334</v>
      </c>
      <c r="R102" t="s">
        <v>479</v>
      </c>
      <c r="S102" t="s">
        <v>358</v>
      </c>
      <c r="T102" s="16">
        <v>4</v>
      </c>
      <c r="U102" s="16"/>
      <c r="V102" s="16"/>
      <c r="W102" t="str">
        <f t="shared" si="19"/>
        <v>FT_SDSL_4M_2p_C2</v>
      </c>
      <c r="X102" s="17">
        <f t="shared" si="20"/>
        <v>105.38</v>
      </c>
      <c r="Y102" s="17">
        <f t="shared" si="17"/>
        <v>0</v>
      </c>
      <c r="Z102" s="17">
        <f t="shared" si="21"/>
        <v>475</v>
      </c>
      <c r="AA102" s="18">
        <f t="shared" si="18"/>
        <v>0</v>
      </c>
      <c r="AB102" s="7" t="s">
        <v>359</v>
      </c>
      <c r="AD102">
        <f>AN102</f>
        <v>0</v>
      </c>
      <c r="AG102" t="e">
        <f>VLOOKUP(A102,,5,0)</f>
        <v>#N/A</v>
      </c>
      <c r="AH102" s="19" t="s">
        <v>359</v>
      </c>
      <c r="AI102" s="20"/>
      <c r="AJ102" s="20"/>
    </row>
    <row r="103" spans="1:36">
      <c r="A103" s="7" t="s">
        <v>752</v>
      </c>
      <c r="B103" t="e">
        <f>VLOOKUP(BdC!A103,main!A$1:S$1048380,2,0)</f>
        <v>#N/A</v>
      </c>
      <c r="C103" s="8" t="e">
        <f>VLOOKUP(A103,main!A$1:S$1048380,4,0)</f>
        <v>#N/A</v>
      </c>
      <c r="D103" t="s">
        <v>753</v>
      </c>
      <c r="E103" t="e">
        <f>VLOOKUP(A103,#REF!,5,0)</f>
        <v>#REF!</v>
      </c>
      <c r="F103" t="e">
        <f>VLOOKUP(A103,main!A$1:E$1048380,5,0)</f>
        <v>#N/A</v>
      </c>
      <c r="G103" t="s">
        <v>754</v>
      </c>
      <c r="H103" t="s">
        <v>354</v>
      </c>
      <c r="I103" t="s">
        <v>486</v>
      </c>
      <c r="J103" t="s">
        <v>755</v>
      </c>
      <c r="K103" t="e">
        <f>VLOOKUP(A103,main!A$1:S$1048380,12,0)</f>
        <v>#N/A</v>
      </c>
      <c r="L103" s="13">
        <v>126.99</v>
      </c>
      <c r="M103" s="14">
        <v>84.5</v>
      </c>
      <c r="N103" s="14">
        <v>0</v>
      </c>
      <c r="O103" s="14">
        <v>475</v>
      </c>
      <c r="P103" t="s">
        <v>756</v>
      </c>
      <c r="Q103" s="15">
        <v>41334</v>
      </c>
      <c r="S103" t="s">
        <v>358</v>
      </c>
      <c r="T103" s="16">
        <v>2</v>
      </c>
      <c r="U103" s="16"/>
      <c r="V103" s="16"/>
      <c r="W103" t="str">
        <f t="shared" si="19"/>
        <v>FT_SDSL_2M_2p_C2</v>
      </c>
      <c r="X103" s="17">
        <f t="shared" si="20"/>
        <v>84.5</v>
      </c>
      <c r="Y103" s="17">
        <f t="shared" si="17"/>
        <v>0</v>
      </c>
      <c r="Z103" s="17">
        <f t="shared" si="21"/>
        <v>475</v>
      </c>
      <c r="AA103" s="18">
        <f t="shared" si="18"/>
        <v>0</v>
      </c>
      <c r="AB103" s="7" t="s">
        <v>359</v>
      </c>
      <c r="AD103">
        <f>AN103</f>
        <v>0</v>
      </c>
      <c r="AG103" t="e">
        <f>VLOOKUP(A103,,5,0)</f>
        <v>#N/A</v>
      </c>
      <c r="AH103" s="19" t="s">
        <v>359</v>
      </c>
      <c r="AI103" s="20"/>
      <c r="AJ103" s="20"/>
    </row>
    <row r="104" spans="1:36" s="34" customFormat="1" ht="13.5" customHeight="1">
      <c r="A104" s="33" t="s">
        <v>757</v>
      </c>
      <c r="B104" s="34" t="e">
        <f>VLOOKUP(BdC!A104,main!A$1:S$1048380,2,0)</f>
        <v>#N/A</v>
      </c>
      <c r="C104" s="35" t="e">
        <f>VLOOKUP(A104,main!A$1:S$1048380,4,0)</f>
        <v>#N/A</v>
      </c>
      <c r="D104" s="34" t="s">
        <v>758</v>
      </c>
      <c r="E104" t="e">
        <f>VLOOKUP(A104,#REF!,5,0)</f>
        <v>#REF!</v>
      </c>
      <c r="F104" s="34" t="e">
        <f>VLOOKUP(A104,main!A$1:E$1048380,5,0)</f>
        <v>#N/A</v>
      </c>
      <c r="G104" s="36" t="s">
        <v>759</v>
      </c>
      <c r="H104" s="36" t="s">
        <v>354</v>
      </c>
      <c r="I104" s="34" t="s">
        <v>486</v>
      </c>
      <c r="J104" s="34" t="s">
        <v>760</v>
      </c>
      <c r="K104" s="34" t="e">
        <f>VLOOKUP(A104,main!A$1:S$1048380,12,0)</f>
        <v>#N/A</v>
      </c>
      <c r="L104" s="37">
        <v>126.99</v>
      </c>
      <c r="M104" s="38">
        <v>105.38</v>
      </c>
      <c r="N104" s="38">
        <v>0</v>
      </c>
      <c r="O104" s="38">
        <v>475</v>
      </c>
      <c r="P104" s="34" t="s">
        <v>718</v>
      </c>
      <c r="Q104" s="39">
        <v>41365</v>
      </c>
      <c r="R104" s="34" t="s">
        <v>479</v>
      </c>
      <c r="S104" s="36" t="s">
        <v>358</v>
      </c>
      <c r="T104" s="40">
        <v>4</v>
      </c>
      <c r="U104" s="41"/>
      <c r="V104" s="41"/>
      <c r="W104" s="34" t="str">
        <f t="shared" si="19"/>
        <v>FT_SDSL_4M_2p_C2</v>
      </c>
      <c r="X104" s="42">
        <f t="shared" si="20"/>
        <v>105.38</v>
      </c>
      <c r="Y104" s="42">
        <f t="shared" si="17"/>
        <v>0</v>
      </c>
      <c r="Z104" s="42">
        <f t="shared" si="21"/>
        <v>475</v>
      </c>
      <c r="AA104" s="43">
        <f t="shared" si="18"/>
        <v>1043</v>
      </c>
      <c r="AB104" s="33" t="s">
        <v>360</v>
      </c>
      <c r="AC104" s="33" t="s">
        <v>375</v>
      </c>
      <c r="AD104" s="34">
        <v>1043</v>
      </c>
      <c r="AE104" s="36"/>
      <c r="AF104" s="36"/>
      <c r="AG104" s="36" t="e">
        <f>VLOOKUP(A104,,5,0)</f>
        <v>#N/A</v>
      </c>
      <c r="AH104" s="47" t="s">
        <v>359</v>
      </c>
      <c r="AI104" s="48"/>
      <c r="AJ104" s="48"/>
    </row>
    <row r="105" spans="1:36">
      <c r="A105" s="7" t="s">
        <v>761</v>
      </c>
      <c r="B105" t="e">
        <f>VLOOKUP(BdC!A105,main!A$1:S$1048380,2,0)</f>
        <v>#N/A</v>
      </c>
      <c r="C105" s="8" t="e">
        <f>VLOOKUP(A105,main!A$1:S$1048380,4,0)</f>
        <v>#N/A</v>
      </c>
      <c r="D105" t="s">
        <v>762</v>
      </c>
      <c r="E105" t="e">
        <f>VLOOKUP(A105,#REF!,5,0)</f>
        <v>#REF!</v>
      </c>
      <c r="F105" t="e">
        <f>VLOOKUP(A105,main!A$1:E$1048380,5,0)</f>
        <v>#N/A</v>
      </c>
      <c r="G105" t="s">
        <v>763</v>
      </c>
      <c r="H105" t="s">
        <v>354</v>
      </c>
      <c r="I105" t="s">
        <v>486</v>
      </c>
      <c r="J105" t="s">
        <v>764</v>
      </c>
      <c r="K105" t="e">
        <f>VLOOKUP(A105,main!A$1:S$1048380,12,0)</f>
        <v>#N/A</v>
      </c>
      <c r="L105" s="13">
        <v>126.99</v>
      </c>
      <c r="M105" s="14">
        <v>77.5</v>
      </c>
      <c r="N105" s="14">
        <v>0</v>
      </c>
      <c r="O105" s="14">
        <v>475</v>
      </c>
      <c r="P105" t="s">
        <v>384</v>
      </c>
      <c r="Q105" s="15">
        <v>41334</v>
      </c>
      <c r="R105" t="s">
        <v>479</v>
      </c>
      <c r="S105" t="s">
        <v>374</v>
      </c>
      <c r="T105" s="16">
        <v>4</v>
      </c>
      <c r="U105" s="16"/>
      <c r="V105" s="16"/>
      <c r="W105" t="str">
        <f t="shared" si="19"/>
        <v>FT_SDSLBis_4M_2p_C1</v>
      </c>
      <c r="X105" s="17">
        <f t="shared" si="20"/>
        <v>77.5</v>
      </c>
      <c r="Y105" s="17">
        <f t="shared" si="17"/>
        <v>0</v>
      </c>
      <c r="Z105" s="17">
        <f t="shared" si="21"/>
        <v>475</v>
      </c>
      <c r="AA105" s="18">
        <f t="shared" si="18"/>
        <v>0</v>
      </c>
      <c r="AB105" s="7" t="s">
        <v>359</v>
      </c>
      <c r="AD105">
        <f>AN105</f>
        <v>0</v>
      </c>
    </row>
    <row r="106" spans="1:36">
      <c r="A106" s="7" t="s">
        <v>765</v>
      </c>
      <c r="B106" t="e">
        <f>VLOOKUP(BdC!A106,main!A$1:S$1048380,2,0)</f>
        <v>#N/A</v>
      </c>
      <c r="C106" s="8" t="e">
        <f>VLOOKUP(A106,main!A$1:S$1048380,4,0)</f>
        <v>#N/A</v>
      </c>
      <c r="D106" t="s">
        <v>766</v>
      </c>
      <c r="E106" t="e">
        <f>VLOOKUP(A106,#REF!,5,0)</f>
        <v>#REF!</v>
      </c>
      <c r="F106" t="e">
        <f>VLOOKUP(A106,main!A$1:E$1048380,5,0)</f>
        <v>#N/A</v>
      </c>
      <c r="G106" t="s">
        <v>767</v>
      </c>
      <c r="H106" t="s">
        <v>354</v>
      </c>
      <c r="I106" t="s">
        <v>486</v>
      </c>
      <c r="J106" t="s">
        <v>768</v>
      </c>
      <c r="K106" t="e">
        <f>VLOOKUP(A106,main!A$1:S$1048380,12,0)</f>
        <v>#N/A</v>
      </c>
      <c r="L106" s="13">
        <v>126.99</v>
      </c>
      <c r="M106" s="14">
        <v>77.25</v>
      </c>
      <c r="N106" s="14">
        <v>0</v>
      </c>
      <c r="O106" s="14">
        <v>475</v>
      </c>
      <c r="P106" t="s">
        <v>652</v>
      </c>
      <c r="Q106" s="15">
        <v>41334</v>
      </c>
      <c r="S106" t="s">
        <v>358</v>
      </c>
      <c r="T106" s="16">
        <v>2</v>
      </c>
      <c r="U106" s="16"/>
      <c r="V106" s="16"/>
      <c r="W106" t="str">
        <f t="shared" si="19"/>
        <v>FT_SDSL_2M_2p_C1</v>
      </c>
      <c r="X106" s="17">
        <f t="shared" si="20"/>
        <v>77.25</v>
      </c>
      <c r="Y106" s="17">
        <f t="shared" si="17"/>
        <v>0</v>
      </c>
      <c r="Z106" s="17">
        <f t="shared" si="21"/>
        <v>475</v>
      </c>
      <c r="AA106" s="18">
        <f t="shared" si="18"/>
        <v>0</v>
      </c>
      <c r="AB106" s="7" t="s">
        <v>359</v>
      </c>
      <c r="AD106">
        <f>AN106</f>
        <v>0</v>
      </c>
      <c r="AG106" t="e">
        <f>VLOOKUP(A106,,5,0)</f>
        <v>#N/A</v>
      </c>
      <c r="AH106" s="19" t="s">
        <v>359</v>
      </c>
      <c r="AI106" s="20"/>
      <c r="AJ106" s="20"/>
    </row>
    <row r="107" spans="1:36">
      <c r="A107" s="7" t="s">
        <v>769</v>
      </c>
      <c r="B107" t="e">
        <f>VLOOKUP(BdC!A107,main!A$1:S$1048380,2,0)</f>
        <v>#N/A</v>
      </c>
      <c r="C107" s="8" t="e">
        <f>VLOOKUP(A107,main!A$1:S$1048380,4,0)</f>
        <v>#N/A</v>
      </c>
      <c r="D107" t="s">
        <v>770</v>
      </c>
      <c r="E107" t="e">
        <f>VLOOKUP(A107,#REF!,5,0)</f>
        <v>#REF!</v>
      </c>
      <c r="F107" t="e">
        <f>VLOOKUP(A107,main!A$1:E$1048380,5,0)</f>
        <v>#N/A</v>
      </c>
      <c r="G107" t="s">
        <v>771</v>
      </c>
      <c r="H107" t="s">
        <v>354</v>
      </c>
      <c r="I107" t="s">
        <v>486</v>
      </c>
      <c r="J107" t="s">
        <v>772</v>
      </c>
      <c r="K107" t="e">
        <f>VLOOKUP(A107,main!A$1:S$1048380,12,0)</f>
        <v>#N/A</v>
      </c>
      <c r="L107" s="13">
        <v>126.99</v>
      </c>
      <c r="M107" s="14">
        <v>110.38</v>
      </c>
      <c r="N107" s="14">
        <v>0</v>
      </c>
      <c r="O107" s="14">
        <v>562.5</v>
      </c>
      <c r="P107" t="s">
        <v>513</v>
      </c>
      <c r="Q107" s="15">
        <v>41334</v>
      </c>
      <c r="R107" t="s">
        <v>479</v>
      </c>
      <c r="S107" t="s">
        <v>374</v>
      </c>
      <c r="T107" s="16">
        <v>4</v>
      </c>
      <c r="U107" s="16"/>
      <c r="V107" s="16"/>
      <c r="W107" t="str">
        <f t="shared" si="19"/>
        <v>FT_SDSLBis_4M_4p_C1</v>
      </c>
      <c r="X107" s="17">
        <f t="shared" si="20"/>
        <v>110.38</v>
      </c>
      <c r="Y107" s="17">
        <f t="shared" si="17"/>
        <v>0</v>
      </c>
      <c r="Z107" s="17">
        <f t="shared" si="21"/>
        <v>562.5</v>
      </c>
      <c r="AA107" s="18">
        <f t="shared" si="18"/>
        <v>0</v>
      </c>
      <c r="AB107" s="7" t="s">
        <v>359</v>
      </c>
      <c r="AD107">
        <f>AN107</f>
        <v>0</v>
      </c>
    </row>
    <row r="108" spans="1:36">
      <c r="A108" s="7" t="s">
        <v>773</v>
      </c>
      <c r="B108" t="e">
        <f>VLOOKUP(BdC!A108,main!A$1:S$1048380,2,0)</f>
        <v>#N/A</v>
      </c>
      <c r="C108" s="8" t="e">
        <f>VLOOKUP(A108,main!A$1:S$1048380,4,0)</f>
        <v>#N/A</v>
      </c>
      <c r="D108" t="s">
        <v>352</v>
      </c>
      <c r="E108" t="e">
        <f>VLOOKUP(A108,#REF!,5,0)</f>
        <v>#REF!</v>
      </c>
      <c r="F108" t="e">
        <f>VLOOKUP(A108,main!A$1:E$1048380,5,0)</f>
        <v>#N/A</v>
      </c>
      <c r="G108" t="s">
        <v>774</v>
      </c>
      <c r="H108" t="s">
        <v>354</v>
      </c>
      <c r="I108" t="s">
        <v>486</v>
      </c>
      <c r="J108" t="s">
        <v>775</v>
      </c>
      <c r="K108" t="e">
        <f>VLOOKUP(A108,main!A$1:S$1048380,12,0)</f>
        <v>#N/A</v>
      </c>
      <c r="L108" s="13">
        <v>126.99</v>
      </c>
      <c r="M108" s="14">
        <v>110.38</v>
      </c>
      <c r="N108" s="14">
        <v>0</v>
      </c>
      <c r="O108" s="14">
        <v>562.5</v>
      </c>
      <c r="P108" t="s">
        <v>513</v>
      </c>
      <c r="Q108" s="15">
        <v>41334</v>
      </c>
      <c r="R108" t="s">
        <v>479</v>
      </c>
      <c r="S108" t="s">
        <v>374</v>
      </c>
      <c r="T108" s="16">
        <v>4</v>
      </c>
      <c r="U108" s="16"/>
      <c r="V108" s="16"/>
      <c r="W108" t="str">
        <f t="shared" si="19"/>
        <v>FT_SDSLBis_4M_4p_C1</v>
      </c>
      <c r="X108" s="17">
        <f t="shared" si="20"/>
        <v>110.38</v>
      </c>
      <c r="Y108" s="17">
        <f t="shared" si="17"/>
        <v>0</v>
      </c>
      <c r="Z108" s="17">
        <f t="shared" si="21"/>
        <v>562.5</v>
      </c>
      <c r="AA108" s="18">
        <f t="shared" si="18"/>
        <v>0</v>
      </c>
      <c r="AB108" s="7" t="s">
        <v>359</v>
      </c>
      <c r="AD108">
        <f>AN108</f>
        <v>0</v>
      </c>
    </row>
    <row r="109" spans="1:36">
      <c r="A109" s="7" t="s">
        <v>776</v>
      </c>
      <c r="B109" t="e">
        <f>VLOOKUP(BdC!A109,main!A$1:S$1048380,2,0)</f>
        <v>#N/A</v>
      </c>
      <c r="C109" s="8" t="e">
        <f>VLOOKUP(A109,main!A$1:S$1048380,4,0)</f>
        <v>#N/A</v>
      </c>
      <c r="D109" t="s">
        <v>449</v>
      </c>
      <c r="E109" t="e">
        <f>VLOOKUP(A109,#REF!,5,0)</f>
        <v>#REF!</v>
      </c>
      <c r="F109" t="e">
        <f>VLOOKUP(A109,main!A$1:E$1048380,5,0)</f>
        <v>#N/A</v>
      </c>
      <c r="G109" t="s">
        <v>777</v>
      </c>
      <c r="H109" t="s">
        <v>354</v>
      </c>
      <c r="I109" t="s">
        <v>486</v>
      </c>
      <c r="J109" t="s">
        <v>778</v>
      </c>
      <c r="K109" t="e">
        <f>VLOOKUP(A109,main!A$1:S$1048380,12,0)</f>
        <v>#N/A</v>
      </c>
      <c r="L109" s="13">
        <v>126.99</v>
      </c>
      <c r="M109" s="14">
        <v>110.38</v>
      </c>
      <c r="N109" s="14">
        <v>0</v>
      </c>
      <c r="O109" s="14">
        <v>562.5</v>
      </c>
      <c r="P109" t="s">
        <v>513</v>
      </c>
      <c r="Q109" s="15">
        <v>41365</v>
      </c>
      <c r="R109" t="s">
        <v>479</v>
      </c>
      <c r="S109" t="s">
        <v>374</v>
      </c>
      <c r="T109" s="16">
        <v>4</v>
      </c>
      <c r="U109" s="16"/>
      <c r="V109" s="16"/>
      <c r="W109" t="str">
        <f t="shared" si="19"/>
        <v>FT_SDSLBis_4M_4p_C1</v>
      </c>
      <c r="X109" s="17">
        <f t="shared" si="20"/>
        <v>110.38</v>
      </c>
      <c r="Y109" s="17">
        <f t="shared" si="17"/>
        <v>0</v>
      </c>
      <c r="Z109" s="17">
        <f t="shared" si="21"/>
        <v>562.5</v>
      </c>
      <c r="AA109" s="18">
        <f t="shared" si="18"/>
        <v>1208</v>
      </c>
      <c r="AB109" s="7" t="s">
        <v>360</v>
      </c>
      <c r="AC109" s="7" t="s">
        <v>383</v>
      </c>
      <c r="AD109">
        <v>1208</v>
      </c>
    </row>
    <row r="110" spans="1:36">
      <c r="A110" s="7" t="s">
        <v>779</v>
      </c>
      <c r="B110" t="e">
        <f>VLOOKUP(BdC!A110,main!A$1:S$1048380,2,0)</f>
        <v>#N/A</v>
      </c>
      <c r="C110" s="8" t="e">
        <f>VLOOKUP(A110,main!A$1:S$1048380,4,0)</f>
        <v>#N/A</v>
      </c>
      <c r="D110" t="s">
        <v>404</v>
      </c>
      <c r="E110" t="e">
        <f>VLOOKUP(A110,#REF!,5,0)</f>
        <v>#REF!</v>
      </c>
      <c r="F110" t="e">
        <f>VLOOKUP(A110,main!A$1:E$1048380,5,0)</f>
        <v>#N/A</v>
      </c>
      <c r="G110" t="s">
        <v>780</v>
      </c>
      <c r="H110" t="s">
        <v>354</v>
      </c>
      <c r="I110" t="s">
        <v>486</v>
      </c>
      <c r="J110" t="s">
        <v>781</v>
      </c>
      <c r="K110" t="e">
        <f>VLOOKUP(A110,main!A$1:S$1048380,12,0)</f>
        <v>#N/A</v>
      </c>
      <c r="L110" s="13">
        <v>126.99</v>
      </c>
      <c r="M110" s="14">
        <v>77.5</v>
      </c>
      <c r="N110" s="14">
        <v>0</v>
      </c>
      <c r="O110" s="14">
        <v>475</v>
      </c>
      <c r="P110" t="s">
        <v>384</v>
      </c>
      <c r="Q110" s="15">
        <v>41365</v>
      </c>
      <c r="R110" t="s">
        <v>479</v>
      </c>
      <c r="S110" t="s">
        <v>374</v>
      </c>
      <c r="T110" s="16">
        <v>4</v>
      </c>
      <c r="U110" s="16"/>
      <c r="V110" s="16"/>
      <c r="W110" t="str">
        <f t="shared" si="19"/>
        <v>FT_SDSLBis_4M_2p_C1</v>
      </c>
      <c r="X110" s="17">
        <f t="shared" si="20"/>
        <v>77.5</v>
      </c>
      <c r="Y110" s="17">
        <f t="shared" si="17"/>
        <v>0</v>
      </c>
      <c r="Z110" s="17">
        <f t="shared" si="21"/>
        <v>475</v>
      </c>
      <c r="AA110" s="18">
        <f t="shared" si="18"/>
        <v>1043</v>
      </c>
      <c r="AB110" s="7" t="s">
        <v>360</v>
      </c>
      <c r="AC110" s="7" t="s">
        <v>375</v>
      </c>
      <c r="AD110">
        <v>1043</v>
      </c>
    </row>
    <row r="111" spans="1:36">
      <c r="A111" s="7" t="s">
        <v>782</v>
      </c>
      <c r="B111" t="e">
        <f>VLOOKUP(BdC!A111,main!A$1:S$1048380,2,0)</f>
        <v>#N/A</v>
      </c>
      <c r="C111" s="8" t="e">
        <f>VLOOKUP(A111,main!A$1:S$1048380,4,0)</f>
        <v>#N/A</v>
      </c>
      <c r="D111" t="s">
        <v>404</v>
      </c>
      <c r="E111" t="e">
        <f>VLOOKUP(A111,#REF!,5,0)</f>
        <v>#REF!</v>
      </c>
      <c r="F111" t="e">
        <f>VLOOKUP(A111,main!A$1:E$1048380,5,0)</f>
        <v>#N/A</v>
      </c>
      <c r="G111" t="s">
        <v>783</v>
      </c>
      <c r="H111" t="s">
        <v>354</v>
      </c>
      <c r="I111" t="s">
        <v>486</v>
      </c>
      <c r="J111" t="s">
        <v>784</v>
      </c>
      <c r="K111" t="e">
        <f>VLOOKUP(A111,main!A$1:S$1048380,12,0)</f>
        <v>#N/A</v>
      </c>
      <c r="L111" s="13">
        <v>126.99</v>
      </c>
      <c r="M111" s="14">
        <v>103.25</v>
      </c>
      <c r="N111" s="14">
        <v>0</v>
      </c>
      <c r="O111" s="14">
        <v>475</v>
      </c>
      <c r="P111" t="s">
        <v>726</v>
      </c>
      <c r="Q111" s="15">
        <v>41365</v>
      </c>
      <c r="R111" t="s">
        <v>479</v>
      </c>
      <c r="S111" t="s">
        <v>374</v>
      </c>
      <c r="T111" s="16">
        <v>8</v>
      </c>
      <c r="U111" s="16"/>
      <c r="V111" s="16"/>
      <c r="W111" t="str">
        <f t="shared" si="19"/>
        <v>FT_SDSLBis_8M_2p_C1</v>
      </c>
      <c r="X111" s="17">
        <f t="shared" si="20"/>
        <v>103.25</v>
      </c>
      <c r="Y111" s="17">
        <f t="shared" si="17"/>
        <v>0</v>
      </c>
      <c r="Z111" s="17">
        <f t="shared" si="21"/>
        <v>475</v>
      </c>
      <c r="AA111" s="18">
        <f t="shared" si="18"/>
        <v>1043</v>
      </c>
      <c r="AB111" s="7" t="s">
        <v>360</v>
      </c>
      <c r="AC111" t="s">
        <v>375</v>
      </c>
      <c r="AD111">
        <v>1043</v>
      </c>
    </row>
    <row r="112" spans="1:36">
      <c r="A112" s="7" t="s">
        <v>785</v>
      </c>
      <c r="B112" t="e">
        <f>VLOOKUP(BdC!A112,main!A$1:S$1048380,2,0)</f>
        <v>#N/A</v>
      </c>
      <c r="C112" s="8" t="e">
        <f>VLOOKUP(A112,main!A$1:S$1048380,4,0)</f>
        <v>#N/A</v>
      </c>
      <c r="D112" t="s">
        <v>786</v>
      </c>
      <c r="E112" t="e">
        <f>VLOOKUP(A112,#REF!,5,0)</f>
        <v>#REF!</v>
      </c>
      <c r="F112" t="e">
        <f>VLOOKUP(A112,main!A$1:E$1048380,5,0)</f>
        <v>#N/A</v>
      </c>
      <c r="G112" t="s">
        <v>787</v>
      </c>
      <c r="H112" t="s">
        <v>354</v>
      </c>
      <c r="I112" t="s">
        <v>486</v>
      </c>
      <c r="J112" t="s">
        <v>788</v>
      </c>
      <c r="K112" t="e">
        <f>VLOOKUP(A112,main!A$1:S$1048380,12,0)</f>
        <v>#N/A</v>
      </c>
      <c r="L112" s="13">
        <v>126.99</v>
      </c>
      <c r="M112" s="14">
        <v>77.25</v>
      </c>
      <c r="N112" s="14">
        <v>0</v>
      </c>
      <c r="O112" s="14">
        <v>475</v>
      </c>
      <c r="P112" t="s">
        <v>652</v>
      </c>
      <c r="Q112" s="15">
        <v>41365</v>
      </c>
      <c r="S112" t="s">
        <v>358</v>
      </c>
      <c r="T112" s="16">
        <v>2</v>
      </c>
      <c r="U112" s="16"/>
      <c r="V112" s="16"/>
      <c r="W112" t="str">
        <f t="shared" si="19"/>
        <v>FT_SDSL_2M_2p_C1</v>
      </c>
      <c r="X112" s="17">
        <f t="shared" si="20"/>
        <v>77.25</v>
      </c>
      <c r="Y112" s="17">
        <f t="shared" si="17"/>
        <v>0</v>
      </c>
      <c r="Z112" s="17">
        <f t="shared" si="21"/>
        <v>475</v>
      </c>
      <c r="AA112" s="18">
        <f t="shared" si="18"/>
        <v>1043</v>
      </c>
      <c r="AB112" s="7" t="s">
        <v>360</v>
      </c>
      <c r="AC112" s="7" t="s">
        <v>375</v>
      </c>
      <c r="AD112">
        <v>1043</v>
      </c>
      <c r="AG112" t="e">
        <f>VLOOKUP(A112,,5,0)</f>
        <v>#N/A</v>
      </c>
      <c r="AH112" s="19" t="s">
        <v>359</v>
      </c>
      <c r="AI112" s="20"/>
      <c r="AJ112" s="20"/>
    </row>
    <row r="113" spans="1:40" s="22" customFormat="1">
      <c r="A113" s="22" t="s">
        <v>789</v>
      </c>
      <c r="B113" s="22" t="e">
        <f>VLOOKUP(BdC!A113,main!A$1:S$1048380,2,0)</f>
        <v>#N/A</v>
      </c>
      <c r="C113" s="23" t="e">
        <f>VLOOKUP(A113,main!A$1:S$1048380,4,0)</f>
        <v>#N/A</v>
      </c>
      <c r="D113" s="22" t="s">
        <v>790</v>
      </c>
      <c r="E113" t="e">
        <f>VLOOKUP(A113,#REF!,5,0)</f>
        <v>#REF!</v>
      </c>
      <c r="F113" s="22" t="e">
        <f>VLOOKUP(A113,main!A$1:E$1048380,5,0)</f>
        <v>#N/A</v>
      </c>
      <c r="G113" s="22" t="s">
        <v>791</v>
      </c>
      <c r="H113" s="22" t="s">
        <v>354</v>
      </c>
      <c r="I113" s="22" t="s">
        <v>486</v>
      </c>
      <c r="J113" s="22" t="s">
        <v>792</v>
      </c>
      <c r="K113" s="22" t="e">
        <f>VLOOKUP(A113,main!A$1:S$1048380,12,0)</f>
        <v>#N/A</v>
      </c>
      <c r="L113" s="24">
        <v>126.99</v>
      </c>
      <c r="M113" s="25">
        <v>370.75</v>
      </c>
      <c r="N113" s="25">
        <v>0</v>
      </c>
      <c r="O113" s="25">
        <v>0</v>
      </c>
      <c r="P113" s="22" t="s">
        <v>398</v>
      </c>
      <c r="Q113" s="26">
        <v>41426</v>
      </c>
      <c r="S113" s="22" t="s">
        <v>399</v>
      </c>
      <c r="T113" s="27">
        <v>20</v>
      </c>
      <c r="U113" s="27"/>
      <c r="V113" s="27"/>
      <c r="W113" s="24" t="str">
        <f t="shared" si="19"/>
        <v>SMSN_FO_20M</v>
      </c>
      <c r="X113" s="28">
        <f t="shared" si="20"/>
        <v>370.75</v>
      </c>
      <c r="Y113" s="28">
        <f t="shared" si="17"/>
        <v>0</v>
      </c>
      <c r="Z113" s="28">
        <f t="shared" si="21"/>
        <v>0</v>
      </c>
      <c r="AA113" s="29">
        <f t="shared" si="18"/>
        <v>0</v>
      </c>
    </row>
    <row r="114" spans="1:40">
      <c r="A114" s="7" t="s">
        <v>793</v>
      </c>
      <c r="B114" t="e">
        <f>VLOOKUP(BdC!A114,main!A$1:S$1048380,2,0)</f>
        <v>#N/A</v>
      </c>
      <c r="C114" s="8" t="e">
        <f>VLOOKUP(A114,main!A$1:S$1048380,4,0)</f>
        <v>#N/A</v>
      </c>
      <c r="D114" t="s">
        <v>667</v>
      </c>
      <c r="E114" t="e">
        <f>VLOOKUP(A114,#REF!,5,0)</f>
        <v>#REF!</v>
      </c>
      <c r="F114" t="e">
        <f>VLOOKUP(A114,main!A$1:E$1048380,5,0)</f>
        <v>#N/A</v>
      </c>
      <c r="G114" t="s">
        <v>794</v>
      </c>
      <c r="H114" t="s">
        <v>354</v>
      </c>
      <c r="I114" t="s">
        <v>486</v>
      </c>
      <c r="J114" t="s">
        <v>795</v>
      </c>
      <c r="K114" t="e">
        <f>VLOOKUP(A114,main!A$1:S$1048380,12,0)</f>
        <v>#N/A</v>
      </c>
      <c r="L114" s="13">
        <v>126.99</v>
      </c>
      <c r="M114" s="14">
        <v>77.5</v>
      </c>
      <c r="N114" s="14">
        <v>0</v>
      </c>
      <c r="O114" s="14">
        <v>475</v>
      </c>
      <c r="P114" t="s">
        <v>384</v>
      </c>
      <c r="Q114" s="15">
        <v>41334</v>
      </c>
      <c r="R114" t="s">
        <v>479</v>
      </c>
      <c r="S114" t="s">
        <v>374</v>
      </c>
      <c r="T114" s="16">
        <v>4</v>
      </c>
      <c r="U114" s="16"/>
      <c r="V114" s="16"/>
      <c r="W114" t="str">
        <f t="shared" si="19"/>
        <v>FT_SDSLBis_4M_2p_C1</v>
      </c>
      <c r="X114" s="17">
        <f t="shared" si="20"/>
        <v>77.5</v>
      </c>
      <c r="Y114" s="17">
        <f t="shared" si="17"/>
        <v>0</v>
      </c>
      <c r="Z114" s="17">
        <f t="shared" si="21"/>
        <v>475</v>
      </c>
      <c r="AA114" s="18">
        <f t="shared" si="18"/>
        <v>0</v>
      </c>
      <c r="AB114" s="7" t="s">
        <v>359</v>
      </c>
      <c r="AD114">
        <f>AN114</f>
        <v>0</v>
      </c>
    </row>
    <row r="115" spans="1:40">
      <c r="A115" s="7" t="s">
        <v>796</v>
      </c>
      <c r="B115" t="e">
        <f>VLOOKUP(BdC!A115,main!A$1:S$1048380,2,0)</f>
        <v>#N/A</v>
      </c>
      <c r="C115" s="8" t="e">
        <f>VLOOKUP(A115,main!A$1:S$1048380,4,0)</f>
        <v>#N/A</v>
      </c>
      <c r="D115" t="s">
        <v>797</v>
      </c>
      <c r="E115" t="e">
        <f>VLOOKUP(A115,#REF!,5,0)</f>
        <v>#REF!</v>
      </c>
      <c r="F115" t="e">
        <f>VLOOKUP(A115,main!A$1:E$1048380,5,0)</f>
        <v>#N/A</v>
      </c>
      <c r="G115" t="s">
        <v>798</v>
      </c>
      <c r="H115" t="s">
        <v>354</v>
      </c>
      <c r="I115" t="s">
        <v>486</v>
      </c>
      <c r="J115" t="s">
        <v>799</v>
      </c>
      <c r="K115" t="e">
        <f>VLOOKUP(A115,main!A$1:S$1048380,12,0)</f>
        <v>#N/A</v>
      </c>
      <c r="L115" s="13">
        <v>126.99</v>
      </c>
      <c r="M115" s="14">
        <v>116.63</v>
      </c>
      <c r="N115" s="14">
        <v>0</v>
      </c>
      <c r="O115" s="14">
        <v>562.5</v>
      </c>
      <c r="P115" t="s">
        <v>800</v>
      </c>
      <c r="Q115" s="15">
        <v>41334</v>
      </c>
      <c r="R115" t="s">
        <v>479</v>
      </c>
      <c r="S115" t="s">
        <v>374</v>
      </c>
      <c r="T115" s="16">
        <v>4</v>
      </c>
      <c r="U115" s="16"/>
      <c r="V115" s="16"/>
      <c r="W115" t="str">
        <f t="shared" si="19"/>
        <v>FT_SDSLBis_4M_4p_C2</v>
      </c>
      <c r="X115" s="17">
        <f t="shared" si="20"/>
        <v>116.63</v>
      </c>
      <c r="Y115" s="17">
        <f t="shared" si="17"/>
        <v>0</v>
      </c>
      <c r="Z115" s="17">
        <f t="shared" si="21"/>
        <v>562.5</v>
      </c>
      <c r="AA115" s="18">
        <f t="shared" si="18"/>
        <v>0</v>
      </c>
      <c r="AB115" s="7" t="s">
        <v>359</v>
      </c>
      <c r="AD115">
        <f>AN115</f>
        <v>0</v>
      </c>
    </row>
    <row r="116" spans="1:40">
      <c r="A116" s="7" t="s">
        <v>801</v>
      </c>
      <c r="B116" t="e">
        <f>VLOOKUP(BdC!A116,main!A$1:S$1048380,2,0)</f>
        <v>#N/A</v>
      </c>
      <c r="C116" s="8" t="e">
        <f>VLOOKUP(A116,main!A$1:S$1048380,4,0)</f>
        <v>#N/A</v>
      </c>
      <c r="D116" t="s">
        <v>802</v>
      </c>
      <c r="E116" t="e">
        <f>VLOOKUP(A116,#REF!,5,0)</f>
        <v>#REF!</v>
      </c>
      <c r="F116" t="e">
        <f>VLOOKUP(A116,main!A$1:E$1048380,5,0)</f>
        <v>#N/A</v>
      </c>
      <c r="G116" t="s">
        <v>803</v>
      </c>
      <c r="H116" t="s">
        <v>369</v>
      </c>
      <c r="I116" t="s">
        <v>380</v>
      </c>
      <c r="J116" t="s">
        <v>804</v>
      </c>
      <c r="K116" t="e">
        <f>VLOOKUP(A116,main!A$1:S$1048380,12,0)</f>
        <v>#N/A</v>
      </c>
      <c r="L116" s="13">
        <v>293.38</v>
      </c>
      <c r="M116" s="14">
        <f>AL116</f>
        <v>110.38</v>
      </c>
      <c r="N116" s="14">
        <v>31.25</v>
      </c>
      <c r="O116" s="14">
        <v>562.5</v>
      </c>
      <c r="P116" t="str">
        <f>AK116</f>
        <v>FT_SDSLBis_4M_4p_C1</v>
      </c>
      <c r="Q116" s="15">
        <v>41334</v>
      </c>
      <c r="R116" t="s">
        <v>479</v>
      </c>
      <c r="S116" t="s">
        <v>374</v>
      </c>
      <c r="T116" s="16">
        <v>12</v>
      </c>
      <c r="U116" s="16"/>
      <c r="V116" s="32" t="s">
        <v>805</v>
      </c>
      <c r="W116" t="s">
        <v>382</v>
      </c>
      <c r="X116" s="17">
        <v>116</v>
      </c>
      <c r="Y116" s="17">
        <f t="shared" si="17"/>
        <v>31.25</v>
      </c>
      <c r="Z116" s="17">
        <v>562.5</v>
      </c>
      <c r="AA116" s="18">
        <f t="shared" si="18"/>
        <v>0</v>
      </c>
      <c r="AB116" s="7" t="s">
        <v>359</v>
      </c>
      <c r="AD116">
        <f>AN116</f>
        <v>0</v>
      </c>
      <c r="AG116" t="e">
        <f>VLOOKUP(A116,,5,0)</f>
        <v>#N/A</v>
      </c>
      <c r="AH116" s="19" t="s">
        <v>360</v>
      </c>
      <c r="AI116" s="20">
        <v>4</v>
      </c>
      <c r="AJ116" s="19" t="s">
        <v>359</v>
      </c>
      <c r="AK116" t="s">
        <v>513</v>
      </c>
      <c r="AL116" s="13">
        <v>110.38</v>
      </c>
      <c r="AM116" s="13">
        <v>562.5</v>
      </c>
    </row>
    <row r="117" spans="1:40">
      <c r="A117" s="7" t="s">
        <v>806</v>
      </c>
      <c r="B117" t="e">
        <f>VLOOKUP(BdC!A117,main!A$1:S$1048380,2,0)</f>
        <v>#N/A</v>
      </c>
      <c r="C117" s="8" t="e">
        <f>VLOOKUP(A117,main!A$1:S$1048380,4,0)</f>
        <v>#N/A</v>
      </c>
      <c r="D117" t="s">
        <v>463</v>
      </c>
      <c r="E117" t="e">
        <f>VLOOKUP(A117,#REF!,5,0)</f>
        <v>#REF!</v>
      </c>
      <c r="F117" t="e">
        <f>VLOOKUP(A117,main!A$1:E$1048380,5,0)</f>
        <v>#N/A</v>
      </c>
      <c r="G117" t="s">
        <v>807</v>
      </c>
      <c r="H117" t="s">
        <v>369</v>
      </c>
      <c r="I117" t="s">
        <v>471</v>
      </c>
      <c r="J117" t="s">
        <v>808</v>
      </c>
      <c r="K117" t="e">
        <f>VLOOKUP(A117,main!A$1:S$1048380,12,0)</f>
        <v>#N/A</v>
      </c>
      <c r="L117" s="13">
        <v>248</v>
      </c>
      <c r="M117" s="14">
        <v>157.38</v>
      </c>
      <c r="N117" s="14">
        <v>27.63</v>
      </c>
      <c r="O117" s="14">
        <v>814.6</v>
      </c>
      <c r="P117" t="s">
        <v>474</v>
      </c>
      <c r="Q117" s="15">
        <v>41365</v>
      </c>
      <c r="S117" t="s">
        <v>358</v>
      </c>
      <c r="T117" s="16">
        <v>8</v>
      </c>
      <c r="U117" s="16"/>
      <c r="V117" s="16"/>
      <c r="W117" t="str">
        <f t="shared" ref="W117:W132" si="23">P117</f>
        <v>FT_SDSL_8M_4p_C1</v>
      </c>
      <c r="X117" s="17">
        <f t="shared" ref="X117:X132" si="24">M117</f>
        <v>157.38</v>
      </c>
      <c r="Y117" s="17">
        <f t="shared" si="17"/>
        <v>27.63</v>
      </c>
      <c r="Z117" s="17">
        <f t="shared" ref="Z117:Z132" si="25">O117</f>
        <v>814.6</v>
      </c>
      <c r="AA117" s="18">
        <f t="shared" si="18"/>
        <v>1208</v>
      </c>
      <c r="AB117" s="7" t="s">
        <v>360</v>
      </c>
      <c r="AC117" s="7" t="s">
        <v>383</v>
      </c>
      <c r="AD117">
        <v>1208</v>
      </c>
      <c r="AG117" t="e">
        <f>VLOOKUP(A117,,5,0)</f>
        <v>#N/A</v>
      </c>
      <c r="AH117" s="19" t="s">
        <v>359</v>
      </c>
      <c r="AI117" s="20"/>
      <c r="AJ117" s="20"/>
    </row>
    <row r="118" spans="1:40">
      <c r="A118" s="7" t="s">
        <v>809</v>
      </c>
      <c r="B118" t="e">
        <f>VLOOKUP(BdC!A118,main!A$1:S$1048380,2,0)</f>
        <v>#N/A</v>
      </c>
      <c r="C118" s="8" t="e">
        <f>VLOOKUP(A118,main!A$1:S$1048380,4,0)</f>
        <v>#N/A</v>
      </c>
      <c r="D118" t="s">
        <v>692</v>
      </c>
      <c r="E118" t="e">
        <f>VLOOKUP(A118,#REF!,5,0)</f>
        <v>#REF!</v>
      </c>
      <c r="F118" t="e">
        <f>VLOOKUP(A118,main!A$1:E$1048380,5,0)</f>
        <v>#N/A</v>
      </c>
      <c r="G118" t="s">
        <v>810</v>
      </c>
      <c r="H118" t="s">
        <v>388</v>
      </c>
      <c r="I118" t="s">
        <v>370</v>
      </c>
      <c r="J118" t="s">
        <v>811</v>
      </c>
      <c r="K118" t="e">
        <f>VLOOKUP(A118,main!A$1:S$1048380,12,0)</f>
        <v>#N/A</v>
      </c>
      <c r="L118" s="13">
        <v>213</v>
      </c>
      <c r="M118" s="14">
        <v>140.13</v>
      </c>
      <c r="N118" s="14">
        <v>31.25</v>
      </c>
      <c r="O118" s="14">
        <v>815</v>
      </c>
      <c r="P118" t="s">
        <v>473</v>
      </c>
      <c r="Q118" s="15">
        <v>41365</v>
      </c>
      <c r="R118" t="s">
        <v>479</v>
      </c>
      <c r="S118" t="s">
        <v>374</v>
      </c>
      <c r="T118" s="16">
        <v>8</v>
      </c>
      <c r="U118" s="16"/>
      <c r="V118" s="16"/>
      <c r="W118" t="str">
        <f t="shared" si="23"/>
        <v>FT_SDSLBis_8M_4p_C1</v>
      </c>
      <c r="X118" s="17">
        <f t="shared" si="24"/>
        <v>140.13</v>
      </c>
      <c r="Y118" s="17">
        <f t="shared" si="17"/>
        <v>31.25</v>
      </c>
      <c r="Z118" s="17">
        <f t="shared" si="25"/>
        <v>815</v>
      </c>
      <c r="AA118" s="18">
        <f t="shared" si="18"/>
        <v>1208</v>
      </c>
      <c r="AB118" s="7" t="s">
        <v>360</v>
      </c>
      <c r="AC118" t="s">
        <v>383</v>
      </c>
      <c r="AD118">
        <v>1208</v>
      </c>
    </row>
    <row r="119" spans="1:40">
      <c r="A119" s="7" t="s">
        <v>812</v>
      </c>
      <c r="B119" t="e">
        <f>VLOOKUP(BdC!A119,main!A$1:S$1048380,2,0)</f>
        <v>#N/A</v>
      </c>
      <c r="C119" s="8" t="e">
        <f>VLOOKUP(A119,main!A$1:S$1048380,4,0)</f>
        <v>#N/A</v>
      </c>
      <c r="D119" t="s">
        <v>708</v>
      </c>
      <c r="E119" t="e">
        <f>VLOOKUP(A119,#REF!,5,0)</f>
        <v>#REF!</v>
      </c>
      <c r="F119" t="e">
        <f>VLOOKUP(A119,main!A$1:E$1048380,5,0)</f>
        <v>#N/A</v>
      </c>
      <c r="G119" t="s">
        <v>813</v>
      </c>
      <c r="H119" t="s">
        <v>354</v>
      </c>
      <c r="I119" t="s">
        <v>486</v>
      </c>
      <c r="J119" t="s">
        <v>814</v>
      </c>
      <c r="K119" t="e">
        <f>VLOOKUP(A119,main!A$1:S$1048380,12,0)</f>
        <v>#N/A</v>
      </c>
      <c r="L119" s="13">
        <v>126.99</v>
      </c>
      <c r="M119" s="14">
        <v>77.25</v>
      </c>
      <c r="N119" s="14">
        <v>0</v>
      </c>
      <c r="O119" s="14">
        <v>475</v>
      </c>
      <c r="P119" t="s">
        <v>652</v>
      </c>
      <c r="Q119" s="15">
        <v>41334</v>
      </c>
      <c r="S119" t="s">
        <v>358</v>
      </c>
      <c r="T119" s="16">
        <v>2</v>
      </c>
      <c r="U119" s="16"/>
      <c r="V119" s="16"/>
      <c r="W119" t="str">
        <f t="shared" si="23"/>
        <v>FT_SDSL_2M_2p_C1</v>
      </c>
      <c r="X119" s="17">
        <f t="shared" si="24"/>
        <v>77.25</v>
      </c>
      <c r="Y119" s="17">
        <f t="shared" si="17"/>
        <v>0</v>
      </c>
      <c r="Z119" s="17">
        <f t="shared" si="25"/>
        <v>475</v>
      </c>
      <c r="AA119" s="18">
        <f t="shared" si="18"/>
        <v>0</v>
      </c>
      <c r="AB119" s="7" t="s">
        <v>359</v>
      </c>
      <c r="AD119">
        <f>AN119</f>
        <v>0</v>
      </c>
      <c r="AG119" t="e">
        <f>VLOOKUP(A119,,5,0)</f>
        <v>#N/A</v>
      </c>
      <c r="AH119" s="19" t="s">
        <v>359</v>
      </c>
      <c r="AI119" s="20"/>
      <c r="AJ119" s="20"/>
    </row>
    <row r="120" spans="1:40">
      <c r="A120" s="7" t="s">
        <v>815</v>
      </c>
      <c r="B120" t="e">
        <f>VLOOKUP(BdC!A120,main!A$1:S$1048380,2,0)</f>
        <v>#N/A</v>
      </c>
      <c r="C120" s="8" t="e">
        <f>VLOOKUP(A120,main!A$1:S$1048380,4,0)</f>
        <v>#N/A</v>
      </c>
      <c r="D120" t="s">
        <v>692</v>
      </c>
      <c r="E120" t="e">
        <f>VLOOKUP(A120,#REF!,5,0)</f>
        <v>#REF!</v>
      </c>
      <c r="F120" t="e">
        <f>VLOOKUP(A120,main!A$1:E$1048380,5,0)</f>
        <v>#N/A</v>
      </c>
      <c r="G120" t="s">
        <v>816</v>
      </c>
      <c r="H120" t="s">
        <v>388</v>
      </c>
      <c r="I120" t="s">
        <v>370</v>
      </c>
      <c r="J120" t="s">
        <v>817</v>
      </c>
      <c r="K120" t="e">
        <f>VLOOKUP(A120,main!A$1:S$1048380,12,0)</f>
        <v>#N/A</v>
      </c>
      <c r="L120" s="13">
        <v>213</v>
      </c>
      <c r="M120" s="14">
        <v>140.13</v>
      </c>
      <c r="N120" s="14">
        <v>31.25</v>
      </c>
      <c r="O120" s="14">
        <v>815</v>
      </c>
      <c r="P120" t="s">
        <v>473</v>
      </c>
      <c r="Q120" s="15">
        <v>41365</v>
      </c>
      <c r="R120" t="s">
        <v>479</v>
      </c>
      <c r="S120" t="s">
        <v>374</v>
      </c>
      <c r="T120" s="16">
        <v>8</v>
      </c>
      <c r="U120" s="16"/>
      <c r="V120" s="16"/>
      <c r="W120" t="str">
        <f t="shared" si="23"/>
        <v>FT_SDSLBis_8M_4p_C1</v>
      </c>
      <c r="X120" s="17">
        <f t="shared" si="24"/>
        <v>140.13</v>
      </c>
      <c r="Y120" s="17">
        <f t="shared" si="17"/>
        <v>31.25</v>
      </c>
      <c r="Z120" s="17">
        <f t="shared" si="25"/>
        <v>815</v>
      </c>
      <c r="AA120" s="18">
        <f t="shared" si="18"/>
        <v>1208</v>
      </c>
      <c r="AB120" s="7" t="s">
        <v>360</v>
      </c>
      <c r="AC120" t="s">
        <v>383</v>
      </c>
      <c r="AD120">
        <v>1208</v>
      </c>
    </row>
    <row r="121" spans="1:40">
      <c r="A121" s="7" t="s">
        <v>818</v>
      </c>
      <c r="B121" t="e">
        <f>VLOOKUP(BdC!A121,main!A$1:S$1048380,2,0)</f>
        <v>#N/A</v>
      </c>
      <c r="C121" s="8" t="e">
        <f>VLOOKUP(A121,main!A$1:S$1048380,4,0)</f>
        <v>#N/A</v>
      </c>
      <c r="D121" t="s">
        <v>819</v>
      </c>
      <c r="E121" t="e">
        <f>VLOOKUP(A121,#REF!,5,0)</f>
        <v>#REF!</v>
      </c>
      <c r="F121" t="e">
        <f>VLOOKUP(A121,main!A$1:E$1048380,5,0)</f>
        <v>#N/A</v>
      </c>
      <c r="G121" t="s">
        <v>820</v>
      </c>
      <c r="H121" t="s">
        <v>388</v>
      </c>
      <c r="I121" t="s">
        <v>370</v>
      </c>
      <c r="J121" t="s">
        <v>821</v>
      </c>
      <c r="K121" t="e">
        <f>VLOOKUP(A121,main!A$1:S$1048380,12,0)</f>
        <v>#N/A</v>
      </c>
      <c r="L121" s="13">
        <v>213</v>
      </c>
      <c r="M121" s="14">
        <v>140.13</v>
      </c>
      <c r="N121" s="14">
        <v>31.25</v>
      </c>
      <c r="O121" s="14">
        <v>815</v>
      </c>
      <c r="P121" t="s">
        <v>473</v>
      </c>
      <c r="Q121" s="15">
        <v>41365</v>
      </c>
      <c r="R121" t="s">
        <v>479</v>
      </c>
      <c r="S121" t="s">
        <v>374</v>
      </c>
      <c r="T121" s="16">
        <v>8</v>
      </c>
      <c r="U121" s="16"/>
      <c r="V121" s="16"/>
      <c r="W121" t="str">
        <f t="shared" si="23"/>
        <v>FT_SDSLBis_8M_4p_C1</v>
      </c>
      <c r="X121" s="17">
        <f t="shared" si="24"/>
        <v>140.13</v>
      </c>
      <c r="Y121" s="17">
        <f t="shared" si="17"/>
        <v>31.25</v>
      </c>
      <c r="Z121" s="17">
        <f t="shared" si="25"/>
        <v>815</v>
      </c>
      <c r="AA121" s="18">
        <f t="shared" si="18"/>
        <v>1208</v>
      </c>
      <c r="AB121" s="7" t="s">
        <v>360</v>
      </c>
      <c r="AC121" t="s">
        <v>383</v>
      </c>
      <c r="AD121">
        <v>1208</v>
      </c>
    </row>
    <row r="122" spans="1:40">
      <c r="A122" s="7" t="s">
        <v>818</v>
      </c>
      <c r="B122" t="e">
        <f>VLOOKUP(BdC!A122,main!A$1:S$1048380,2,0)</f>
        <v>#N/A</v>
      </c>
      <c r="C122" s="8" t="e">
        <f>VLOOKUP(A122,main!A$1:S$1048380,4,0)</f>
        <v>#N/A</v>
      </c>
      <c r="D122" t="s">
        <v>819</v>
      </c>
      <c r="E122" t="e">
        <f>VLOOKUP(A122,#REF!,5,0)</f>
        <v>#REF!</v>
      </c>
      <c r="F122" t="e">
        <f>VLOOKUP(A122,main!A$1:E$1048380,5,0)</f>
        <v>#N/A</v>
      </c>
      <c r="G122" t="s">
        <v>822</v>
      </c>
      <c r="H122" t="s">
        <v>388</v>
      </c>
      <c r="I122" t="s">
        <v>370</v>
      </c>
      <c r="J122" t="s">
        <v>823</v>
      </c>
      <c r="K122" t="e">
        <f>VLOOKUP(A122,main!A$1:S$1048380,12,0)</f>
        <v>#N/A</v>
      </c>
      <c r="L122" s="13">
        <v>213</v>
      </c>
      <c r="M122" s="14">
        <v>140.13</v>
      </c>
      <c r="N122" s="14">
        <v>31.25</v>
      </c>
      <c r="O122" s="14">
        <v>815</v>
      </c>
      <c r="P122" t="s">
        <v>473</v>
      </c>
      <c r="Q122" s="15">
        <v>41365</v>
      </c>
      <c r="R122" t="s">
        <v>479</v>
      </c>
      <c r="S122" t="s">
        <v>374</v>
      </c>
      <c r="T122" s="16">
        <v>8</v>
      </c>
      <c r="U122" s="16"/>
      <c r="V122" s="16"/>
      <c r="W122" t="str">
        <f t="shared" si="23"/>
        <v>FT_SDSLBis_8M_4p_C1</v>
      </c>
      <c r="X122" s="17">
        <f t="shared" si="24"/>
        <v>140.13</v>
      </c>
      <c r="Y122" s="17">
        <f t="shared" si="17"/>
        <v>31.25</v>
      </c>
      <c r="Z122" s="17">
        <f t="shared" si="25"/>
        <v>815</v>
      </c>
      <c r="AA122" s="18">
        <f t="shared" si="18"/>
        <v>1208</v>
      </c>
      <c r="AB122" s="7" t="s">
        <v>360</v>
      </c>
      <c r="AC122" t="s">
        <v>383</v>
      </c>
      <c r="AD122">
        <v>1208</v>
      </c>
    </row>
    <row r="123" spans="1:40">
      <c r="A123" s="7" t="s">
        <v>824</v>
      </c>
      <c r="B123" t="e">
        <f>VLOOKUP(BdC!A123,main!A$1:S$1048380,2,0)</f>
        <v>#N/A</v>
      </c>
      <c r="C123" s="8" t="e">
        <f>VLOOKUP(A123,main!A$1:S$1048380,4,0)</f>
        <v>#N/A</v>
      </c>
      <c r="D123" t="s">
        <v>692</v>
      </c>
      <c r="E123" t="e">
        <f>VLOOKUP(A123,#REF!,5,0)</f>
        <v>#REF!</v>
      </c>
      <c r="F123" t="e">
        <f>VLOOKUP(A123,main!A$1:E$1048380,5,0)</f>
        <v>#N/A</v>
      </c>
      <c r="G123" t="s">
        <v>825</v>
      </c>
      <c r="H123" t="s">
        <v>369</v>
      </c>
      <c r="I123" t="s">
        <v>471</v>
      </c>
      <c r="J123" t="s">
        <v>826</v>
      </c>
      <c r="K123" t="e">
        <f>VLOOKUP(A123,main!A$1:S$1048380,12,0)</f>
        <v>#N/A</v>
      </c>
      <c r="L123" s="13">
        <v>248</v>
      </c>
      <c r="M123" s="14">
        <v>187.75</v>
      </c>
      <c r="N123" s="14">
        <v>31.25</v>
      </c>
      <c r="O123" s="14">
        <v>815</v>
      </c>
      <c r="P123" t="s">
        <v>478</v>
      </c>
      <c r="Q123" s="15">
        <v>41365</v>
      </c>
      <c r="R123" t="s">
        <v>479</v>
      </c>
      <c r="S123" t="s">
        <v>374</v>
      </c>
      <c r="T123" s="16">
        <v>12</v>
      </c>
      <c r="U123" s="16"/>
      <c r="V123" s="16"/>
      <c r="W123" t="str">
        <f t="shared" si="23"/>
        <v>FT_SDSLBis_12M_4p_C1</v>
      </c>
      <c r="X123" s="17">
        <f t="shared" si="24"/>
        <v>187.75</v>
      </c>
      <c r="Y123" s="17">
        <f t="shared" si="17"/>
        <v>31.25</v>
      </c>
      <c r="Z123" s="17">
        <f t="shared" si="25"/>
        <v>815</v>
      </c>
      <c r="AA123" s="18">
        <f t="shared" si="18"/>
        <v>1208</v>
      </c>
      <c r="AB123" s="7" t="s">
        <v>360</v>
      </c>
      <c r="AC123" t="s">
        <v>383</v>
      </c>
      <c r="AD123">
        <v>1208</v>
      </c>
    </row>
    <row r="124" spans="1:40">
      <c r="A124" s="7" t="s">
        <v>827</v>
      </c>
      <c r="B124" t="e">
        <f>VLOOKUP(BdC!A124,main!A$1:S$1048380,2,0)</f>
        <v>#N/A</v>
      </c>
      <c r="C124" s="8" t="e">
        <f>VLOOKUP(A124,main!A$1:S$1048380,4,0)</f>
        <v>#N/A</v>
      </c>
      <c r="D124" t="s">
        <v>692</v>
      </c>
      <c r="E124" t="e">
        <f>VLOOKUP(A124,#REF!,5,0)</f>
        <v>#REF!</v>
      </c>
      <c r="F124" t="e">
        <f>VLOOKUP(A124,main!A$1:E$1048380,5,0)</f>
        <v>#N/A</v>
      </c>
      <c r="G124" t="s">
        <v>828</v>
      </c>
      <c r="H124" t="s">
        <v>369</v>
      </c>
      <c r="I124" t="s">
        <v>471</v>
      </c>
      <c r="J124" t="s">
        <v>829</v>
      </c>
      <c r="K124" t="e">
        <f>VLOOKUP(A124,main!A$1:S$1048380,12,0)</f>
        <v>#N/A</v>
      </c>
      <c r="L124" s="13">
        <v>248</v>
      </c>
      <c r="M124" s="14">
        <v>187.75</v>
      </c>
      <c r="N124" s="14">
        <v>31.25</v>
      </c>
      <c r="O124" s="14">
        <v>815</v>
      </c>
      <c r="P124" t="s">
        <v>478</v>
      </c>
      <c r="Q124" s="15">
        <v>41365</v>
      </c>
      <c r="R124" t="s">
        <v>479</v>
      </c>
      <c r="S124" t="s">
        <v>374</v>
      </c>
      <c r="T124" s="16">
        <v>12</v>
      </c>
      <c r="U124" s="16"/>
      <c r="V124" s="16"/>
      <c r="W124" t="str">
        <f t="shared" si="23"/>
        <v>FT_SDSLBis_12M_4p_C1</v>
      </c>
      <c r="X124" s="17">
        <f t="shared" si="24"/>
        <v>187.75</v>
      </c>
      <c r="Y124" s="17">
        <f t="shared" si="17"/>
        <v>31.25</v>
      </c>
      <c r="Z124" s="17">
        <f t="shared" si="25"/>
        <v>815</v>
      </c>
      <c r="AA124" s="18">
        <f t="shared" si="18"/>
        <v>1208</v>
      </c>
      <c r="AB124" s="7" t="s">
        <v>360</v>
      </c>
      <c r="AC124" t="s">
        <v>383</v>
      </c>
      <c r="AD124">
        <v>1208</v>
      </c>
    </row>
    <row r="125" spans="1:40">
      <c r="A125" s="7" t="s">
        <v>830</v>
      </c>
      <c r="B125" t="e">
        <f>VLOOKUP(BdC!A125,main!A$1:S$1048380,2,0)</f>
        <v>#N/A</v>
      </c>
      <c r="C125" s="8" t="e">
        <f>VLOOKUP(A125,main!A$1:S$1048380,4,0)</f>
        <v>#N/A</v>
      </c>
      <c r="D125" t="s">
        <v>831</v>
      </c>
      <c r="E125" t="e">
        <f>VLOOKUP(A125,#REF!,5,0)</f>
        <v>#REF!</v>
      </c>
      <c r="F125" t="e">
        <f>VLOOKUP(A125,main!A$1:E$1048380,5,0)</f>
        <v>#N/A</v>
      </c>
      <c r="G125" t="s">
        <v>832</v>
      </c>
      <c r="H125" t="s">
        <v>354</v>
      </c>
      <c r="I125" t="s">
        <v>486</v>
      </c>
      <c r="J125" t="s">
        <v>833</v>
      </c>
      <c r="K125" t="e">
        <f>VLOOKUP(A125,main!A$1:S$1048380,12,0)</f>
        <v>#N/A</v>
      </c>
      <c r="L125" s="13">
        <v>126.99</v>
      </c>
      <c r="M125" s="14">
        <v>77.25</v>
      </c>
      <c r="N125" s="14">
        <v>0</v>
      </c>
      <c r="O125" s="14">
        <v>475</v>
      </c>
      <c r="P125" t="s">
        <v>652</v>
      </c>
      <c r="Q125" s="15">
        <v>41365</v>
      </c>
      <c r="S125" t="s">
        <v>358</v>
      </c>
      <c r="T125" s="16">
        <v>2</v>
      </c>
      <c r="U125" s="16"/>
      <c r="V125" s="16"/>
      <c r="W125" t="str">
        <f t="shared" si="23"/>
        <v>FT_SDSL_2M_2p_C1</v>
      </c>
      <c r="X125" s="17">
        <f t="shared" si="24"/>
        <v>77.25</v>
      </c>
      <c r="Y125" s="17">
        <f t="shared" si="17"/>
        <v>0</v>
      </c>
      <c r="Z125" s="17">
        <f t="shared" si="25"/>
        <v>475</v>
      </c>
      <c r="AA125" s="18">
        <f t="shared" si="18"/>
        <v>1043</v>
      </c>
      <c r="AB125" s="7" t="s">
        <v>360</v>
      </c>
      <c r="AC125" s="7" t="s">
        <v>375</v>
      </c>
      <c r="AD125">
        <v>1043</v>
      </c>
      <c r="AG125" t="e">
        <f>VLOOKUP(A125,,5,0)</f>
        <v>#N/A</v>
      </c>
      <c r="AH125" s="19" t="s">
        <v>359</v>
      </c>
      <c r="AI125" s="20"/>
      <c r="AJ125" s="20"/>
    </row>
    <row r="126" spans="1:40">
      <c r="A126" s="7" t="s">
        <v>834</v>
      </c>
      <c r="B126" t="e">
        <f>VLOOKUP(BdC!A126,main!A$1:S$1048380,2,0)</f>
        <v>#N/A</v>
      </c>
      <c r="C126" s="8" t="e">
        <f>VLOOKUP(A126,main!A$1:S$1048380,4,0)</f>
        <v>#N/A</v>
      </c>
      <c r="D126" t="s">
        <v>692</v>
      </c>
      <c r="E126" t="e">
        <f>VLOOKUP(A126,#REF!,5,0)</f>
        <v>#REF!</v>
      </c>
      <c r="F126" t="e">
        <f>VLOOKUP(A126,main!A$1:E$1048380,5,0)</f>
        <v>#N/A</v>
      </c>
      <c r="G126" t="s">
        <v>835</v>
      </c>
      <c r="H126" t="s">
        <v>369</v>
      </c>
      <c r="I126" t="s">
        <v>471</v>
      </c>
      <c r="J126" t="s">
        <v>836</v>
      </c>
      <c r="K126" t="e">
        <f>VLOOKUP(A126,main!A$1:S$1048380,12,0)</f>
        <v>#N/A</v>
      </c>
      <c r="L126" s="13">
        <v>248</v>
      </c>
      <c r="M126" s="14">
        <v>213.5</v>
      </c>
      <c r="N126" s="14">
        <v>31.25</v>
      </c>
      <c r="O126" s="14">
        <v>1067.4000000000001</v>
      </c>
      <c r="P126" t="s">
        <v>837</v>
      </c>
      <c r="Q126" s="15">
        <v>41395</v>
      </c>
      <c r="R126" t="s">
        <v>479</v>
      </c>
      <c r="S126" t="s">
        <v>374</v>
      </c>
      <c r="T126" s="16">
        <v>16</v>
      </c>
      <c r="U126" s="16"/>
      <c r="V126" s="16"/>
      <c r="W126" t="str">
        <f t="shared" si="23"/>
        <v>FT_SDSLBis_16M_4p_C1</v>
      </c>
      <c r="X126" s="17">
        <f t="shared" si="24"/>
        <v>213.5</v>
      </c>
      <c r="Y126" s="17">
        <f t="shared" si="17"/>
        <v>31.25</v>
      </c>
      <c r="Z126" s="17">
        <f t="shared" si="25"/>
        <v>1067.4000000000001</v>
      </c>
      <c r="AA126" s="18">
        <f t="shared" si="18"/>
        <v>1208</v>
      </c>
      <c r="AB126" s="7" t="s">
        <v>360</v>
      </c>
      <c r="AC126" t="s">
        <v>383</v>
      </c>
      <c r="AD126">
        <v>1208</v>
      </c>
    </row>
    <row r="127" spans="1:40">
      <c r="A127" s="7" t="s">
        <v>838</v>
      </c>
      <c r="B127" t="e">
        <f>VLOOKUP(BdC!A127,main!A$1:S$1048380,2,0)</f>
        <v>#N/A</v>
      </c>
      <c r="C127" s="8" t="e">
        <f>VLOOKUP(A127,main!A$1:S$1048380,4,0)</f>
        <v>#N/A</v>
      </c>
      <c r="D127" t="s">
        <v>692</v>
      </c>
      <c r="E127" t="e">
        <f>VLOOKUP(A127,#REF!,5,0)</f>
        <v>#REF!</v>
      </c>
      <c r="F127" t="e">
        <f>VLOOKUP(A127,main!A$1:E$1048380,5,0)</f>
        <v>#N/A</v>
      </c>
      <c r="G127" t="s">
        <v>839</v>
      </c>
      <c r="H127" t="s">
        <v>379</v>
      </c>
      <c r="I127" t="s">
        <v>840</v>
      </c>
      <c r="J127" t="s">
        <v>841</v>
      </c>
      <c r="K127" t="e">
        <f>VLOOKUP(A127,main!A$1:S$1048380,12,0)</f>
        <v>#N/A</v>
      </c>
      <c r="L127" s="13">
        <v>148.15</v>
      </c>
      <c r="M127" s="14">
        <f>AL127</f>
        <v>64.63</v>
      </c>
      <c r="N127" s="14">
        <v>31.25</v>
      </c>
      <c r="O127" s="14">
        <v>475</v>
      </c>
      <c r="P127" t="str">
        <f>AK127</f>
        <v>FT_SDSLBis_2M_2p_C1</v>
      </c>
      <c r="Q127" s="15">
        <v>41365</v>
      </c>
      <c r="S127" t="s">
        <v>358</v>
      </c>
      <c r="T127" s="16">
        <v>2</v>
      </c>
      <c r="U127" s="16"/>
      <c r="V127" s="16"/>
      <c r="W127" t="str">
        <f t="shared" si="23"/>
        <v>FT_SDSLBis_2M_2p_C1</v>
      </c>
      <c r="X127" s="17">
        <f t="shared" si="24"/>
        <v>64.63</v>
      </c>
      <c r="Y127" s="17">
        <f t="shared" si="17"/>
        <v>31.25</v>
      </c>
      <c r="Z127" s="17">
        <f t="shared" si="25"/>
        <v>475</v>
      </c>
      <c r="AA127" s="18">
        <f t="shared" si="18"/>
        <v>1043</v>
      </c>
      <c r="AB127" s="7" t="s">
        <v>360</v>
      </c>
      <c r="AC127" s="7" t="s">
        <v>375</v>
      </c>
      <c r="AD127">
        <v>1043</v>
      </c>
      <c r="AG127" t="e">
        <f>VLOOKUP(A127,,5,0)</f>
        <v>#N/A</v>
      </c>
      <c r="AH127" s="19" t="s">
        <v>360</v>
      </c>
      <c r="AI127" s="20">
        <v>4</v>
      </c>
      <c r="AJ127" s="19" t="s">
        <v>360</v>
      </c>
      <c r="AK127" t="s">
        <v>488</v>
      </c>
      <c r="AL127" s="13">
        <v>64.63</v>
      </c>
      <c r="AM127" s="13">
        <v>475</v>
      </c>
      <c r="AN127">
        <v>1043</v>
      </c>
    </row>
    <row r="128" spans="1:40">
      <c r="A128" s="7" t="s">
        <v>842</v>
      </c>
      <c r="B128" t="e">
        <f>VLOOKUP(BdC!A128,main!A$1:S$1048380,2,0)</f>
        <v>#N/A</v>
      </c>
      <c r="C128" s="8" t="e">
        <f>VLOOKUP(A128,main!A$1:S$1048380,4,0)</f>
        <v>#N/A</v>
      </c>
      <c r="D128" t="s">
        <v>843</v>
      </c>
      <c r="E128" t="e">
        <f>VLOOKUP(A128,#REF!,5,0)</f>
        <v>#REF!</v>
      </c>
      <c r="F128" t="e">
        <f>VLOOKUP(A128,main!A$1:E$1048380,5,0)</f>
        <v>#N/A</v>
      </c>
      <c r="G128" t="s">
        <v>844</v>
      </c>
      <c r="H128" t="s">
        <v>379</v>
      </c>
      <c r="I128" t="s">
        <v>840</v>
      </c>
      <c r="J128" t="s">
        <v>845</v>
      </c>
      <c r="K128" t="e">
        <f>VLOOKUP(A128,main!A$1:S$1048380,12,0)</f>
        <v>#N/A</v>
      </c>
      <c r="L128" s="13">
        <v>148.15</v>
      </c>
      <c r="M128" s="14">
        <v>51.75</v>
      </c>
      <c r="N128" s="14">
        <v>0</v>
      </c>
      <c r="O128" s="14">
        <v>263.75</v>
      </c>
      <c r="P128" t="s">
        <v>413</v>
      </c>
      <c r="Q128" s="15">
        <v>41306</v>
      </c>
      <c r="S128" t="s">
        <v>399</v>
      </c>
      <c r="T128" s="16">
        <v>20</v>
      </c>
      <c r="U128" s="16"/>
      <c r="V128" s="16"/>
      <c r="W128" t="str">
        <f t="shared" si="23"/>
        <v>SMSN_ADSLMax</v>
      </c>
      <c r="X128" s="17">
        <f t="shared" si="24"/>
        <v>51.75</v>
      </c>
      <c r="Y128" s="17">
        <f t="shared" si="17"/>
        <v>0</v>
      </c>
      <c r="Z128" s="17">
        <f t="shared" si="25"/>
        <v>263.75</v>
      </c>
      <c r="AA128" s="18">
        <f t="shared" si="18"/>
        <v>0</v>
      </c>
      <c r="AB128" s="7" t="s">
        <v>359</v>
      </c>
      <c r="AD128">
        <f>AN128</f>
        <v>0</v>
      </c>
    </row>
    <row r="129" spans="1:40">
      <c r="A129" s="7" t="s">
        <v>846</v>
      </c>
      <c r="B129" t="e">
        <f>VLOOKUP(BdC!A129,main!A$1:S$1048380,2,0)</f>
        <v>#N/A</v>
      </c>
      <c r="C129" s="8" t="e">
        <f>VLOOKUP(A129,main!A$1:S$1048380,4,0)</f>
        <v>#N/A</v>
      </c>
      <c r="D129" t="s">
        <v>404</v>
      </c>
      <c r="E129" t="e">
        <f>VLOOKUP(A129,#REF!,5,0)</f>
        <v>#REF!</v>
      </c>
      <c r="F129" t="e">
        <f>VLOOKUP(A129,main!A$1:E$1048380,5,0)</f>
        <v>#N/A</v>
      </c>
      <c r="G129" t="s">
        <v>847</v>
      </c>
      <c r="H129" t="s">
        <v>379</v>
      </c>
      <c r="I129" t="s">
        <v>840</v>
      </c>
      <c r="J129" t="s">
        <v>848</v>
      </c>
      <c r="K129" t="e">
        <f>VLOOKUP(A129,main!A$1:S$1048380,12,0)</f>
        <v>#N/A</v>
      </c>
      <c r="L129" s="13">
        <v>148.15</v>
      </c>
      <c r="M129" s="14">
        <f>AL129</f>
        <v>64.63</v>
      </c>
      <c r="N129" s="14">
        <v>31.25</v>
      </c>
      <c r="O129" s="14">
        <v>475</v>
      </c>
      <c r="P129" t="str">
        <f>AK129</f>
        <v>FT_SDSLBis_2M_2p_C1</v>
      </c>
      <c r="Q129" s="15">
        <v>41334</v>
      </c>
      <c r="S129" t="s">
        <v>358</v>
      </c>
      <c r="T129" s="16">
        <v>2</v>
      </c>
      <c r="U129" s="16"/>
      <c r="V129" s="16"/>
      <c r="W129" t="str">
        <f t="shared" si="23"/>
        <v>FT_SDSLBis_2M_2p_C1</v>
      </c>
      <c r="X129" s="17">
        <f t="shared" si="24"/>
        <v>64.63</v>
      </c>
      <c r="Y129" s="17">
        <f t="shared" si="17"/>
        <v>31.25</v>
      </c>
      <c r="Z129" s="17">
        <f t="shared" si="25"/>
        <v>475</v>
      </c>
      <c r="AA129" s="18">
        <f t="shared" si="18"/>
        <v>0</v>
      </c>
      <c r="AB129" s="7" t="s">
        <v>359</v>
      </c>
      <c r="AD129">
        <f>AN129</f>
        <v>0</v>
      </c>
      <c r="AG129" t="e">
        <f>VLOOKUP(A129,,5,0)</f>
        <v>#N/A</v>
      </c>
      <c r="AH129" s="19" t="s">
        <v>360</v>
      </c>
      <c r="AI129" s="20">
        <v>1</v>
      </c>
      <c r="AJ129" s="19" t="s">
        <v>359</v>
      </c>
      <c r="AK129" t="s">
        <v>488</v>
      </c>
      <c r="AL129" s="13">
        <v>64.63</v>
      </c>
      <c r="AM129" s="13">
        <v>475</v>
      </c>
    </row>
    <row r="130" spans="1:40">
      <c r="A130" s="7" t="s">
        <v>849</v>
      </c>
      <c r="B130" t="e">
        <f>VLOOKUP(BdC!A130,main!A$1:S$1048380,2,0)</f>
        <v>#N/A</v>
      </c>
      <c r="C130" s="8" t="e">
        <f>VLOOKUP(A130,main!A$1:S$1048380,4,0)</f>
        <v>#N/A</v>
      </c>
      <c r="D130" t="s">
        <v>352</v>
      </c>
      <c r="E130" t="e">
        <f>VLOOKUP(A130,#REF!,5,0)</f>
        <v>#REF!</v>
      </c>
      <c r="F130" t="e">
        <f>VLOOKUP(A130,main!A$1:E$1048380,5,0)</f>
        <v>#N/A</v>
      </c>
      <c r="G130" t="s">
        <v>850</v>
      </c>
      <c r="H130" t="s">
        <v>369</v>
      </c>
      <c r="I130" t="s">
        <v>471</v>
      </c>
      <c r="J130" t="s">
        <v>851</v>
      </c>
      <c r="K130" t="e">
        <f>VLOOKUP(A130,main!A$1:S$1048380,12,0)</f>
        <v>#N/A</v>
      </c>
      <c r="L130" s="13">
        <v>248</v>
      </c>
      <c r="M130" s="14">
        <v>213.5</v>
      </c>
      <c r="N130" s="14">
        <v>31.25</v>
      </c>
      <c r="O130" s="14">
        <v>1067.4000000000001</v>
      </c>
      <c r="P130" t="s">
        <v>837</v>
      </c>
      <c r="Q130" s="15">
        <v>41395</v>
      </c>
      <c r="R130" t="s">
        <v>479</v>
      </c>
      <c r="S130" t="s">
        <v>374</v>
      </c>
      <c r="T130" s="16">
        <v>16</v>
      </c>
      <c r="U130" s="16"/>
      <c r="V130" s="16"/>
      <c r="W130" t="str">
        <f t="shared" si="23"/>
        <v>FT_SDSLBis_16M_4p_C1</v>
      </c>
      <c r="X130" s="17">
        <f t="shared" si="24"/>
        <v>213.5</v>
      </c>
      <c r="Y130" s="17">
        <f t="shared" ref="Y130:Y193" si="26">N130</f>
        <v>31.25</v>
      </c>
      <c r="Z130" s="17">
        <f t="shared" si="25"/>
        <v>1067.4000000000001</v>
      </c>
      <c r="AA130" s="18">
        <f t="shared" si="18"/>
        <v>1208</v>
      </c>
      <c r="AB130" s="7" t="s">
        <v>360</v>
      </c>
      <c r="AC130" t="s">
        <v>383</v>
      </c>
      <c r="AD130">
        <v>1208</v>
      </c>
    </row>
    <row r="131" spans="1:40">
      <c r="A131" s="7" t="s">
        <v>852</v>
      </c>
      <c r="B131" t="e">
        <f>VLOOKUP(BdC!A131,main!A$1:S$1048380,2,0)</f>
        <v>#N/A</v>
      </c>
      <c r="C131" s="8" t="e">
        <f>VLOOKUP(A131,main!A$1:S$1048380,4,0)</f>
        <v>#N/A</v>
      </c>
      <c r="D131" t="s">
        <v>853</v>
      </c>
      <c r="E131" t="e">
        <f>VLOOKUP(A131,#REF!,5,0)</f>
        <v>#REF!</v>
      </c>
      <c r="F131" t="e">
        <f>VLOOKUP(A131,main!A$1:E$1048380,5,0)</f>
        <v>#N/A</v>
      </c>
      <c r="G131" t="s">
        <v>854</v>
      </c>
      <c r="H131" t="s">
        <v>369</v>
      </c>
      <c r="I131" t="s">
        <v>471</v>
      </c>
      <c r="J131" t="s">
        <v>855</v>
      </c>
      <c r="K131" t="e">
        <f>VLOOKUP(A131,main!A$1:S$1048380,12,0)</f>
        <v>#N/A</v>
      </c>
      <c r="L131" s="13">
        <v>248</v>
      </c>
      <c r="M131" s="14">
        <v>140.13</v>
      </c>
      <c r="N131" s="14">
        <v>31.25</v>
      </c>
      <c r="O131" s="14">
        <v>815</v>
      </c>
      <c r="P131" t="s">
        <v>473</v>
      </c>
      <c r="Q131" s="15">
        <v>41395</v>
      </c>
      <c r="S131" t="s">
        <v>374</v>
      </c>
      <c r="T131" s="16">
        <v>8</v>
      </c>
      <c r="U131" s="16"/>
      <c r="V131" s="16"/>
      <c r="W131" t="str">
        <f t="shared" si="23"/>
        <v>FT_SDSLBis_8M_4p_C1</v>
      </c>
      <c r="X131" s="17">
        <f t="shared" si="24"/>
        <v>140.13</v>
      </c>
      <c r="Y131" s="17">
        <f t="shared" si="26"/>
        <v>31.25</v>
      </c>
      <c r="Z131" s="17">
        <f t="shared" si="25"/>
        <v>815</v>
      </c>
      <c r="AA131" s="18">
        <f t="shared" si="18"/>
        <v>1208</v>
      </c>
      <c r="AB131" s="7" t="s">
        <v>360</v>
      </c>
      <c r="AC131" s="7" t="s">
        <v>383</v>
      </c>
      <c r="AD131">
        <v>1208</v>
      </c>
    </row>
    <row r="132" spans="1:40">
      <c r="A132" s="7" t="s">
        <v>856</v>
      </c>
      <c r="B132" t="e">
        <f>VLOOKUP(BdC!A132,main!A$1:S$1048380,2,0)</f>
        <v>#N/A</v>
      </c>
      <c r="C132" s="8" t="e">
        <f>VLOOKUP(A132,main!A$1:S$1048380,4,0)</f>
        <v>#N/A</v>
      </c>
      <c r="D132" t="s">
        <v>857</v>
      </c>
      <c r="E132" t="e">
        <f>VLOOKUP(A132,#REF!,5,0)</f>
        <v>#REF!</v>
      </c>
      <c r="F132" t="e">
        <f>VLOOKUP(A132,main!A$1:E$1048380,5,0)</f>
        <v>#N/A</v>
      </c>
      <c r="G132" t="s">
        <v>858</v>
      </c>
      <c r="H132" t="s">
        <v>379</v>
      </c>
      <c r="I132" t="s">
        <v>840</v>
      </c>
      <c r="J132" t="s">
        <v>859</v>
      </c>
      <c r="K132" t="e">
        <f>VLOOKUP(A132,main!A$1:S$1048380,12,0)</f>
        <v>#N/A</v>
      </c>
      <c r="L132" s="13">
        <v>148.15</v>
      </c>
      <c r="M132" s="14">
        <v>77.25</v>
      </c>
      <c r="N132" s="14">
        <v>27.63</v>
      </c>
      <c r="O132" s="14">
        <v>475</v>
      </c>
      <c r="P132" t="s">
        <v>652</v>
      </c>
      <c r="Q132" s="15">
        <v>41334</v>
      </c>
      <c r="S132" t="s">
        <v>358</v>
      </c>
      <c r="T132" s="16">
        <v>2</v>
      </c>
      <c r="U132" s="16"/>
      <c r="V132" s="16"/>
      <c r="W132" t="str">
        <f t="shared" si="23"/>
        <v>FT_SDSL_2M_2p_C1</v>
      </c>
      <c r="X132" s="17">
        <f t="shared" si="24"/>
        <v>77.25</v>
      </c>
      <c r="Y132" s="17">
        <f t="shared" si="26"/>
        <v>27.63</v>
      </c>
      <c r="Z132" s="17">
        <f t="shared" si="25"/>
        <v>475</v>
      </c>
      <c r="AA132" s="18">
        <f t="shared" si="18"/>
        <v>0</v>
      </c>
      <c r="AB132" s="7" t="s">
        <v>359</v>
      </c>
      <c r="AD132">
        <f>AN132</f>
        <v>0</v>
      </c>
      <c r="AG132" t="e">
        <f>VLOOKUP(A132,,5,0)</f>
        <v>#N/A</v>
      </c>
      <c r="AH132" s="19" t="s">
        <v>359</v>
      </c>
      <c r="AI132" s="20"/>
      <c r="AJ132" s="20"/>
    </row>
    <row r="133" spans="1:40">
      <c r="A133" s="7" t="s">
        <v>860</v>
      </c>
      <c r="B133" t="e">
        <f>VLOOKUP(BdC!A133,main!A$1:S$1048380,2,0)</f>
        <v>#N/A</v>
      </c>
      <c r="C133" s="8" t="e">
        <f>VLOOKUP(A133,main!A$1:S$1048380,4,0)</f>
        <v>#N/A</v>
      </c>
      <c r="D133" t="s">
        <v>435</v>
      </c>
      <c r="E133" t="e">
        <f>VLOOKUP(A133,#REF!,5,0)</f>
        <v>#REF!</v>
      </c>
      <c r="F133" t="e">
        <f>VLOOKUP(A133,main!A$1:E$1048380,5,0)</f>
        <v>#N/A</v>
      </c>
      <c r="G133" t="s">
        <v>861</v>
      </c>
      <c r="H133" t="s">
        <v>379</v>
      </c>
      <c r="I133" t="s">
        <v>840</v>
      </c>
      <c r="J133" t="s">
        <v>862</v>
      </c>
      <c r="K133" t="e">
        <f>VLOOKUP(A133,main!A$1:S$1048380,12,0)</f>
        <v>#N/A</v>
      </c>
      <c r="L133" s="13">
        <v>148.15</v>
      </c>
      <c r="M133" s="14">
        <f>AL133</f>
        <v>95.5</v>
      </c>
      <c r="N133" s="14">
        <v>31.25</v>
      </c>
      <c r="O133" s="14">
        <v>475</v>
      </c>
      <c r="P133" t="str">
        <f>AK133</f>
        <v>FT_SDSLBis_2M_4p_C1</v>
      </c>
      <c r="Q133" s="15">
        <v>41334</v>
      </c>
      <c r="S133" t="s">
        <v>358</v>
      </c>
      <c r="T133" s="16">
        <v>2</v>
      </c>
      <c r="U133" s="16"/>
      <c r="V133" s="16"/>
      <c r="W133" s="7" t="s">
        <v>863</v>
      </c>
      <c r="X133" s="17">
        <v>93.13</v>
      </c>
      <c r="Y133" s="17">
        <f t="shared" si="26"/>
        <v>31.25</v>
      </c>
      <c r="Z133" s="17">
        <v>562.5</v>
      </c>
      <c r="AA133" s="18">
        <f t="shared" si="18"/>
        <v>0</v>
      </c>
      <c r="AB133" s="7" t="s">
        <v>359</v>
      </c>
      <c r="AD133">
        <f>AN133</f>
        <v>0</v>
      </c>
      <c r="AG133" t="e">
        <f>VLOOKUP(A133,,5,0)</f>
        <v>#N/A</v>
      </c>
      <c r="AH133" s="19" t="s">
        <v>360</v>
      </c>
      <c r="AI133" s="20">
        <v>4</v>
      </c>
      <c r="AJ133" s="19" t="s">
        <v>359</v>
      </c>
      <c r="AK133" t="s">
        <v>361</v>
      </c>
      <c r="AL133" s="13">
        <v>95.5</v>
      </c>
      <c r="AM133" s="13">
        <v>562.5</v>
      </c>
    </row>
    <row r="134" spans="1:40">
      <c r="A134" s="7" t="s">
        <v>860</v>
      </c>
      <c r="B134" t="e">
        <f>VLOOKUP(BdC!A134,main!A$1:S$1048380,2,0)</f>
        <v>#N/A</v>
      </c>
      <c r="C134" s="8" t="e">
        <f>VLOOKUP(A134,main!A$1:S$1048380,4,0)</f>
        <v>#N/A</v>
      </c>
      <c r="D134" t="s">
        <v>435</v>
      </c>
      <c r="E134" t="e">
        <f>VLOOKUP(A134,#REF!,5,0)</f>
        <v>#REF!</v>
      </c>
      <c r="F134" t="e">
        <f>VLOOKUP(A134,main!A$1:E$1048380,5,0)</f>
        <v>#N/A</v>
      </c>
      <c r="G134" t="s">
        <v>864</v>
      </c>
      <c r="H134" t="s">
        <v>379</v>
      </c>
      <c r="I134" t="s">
        <v>840</v>
      </c>
      <c r="J134" t="s">
        <v>865</v>
      </c>
      <c r="K134" t="e">
        <f>VLOOKUP(A134,main!A$1:S$1048380,12,0)</f>
        <v>#N/A</v>
      </c>
      <c r="L134" s="13">
        <v>148.15</v>
      </c>
      <c r="M134" s="14">
        <f>AL134</f>
        <v>95.5</v>
      </c>
      <c r="N134" s="14">
        <v>31.25</v>
      </c>
      <c r="O134" s="14">
        <v>475</v>
      </c>
      <c r="P134" t="str">
        <f>AK134</f>
        <v>FT_SDSLBis_2M_4p_C1</v>
      </c>
      <c r="Q134" s="15">
        <v>41334</v>
      </c>
      <c r="S134" t="s">
        <v>358</v>
      </c>
      <c r="T134" s="16">
        <v>2</v>
      </c>
      <c r="U134" s="16"/>
      <c r="V134" s="16"/>
      <c r="W134" s="7" t="s">
        <v>863</v>
      </c>
      <c r="X134" s="17">
        <v>93.13</v>
      </c>
      <c r="Y134" s="17">
        <f t="shared" si="26"/>
        <v>31.25</v>
      </c>
      <c r="Z134" s="17">
        <v>562.5</v>
      </c>
      <c r="AA134" s="18">
        <f t="shared" si="18"/>
        <v>0</v>
      </c>
      <c r="AB134" s="7" t="s">
        <v>359</v>
      </c>
      <c r="AD134">
        <f>AN134</f>
        <v>0</v>
      </c>
      <c r="AG134" t="e">
        <f>VLOOKUP(A134,,5,0)</f>
        <v>#N/A</v>
      </c>
      <c r="AH134" s="19" t="s">
        <v>360</v>
      </c>
      <c r="AI134" s="20">
        <v>4</v>
      </c>
      <c r="AJ134" s="19" t="s">
        <v>359</v>
      </c>
      <c r="AK134" t="s">
        <v>361</v>
      </c>
      <c r="AL134" s="13">
        <v>95.5</v>
      </c>
      <c r="AM134" s="13">
        <v>562.5</v>
      </c>
    </row>
    <row r="135" spans="1:40">
      <c r="A135" s="7" t="s">
        <v>866</v>
      </c>
      <c r="B135" t="e">
        <f>VLOOKUP(BdC!A135,main!A$1:S$1048380,2,0)</f>
        <v>#N/A</v>
      </c>
      <c r="C135" s="8" t="e">
        <f>VLOOKUP(A135,main!A$1:S$1048380,4,0)</f>
        <v>#N/A</v>
      </c>
      <c r="D135" t="s">
        <v>377</v>
      </c>
      <c r="E135" t="e">
        <f>VLOOKUP(A135,#REF!,5,0)</f>
        <v>#REF!</v>
      </c>
      <c r="F135" t="e">
        <f>VLOOKUP(A135,main!A$1:E$1048380,5,0)</f>
        <v>#N/A</v>
      </c>
      <c r="G135" t="s">
        <v>867</v>
      </c>
      <c r="H135" t="s">
        <v>369</v>
      </c>
      <c r="I135" t="s">
        <v>471</v>
      </c>
      <c r="J135" t="s">
        <v>868</v>
      </c>
      <c r="K135" t="e">
        <f>VLOOKUP(A135,main!A$1:S$1048380,12,0)</f>
        <v>#N/A</v>
      </c>
      <c r="L135" s="13">
        <v>248</v>
      </c>
      <c r="M135" s="14">
        <v>213.5</v>
      </c>
      <c r="N135" s="14">
        <v>31.25</v>
      </c>
      <c r="O135" s="14">
        <v>1067.4000000000001</v>
      </c>
      <c r="P135" t="s">
        <v>837</v>
      </c>
      <c r="Q135" s="15">
        <v>41395</v>
      </c>
      <c r="R135" t="s">
        <v>479</v>
      </c>
      <c r="S135" t="s">
        <v>374</v>
      </c>
      <c r="T135" s="16">
        <v>16</v>
      </c>
      <c r="U135" s="16"/>
      <c r="V135" s="16"/>
      <c r="W135" t="str">
        <f>P135</f>
        <v>FT_SDSLBis_16M_4p_C1</v>
      </c>
      <c r="X135" s="17">
        <f>M135</f>
        <v>213.5</v>
      </c>
      <c r="Y135" s="17">
        <f t="shared" si="26"/>
        <v>31.25</v>
      </c>
      <c r="Z135" s="17">
        <f>O135</f>
        <v>1067.4000000000001</v>
      </c>
      <c r="AA135" s="18">
        <f t="shared" si="18"/>
        <v>1208</v>
      </c>
      <c r="AB135" s="7" t="s">
        <v>360</v>
      </c>
      <c r="AC135" t="s">
        <v>383</v>
      </c>
      <c r="AD135">
        <v>1208</v>
      </c>
    </row>
    <row r="136" spans="1:40">
      <c r="A136" s="7" t="s">
        <v>838</v>
      </c>
      <c r="B136" t="e">
        <f>VLOOKUP(BdC!A136,main!A$1:S$1048380,2,0)</f>
        <v>#N/A</v>
      </c>
      <c r="C136" s="8" t="e">
        <f>VLOOKUP(A136,main!A$1:S$1048380,4,0)</f>
        <v>#N/A</v>
      </c>
      <c r="D136" t="s">
        <v>692</v>
      </c>
      <c r="E136" t="e">
        <f>VLOOKUP(A136,#REF!,5,0)</f>
        <v>#REF!</v>
      </c>
      <c r="F136" t="e">
        <f>VLOOKUP(A136,main!A$1:E$1048380,5,0)</f>
        <v>#N/A</v>
      </c>
      <c r="G136" t="s">
        <v>869</v>
      </c>
      <c r="H136" t="s">
        <v>379</v>
      </c>
      <c r="I136" t="s">
        <v>840</v>
      </c>
      <c r="J136" t="s">
        <v>870</v>
      </c>
      <c r="K136" t="e">
        <f>VLOOKUP(A136,main!A$1:S$1048380,12,0)</f>
        <v>#N/A</v>
      </c>
      <c r="L136" s="13">
        <v>148.15</v>
      </c>
      <c r="M136" s="14">
        <f>AL136</f>
        <v>64.63</v>
      </c>
      <c r="N136" s="14">
        <v>31.25</v>
      </c>
      <c r="O136" s="14">
        <v>475</v>
      </c>
      <c r="P136" t="str">
        <f>AK136</f>
        <v>FT_SDSLBis_2M_2p_C1</v>
      </c>
      <c r="Q136" s="15">
        <v>41365</v>
      </c>
      <c r="S136" t="s">
        <v>358</v>
      </c>
      <c r="T136" s="16">
        <v>2</v>
      </c>
      <c r="U136" s="16"/>
      <c r="V136" s="16"/>
      <c r="W136" t="str">
        <f>P136</f>
        <v>FT_SDSLBis_2M_2p_C1</v>
      </c>
      <c r="X136" s="17">
        <f>M136</f>
        <v>64.63</v>
      </c>
      <c r="Y136" s="17">
        <f t="shared" si="26"/>
        <v>31.25</v>
      </c>
      <c r="Z136" s="17">
        <f>O136</f>
        <v>475</v>
      </c>
      <c r="AA136" s="18">
        <f t="shared" si="18"/>
        <v>1043</v>
      </c>
      <c r="AB136" s="7" t="s">
        <v>360</v>
      </c>
      <c r="AC136" s="7" t="s">
        <v>375</v>
      </c>
      <c r="AD136">
        <v>1043</v>
      </c>
      <c r="AG136" t="e">
        <f>VLOOKUP(A136,,5,0)</f>
        <v>#N/A</v>
      </c>
      <c r="AH136" s="19" t="s">
        <v>360</v>
      </c>
      <c r="AI136" s="20">
        <v>4</v>
      </c>
      <c r="AJ136" s="19" t="s">
        <v>360</v>
      </c>
      <c r="AK136" t="s">
        <v>488</v>
      </c>
      <c r="AL136" s="13">
        <v>64.63</v>
      </c>
      <c r="AM136" s="13">
        <v>475</v>
      </c>
      <c r="AN136">
        <v>1043</v>
      </c>
    </row>
    <row r="137" spans="1:40">
      <c r="A137" s="7" t="s">
        <v>871</v>
      </c>
      <c r="B137" t="e">
        <f>VLOOKUP(BdC!A137,main!A$1:S$1048380,2,0)</f>
        <v>#N/A</v>
      </c>
      <c r="C137" s="8" t="e">
        <f>VLOOKUP(A137,main!A$1:S$1048380,4,0)</f>
        <v>#N/A</v>
      </c>
      <c r="D137" t="s">
        <v>872</v>
      </c>
      <c r="E137" t="e">
        <f>VLOOKUP(A137,#REF!,5,0)</f>
        <v>#REF!</v>
      </c>
      <c r="F137" t="e">
        <f>VLOOKUP(A137,main!A$1:E$1048380,5,0)</f>
        <v>#N/A</v>
      </c>
      <c r="G137" t="s">
        <v>873</v>
      </c>
      <c r="H137" t="s">
        <v>379</v>
      </c>
      <c r="I137" t="s">
        <v>380</v>
      </c>
      <c r="J137" t="s">
        <v>874</v>
      </c>
      <c r="K137" t="e">
        <f>VLOOKUP(A137,main!A$1:S$1048380,12,0)</f>
        <v>#N/A</v>
      </c>
      <c r="L137" s="13">
        <v>293.38</v>
      </c>
      <c r="M137" s="14">
        <v>136.25</v>
      </c>
      <c r="N137" s="14">
        <v>27.63</v>
      </c>
      <c r="O137" s="14">
        <v>562.5</v>
      </c>
      <c r="P137" t="s">
        <v>875</v>
      </c>
      <c r="Q137" s="15">
        <v>41395</v>
      </c>
      <c r="S137" t="s">
        <v>358</v>
      </c>
      <c r="T137" s="16">
        <v>4</v>
      </c>
      <c r="U137" s="16"/>
      <c r="V137" s="16"/>
      <c r="W137" s="7" t="s">
        <v>875</v>
      </c>
      <c r="X137" s="17">
        <v>136.25</v>
      </c>
      <c r="Y137" s="17">
        <f t="shared" si="26"/>
        <v>27.63</v>
      </c>
      <c r="Z137" s="17">
        <v>562.5</v>
      </c>
      <c r="AA137" s="18">
        <f t="shared" ref="AA137:AA200" si="27">AD137</f>
        <v>1208</v>
      </c>
      <c r="AB137" s="7" t="s">
        <v>360</v>
      </c>
      <c r="AC137" s="7" t="s">
        <v>383</v>
      </c>
      <c r="AD137">
        <v>1208</v>
      </c>
      <c r="AG137" t="e">
        <f>VLOOKUP(A137,,5,0)</f>
        <v>#N/A</v>
      </c>
      <c r="AH137" s="19" t="s">
        <v>359</v>
      </c>
      <c r="AI137" s="20"/>
      <c r="AJ137" s="20"/>
    </row>
    <row r="138" spans="1:40">
      <c r="A138" s="7" t="s">
        <v>876</v>
      </c>
      <c r="B138" t="e">
        <f>VLOOKUP(BdC!A138,main!A$1:S$1048380,2,0)</f>
        <v>#N/A</v>
      </c>
      <c r="C138" s="8" t="e">
        <f>VLOOKUP(A138,main!A$1:S$1048380,4,0)</f>
        <v>#N/A</v>
      </c>
      <c r="D138" t="s">
        <v>723</v>
      </c>
      <c r="E138" t="e">
        <f>VLOOKUP(A138,#REF!,5,0)</f>
        <v>#REF!</v>
      </c>
      <c r="F138" t="e">
        <f>VLOOKUP(A138,main!A$1:E$1048380,5,0)</f>
        <v>#N/A</v>
      </c>
      <c r="G138" t="s">
        <v>877</v>
      </c>
      <c r="H138" t="s">
        <v>369</v>
      </c>
      <c r="I138" t="s">
        <v>471</v>
      </c>
      <c r="J138" t="s">
        <v>878</v>
      </c>
      <c r="K138" t="e">
        <f>VLOOKUP(A138,main!A$1:S$1048380,12,0)</f>
        <v>#N/A</v>
      </c>
      <c r="L138" s="13">
        <v>248</v>
      </c>
      <c r="M138" s="14">
        <v>213.5</v>
      </c>
      <c r="N138" s="14">
        <v>31.25</v>
      </c>
      <c r="O138" s="14">
        <v>1067.4000000000001</v>
      </c>
      <c r="P138" t="s">
        <v>837</v>
      </c>
      <c r="Q138" s="15">
        <v>41395</v>
      </c>
      <c r="R138" t="s">
        <v>479</v>
      </c>
      <c r="S138" t="s">
        <v>374</v>
      </c>
      <c r="T138" s="16">
        <v>16</v>
      </c>
      <c r="U138" s="16"/>
      <c r="V138" s="16"/>
      <c r="W138" t="str">
        <f>P138</f>
        <v>FT_SDSLBis_16M_4p_C1</v>
      </c>
      <c r="X138" s="17">
        <f>M138</f>
        <v>213.5</v>
      </c>
      <c r="Y138" s="17">
        <f t="shared" si="26"/>
        <v>31.25</v>
      </c>
      <c r="Z138" s="17">
        <f>O138</f>
        <v>1067.4000000000001</v>
      </c>
      <c r="AA138" s="18">
        <f t="shared" si="27"/>
        <v>1208</v>
      </c>
      <c r="AB138" s="7" t="s">
        <v>360</v>
      </c>
      <c r="AC138" t="s">
        <v>383</v>
      </c>
      <c r="AD138">
        <v>1208</v>
      </c>
    </row>
    <row r="139" spans="1:40">
      <c r="A139" s="7" t="s">
        <v>879</v>
      </c>
      <c r="B139" t="e">
        <f>VLOOKUP(BdC!A139,main!A$1:S$1048380,2,0)</f>
        <v>#N/A</v>
      </c>
      <c r="C139" s="8" t="e">
        <f>VLOOKUP(A139,main!A$1:S$1048380,4,0)</f>
        <v>#N/A</v>
      </c>
      <c r="D139" t="s">
        <v>410</v>
      </c>
      <c r="E139" t="e">
        <f>VLOOKUP(A139,#REF!,5,0)</f>
        <v>#REF!</v>
      </c>
      <c r="F139" t="e">
        <f>VLOOKUP(A139,main!A$1:E$1048380,5,0)</f>
        <v>#N/A</v>
      </c>
      <c r="G139" t="s">
        <v>880</v>
      </c>
      <c r="H139" t="s">
        <v>369</v>
      </c>
      <c r="I139" t="s">
        <v>471</v>
      </c>
      <c r="J139" t="s">
        <v>881</v>
      </c>
      <c r="K139" t="e">
        <f>VLOOKUP(A139,main!A$1:S$1048380,12,0)</f>
        <v>#N/A</v>
      </c>
      <c r="L139" s="13">
        <v>248</v>
      </c>
      <c r="M139" s="14">
        <v>187.75</v>
      </c>
      <c r="N139" s="14">
        <v>31.25</v>
      </c>
      <c r="O139" s="14">
        <v>815</v>
      </c>
      <c r="P139" t="s">
        <v>478</v>
      </c>
      <c r="Q139" s="15">
        <v>41395</v>
      </c>
      <c r="R139" t="s">
        <v>479</v>
      </c>
      <c r="S139" t="s">
        <v>374</v>
      </c>
      <c r="T139" s="16">
        <v>12</v>
      </c>
      <c r="U139" s="16"/>
      <c r="V139" s="16"/>
      <c r="W139" t="str">
        <f>P139</f>
        <v>FT_SDSLBis_12M_4p_C1</v>
      </c>
      <c r="X139" s="17">
        <f>M139</f>
        <v>187.75</v>
      </c>
      <c r="Y139" s="17">
        <f t="shared" si="26"/>
        <v>31.25</v>
      </c>
      <c r="Z139" s="17">
        <f>O139</f>
        <v>815</v>
      </c>
      <c r="AA139" s="18">
        <f t="shared" si="27"/>
        <v>1208</v>
      </c>
      <c r="AB139" s="7" t="s">
        <v>360</v>
      </c>
      <c r="AC139" t="s">
        <v>383</v>
      </c>
      <c r="AD139">
        <v>1208</v>
      </c>
    </row>
    <row r="140" spans="1:40">
      <c r="A140" s="7" t="s">
        <v>882</v>
      </c>
      <c r="B140" t="e">
        <f>VLOOKUP(BdC!A140,main!A$1:S$1048380,2,0)</f>
        <v>#N/A</v>
      </c>
      <c r="C140" s="8" t="e">
        <f>VLOOKUP(A140,main!A$1:S$1048380,4,0)</f>
        <v>#N/A</v>
      </c>
      <c r="D140" t="s">
        <v>831</v>
      </c>
      <c r="E140" t="e">
        <f>VLOOKUP(A140,#REF!,5,0)</f>
        <v>#REF!</v>
      </c>
      <c r="F140" t="e">
        <f>VLOOKUP(A140,main!A$1:E$1048380,5,0)</f>
        <v>#N/A</v>
      </c>
      <c r="G140" t="s">
        <v>883</v>
      </c>
      <c r="H140" t="s">
        <v>369</v>
      </c>
      <c r="I140" t="s">
        <v>471</v>
      </c>
      <c r="J140" t="s">
        <v>884</v>
      </c>
      <c r="K140" t="e">
        <f>VLOOKUP(A140,main!A$1:S$1048380,12,0)</f>
        <v>#N/A</v>
      </c>
      <c r="L140" s="13">
        <v>248</v>
      </c>
      <c r="M140" s="14">
        <v>196.75</v>
      </c>
      <c r="N140" s="14">
        <v>27.63</v>
      </c>
      <c r="O140" s="14">
        <v>814.6</v>
      </c>
      <c r="P140" t="s">
        <v>699</v>
      </c>
      <c r="Q140" s="15">
        <v>41395</v>
      </c>
      <c r="S140" t="s">
        <v>358</v>
      </c>
      <c r="T140" s="16">
        <v>8</v>
      </c>
      <c r="U140" s="16"/>
      <c r="V140" s="16"/>
      <c r="W140" t="str">
        <f>P140</f>
        <v>FT_SDSL_8M_4p_C2</v>
      </c>
      <c r="X140" s="17">
        <f>M140</f>
        <v>196.75</v>
      </c>
      <c r="Y140" s="17">
        <f t="shared" si="26"/>
        <v>27.63</v>
      </c>
      <c r="Z140" s="17">
        <f>O140</f>
        <v>814.6</v>
      </c>
      <c r="AA140" s="18">
        <f t="shared" si="27"/>
        <v>1208</v>
      </c>
      <c r="AB140" s="7" t="s">
        <v>360</v>
      </c>
      <c r="AC140" t="s">
        <v>383</v>
      </c>
      <c r="AD140">
        <v>1208</v>
      </c>
      <c r="AG140" t="e">
        <f>VLOOKUP(A140,,5,0)</f>
        <v>#N/A</v>
      </c>
      <c r="AH140" s="19" t="s">
        <v>359</v>
      </c>
      <c r="AI140" s="20"/>
      <c r="AJ140" s="20"/>
    </row>
    <row r="141" spans="1:40">
      <c r="A141" s="7" t="s">
        <v>885</v>
      </c>
      <c r="B141" t="e">
        <f>VLOOKUP(BdC!A141,main!A$1:S$1048380,2,0)</f>
        <v>#N/A</v>
      </c>
      <c r="C141" s="8" t="e">
        <f>VLOOKUP(A141,main!A$1:S$1048380,4,0)</f>
        <v>#N/A</v>
      </c>
      <c r="D141" t="s">
        <v>886</v>
      </c>
      <c r="E141" t="e">
        <f>VLOOKUP(A141,#REF!,5,0)</f>
        <v>#REF!</v>
      </c>
      <c r="F141" t="e">
        <f>VLOOKUP(A141,main!A$1:E$1048380,5,0)</f>
        <v>#N/A</v>
      </c>
      <c r="G141" t="s">
        <v>887</v>
      </c>
      <c r="H141" t="s">
        <v>379</v>
      </c>
      <c r="I141" t="s">
        <v>380</v>
      </c>
      <c r="J141" t="s">
        <v>888</v>
      </c>
      <c r="K141" t="e">
        <f>VLOOKUP(A141,main!A$1:S$1048380,12,0)</f>
        <v>#N/A</v>
      </c>
      <c r="L141" s="13">
        <v>293.38</v>
      </c>
      <c r="M141" s="14">
        <v>85.13</v>
      </c>
      <c r="N141" s="14">
        <v>27.63</v>
      </c>
      <c r="O141" s="14">
        <v>475</v>
      </c>
      <c r="P141" t="s">
        <v>372</v>
      </c>
      <c r="Q141" s="15">
        <v>41334</v>
      </c>
      <c r="S141" t="s">
        <v>358</v>
      </c>
      <c r="T141" s="16">
        <v>4</v>
      </c>
      <c r="U141" s="16"/>
      <c r="V141" s="16"/>
      <c r="W141" t="str">
        <f>P141</f>
        <v>FT_SDSL_4M_2p_C1</v>
      </c>
      <c r="X141" s="17">
        <f>M141</f>
        <v>85.13</v>
      </c>
      <c r="Y141" s="17">
        <f t="shared" si="26"/>
        <v>27.63</v>
      </c>
      <c r="Z141" s="17">
        <f>O141</f>
        <v>475</v>
      </c>
      <c r="AA141" s="18">
        <f t="shared" si="27"/>
        <v>0</v>
      </c>
      <c r="AB141" s="7" t="s">
        <v>359</v>
      </c>
      <c r="AD141">
        <f>AN141</f>
        <v>0</v>
      </c>
      <c r="AG141" t="e">
        <f>VLOOKUP(A141,,5,0)</f>
        <v>#N/A</v>
      </c>
      <c r="AH141" s="19" t="s">
        <v>359</v>
      </c>
      <c r="AI141" s="20"/>
      <c r="AJ141" s="20"/>
    </row>
    <row r="142" spans="1:40">
      <c r="A142" s="7" t="s">
        <v>889</v>
      </c>
      <c r="B142" t="e">
        <f>VLOOKUP(BdC!A142,main!A$1:S$1048380,2,0)</f>
        <v>#N/A</v>
      </c>
      <c r="C142" s="8" t="e">
        <f>VLOOKUP(A142,main!A$1:S$1048380,4,0)</f>
        <v>#N/A</v>
      </c>
      <c r="D142" t="s">
        <v>463</v>
      </c>
      <c r="E142" t="e">
        <f>VLOOKUP(A142,#REF!,5,0)</f>
        <v>#REF!</v>
      </c>
      <c r="F142" t="e">
        <f>VLOOKUP(A142,main!A$1:E$1048380,5,0)</f>
        <v>#N/A</v>
      </c>
      <c r="G142" t="s">
        <v>890</v>
      </c>
      <c r="H142" t="s">
        <v>369</v>
      </c>
      <c r="I142" t="s">
        <v>471</v>
      </c>
      <c r="J142" t="s">
        <v>891</v>
      </c>
      <c r="K142" t="e">
        <f>VLOOKUP(A142,main!A$1:S$1048380,12,0)</f>
        <v>#N/A</v>
      </c>
      <c r="L142" s="13">
        <v>248</v>
      </c>
      <c r="M142" s="14">
        <v>187.75</v>
      </c>
      <c r="N142" s="14">
        <v>31.25</v>
      </c>
      <c r="O142" s="14">
        <v>815</v>
      </c>
      <c r="P142" t="s">
        <v>478</v>
      </c>
      <c r="Q142" s="15">
        <v>41395</v>
      </c>
      <c r="R142" t="s">
        <v>479</v>
      </c>
      <c r="S142" t="s">
        <v>374</v>
      </c>
      <c r="T142" s="16">
        <v>12</v>
      </c>
      <c r="U142" s="16"/>
      <c r="V142" s="16"/>
      <c r="W142" t="str">
        <f>P142</f>
        <v>FT_SDSLBis_12M_4p_C1</v>
      </c>
      <c r="X142" s="17">
        <f>M142</f>
        <v>187.75</v>
      </c>
      <c r="Y142" s="17">
        <f t="shared" si="26"/>
        <v>31.25</v>
      </c>
      <c r="Z142" s="17">
        <f>O142</f>
        <v>815</v>
      </c>
      <c r="AA142" s="18">
        <f t="shared" si="27"/>
        <v>1208</v>
      </c>
      <c r="AB142" s="7" t="s">
        <v>360</v>
      </c>
      <c r="AC142" t="s">
        <v>383</v>
      </c>
      <c r="AD142">
        <v>1208</v>
      </c>
    </row>
    <row r="143" spans="1:40">
      <c r="A143" s="7" t="s">
        <v>892</v>
      </c>
      <c r="B143" t="e">
        <f>VLOOKUP(BdC!A143,main!A$1:S$1048380,2,0)</f>
        <v>#N/A</v>
      </c>
      <c r="C143" s="8" t="e">
        <f>VLOOKUP(A143,main!A$1:S$1048380,4,0)</f>
        <v>#N/A</v>
      </c>
      <c r="D143" t="s">
        <v>893</v>
      </c>
      <c r="E143" t="e">
        <f>VLOOKUP(A143,#REF!,5,0)</f>
        <v>#REF!</v>
      </c>
      <c r="F143" t="e">
        <f>VLOOKUP(A143,main!A$1:E$1048380,5,0)</f>
        <v>#N/A</v>
      </c>
      <c r="G143" t="s">
        <v>894</v>
      </c>
      <c r="H143" t="s">
        <v>369</v>
      </c>
      <c r="I143" t="s">
        <v>840</v>
      </c>
      <c r="J143" t="s">
        <v>895</v>
      </c>
      <c r="K143" t="e">
        <f>VLOOKUP(A143,main!A$1:S$1048380,12,0)</f>
        <v>#N/A</v>
      </c>
      <c r="L143" s="13">
        <v>148.15</v>
      </c>
      <c r="M143" s="14">
        <f>AL143</f>
        <v>95.5</v>
      </c>
      <c r="N143" s="14">
        <v>31.25</v>
      </c>
      <c r="O143" s="14">
        <v>475</v>
      </c>
      <c r="P143" t="str">
        <f>AK143</f>
        <v>FT_SDSLBis_2M_4p_C1</v>
      </c>
      <c r="Q143" s="15">
        <v>41395</v>
      </c>
      <c r="S143" t="s">
        <v>358</v>
      </c>
      <c r="T143" s="16">
        <v>2</v>
      </c>
      <c r="U143" s="16"/>
      <c r="V143" s="16"/>
      <c r="W143" s="7" t="s">
        <v>863</v>
      </c>
      <c r="X143" s="17">
        <v>93.12</v>
      </c>
      <c r="Y143" s="17">
        <f t="shared" si="26"/>
        <v>31.25</v>
      </c>
      <c r="Z143" s="17">
        <v>562.5</v>
      </c>
      <c r="AA143" s="18">
        <f t="shared" si="27"/>
        <v>1208</v>
      </c>
      <c r="AB143" s="7" t="s">
        <v>360</v>
      </c>
      <c r="AC143" s="7" t="s">
        <v>383</v>
      </c>
      <c r="AD143">
        <v>1208</v>
      </c>
      <c r="AG143" t="e">
        <f t="shared" ref="AG143:AG149" si="28">VLOOKUP(A143,,5,0)</f>
        <v>#N/A</v>
      </c>
      <c r="AH143" s="19" t="s">
        <v>360</v>
      </c>
      <c r="AI143" s="20">
        <v>4</v>
      </c>
      <c r="AJ143" s="19" t="s">
        <v>360</v>
      </c>
      <c r="AK143" t="s">
        <v>361</v>
      </c>
      <c r="AL143" s="13">
        <v>95.5</v>
      </c>
      <c r="AM143" s="13">
        <v>562.5</v>
      </c>
      <c r="AN143">
        <v>1208</v>
      </c>
    </row>
    <row r="144" spans="1:40">
      <c r="A144" s="7" t="s">
        <v>892</v>
      </c>
      <c r="B144" t="e">
        <f>VLOOKUP(BdC!A144,main!A$1:S$1048380,2,0)</f>
        <v>#N/A</v>
      </c>
      <c r="C144" s="8" t="e">
        <f>VLOOKUP(A144,main!A$1:S$1048380,4,0)</f>
        <v>#N/A</v>
      </c>
      <c r="D144" t="s">
        <v>893</v>
      </c>
      <c r="E144" t="e">
        <f>VLOOKUP(A144,#REF!,5,0)</f>
        <v>#REF!</v>
      </c>
      <c r="F144" t="e">
        <f>VLOOKUP(A144,main!A$1:E$1048380,5,0)</f>
        <v>#N/A</v>
      </c>
      <c r="G144" t="s">
        <v>896</v>
      </c>
      <c r="H144" t="s">
        <v>369</v>
      </c>
      <c r="I144" t="s">
        <v>840</v>
      </c>
      <c r="J144" t="s">
        <v>897</v>
      </c>
      <c r="K144" t="e">
        <f>VLOOKUP(A144,main!A$1:S$1048380,12,0)</f>
        <v>#N/A</v>
      </c>
      <c r="L144" s="13">
        <v>148.15</v>
      </c>
      <c r="M144" s="14">
        <f>AL144</f>
        <v>95.5</v>
      </c>
      <c r="N144" s="14">
        <v>31.25</v>
      </c>
      <c r="O144" s="14">
        <v>475</v>
      </c>
      <c r="P144" t="str">
        <f>AK144</f>
        <v>FT_SDSLBis_2M_4p_C1</v>
      </c>
      <c r="Q144" s="15">
        <v>41395</v>
      </c>
      <c r="S144" t="s">
        <v>358</v>
      </c>
      <c r="T144" s="16">
        <v>2</v>
      </c>
      <c r="U144" s="16"/>
      <c r="V144" s="16"/>
      <c r="W144" s="7" t="s">
        <v>863</v>
      </c>
      <c r="X144" s="17">
        <v>93.12</v>
      </c>
      <c r="Y144" s="17">
        <f t="shared" si="26"/>
        <v>31.25</v>
      </c>
      <c r="Z144" s="17">
        <v>562.5</v>
      </c>
      <c r="AA144" s="18">
        <f t="shared" si="27"/>
        <v>1208</v>
      </c>
      <c r="AB144" s="7" t="s">
        <v>360</v>
      </c>
      <c r="AC144" s="7" t="s">
        <v>383</v>
      </c>
      <c r="AD144">
        <v>1208</v>
      </c>
      <c r="AG144" t="e">
        <f t="shared" si="28"/>
        <v>#N/A</v>
      </c>
      <c r="AH144" s="19" t="s">
        <v>360</v>
      </c>
      <c r="AI144" s="20">
        <v>4</v>
      </c>
      <c r="AJ144" s="19" t="s">
        <v>360</v>
      </c>
      <c r="AK144" t="s">
        <v>361</v>
      </c>
      <c r="AL144" s="13">
        <v>95.5</v>
      </c>
      <c r="AM144" s="13">
        <v>562.5</v>
      </c>
      <c r="AN144">
        <v>1208</v>
      </c>
    </row>
    <row r="145" spans="1:40">
      <c r="A145" s="7" t="s">
        <v>898</v>
      </c>
      <c r="B145" t="e">
        <f>VLOOKUP(BdC!A145,main!A$1:S$1048380,2,0)</f>
        <v>#N/A</v>
      </c>
      <c r="C145" s="8" t="e">
        <f>VLOOKUP(A145,main!A$1:S$1048380,4,0)</f>
        <v>#N/A</v>
      </c>
      <c r="D145" t="s">
        <v>899</v>
      </c>
      <c r="E145" t="e">
        <f>VLOOKUP(A145,#REF!,5,0)</f>
        <v>#REF!</v>
      </c>
      <c r="F145" t="e">
        <f>VLOOKUP(A145,main!A$1:E$1048380,5,0)</f>
        <v>#N/A</v>
      </c>
      <c r="G145" t="s">
        <v>900</v>
      </c>
      <c r="H145" t="s">
        <v>369</v>
      </c>
      <c r="I145" t="s">
        <v>471</v>
      </c>
      <c r="J145" t="s">
        <v>901</v>
      </c>
      <c r="K145" t="e">
        <f>VLOOKUP(A145,main!A$1:S$1048380,12,0)</f>
        <v>#N/A</v>
      </c>
      <c r="L145" s="13">
        <v>248</v>
      </c>
      <c r="M145" s="14">
        <v>196.75</v>
      </c>
      <c r="N145" s="14">
        <v>27.63</v>
      </c>
      <c r="O145" s="14">
        <v>814.6</v>
      </c>
      <c r="P145" t="s">
        <v>699</v>
      </c>
      <c r="Q145" s="15">
        <v>41395</v>
      </c>
      <c r="S145" t="s">
        <v>358</v>
      </c>
      <c r="T145" s="16">
        <v>8</v>
      </c>
      <c r="U145" s="16"/>
      <c r="V145" s="16"/>
      <c r="W145" t="str">
        <f>P145</f>
        <v>FT_SDSL_8M_4p_C2</v>
      </c>
      <c r="X145" s="17">
        <f>M145</f>
        <v>196.75</v>
      </c>
      <c r="Y145" s="17">
        <f t="shared" si="26"/>
        <v>27.63</v>
      </c>
      <c r="Z145" s="17">
        <f t="shared" ref="Z145:Z152" si="29">O145</f>
        <v>814.6</v>
      </c>
      <c r="AA145" s="18">
        <f t="shared" si="27"/>
        <v>1208</v>
      </c>
      <c r="AB145" s="7" t="s">
        <v>360</v>
      </c>
      <c r="AC145" s="7" t="s">
        <v>383</v>
      </c>
      <c r="AD145">
        <v>1208</v>
      </c>
      <c r="AG145" t="e">
        <f t="shared" si="28"/>
        <v>#N/A</v>
      </c>
      <c r="AH145" s="19" t="s">
        <v>359</v>
      </c>
      <c r="AI145" s="20"/>
      <c r="AJ145" s="20"/>
    </row>
    <row r="146" spans="1:40">
      <c r="A146" s="7" t="s">
        <v>902</v>
      </c>
      <c r="B146" t="e">
        <f>VLOOKUP(BdC!A146,main!A$1:S$1048380,2,0)</f>
        <v>#N/A</v>
      </c>
      <c r="C146" s="8" t="e">
        <f>VLOOKUP(A146,main!A$1:S$1048380,4,0)</f>
        <v>#N/A</v>
      </c>
      <c r="D146" t="s">
        <v>903</v>
      </c>
      <c r="E146" t="e">
        <f>VLOOKUP(A146,#REF!,5,0)</f>
        <v>#REF!</v>
      </c>
      <c r="F146" t="e">
        <f>VLOOKUP(A146,main!A$1:E$1048380,5,0)</f>
        <v>#N/A</v>
      </c>
      <c r="G146" t="s">
        <v>904</v>
      </c>
      <c r="H146" t="s">
        <v>369</v>
      </c>
      <c r="I146" t="s">
        <v>471</v>
      </c>
      <c r="J146" t="s">
        <v>905</v>
      </c>
      <c r="K146" t="e">
        <f>VLOOKUP(A146,main!A$1:S$1048380,12,0)</f>
        <v>#N/A</v>
      </c>
      <c r="L146" s="13">
        <v>248</v>
      </c>
      <c r="M146" s="14">
        <v>196.75</v>
      </c>
      <c r="N146" s="14">
        <v>27.63</v>
      </c>
      <c r="O146" s="14">
        <v>814.6</v>
      </c>
      <c r="P146" t="s">
        <v>699</v>
      </c>
      <c r="Q146" s="15">
        <v>41395</v>
      </c>
      <c r="S146" t="s">
        <v>358</v>
      </c>
      <c r="T146" s="16">
        <v>8</v>
      </c>
      <c r="U146" s="16"/>
      <c r="V146" s="16"/>
      <c r="W146" t="str">
        <f>P146</f>
        <v>FT_SDSL_8M_4p_C2</v>
      </c>
      <c r="X146" s="17">
        <f>M146</f>
        <v>196.75</v>
      </c>
      <c r="Y146" s="17">
        <f t="shared" si="26"/>
        <v>27.63</v>
      </c>
      <c r="Z146" s="17">
        <f t="shared" si="29"/>
        <v>814.6</v>
      </c>
      <c r="AA146" s="18">
        <f t="shared" si="27"/>
        <v>1208</v>
      </c>
      <c r="AB146" s="7" t="s">
        <v>360</v>
      </c>
      <c r="AC146" t="s">
        <v>383</v>
      </c>
      <c r="AD146">
        <v>1208</v>
      </c>
      <c r="AG146" t="e">
        <f t="shared" si="28"/>
        <v>#N/A</v>
      </c>
      <c r="AH146" s="19" t="s">
        <v>359</v>
      </c>
      <c r="AI146" s="20"/>
      <c r="AJ146" s="20"/>
    </row>
    <row r="147" spans="1:40">
      <c r="A147" s="7" t="s">
        <v>906</v>
      </c>
      <c r="B147" t="e">
        <f>VLOOKUP(BdC!A147,main!A$1:S$1048380,2,0)</f>
        <v>#N/A</v>
      </c>
      <c r="C147" s="8" t="e">
        <f>VLOOKUP(A147,main!A$1:S$1048380,4,0)</f>
        <v>#N/A</v>
      </c>
      <c r="D147" t="s">
        <v>431</v>
      </c>
      <c r="E147" t="e">
        <f>VLOOKUP(A147,#REF!,5,0)</f>
        <v>#REF!</v>
      </c>
      <c r="F147" t="e">
        <f>VLOOKUP(A147,main!A$1:E$1048380,5,0)</f>
        <v>#N/A</v>
      </c>
      <c r="G147" t="s">
        <v>907</v>
      </c>
      <c r="H147" t="s">
        <v>369</v>
      </c>
      <c r="I147" t="s">
        <v>471</v>
      </c>
      <c r="J147" t="s">
        <v>908</v>
      </c>
      <c r="K147" t="e">
        <f>VLOOKUP(A147,main!A$1:S$1048380,12,0)</f>
        <v>#N/A</v>
      </c>
      <c r="L147" s="13">
        <v>248</v>
      </c>
      <c r="M147" s="14">
        <v>157.38</v>
      </c>
      <c r="N147" s="14">
        <v>27.63</v>
      </c>
      <c r="O147" s="14">
        <v>814.6</v>
      </c>
      <c r="P147" t="s">
        <v>474</v>
      </c>
      <c r="Q147" s="15">
        <v>41334</v>
      </c>
      <c r="S147" t="s">
        <v>358</v>
      </c>
      <c r="T147" s="16">
        <v>8</v>
      </c>
      <c r="U147" s="16"/>
      <c r="V147" s="16"/>
      <c r="W147" t="str">
        <f>P147</f>
        <v>FT_SDSL_8M_4p_C1</v>
      </c>
      <c r="X147" s="17">
        <f>M147</f>
        <v>157.38</v>
      </c>
      <c r="Y147" s="17">
        <f t="shared" si="26"/>
        <v>27.63</v>
      </c>
      <c r="Z147" s="17">
        <f t="shared" si="29"/>
        <v>814.6</v>
      </c>
      <c r="AA147" s="18">
        <f t="shared" si="27"/>
        <v>0</v>
      </c>
      <c r="AB147" s="7" t="s">
        <v>359</v>
      </c>
      <c r="AD147">
        <f>AN147</f>
        <v>0</v>
      </c>
      <c r="AG147" t="e">
        <f t="shared" si="28"/>
        <v>#N/A</v>
      </c>
      <c r="AH147" s="19" t="s">
        <v>359</v>
      </c>
      <c r="AI147" s="20"/>
      <c r="AJ147" s="20"/>
    </row>
    <row r="148" spans="1:40">
      <c r="A148" s="7" t="s">
        <v>909</v>
      </c>
      <c r="B148" t="e">
        <f>VLOOKUP(BdC!A148,main!A$1:S$1048380,2,0)</f>
        <v>#N/A</v>
      </c>
      <c r="C148" s="8" t="e">
        <f>VLOOKUP(A148,main!A$1:S$1048380,4,0)</f>
        <v>#N/A</v>
      </c>
      <c r="D148" t="s">
        <v>910</v>
      </c>
      <c r="E148" t="e">
        <f>VLOOKUP(A148,#REF!,5,0)</f>
        <v>#REF!</v>
      </c>
      <c r="F148" t="e">
        <f>VLOOKUP(A148,main!A$1:E$1048380,5,0)</f>
        <v>#N/A</v>
      </c>
      <c r="G148" t="s">
        <v>911</v>
      </c>
      <c r="H148" t="s">
        <v>369</v>
      </c>
      <c r="I148" t="s">
        <v>471</v>
      </c>
      <c r="J148" t="s">
        <v>912</v>
      </c>
      <c r="K148" t="e">
        <f>VLOOKUP(A148,main!A$1:S$1048380,12,0)</f>
        <v>#N/A</v>
      </c>
      <c r="L148" s="13">
        <v>248</v>
      </c>
      <c r="M148" s="14">
        <v>196.75</v>
      </c>
      <c r="N148" s="14">
        <v>27.63</v>
      </c>
      <c r="O148" s="14">
        <v>814.6</v>
      </c>
      <c r="P148" t="s">
        <v>699</v>
      </c>
      <c r="Q148" s="15">
        <v>41395</v>
      </c>
      <c r="S148" t="s">
        <v>358</v>
      </c>
      <c r="T148" s="16">
        <v>8</v>
      </c>
      <c r="U148" s="16"/>
      <c r="V148" s="16"/>
      <c r="W148" t="str">
        <f>P148</f>
        <v>FT_SDSL_8M_4p_C2</v>
      </c>
      <c r="X148" s="17">
        <f>M148</f>
        <v>196.75</v>
      </c>
      <c r="Y148" s="17">
        <f t="shared" si="26"/>
        <v>27.63</v>
      </c>
      <c r="Z148" s="17">
        <f t="shared" si="29"/>
        <v>814.6</v>
      </c>
      <c r="AA148" s="18">
        <f t="shared" si="27"/>
        <v>1208</v>
      </c>
      <c r="AB148" s="7" t="s">
        <v>360</v>
      </c>
      <c r="AC148" s="7" t="s">
        <v>383</v>
      </c>
      <c r="AD148">
        <v>1208</v>
      </c>
      <c r="AG148" t="e">
        <f t="shared" si="28"/>
        <v>#N/A</v>
      </c>
      <c r="AH148" s="19" t="s">
        <v>359</v>
      </c>
      <c r="AI148" s="20"/>
      <c r="AJ148" s="20"/>
    </row>
    <row r="149" spans="1:40">
      <c r="A149" s="7" t="s">
        <v>913</v>
      </c>
      <c r="B149" t="e">
        <f>VLOOKUP(BdC!A149,main!A$1:S$1048380,2,0)</f>
        <v>#N/A</v>
      </c>
      <c r="C149" s="8" t="e">
        <f>VLOOKUP(A149,main!A$1:S$1048380,4,0)</f>
        <v>#N/A</v>
      </c>
      <c r="D149" t="s">
        <v>914</v>
      </c>
      <c r="E149" t="e">
        <f>VLOOKUP(A149,#REF!,5,0)</f>
        <v>#REF!</v>
      </c>
      <c r="F149" t="e">
        <f>VLOOKUP(A149,main!A$1:E$1048380,5,0)</f>
        <v>#N/A</v>
      </c>
      <c r="G149" t="s">
        <v>915</v>
      </c>
      <c r="H149" t="s">
        <v>369</v>
      </c>
      <c r="I149" t="s">
        <v>471</v>
      </c>
      <c r="J149" t="s">
        <v>916</v>
      </c>
      <c r="K149" t="e">
        <f>VLOOKUP(A149,main!A$1:S$1048380,12,0)</f>
        <v>#N/A</v>
      </c>
      <c r="L149" s="13">
        <v>248</v>
      </c>
      <c r="M149" s="14">
        <f>AL149</f>
        <v>151.25</v>
      </c>
      <c r="N149" s="14">
        <v>31.25</v>
      </c>
      <c r="O149" s="14">
        <v>814.6</v>
      </c>
      <c r="P149" t="str">
        <f>AK149</f>
        <v>FT_SDSLBis_8M_4p_C2</v>
      </c>
      <c r="Q149" s="15">
        <v>41334</v>
      </c>
      <c r="S149" t="s">
        <v>358</v>
      </c>
      <c r="T149" s="16">
        <v>8</v>
      </c>
      <c r="U149" s="16"/>
      <c r="V149" s="16"/>
      <c r="W149" t="str">
        <f>P149</f>
        <v>FT_SDSLBis_8M_4p_C2</v>
      </c>
      <c r="X149" s="17">
        <f>M149</f>
        <v>151.25</v>
      </c>
      <c r="Y149" s="17">
        <f t="shared" si="26"/>
        <v>31.25</v>
      </c>
      <c r="Z149" s="17">
        <f t="shared" si="29"/>
        <v>814.6</v>
      </c>
      <c r="AA149" s="18">
        <f t="shared" si="27"/>
        <v>0</v>
      </c>
      <c r="AB149" s="7" t="s">
        <v>359</v>
      </c>
      <c r="AD149">
        <f>AN149</f>
        <v>0</v>
      </c>
      <c r="AG149" t="e">
        <f t="shared" si="28"/>
        <v>#N/A</v>
      </c>
      <c r="AH149" s="19" t="s">
        <v>360</v>
      </c>
      <c r="AI149" s="20">
        <v>2</v>
      </c>
      <c r="AJ149" s="19" t="s">
        <v>359</v>
      </c>
      <c r="AK149" t="s">
        <v>700</v>
      </c>
      <c r="AL149" s="13">
        <v>151.25</v>
      </c>
      <c r="AM149" s="13">
        <v>815</v>
      </c>
    </row>
    <row r="150" spans="1:40">
      <c r="A150" s="7" t="s">
        <v>917</v>
      </c>
      <c r="B150" t="e">
        <f>VLOOKUP(BdC!A150,main!A$1:S$1048380,2,0)</f>
        <v>#N/A</v>
      </c>
      <c r="C150" s="8" t="e">
        <f>VLOOKUP(A150,main!A$1:S$1048380,4,0)</f>
        <v>#N/A</v>
      </c>
      <c r="D150" t="s">
        <v>918</v>
      </c>
      <c r="E150" t="e">
        <f>VLOOKUP(A150,#REF!,5,0)</f>
        <v>#REF!</v>
      </c>
      <c r="F150" t="e">
        <f>VLOOKUP(A150,main!A$1:E$1048380,5,0)</f>
        <v>#N/A</v>
      </c>
      <c r="G150" t="s">
        <v>919</v>
      </c>
      <c r="H150" t="s">
        <v>542</v>
      </c>
      <c r="I150" t="s">
        <v>920</v>
      </c>
      <c r="J150" t="s">
        <v>921</v>
      </c>
      <c r="K150" t="e">
        <f>VLOOKUP(A150,main!A$1:S$1048380,12,0)</f>
        <v>#N/A</v>
      </c>
      <c r="L150" s="13">
        <v>2622</v>
      </c>
      <c r="M150" s="14">
        <v>1318.25</v>
      </c>
      <c r="N150" s="14">
        <v>0</v>
      </c>
      <c r="O150" s="14">
        <v>2500</v>
      </c>
      <c r="P150" t="s">
        <v>922</v>
      </c>
      <c r="Q150" s="15">
        <v>41334</v>
      </c>
      <c r="S150" t="s">
        <v>358</v>
      </c>
      <c r="T150" s="16">
        <v>40</v>
      </c>
      <c r="U150" s="16"/>
      <c r="V150" s="16"/>
      <c r="W150" s="7" t="s">
        <v>923</v>
      </c>
      <c r="X150" s="17">
        <v>1318.25</v>
      </c>
      <c r="Y150" s="17">
        <f t="shared" si="26"/>
        <v>0</v>
      </c>
      <c r="Z150" s="17">
        <f t="shared" si="29"/>
        <v>2500</v>
      </c>
      <c r="AA150" s="18">
        <f t="shared" si="27"/>
        <v>0</v>
      </c>
      <c r="AB150" s="7" t="s">
        <v>359</v>
      </c>
      <c r="AD150">
        <f>AN150</f>
        <v>0</v>
      </c>
    </row>
    <row r="151" spans="1:40">
      <c r="A151" s="7" t="s">
        <v>924</v>
      </c>
      <c r="B151" t="e">
        <f>VLOOKUP(BdC!A151,main!A$1:S$1048380,2,0)</f>
        <v>#N/A</v>
      </c>
      <c r="C151" s="8" t="e">
        <f>VLOOKUP(A151,main!A$1:S$1048380,4,0)</f>
        <v>#N/A</v>
      </c>
      <c r="D151" t="s">
        <v>692</v>
      </c>
      <c r="E151" t="e">
        <f>VLOOKUP(A151,#REF!,5,0)</f>
        <v>#REF!</v>
      </c>
      <c r="F151" t="e">
        <f>VLOOKUP(A151,main!A$1:E$1048380,5,0)</f>
        <v>#N/A</v>
      </c>
      <c r="G151" t="s">
        <v>925</v>
      </c>
      <c r="H151" t="s">
        <v>580</v>
      </c>
      <c r="I151" t="s">
        <v>920</v>
      </c>
      <c r="J151" t="s">
        <v>926</v>
      </c>
      <c r="K151" t="e">
        <f>VLOOKUP(A151,main!A$1:S$1048380,12,0)</f>
        <v>#N/A</v>
      </c>
      <c r="L151" s="13">
        <v>1120</v>
      </c>
      <c r="M151" s="14">
        <v>1100.75</v>
      </c>
      <c r="N151" s="14">
        <v>0</v>
      </c>
      <c r="O151" s="14">
        <v>0</v>
      </c>
      <c r="P151" t="s">
        <v>927</v>
      </c>
      <c r="Q151" s="15">
        <v>41275</v>
      </c>
      <c r="S151" t="s">
        <v>358</v>
      </c>
      <c r="T151" s="16">
        <v>40</v>
      </c>
      <c r="U151" s="16"/>
      <c r="V151" s="16"/>
      <c r="W151" s="7" t="s">
        <v>928</v>
      </c>
      <c r="X151" s="17">
        <v>1100.75</v>
      </c>
      <c r="Y151" s="17">
        <f t="shared" si="26"/>
        <v>0</v>
      </c>
      <c r="Z151" s="17">
        <f t="shared" si="29"/>
        <v>0</v>
      </c>
      <c r="AA151" s="18">
        <f t="shared" si="27"/>
        <v>0</v>
      </c>
      <c r="AB151" s="7" t="s">
        <v>359</v>
      </c>
      <c r="AD151">
        <f>AN151</f>
        <v>0</v>
      </c>
    </row>
    <row r="152" spans="1:40">
      <c r="A152" s="7" t="s">
        <v>929</v>
      </c>
      <c r="B152" t="e">
        <f>VLOOKUP(BdC!A152,main!A$1:S$1048380,2,0)</f>
        <v>#N/A</v>
      </c>
      <c r="C152" s="8" t="e">
        <f>VLOOKUP(A152,main!A$1:S$1048380,4,0)</f>
        <v>#N/A</v>
      </c>
      <c r="D152" t="s">
        <v>410</v>
      </c>
      <c r="E152" t="e">
        <f>VLOOKUP(A152,#REF!,5,0)</f>
        <v>#REF!</v>
      </c>
      <c r="F152" t="e">
        <f>VLOOKUP(A152,main!A$1:E$1048380,5,0)</f>
        <v>#N/A</v>
      </c>
      <c r="G152" t="s">
        <v>930</v>
      </c>
      <c r="H152" t="s">
        <v>614</v>
      </c>
      <c r="I152" t="s">
        <v>920</v>
      </c>
      <c r="J152" t="s">
        <v>931</v>
      </c>
      <c r="K152" t="e">
        <f>VLOOKUP(A152,main!A$1:S$1048380,12,0)</f>
        <v>#N/A</v>
      </c>
      <c r="L152" s="13">
        <v>748</v>
      </c>
      <c r="M152" s="14">
        <v>398</v>
      </c>
      <c r="N152" s="14">
        <v>0</v>
      </c>
      <c r="O152" s="14">
        <v>0</v>
      </c>
      <c r="P152" t="s">
        <v>932</v>
      </c>
      <c r="Q152" s="15">
        <v>41275</v>
      </c>
      <c r="S152" t="s">
        <v>399</v>
      </c>
      <c r="T152" s="16">
        <v>40</v>
      </c>
      <c r="U152" s="16"/>
      <c r="V152" s="16"/>
      <c r="W152" t="str">
        <f>P152</f>
        <v>SMSN_FO_40M</v>
      </c>
      <c r="X152" s="17">
        <f>M152</f>
        <v>398</v>
      </c>
      <c r="Y152" s="17">
        <f t="shared" si="26"/>
        <v>0</v>
      </c>
      <c r="Z152" s="17">
        <f t="shared" si="29"/>
        <v>0</v>
      </c>
      <c r="AA152" s="18">
        <f t="shared" si="27"/>
        <v>0</v>
      </c>
      <c r="AB152" s="7" t="s">
        <v>359</v>
      </c>
      <c r="AD152">
        <f>AN152</f>
        <v>0</v>
      </c>
    </row>
    <row r="153" spans="1:40">
      <c r="A153" s="7" t="s">
        <v>933</v>
      </c>
      <c r="B153" t="e">
        <f>VLOOKUP(BdC!A153,main!A$1:S$1048380,2,0)</f>
        <v>#N/A</v>
      </c>
      <c r="C153" s="8" t="e">
        <f>VLOOKUP(A153,main!A$1:S$1048380,4,0)</f>
        <v>#N/A</v>
      </c>
      <c r="D153" t="s">
        <v>732</v>
      </c>
      <c r="E153" t="e">
        <f>VLOOKUP(A153,#REF!,5,0)</f>
        <v>#REF!</v>
      </c>
      <c r="F153" t="e">
        <f>VLOOKUP(A153,main!A$1:E$1048380,5,0)</f>
        <v>#N/A</v>
      </c>
      <c r="G153" t="s">
        <v>934</v>
      </c>
      <c r="H153" t="s">
        <v>379</v>
      </c>
      <c r="I153" t="s">
        <v>380</v>
      </c>
      <c r="J153" t="s">
        <v>935</v>
      </c>
      <c r="K153" t="e">
        <f>VLOOKUP(A153,main!A$1:S$1048380,12,0)</f>
        <v>#N/A</v>
      </c>
      <c r="L153" s="13">
        <v>293.38</v>
      </c>
      <c r="M153" s="14">
        <v>116</v>
      </c>
      <c r="N153" s="14">
        <v>27.63</v>
      </c>
      <c r="O153" s="14">
        <v>562.5</v>
      </c>
      <c r="P153" t="s">
        <v>382</v>
      </c>
      <c r="Q153" s="15">
        <v>41395</v>
      </c>
      <c r="S153" t="s">
        <v>358</v>
      </c>
      <c r="T153" s="16">
        <v>4</v>
      </c>
      <c r="U153" s="16"/>
      <c r="V153" s="16"/>
      <c r="W153" s="7" t="s">
        <v>382</v>
      </c>
      <c r="X153" s="17">
        <v>116</v>
      </c>
      <c r="Y153" s="17">
        <f t="shared" si="26"/>
        <v>27.63</v>
      </c>
      <c r="Z153" s="17">
        <v>562.5</v>
      </c>
      <c r="AA153" s="18">
        <f t="shared" si="27"/>
        <v>1208</v>
      </c>
      <c r="AB153" s="7" t="s">
        <v>360</v>
      </c>
      <c r="AC153" s="7" t="s">
        <v>383</v>
      </c>
      <c r="AD153">
        <v>1208</v>
      </c>
      <c r="AG153" t="e">
        <f>VLOOKUP(A153,,5,0)</f>
        <v>#N/A</v>
      </c>
      <c r="AH153" s="19" t="s">
        <v>359</v>
      </c>
      <c r="AI153" s="20"/>
      <c r="AJ153" s="20"/>
    </row>
    <row r="154" spans="1:40">
      <c r="A154" s="7" t="s">
        <v>936</v>
      </c>
      <c r="B154" t="e">
        <f>VLOOKUP(BdC!A154,main!A$1:S$1048380,2,0)</f>
        <v>#N/A</v>
      </c>
      <c r="C154" s="8" t="e">
        <f>VLOOKUP(A154,main!A$1:S$1048380,4,0)</f>
        <v>#N/A</v>
      </c>
      <c r="D154" t="s">
        <v>937</v>
      </c>
      <c r="E154" t="e">
        <f>VLOOKUP(A154,#REF!,5,0)</f>
        <v>#REF!</v>
      </c>
      <c r="F154" t="e">
        <f>VLOOKUP(A154,main!A$1:E$1048380,5,0)</f>
        <v>#N/A</v>
      </c>
      <c r="G154" t="s">
        <v>938</v>
      </c>
      <c r="H154" t="s">
        <v>369</v>
      </c>
      <c r="I154" t="s">
        <v>471</v>
      </c>
      <c r="J154" t="s">
        <v>939</v>
      </c>
      <c r="K154" t="e">
        <f>VLOOKUP(A154,main!A$1:S$1048380,12,0)</f>
        <v>#N/A</v>
      </c>
      <c r="L154" s="13">
        <v>248</v>
      </c>
      <c r="M154" s="14">
        <v>140.13</v>
      </c>
      <c r="N154" s="14">
        <v>31.25</v>
      </c>
      <c r="O154" s="14">
        <v>815</v>
      </c>
      <c r="P154" t="s">
        <v>473</v>
      </c>
      <c r="Q154" s="15">
        <v>41334</v>
      </c>
      <c r="S154" t="s">
        <v>374</v>
      </c>
      <c r="T154" s="16">
        <v>8</v>
      </c>
      <c r="U154" s="16"/>
      <c r="V154" s="16"/>
      <c r="W154" t="str">
        <f>P154</f>
        <v>FT_SDSLBis_8M_4p_C1</v>
      </c>
      <c r="X154" s="17">
        <f>M154</f>
        <v>140.13</v>
      </c>
      <c r="Y154" s="17">
        <f t="shared" si="26"/>
        <v>31.25</v>
      </c>
      <c r="Z154" s="17">
        <f>O154</f>
        <v>815</v>
      </c>
      <c r="AA154" s="18">
        <f t="shared" si="27"/>
        <v>0</v>
      </c>
      <c r="AB154" s="7" t="s">
        <v>359</v>
      </c>
      <c r="AD154">
        <f>AN154</f>
        <v>0</v>
      </c>
    </row>
    <row r="155" spans="1:40">
      <c r="A155" s="7" t="s">
        <v>940</v>
      </c>
      <c r="B155" t="e">
        <f>VLOOKUP(BdC!A155,main!A$1:S$1048380,2,0)</f>
        <v>#N/A</v>
      </c>
      <c r="C155" s="8" t="e">
        <f>VLOOKUP(A155,main!A$1:S$1048380,4,0)</f>
        <v>#N/A</v>
      </c>
      <c r="D155" t="s">
        <v>941</v>
      </c>
      <c r="E155" t="e">
        <f>VLOOKUP(A155,#REF!,5,0)</f>
        <v>#REF!</v>
      </c>
      <c r="F155" t="e">
        <f>VLOOKUP(A155,main!A$1:E$1048380,5,0)</f>
        <v>#N/A</v>
      </c>
      <c r="K155" t="e">
        <f>VLOOKUP(A155,main!A$1:S$1048380,12,0)</f>
        <v>#N/A</v>
      </c>
      <c r="L155" s="13"/>
      <c r="M155" s="14">
        <v>110.38</v>
      </c>
      <c r="N155" s="14">
        <v>31.25</v>
      </c>
      <c r="O155" s="14">
        <v>562.5</v>
      </c>
      <c r="P155" t="s">
        <v>513</v>
      </c>
      <c r="Q155" s="15">
        <v>41395</v>
      </c>
      <c r="R155" t="s">
        <v>942</v>
      </c>
      <c r="S155" t="s">
        <v>374</v>
      </c>
      <c r="T155" s="16">
        <v>4</v>
      </c>
      <c r="U155" s="16"/>
      <c r="V155" s="16"/>
      <c r="W155" t="str">
        <f>P155</f>
        <v>FT_SDSLBis_4M_4p_C1</v>
      </c>
      <c r="X155" s="17">
        <f>M155</f>
        <v>110.38</v>
      </c>
      <c r="Y155" s="17">
        <f t="shared" si="26"/>
        <v>31.25</v>
      </c>
      <c r="Z155" s="17">
        <f>O155</f>
        <v>562.5</v>
      </c>
      <c r="AA155" s="18">
        <f t="shared" si="27"/>
        <v>1208</v>
      </c>
      <c r="AB155" s="7" t="s">
        <v>360</v>
      </c>
      <c r="AC155" s="7" t="s">
        <v>383</v>
      </c>
      <c r="AD155">
        <v>1208</v>
      </c>
    </row>
    <row r="156" spans="1:40">
      <c r="A156" s="7" t="s">
        <v>943</v>
      </c>
      <c r="B156" t="e">
        <f>VLOOKUP(BdC!A156,main!A$1:S$1048380,2,0)</f>
        <v>#N/A</v>
      </c>
      <c r="C156" s="8" t="e">
        <f>VLOOKUP(A156,main!A$1:S$1048380,4,0)</f>
        <v>#N/A</v>
      </c>
      <c r="D156" t="s">
        <v>404</v>
      </c>
      <c r="E156" t="e">
        <f>VLOOKUP(A156,#REF!,5,0)</f>
        <v>#REF!</v>
      </c>
      <c r="F156" t="e">
        <f>VLOOKUP(A156,main!A$1:E$1048380,5,0)</f>
        <v>#N/A</v>
      </c>
      <c r="G156" t="s">
        <v>944</v>
      </c>
      <c r="H156" t="s">
        <v>369</v>
      </c>
      <c r="I156" t="s">
        <v>380</v>
      </c>
      <c r="J156" t="s">
        <v>945</v>
      </c>
      <c r="K156" t="e">
        <f>VLOOKUP(A156,main!A$1:S$1048380,12,0)</f>
        <v>#N/A</v>
      </c>
      <c r="L156" s="13">
        <v>293.38</v>
      </c>
      <c r="M156" s="14">
        <v>140.13</v>
      </c>
      <c r="N156" s="14">
        <v>31.25</v>
      </c>
      <c r="O156" s="14">
        <v>815</v>
      </c>
      <c r="P156" t="s">
        <v>473</v>
      </c>
      <c r="Q156" s="15">
        <v>41395</v>
      </c>
      <c r="R156" t="s">
        <v>479</v>
      </c>
      <c r="S156" t="s">
        <v>374</v>
      </c>
      <c r="T156" s="16">
        <v>8</v>
      </c>
      <c r="U156" s="16"/>
      <c r="V156" s="16"/>
      <c r="W156" t="str">
        <f>P156</f>
        <v>FT_SDSLBis_8M_4p_C1</v>
      </c>
      <c r="X156" s="17">
        <f>M156</f>
        <v>140.13</v>
      </c>
      <c r="Y156" s="17">
        <f t="shared" si="26"/>
        <v>31.25</v>
      </c>
      <c r="Z156" s="17">
        <f>O156</f>
        <v>815</v>
      </c>
      <c r="AA156" s="18">
        <f t="shared" si="27"/>
        <v>1208</v>
      </c>
      <c r="AB156" s="7" t="s">
        <v>360</v>
      </c>
      <c r="AC156" s="7" t="s">
        <v>383</v>
      </c>
      <c r="AD156">
        <v>1208</v>
      </c>
    </row>
    <row r="157" spans="1:40">
      <c r="A157" s="7" t="s">
        <v>946</v>
      </c>
      <c r="B157" t="e">
        <f>VLOOKUP(BdC!A157,main!A$1:S$1048380,2,0)</f>
        <v>#N/A</v>
      </c>
      <c r="C157" s="8" t="e">
        <f>VLOOKUP(A157,main!A$1:S$1048380,4,0)</f>
        <v>#N/A</v>
      </c>
      <c r="D157" t="s">
        <v>947</v>
      </c>
      <c r="E157" t="e">
        <f>VLOOKUP(A157,#REF!,5,0)</f>
        <v>#REF!</v>
      </c>
      <c r="F157" t="e">
        <f>VLOOKUP(A157,main!A$1:E$1048380,5,0)</f>
        <v>#N/A</v>
      </c>
      <c r="G157" t="s">
        <v>948</v>
      </c>
      <c r="H157" t="s">
        <v>369</v>
      </c>
      <c r="I157" t="s">
        <v>840</v>
      </c>
      <c r="J157" t="s">
        <v>949</v>
      </c>
      <c r="K157" t="e">
        <f>VLOOKUP(A157,main!A$1:S$1048380,12,0)</f>
        <v>#N/A</v>
      </c>
      <c r="L157" s="13">
        <v>148.15</v>
      </c>
      <c r="M157" s="14">
        <f>AL157</f>
        <v>95.5</v>
      </c>
      <c r="N157" s="14">
        <v>31.25</v>
      </c>
      <c r="O157" s="14">
        <v>475</v>
      </c>
      <c r="P157" t="str">
        <f>AK157</f>
        <v>FT_SDSLBis_2M_4p_C1</v>
      </c>
      <c r="Q157" s="15">
        <v>41395</v>
      </c>
      <c r="S157" t="s">
        <v>358</v>
      </c>
      <c r="T157" s="16">
        <v>2</v>
      </c>
      <c r="U157" s="16"/>
      <c r="V157" s="16"/>
      <c r="W157" s="7" t="s">
        <v>863</v>
      </c>
      <c r="X157" s="17">
        <v>116</v>
      </c>
      <c r="Y157" s="17">
        <f t="shared" si="26"/>
        <v>31.25</v>
      </c>
      <c r="Z157" s="17">
        <v>562.5</v>
      </c>
      <c r="AA157" s="18">
        <f t="shared" si="27"/>
        <v>1208</v>
      </c>
      <c r="AB157" s="7" t="s">
        <v>360</v>
      </c>
      <c r="AC157" s="7" t="s">
        <v>383</v>
      </c>
      <c r="AD157">
        <v>1208</v>
      </c>
      <c r="AG157" t="e">
        <f>VLOOKUP(A157,,5,0)</f>
        <v>#N/A</v>
      </c>
      <c r="AH157" s="19" t="s">
        <v>360</v>
      </c>
      <c r="AI157" s="20">
        <v>4</v>
      </c>
      <c r="AJ157" s="19" t="s">
        <v>360</v>
      </c>
      <c r="AK157" t="s">
        <v>361</v>
      </c>
      <c r="AL157" s="13">
        <v>95.5</v>
      </c>
      <c r="AM157" s="13">
        <v>562.5</v>
      </c>
      <c r="AN157">
        <v>1208</v>
      </c>
    </row>
    <row r="158" spans="1:40">
      <c r="A158" s="7" t="s">
        <v>950</v>
      </c>
      <c r="B158" t="e">
        <f>VLOOKUP(BdC!A158,main!A$1:S$1048380,2,0)</f>
        <v>#N/A</v>
      </c>
      <c r="C158" s="8" t="e">
        <f>VLOOKUP(A158,main!A$1:S$1048380,4,0)</f>
        <v>#N/A</v>
      </c>
      <c r="D158" t="s">
        <v>410</v>
      </c>
      <c r="E158" t="e">
        <f>VLOOKUP(A158,#REF!,5,0)</f>
        <v>#REF!</v>
      </c>
      <c r="F158" t="e">
        <f>VLOOKUP(A158,main!A$1:E$1048380,5,0)</f>
        <v>#N/A</v>
      </c>
      <c r="G158" t="s">
        <v>951</v>
      </c>
      <c r="H158" t="s">
        <v>369</v>
      </c>
      <c r="I158" t="s">
        <v>471</v>
      </c>
      <c r="J158" t="s">
        <v>952</v>
      </c>
      <c r="K158" t="e">
        <f>VLOOKUP(A158,main!A$1:S$1048380,12,0)</f>
        <v>#N/A</v>
      </c>
      <c r="L158" s="13">
        <v>248</v>
      </c>
      <c r="M158" s="14">
        <v>187.75</v>
      </c>
      <c r="N158" s="14">
        <v>31.25</v>
      </c>
      <c r="O158" s="14">
        <v>815</v>
      </c>
      <c r="P158" t="s">
        <v>478</v>
      </c>
      <c r="Q158" s="15">
        <v>41395</v>
      </c>
      <c r="R158" t="s">
        <v>479</v>
      </c>
      <c r="S158" t="s">
        <v>374</v>
      </c>
      <c r="T158" s="16">
        <v>12</v>
      </c>
      <c r="U158" s="16"/>
      <c r="V158" s="16"/>
      <c r="W158" t="str">
        <f>P158</f>
        <v>FT_SDSLBis_12M_4p_C1</v>
      </c>
      <c r="X158" s="17">
        <f>M158</f>
        <v>187.75</v>
      </c>
      <c r="Y158" s="17">
        <f t="shared" si="26"/>
        <v>31.25</v>
      </c>
      <c r="Z158" s="17">
        <f>O158</f>
        <v>815</v>
      </c>
      <c r="AA158" s="18">
        <f t="shared" si="27"/>
        <v>1208</v>
      </c>
      <c r="AB158" s="7" t="s">
        <v>360</v>
      </c>
      <c r="AC158" s="7" t="s">
        <v>383</v>
      </c>
      <c r="AD158">
        <v>1208</v>
      </c>
      <c r="AK158" t="s">
        <v>361</v>
      </c>
      <c r="AL158" s="13">
        <v>95.5</v>
      </c>
      <c r="AM158" s="13">
        <v>562.5</v>
      </c>
    </row>
    <row r="159" spans="1:40">
      <c r="A159" s="7" t="s">
        <v>946</v>
      </c>
      <c r="B159" t="e">
        <f>VLOOKUP(BdC!A159,main!A$1:S$1048380,2,0)</f>
        <v>#N/A</v>
      </c>
      <c r="C159" s="8" t="e">
        <f>VLOOKUP(A159,main!A$1:S$1048380,4,0)</f>
        <v>#N/A</v>
      </c>
      <c r="D159" t="s">
        <v>947</v>
      </c>
      <c r="E159" t="e">
        <f>VLOOKUP(A159,#REF!,5,0)</f>
        <v>#REF!</v>
      </c>
      <c r="F159" t="e">
        <f>VLOOKUP(A159,main!A$1:E$1048380,5,0)</f>
        <v>#N/A</v>
      </c>
      <c r="G159" t="s">
        <v>953</v>
      </c>
      <c r="H159" t="s">
        <v>369</v>
      </c>
      <c r="I159" t="s">
        <v>840</v>
      </c>
      <c r="J159" t="s">
        <v>954</v>
      </c>
      <c r="K159" t="e">
        <f>VLOOKUP(A159,main!A$1:S$1048380,12,0)</f>
        <v>#N/A</v>
      </c>
      <c r="L159" s="13">
        <v>148.15</v>
      </c>
      <c r="M159" s="14">
        <f>AL159</f>
        <v>95.5</v>
      </c>
      <c r="N159" s="14">
        <v>31.25</v>
      </c>
      <c r="O159" s="14">
        <v>475</v>
      </c>
      <c r="P159" t="str">
        <f>AK159</f>
        <v>FT_SDSLBis_2M_4p_C1</v>
      </c>
      <c r="Q159" s="15">
        <v>41395</v>
      </c>
      <c r="S159" t="s">
        <v>358</v>
      </c>
      <c r="T159" s="16">
        <v>2</v>
      </c>
      <c r="U159" s="16"/>
      <c r="V159" s="16"/>
      <c r="W159" s="7" t="s">
        <v>863</v>
      </c>
      <c r="X159" s="17">
        <v>116</v>
      </c>
      <c r="Y159" s="17">
        <f t="shared" si="26"/>
        <v>31.25</v>
      </c>
      <c r="Z159" s="17">
        <v>562.5</v>
      </c>
      <c r="AA159" s="18">
        <f t="shared" si="27"/>
        <v>1208</v>
      </c>
      <c r="AB159" s="7" t="s">
        <v>360</v>
      </c>
      <c r="AC159" s="7" t="s">
        <v>383</v>
      </c>
      <c r="AD159">
        <v>1208</v>
      </c>
      <c r="AG159" t="e">
        <f>VLOOKUP(A159,,5,0)</f>
        <v>#N/A</v>
      </c>
      <c r="AH159" s="19" t="s">
        <v>360</v>
      </c>
      <c r="AI159" s="20">
        <v>4</v>
      </c>
      <c r="AJ159" s="19" t="s">
        <v>360</v>
      </c>
      <c r="AK159" t="s">
        <v>361</v>
      </c>
      <c r="AL159" s="13">
        <v>95.5</v>
      </c>
      <c r="AM159" s="13">
        <v>562.5</v>
      </c>
      <c r="AN159">
        <v>1208</v>
      </c>
    </row>
    <row r="160" spans="1:40">
      <c r="A160" s="7" t="s">
        <v>940</v>
      </c>
      <c r="B160" t="e">
        <f>VLOOKUP(BdC!A160,main!A$1:S$1048380,2,0)</f>
        <v>#N/A</v>
      </c>
      <c r="C160" s="8" t="e">
        <f>VLOOKUP(A160,main!A$1:S$1048380,4,0)</f>
        <v>#N/A</v>
      </c>
      <c r="D160" t="s">
        <v>941</v>
      </c>
      <c r="E160" t="e">
        <f>VLOOKUP(A160,#REF!,5,0)</f>
        <v>#REF!</v>
      </c>
      <c r="F160" t="e">
        <f>VLOOKUP(A160,main!A$1:E$1048380,5,0)</f>
        <v>#N/A</v>
      </c>
      <c r="G160" t="s">
        <v>955</v>
      </c>
      <c r="H160" t="s">
        <v>369</v>
      </c>
      <c r="I160" t="s">
        <v>380</v>
      </c>
      <c r="J160" t="s">
        <v>956</v>
      </c>
      <c r="K160" t="e">
        <f>VLOOKUP(A160,main!A$1:S$1048380,12,0)</f>
        <v>#N/A</v>
      </c>
      <c r="L160" s="13">
        <v>293.38</v>
      </c>
      <c r="M160" s="14">
        <f>AL160</f>
        <v>95.5</v>
      </c>
      <c r="N160" s="14">
        <v>31.25</v>
      </c>
      <c r="O160" s="14">
        <v>562.5</v>
      </c>
      <c r="P160" t="s">
        <v>513</v>
      </c>
      <c r="Q160" s="15">
        <v>41395</v>
      </c>
      <c r="S160" t="s">
        <v>374</v>
      </c>
      <c r="T160" s="16">
        <v>4</v>
      </c>
      <c r="U160" s="16"/>
      <c r="V160" s="16"/>
      <c r="W160" t="str">
        <f t="shared" ref="W160:W165" si="30">P160</f>
        <v>FT_SDSLBis_4M_4p_C1</v>
      </c>
      <c r="X160" s="17">
        <f t="shared" ref="X160:X165" si="31">M160</f>
        <v>95.5</v>
      </c>
      <c r="Y160" s="17">
        <f t="shared" si="26"/>
        <v>31.25</v>
      </c>
      <c r="Z160" s="17">
        <f t="shared" ref="Z160:Z165" si="32">O160</f>
        <v>562.5</v>
      </c>
      <c r="AA160" s="18">
        <f t="shared" si="27"/>
        <v>1208</v>
      </c>
      <c r="AB160" s="7" t="s">
        <v>360</v>
      </c>
      <c r="AC160" s="7" t="s">
        <v>383</v>
      </c>
      <c r="AD160">
        <v>1208</v>
      </c>
      <c r="AK160" t="s">
        <v>361</v>
      </c>
      <c r="AL160" s="13">
        <v>95.5</v>
      </c>
      <c r="AM160" s="13">
        <v>562.5</v>
      </c>
    </row>
    <row r="161" spans="1:40">
      <c r="A161" s="7" t="s">
        <v>957</v>
      </c>
      <c r="B161" t="e">
        <f>VLOOKUP(BdC!A161,main!A$1:S$1048380,2,0)</f>
        <v>#N/A</v>
      </c>
      <c r="C161" s="8" t="e">
        <f>VLOOKUP(A161,main!A$1:S$1048380,4,0)</f>
        <v>#N/A</v>
      </c>
      <c r="D161" t="s">
        <v>404</v>
      </c>
      <c r="E161" t="e">
        <f>VLOOKUP(A161,#REF!,5,0)</f>
        <v>#REF!</v>
      </c>
      <c r="F161" t="e">
        <f>VLOOKUP(A161,main!A$1:E$1048380,5,0)</f>
        <v>#N/A</v>
      </c>
      <c r="G161" t="s">
        <v>958</v>
      </c>
      <c r="H161" t="s">
        <v>369</v>
      </c>
      <c r="I161" t="s">
        <v>471</v>
      </c>
      <c r="J161" t="s">
        <v>959</v>
      </c>
      <c r="K161" t="e">
        <f>VLOOKUP(A161,main!A$1:S$1048380,12,0)</f>
        <v>#N/A</v>
      </c>
      <c r="L161" s="13">
        <v>248</v>
      </c>
      <c r="M161" s="14">
        <v>140.13</v>
      </c>
      <c r="N161" s="14">
        <v>31.25</v>
      </c>
      <c r="O161" s="14">
        <v>815</v>
      </c>
      <c r="P161" t="s">
        <v>473</v>
      </c>
      <c r="Q161" s="15">
        <v>41334</v>
      </c>
      <c r="S161" t="s">
        <v>374</v>
      </c>
      <c r="T161" s="16">
        <v>8</v>
      </c>
      <c r="U161" s="16"/>
      <c r="V161" s="16"/>
      <c r="W161" t="str">
        <f t="shared" si="30"/>
        <v>FT_SDSLBis_8M_4p_C1</v>
      </c>
      <c r="X161" s="17">
        <f t="shared" si="31"/>
        <v>140.13</v>
      </c>
      <c r="Y161" s="17">
        <f t="shared" si="26"/>
        <v>31.25</v>
      </c>
      <c r="Z161" s="17">
        <f t="shared" si="32"/>
        <v>815</v>
      </c>
      <c r="AA161" s="18">
        <f t="shared" si="27"/>
        <v>0</v>
      </c>
      <c r="AB161" s="7" t="s">
        <v>359</v>
      </c>
      <c r="AD161">
        <f>AN161</f>
        <v>0</v>
      </c>
    </row>
    <row r="162" spans="1:40">
      <c r="A162" s="7" t="s">
        <v>960</v>
      </c>
      <c r="B162" t="e">
        <f>VLOOKUP(BdC!A162,main!A$1:S$1048380,2,0)</f>
        <v>#N/A</v>
      </c>
      <c r="C162" s="8" t="e">
        <f>VLOOKUP(A162,main!A$1:S$1048380,4,0)</f>
        <v>#N/A</v>
      </c>
      <c r="D162" t="s">
        <v>961</v>
      </c>
      <c r="E162" t="e">
        <f>VLOOKUP(A162,#REF!,5,0)</f>
        <v>#REF!</v>
      </c>
      <c r="F162" t="e">
        <f>VLOOKUP(A162,main!A$1:E$1048380,5,0)</f>
        <v>#N/A</v>
      </c>
      <c r="G162" t="s">
        <v>962</v>
      </c>
      <c r="H162" t="s">
        <v>369</v>
      </c>
      <c r="I162" t="s">
        <v>471</v>
      </c>
      <c r="J162" t="s">
        <v>963</v>
      </c>
      <c r="K162" t="e">
        <f>VLOOKUP(A162,main!A$1:S$1048380,12,0)</f>
        <v>#N/A</v>
      </c>
      <c r="L162" s="13">
        <v>248</v>
      </c>
      <c r="M162" s="14">
        <v>151.25</v>
      </c>
      <c r="N162" s="14">
        <v>31.25</v>
      </c>
      <c r="O162" s="14">
        <v>815</v>
      </c>
      <c r="P162" t="s">
        <v>700</v>
      </c>
      <c r="Q162" s="15">
        <v>41395</v>
      </c>
      <c r="S162" t="s">
        <v>374</v>
      </c>
      <c r="T162" s="16">
        <v>8</v>
      </c>
      <c r="U162" s="16"/>
      <c r="V162" s="16"/>
      <c r="W162" t="str">
        <f t="shared" si="30"/>
        <v>FT_SDSLBis_8M_4p_C2</v>
      </c>
      <c r="X162" s="17">
        <f t="shared" si="31"/>
        <v>151.25</v>
      </c>
      <c r="Y162" s="17">
        <f t="shared" si="26"/>
        <v>31.25</v>
      </c>
      <c r="Z162" s="17">
        <f t="shared" si="32"/>
        <v>815</v>
      </c>
      <c r="AA162" s="18">
        <f t="shared" si="27"/>
        <v>1208</v>
      </c>
      <c r="AB162" s="7" t="s">
        <v>360</v>
      </c>
      <c r="AC162" t="s">
        <v>383</v>
      </c>
      <c r="AD162">
        <v>1208</v>
      </c>
    </row>
    <row r="163" spans="1:40">
      <c r="A163" s="7" t="s">
        <v>964</v>
      </c>
      <c r="B163" t="e">
        <f>VLOOKUP(BdC!A163,main!A$1:S$1048380,2,0)</f>
        <v>#N/A</v>
      </c>
      <c r="C163" s="8" t="e">
        <f>VLOOKUP(A163,main!A$1:S$1048380,4,0)</f>
        <v>#N/A</v>
      </c>
      <c r="D163" t="s">
        <v>965</v>
      </c>
      <c r="E163" t="e">
        <f>VLOOKUP(A163,#REF!,5,0)</f>
        <v>#REF!</v>
      </c>
      <c r="F163" t="e">
        <f>VLOOKUP(A163,main!A$1:E$1048380,5,0)</f>
        <v>#N/A</v>
      </c>
      <c r="G163" t="s">
        <v>966</v>
      </c>
      <c r="H163" t="s">
        <v>379</v>
      </c>
      <c r="I163" t="s">
        <v>380</v>
      </c>
      <c r="J163" t="s">
        <v>967</v>
      </c>
      <c r="K163" t="e">
        <f>VLOOKUP(A163,main!A$1:S$1048380,12,0)</f>
        <v>#N/A</v>
      </c>
      <c r="L163" s="13">
        <v>293.38</v>
      </c>
      <c r="M163" s="14">
        <v>116.63</v>
      </c>
      <c r="N163" s="14">
        <v>31.25</v>
      </c>
      <c r="O163" s="14">
        <v>562.5</v>
      </c>
      <c r="P163" t="s">
        <v>800</v>
      </c>
      <c r="Q163" s="15">
        <v>41334</v>
      </c>
      <c r="S163" t="s">
        <v>374</v>
      </c>
      <c r="T163" s="16">
        <v>4</v>
      </c>
      <c r="U163" s="16"/>
      <c r="V163" s="16"/>
      <c r="W163" t="str">
        <f t="shared" si="30"/>
        <v>FT_SDSLBis_4M_4p_C2</v>
      </c>
      <c r="X163" s="17">
        <f t="shared" si="31"/>
        <v>116.63</v>
      </c>
      <c r="Y163" s="17">
        <f t="shared" si="26"/>
        <v>31.25</v>
      </c>
      <c r="Z163" s="17">
        <f t="shared" si="32"/>
        <v>562.5</v>
      </c>
      <c r="AA163" s="18">
        <f t="shared" si="27"/>
        <v>0</v>
      </c>
      <c r="AB163" s="7" t="s">
        <v>359</v>
      </c>
      <c r="AD163">
        <f>AN163</f>
        <v>0</v>
      </c>
    </row>
    <row r="164" spans="1:40">
      <c r="A164" s="7" t="s">
        <v>968</v>
      </c>
      <c r="B164" t="e">
        <f>VLOOKUP(BdC!A164,main!A$1:S$1048380,2,0)</f>
        <v>#N/A</v>
      </c>
      <c r="C164" s="8" t="e">
        <f>VLOOKUP(A164,main!A$1:S$1048380,4,0)</f>
        <v>#N/A</v>
      </c>
      <c r="D164" t="s">
        <v>969</v>
      </c>
      <c r="E164" t="e">
        <f>VLOOKUP(A164,#REF!,5,0)</f>
        <v>#REF!</v>
      </c>
      <c r="F164" t="e">
        <f>VLOOKUP(A164,main!A$1:E$1048380,5,0)</f>
        <v>#N/A</v>
      </c>
      <c r="G164" t="s">
        <v>970</v>
      </c>
      <c r="H164" t="s">
        <v>388</v>
      </c>
      <c r="I164" t="s">
        <v>380</v>
      </c>
      <c r="J164" t="s">
        <v>971</v>
      </c>
      <c r="K164" s="13" t="e">
        <f>VLOOKUP(A164,main!A$1:S$1048380,12,0)</f>
        <v>#N/A</v>
      </c>
      <c r="L164" s="13">
        <v>293.38</v>
      </c>
      <c r="M164" s="14">
        <v>196.75</v>
      </c>
      <c r="N164" s="14">
        <v>27.63</v>
      </c>
      <c r="O164" s="14">
        <v>814.6</v>
      </c>
      <c r="P164" t="s">
        <v>699</v>
      </c>
      <c r="Q164" s="15">
        <v>41395</v>
      </c>
      <c r="R164" t="s">
        <v>972</v>
      </c>
      <c r="S164" t="s">
        <v>358</v>
      </c>
      <c r="T164" s="16">
        <v>8</v>
      </c>
      <c r="U164" s="16"/>
      <c r="V164" s="16"/>
      <c r="W164" t="str">
        <f t="shared" si="30"/>
        <v>FT_SDSL_8M_4p_C2</v>
      </c>
      <c r="X164" s="17">
        <f t="shared" si="31"/>
        <v>196.75</v>
      </c>
      <c r="Y164" s="17">
        <f t="shared" si="26"/>
        <v>27.63</v>
      </c>
      <c r="Z164" s="17">
        <f t="shared" si="32"/>
        <v>814.6</v>
      </c>
      <c r="AA164" s="18">
        <f t="shared" si="27"/>
        <v>1208</v>
      </c>
      <c r="AB164" s="7" t="s">
        <v>360</v>
      </c>
      <c r="AC164" s="7" t="s">
        <v>383</v>
      </c>
      <c r="AD164">
        <v>1208</v>
      </c>
      <c r="AG164" t="e">
        <f>VLOOKUP(A164,,5,0)</f>
        <v>#N/A</v>
      </c>
      <c r="AH164" s="19" t="s">
        <v>359</v>
      </c>
      <c r="AI164" s="20"/>
      <c r="AJ164" s="20"/>
    </row>
    <row r="165" spans="1:40">
      <c r="A165" s="7" t="s">
        <v>973</v>
      </c>
      <c r="B165" t="e">
        <f>VLOOKUP(BdC!A165,main!A$1:S$1048380,2,0)</f>
        <v>#N/A</v>
      </c>
      <c r="C165" s="8" t="e">
        <f>VLOOKUP(A165,main!A$1:S$1048380,4,0)</f>
        <v>#N/A</v>
      </c>
      <c r="D165" t="s">
        <v>449</v>
      </c>
      <c r="E165" t="e">
        <f>VLOOKUP(A165,#REF!,5,0)</f>
        <v>#REF!</v>
      </c>
      <c r="F165" t="e">
        <f>VLOOKUP(A165,main!A$1:E$1048380,5,0)</f>
        <v>#N/A</v>
      </c>
      <c r="G165" t="s">
        <v>974</v>
      </c>
      <c r="H165" t="s">
        <v>369</v>
      </c>
      <c r="I165" t="s">
        <v>471</v>
      </c>
      <c r="J165" t="s">
        <v>975</v>
      </c>
      <c r="K165" t="e">
        <f>VLOOKUP(A165,main!A$1:S$1048380,12,0)</f>
        <v>#N/A</v>
      </c>
      <c r="L165" s="13">
        <v>248</v>
      </c>
      <c r="M165" s="14">
        <v>213.5</v>
      </c>
      <c r="N165" s="14">
        <v>31.25</v>
      </c>
      <c r="O165" s="14">
        <v>1067.4000000000001</v>
      </c>
      <c r="P165" t="s">
        <v>837</v>
      </c>
      <c r="Q165" s="15">
        <v>41395</v>
      </c>
      <c r="R165" t="s">
        <v>479</v>
      </c>
      <c r="S165" t="s">
        <v>374</v>
      </c>
      <c r="T165" s="16">
        <v>16</v>
      </c>
      <c r="U165" s="16"/>
      <c r="V165" s="16"/>
      <c r="W165" t="str">
        <f t="shared" si="30"/>
        <v>FT_SDSLBis_16M_4p_C1</v>
      </c>
      <c r="X165" s="17">
        <f t="shared" si="31"/>
        <v>213.5</v>
      </c>
      <c r="Y165" s="17">
        <f t="shared" si="26"/>
        <v>31.25</v>
      </c>
      <c r="Z165" s="17">
        <f t="shared" si="32"/>
        <v>1067.4000000000001</v>
      </c>
      <c r="AA165" s="18">
        <f t="shared" si="27"/>
        <v>1208</v>
      </c>
      <c r="AB165" s="7" t="s">
        <v>360</v>
      </c>
      <c r="AC165" t="s">
        <v>383</v>
      </c>
      <c r="AD165">
        <v>1208</v>
      </c>
    </row>
    <row r="166" spans="1:40">
      <c r="A166" s="7" t="s">
        <v>976</v>
      </c>
      <c r="B166" t="e">
        <f>VLOOKUP(BdC!A166,main!A$1:S$1048380,2,0)</f>
        <v>#N/A</v>
      </c>
      <c r="C166" s="8" t="e">
        <f>VLOOKUP(A166,main!A$1:S$1048380,4,0)</f>
        <v>#N/A</v>
      </c>
      <c r="D166" t="s">
        <v>635</v>
      </c>
      <c r="E166" t="e">
        <f>VLOOKUP(A166,#REF!,5,0)</f>
        <v>#REF!</v>
      </c>
      <c r="F166" t="e">
        <f>VLOOKUP(A166,main!A$1:E$1048380,5,0)</f>
        <v>#N/A</v>
      </c>
      <c r="G166" t="s">
        <v>977</v>
      </c>
      <c r="H166" t="s">
        <v>369</v>
      </c>
      <c r="I166" t="s">
        <v>471</v>
      </c>
      <c r="J166" t="s">
        <v>978</v>
      </c>
      <c r="K166" t="e">
        <f>VLOOKUP(A166,main!A$1:S$1048380,12,0)</f>
        <v>#N/A</v>
      </c>
      <c r="L166" s="13">
        <v>248</v>
      </c>
      <c r="M166" s="14">
        <v>110.38</v>
      </c>
      <c r="N166" s="14">
        <v>31.25</v>
      </c>
      <c r="O166" s="14">
        <v>562.5</v>
      </c>
      <c r="P166" t="s">
        <v>513</v>
      </c>
      <c r="Q166" s="15">
        <v>41334</v>
      </c>
      <c r="R166" t="s">
        <v>479</v>
      </c>
      <c r="S166" t="s">
        <v>374</v>
      </c>
      <c r="T166" s="16">
        <v>12</v>
      </c>
      <c r="U166" s="16"/>
      <c r="V166" s="32" t="s">
        <v>805</v>
      </c>
      <c r="W166" s="7" t="s">
        <v>979</v>
      </c>
      <c r="X166" s="17">
        <v>371</v>
      </c>
      <c r="Y166" s="17">
        <f t="shared" si="26"/>
        <v>31.25</v>
      </c>
      <c r="Z166" s="17">
        <v>3005</v>
      </c>
      <c r="AA166" s="18">
        <f t="shared" si="27"/>
        <v>0</v>
      </c>
      <c r="AB166" s="7" t="s">
        <v>359</v>
      </c>
      <c r="AD166">
        <f>AN166</f>
        <v>0</v>
      </c>
    </row>
    <row r="167" spans="1:40">
      <c r="A167" s="7" t="s">
        <v>980</v>
      </c>
      <c r="B167" t="e">
        <f>VLOOKUP(BdC!A167,main!A$1:S$1048380,2,0)</f>
        <v>#N/A</v>
      </c>
      <c r="C167" s="8" t="e">
        <f>VLOOKUP(A167,main!A$1:S$1048380,4,0)</f>
        <v>#N/A</v>
      </c>
      <c r="D167" t="s">
        <v>635</v>
      </c>
      <c r="E167" t="e">
        <f>VLOOKUP(A167,#REF!,5,0)</f>
        <v>#REF!</v>
      </c>
      <c r="F167" t="e">
        <f>VLOOKUP(A167,main!A$1:E$1048380,5,0)</f>
        <v>#N/A</v>
      </c>
      <c r="G167" t="s">
        <v>981</v>
      </c>
      <c r="H167" t="s">
        <v>369</v>
      </c>
      <c r="I167" t="s">
        <v>471</v>
      </c>
      <c r="J167" t="s">
        <v>982</v>
      </c>
      <c r="K167" t="e">
        <f>VLOOKUP(A167,main!A$1:S$1048380,12,0)</f>
        <v>#N/A</v>
      </c>
      <c r="L167" s="13">
        <v>248</v>
      </c>
      <c r="M167" s="14">
        <v>187.75</v>
      </c>
      <c r="N167" s="14">
        <v>31.25</v>
      </c>
      <c r="O167" s="14">
        <v>815</v>
      </c>
      <c r="P167" t="s">
        <v>478</v>
      </c>
      <c r="Q167" s="15">
        <v>41395</v>
      </c>
      <c r="R167" t="s">
        <v>479</v>
      </c>
      <c r="S167" t="s">
        <v>374</v>
      </c>
      <c r="T167" s="16">
        <v>12</v>
      </c>
      <c r="U167" s="16"/>
      <c r="V167" s="16"/>
      <c r="W167" t="str">
        <f>P167</f>
        <v>FT_SDSLBis_12M_4p_C1</v>
      </c>
      <c r="X167" s="17">
        <f>M167</f>
        <v>187.75</v>
      </c>
      <c r="Y167" s="17">
        <f t="shared" si="26"/>
        <v>31.25</v>
      </c>
      <c r="Z167" s="17">
        <f>O167</f>
        <v>815</v>
      </c>
      <c r="AA167" s="18">
        <f t="shared" si="27"/>
        <v>1208</v>
      </c>
      <c r="AB167" s="7" t="s">
        <v>360</v>
      </c>
      <c r="AC167" s="7" t="s">
        <v>383</v>
      </c>
      <c r="AD167">
        <v>1208</v>
      </c>
    </row>
    <row r="168" spans="1:40">
      <c r="A168" s="7" t="s">
        <v>801</v>
      </c>
      <c r="B168" t="e">
        <f>VLOOKUP(BdC!A168,main!A$1:S$1048380,2,0)</f>
        <v>#N/A</v>
      </c>
      <c r="C168" s="8" t="e">
        <f>VLOOKUP(A168,main!A$1:S$1048380,4,0)</f>
        <v>#N/A</v>
      </c>
      <c r="D168" s="7" t="s">
        <v>802</v>
      </c>
      <c r="E168" t="e">
        <f>VLOOKUP(A168,#REF!,5,0)</f>
        <v>#REF!</v>
      </c>
      <c r="F168" t="e">
        <f>VLOOKUP(A168,main!A$1:E$1048380,5,0)</f>
        <v>#N/A</v>
      </c>
      <c r="G168" s="7" t="s">
        <v>983</v>
      </c>
      <c r="H168" s="7" t="s">
        <v>369</v>
      </c>
      <c r="I168" s="7" t="s">
        <v>380</v>
      </c>
      <c r="J168" s="7" t="s">
        <v>984</v>
      </c>
      <c r="K168" t="e">
        <f>VLOOKUP(A168,main!A$1:S$1048380,12,0)</f>
        <v>#N/A</v>
      </c>
      <c r="L168" s="46">
        <v>293.38</v>
      </c>
      <c r="M168" s="49">
        <v>116</v>
      </c>
      <c r="N168" s="49">
        <v>27.63</v>
      </c>
      <c r="O168" s="49">
        <v>562.5</v>
      </c>
      <c r="P168" s="7" t="s">
        <v>382</v>
      </c>
      <c r="Q168" s="50">
        <v>41334</v>
      </c>
      <c r="R168" s="7"/>
      <c r="S168" t="s">
        <v>358</v>
      </c>
      <c r="T168" s="16">
        <v>4</v>
      </c>
      <c r="U168" s="16"/>
      <c r="V168" s="16"/>
      <c r="W168" t="s">
        <v>382</v>
      </c>
      <c r="X168" s="17">
        <v>116</v>
      </c>
      <c r="Y168" s="17">
        <f t="shared" si="26"/>
        <v>27.63</v>
      </c>
      <c r="Z168" s="17">
        <v>562.5</v>
      </c>
      <c r="AA168" s="18">
        <f t="shared" si="27"/>
        <v>0</v>
      </c>
      <c r="AB168" s="7" t="s">
        <v>359</v>
      </c>
      <c r="AD168">
        <f>AN168</f>
        <v>0</v>
      </c>
      <c r="AG168" t="e">
        <f>VLOOKUP(A168,,5,0)</f>
        <v>#N/A</v>
      </c>
      <c r="AH168" s="19" t="s">
        <v>360</v>
      </c>
      <c r="AI168" s="20">
        <v>4</v>
      </c>
      <c r="AJ168" s="19" t="s">
        <v>359</v>
      </c>
      <c r="AK168" t="s">
        <v>513</v>
      </c>
      <c r="AL168" s="13">
        <v>110.38</v>
      </c>
      <c r="AM168" s="13">
        <v>562.5</v>
      </c>
    </row>
    <row r="169" spans="1:40">
      <c r="A169" s="7" t="s">
        <v>985</v>
      </c>
      <c r="B169" t="e">
        <f>VLOOKUP(BdC!A169,main!A$1:S$1048380,2,0)</f>
        <v>#N/A</v>
      </c>
      <c r="C169" s="8" t="e">
        <f>VLOOKUP(A169,main!A$1:S$1048380,4,0)</f>
        <v>#N/A</v>
      </c>
      <c r="D169" t="s">
        <v>377</v>
      </c>
      <c r="E169" t="e">
        <f>VLOOKUP(A169,#REF!,5,0)</f>
        <v>#REF!</v>
      </c>
      <c r="F169" t="e">
        <f>VLOOKUP(A169,main!A$1:E$1048380,5,0)</f>
        <v>#N/A</v>
      </c>
      <c r="G169" t="s">
        <v>986</v>
      </c>
      <c r="H169" t="s">
        <v>369</v>
      </c>
      <c r="I169" t="s">
        <v>380</v>
      </c>
      <c r="J169" t="s">
        <v>987</v>
      </c>
      <c r="K169" t="e">
        <f>VLOOKUP(A169,main!A$1:S$1048380,12,0)</f>
        <v>#N/A</v>
      </c>
      <c r="L169" s="13">
        <v>293.38</v>
      </c>
      <c r="M169" s="14">
        <v>116</v>
      </c>
      <c r="N169" s="14">
        <v>27.63</v>
      </c>
      <c r="O169" s="14">
        <v>562.5</v>
      </c>
      <c r="P169" t="s">
        <v>382</v>
      </c>
      <c r="Q169" s="15">
        <v>41395</v>
      </c>
      <c r="S169" t="s">
        <v>358</v>
      </c>
      <c r="T169" s="16">
        <v>4</v>
      </c>
      <c r="U169" s="16"/>
      <c r="V169" s="32" t="s">
        <v>988</v>
      </c>
      <c r="W169" t="str">
        <f t="shared" ref="W169:W177" si="33">P169</f>
        <v>FT_SDSL_4M_4p_C1</v>
      </c>
      <c r="X169" s="17">
        <f t="shared" ref="X169:X177" si="34">M169</f>
        <v>116</v>
      </c>
      <c r="Y169" s="17">
        <f t="shared" si="26"/>
        <v>27.63</v>
      </c>
      <c r="Z169" s="17">
        <f t="shared" ref="Z169:Z177" si="35">O169</f>
        <v>562.5</v>
      </c>
      <c r="AA169" s="18">
        <f t="shared" si="27"/>
        <v>1208</v>
      </c>
      <c r="AB169" s="7" t="s">
        <v>360</v>
      </c>
      <c r="AC169" s="7" t="s">
        <v>383</v>
      </c>
      <c r="AD169">
        <v>1208</v>
      </c>
      <c r="AG169" t="e">
        <f>VLOOKUP(A169,,5,0)</f>
        <v>#N/A</v>
      </c>
      <c r="AH169" s="19" t="s">
        <v>359</v>
      </c>
      <c r="AI169" s="20"/>
      <c r="AJ169" s="20"/>
    </row>
    <row r="170" spans="1:40">
      <c r="A170" s="7" t="s">
        <v>989</v>
      </c>
      <c r="B170" t="e">
        <f>VLOOKUP(BdC!A170,main!A$1:S$1048380,2,0)</f>
        <v>#N/A</v>
      </c>
      <c r="C170" s="8" t="e">
        <f>VLOOKUP(A170,main!A$1:S$1048380,4,0)</f>
        <v>#N/A</v>
      </c>
      <c r="D170" t="s">
        <v>990</v>
      </c>
      <c r="E170" t="e">
        <f>VLOOKUP(A170,#REF!,5,0)</f>
        <v>#REF!</v>
      </c>
      <c r="F170" t="e">
        <f>VLOOKUP(A170,main!A$1:E$1048380,5,0)</f>
        <v>#N/A</v>
      </c>
      <c r="G170" t="s">
        <v>991</v>
      </c>
      <c r="H170" t="s">
        <v>369</v>
      </c>
      <c r="I170" t="s">
        <v>471</v>
      </c>
      <c r="J170" t="s">
        <v>992</v>
      </c>
      <c r="K170" t="e">
        <f>VLOOKUP(A170,main!A$1:S$1048380,12,0)</f>
        <v>#N/A</v>
      </c>
      <c r="L170" s="13">
        <v>248</v>
      </c>
      <c r="M170" s="14">
        <v>196.75</v>
      </c>
      <c r="N170" s="14">
        <v>27.63</v>
      </c>
      <c r="O170" s="14">
        <v>814.6</v>
      </c>
      <c r="P170" t="s">
        <v>699</v>
      </c>
      <c r="Q170" s="15">
        <v>41395</v>
      </c>
      <c r="S170" t="s">
        <v>358</v>
      </c>
      <c r="T170" s="16">
        <v>8</v>
      </c>
      <c r="U170" s="16"/>
      <c r="V170" s="16"/>
      <c r="W170" t="str">
        <f t="shared" si="33"/>
        <v>FT_SDSL_8M_4p_C2</v>
      </c>
      <c r="X170" s="17">
        <f t="shared" si="34"/>
        <v>196.75</v>
      </c>
      <c r="Y170" s="17">
        <f t="shared" si="26"/>
        <v>27.63</v>
      </c>
      <c r="Z170" s="17">
        <f t="shared" si="35"/>
        <v>814.6</v>
      </c>
      <c r="AA170" s="18">
        <f t="shared" si="27"/>
        <v>1208</v>
      </c>
      <c r="AB170" s="7" t="s">
        <v>360</v>
      </c>
      <c r="AC170" s="7" t="s">
        <v>383</v>
      </c>
      <c r="AD170">
        <v>1208</v>
      </c>
      <c r="AG170" t="e">
        <f>VLOOKUP(A170,,5,0)</f>
        <v>#N/A</v>
      </c>
      <c r="AH170" s="19" t="s">
        <v>359</v>
      </c>
      <c r="AI170" s="20"/>
      <c r="AJ170" s="20"/>
    </row>
    <row r="171" spans="1:40">
      <c r="A171" s="7" t="s">
        <v>993</v>
      </c>
      <c r="B171" t="e">
        <f>VLOOKUP(BdC!A171,main!A$1:S$1048380,2,0)</f>
        <v>#N/A</v>
      </c>
      <c r="C171" s="8" t="e">
        <f>VLOOKUP(A171,main!A$1:S$1048380,4,0)</f>
        <v>#N/A</v>
      </c>
      <c r="D171" t="s">
        <v>445</v>
      </c>
      <c r="E171" t="e">
        <f>VLOOKUP(A171,#REF!,5,0)</f>
        <v>#REF!</v>
      </c>
      <c r="F171" t="e">
        <f>VLOOKUP(A171,main!A$1:E$1048380,5,0)</f>
        <v>#N/A</v>
      </c>
      <c r="G171" t="s">
        <v>994</v>
      </c>
      <c r="H171" t="s">
        <v>369</v>
      </c>
      <c r="I171" t="s">
        <v>471</v>
      </c>
      <c r="J171" t="s">
        <v>995</v>
      </c>
      <c r="K171" t="e">
        <f>VLOOKUP(A171,main!A$1:S$1048380,12,0)</f>
        <v>#N/A</v>
      </c>
      <c r="L171" s="13">
        <v>248</v>
      </c>
      <c r="M171" s="14">
        <v>151.25</v>
      </c>
      <c r="N171" s="14">
        <v>31.25</v>
      </c>
      <c r="O171" s="14">
        <v>815</v>
      </c>
      <c r="P171" t="s">
        <v>700</v>
      </c>
      <c r="Q171" s="15">
        <v>41395</v>
      </c>
      <c r="S171" t="s">
        <v>374</v>
      </c>
      <c r="T171" s="16">
        <v>8</v>
      </c>
      <c r="U171" s="16"/>
      <c r="V171" s="16"/>
      <c r="W171" t="str">
        <f t="shared" si="33"/>
        <v>FT_SDSLBis_8M_4p_C2</v>
      </c>
      <c r="X171" s="17">
        <f t="shared" si="34"/>
        <v>151.25</v>
      </c>
      <c r="Y171" s="17">
        <f t="shared" si="26"/>
        <v>31.25</v>
      </c>
      <c r="Z171" s="17">
        <f t="shared" si="35"/>
        <v>815</v>
      </c>
      <c r="AA171" s="18">
        <f t="shared" si="27"/>
        <v>1208</v>
      </c>
      <c r="AB171" s="7" t="s">
        <v>360</v>
      </c>
      <c r="AC171" s="7" t="s">
        <v>383</v>
      </c>
      <c r="AD171">
        <v>1208</v>
      </c>
    </row>
    <row r="172" spans="1:40">
      <c r="A172" s="7" t="s">
        <v>996</v>
      </c>
      <c r="B172" t="e">
        <f>VLOOKUP(BdC!A172,main!A$1:S$1048380,2,0)</f>
        <v>#N/A</v>
      </c>
      <c r="C172" s="8" t="e">
        <f>VLOOKUP(A172,main!A$1:S$1048380,4,0)</f>
        <v>#N/A</v>
      </c>
      <c r="D172" t="s">
        <v>635</v>
      </c>
      <c r="E172" t="e">
        <f>VLOOKUP(A172,#REF!,5,0)</f>
        <v>#REF!</v>
      </c>
      <c r="F172" t="e">
        <f>VLOOKUP(A172,main!A$1:E$1048380,5,0)</f>
        <v>#N/A</v>
      </c>
      <c r="G172" t="s">
        <v>997</v>
      </c>
      <c r="H172" t="s">
        <v>354</v>
      </c>
      <c r="I172" t="s">
        <v>486</v>
      </c>
      <c r="J172" t="s">
        <v>998</v>
      </c>
      <c r="K172" t="e">
        <f>VLOOKUP(A172,main!A$1:S$1048380,12,0)</f>
        <v>#N/A</v>
      </c>
      <c r="L172" s="13">
        <v>126.99</v>
      </c>
      <c r="M172" s="14">
        <v>140.13</v>
      </c>
      <c r="N172" s="14">
        <v>0</v>
      </c>
      <c r="O172" s="14">
        <v>815</v>
      </c>
      <c r="P172" t="s">
        <v>473</v>
      </c>
      <c r="Q172" s="15">
        <v>41334</v>
      </c>
      <c r="R172" t="s">
        <v>999</v>
      </c>
      <c r="S172" t="s">
        <v>374</v>
      </c>
      <c r="T172" s="16">
        <v>8</v>
      </c>
      <c r="U172" s="16"/>
      <c r="V172" s="16"/>
      <c r="W172" t="str">
        <f t="shared" si="33"/>
        <v>FT_SDSLBis_8M_4p_C1</v>
      </c>
      <c r="X172" s="17">
        <f t="shared" si="34"/>
        <v>140.13</v>
      </c>
      <c r="Y172" s="17">
        <f t="shared" si="26"/>
        <v>0</v>
      </c>
      <c r="Z172" s="17">
        <f t="shared" si="35"/>
        <v>815</v>
      </c>
      <c r="AA172" s="18">
        <f t="shared" si="27"/>
        <v>0</v>
      </c>
      <c r="AB172" s="7" t="s">
        <v>359</v>
      </c>
      <c r="AD172">
        <f>AN172</f>
        <v>0</v>
      </c>
    </row>
    <row r="173" spans="1:40">
      <c r="A173" s="7" t="s">
        <v>1000</v>
      </c>
      <c r="B173" t="e">
        <f>VLOOKUP(BdC!A173,main!A$1:S$1048380,2,0)</f>
        <v>#N/A</v>
      </c>
      <c r="C173" s="8" t="e">
        <f>VLOOKUP(A173,main!A$1:S$1048380,4,0)</f>
        <v>#N/A</v>
      </c>
      <c r="D173" t="s">
        <v>410</v>
      </c>
      <c r="E173" t="e">
        <f>VLOOKUP(A173,#REF!,5,0)</f>
        <v>#REF!</v>
      </c>
      <c r="F173" t="e">
        <f>VLOOKUP(A173,main!A$1:E$1048380,5,0)</f>
        <v>#N/A</v>
      </c>
      <c r="G173" t="s">
        <v>1001</v>
      </c>
      <c r="H173" t="s">
        <v>369</v>
      </c>
      <c r="I173" t="s">
        <v>380</v>
      </c>
      <c r="J173" t="s">
        <v>1002</v>
      </c>
      <c r="K173" t="e">
        <f>VLOOKUP(A173,main!A$1:S$1048380,12,0)</f>
        <v>#N/A</v>
      </c>
      <c r="L173" s="13">
        <v>293.38</v>
      </c>
      <c r="M173" s="14">
        <f>AL173</f>
        <v>110.38</v>
      </c>
      <c r="N173" s="14">
        <v>31.25</v>
      </c>
      <c r="O173" s="14">
        <v>562.5</v>
      </c>
      <c r="P173" t="str">
        <f>AK173</f>
        <v>FT_SDSLBis_4M_4p_C1</v>
      </c>
      <c r="Q173" s="15">
        <v>41334</v>
      </c>
      <c r="S173" t="s">
        <v>358</v>
      </c>
      <c r="T173" s="16">
        <v>4</v>
      </c>
      <c r="U173" s="16"/>
      <c r="V173" s="16"/>
      <c r="W173" t="str">
        <f t="shared" si="33"/>
        <v>FT_SDSLBis_4M_4p_C1</v>
      </c>
      <c r="X173" s="17">
        <f t="shared" si="34"/>
        <v>110.38</v>
      </c>
      <c r="Y173" s="17">
        <f t="shared" si="26"/>
        <v>31.25</v>
      </c>
      <c r="Z173" s="17">
        <f t="shared" si="35"/>
        <v>562.5</v>
      </c>
      <c r="AA173" s="18">
        <f t="shared" si="27"/>
        <v>1208</v>
      </c>
      <c r="AB173" s="7" t="s">
        <v>359</v>
      </c>
      <c r="AD173">
        <f>AN173</f>
        <v>1208</v>
      </c>
      <c r="AG173" t="e">
        <f>VLOOKUP(A173,,5,0)</f>
        <v>#N/A</v>
      </c>
      <c r="AH173" s="19" t="s">
        <v>360</v>
      </c>
      <c r="AI173" s="20">
        <v>4</v>
      </c>
      <c r="AJ173" s="19" t="s">
        <v>360</v>
      </c>
      <c r="AK173" t="s">
        <v>513</v>
      </c>
      <c r="AL173" s="13">
        <v>110.38</v>
      </c>
      <c r="AM173" s="13">
        <v>562.5</v>
      </c>
      <c r="AN173">
        <v>1208</v>
      </c>
    </row>
    <row r="174" spans="1:40">
      <c r="A174" s="7" t="s">
        <v>1003</v>
      </c>
      <c r="B174" t="e">
        <f>VLOOKUP(BdC!A174,main!A$1:S$1048380,2,0)</f>
        <v>#N/A</v>
      </c>
      <c r="C174" s="8" t="e">
        <f>VLOOKUP(A174,main!A$1:S$1048380,4,0)</f>
        <v>#N/A</v>
      </c>
      <c r="D174" t="s">
        <v>1004</v>
      </c>
      <c r="E174" t="e">
        <f>VLOOKUP(A174,#REF!,5,0)</f>
        <v>#REF!</v>
      </c>
      <c r="F174" t="e">
        <f>VLOOKUP(A174,main!A$1:E$1048380,5,0)</f>
        <v>#N/A</v>
      </c>
      <c r="G174" t="s">
        <v>1005</v>
      </c>
      <c r="H174" t="s">
        <v>369</v>
      </c>
      <c r="I174" t="s">
        <v>380</v>
      </c>
      <c r="J174" t="s">
        <v>1006</v>
      </c>
      <c r="K174" t="e">
        <f>VLOOKUP(A174,main!A$1:S$1048380,12,0)</f>
        <v>#N/A</v>
      </c>
      <c r="L174" s="13">
        <v>293.38</v>
      </c>
      <c r="M174" s="14">
        <v>116</v>
      </c>
      <c r="N174" s="14">
        <v>27.63</v>
      </c>
      <c r="O174" s="14">
        <v>562.5</v>
      </c>
      <c r="P174" t="s">
        <v>382</v>
      </c>
      <c r="Q174" s="15">
        <v>41395</v>
      </c>
      <c r="S174" t="s">
        <v>358</v>
      </c>
      <c r="T174" s="16">
        <v>4</v>
      </c>
      <c r="U174" s="16"/>
      <c r="V174" s="16"/>
      <c r="W174" t="str">
        <f t="shared" si="33"/>
        <v>FT_SDSL_4M_4p_C1</v>
      </c>
      <c r="X174" s="17">
        <f t="shared" si="34"/>
        <v>116</v>
      </c>
      <c r="Y174" s="17">
        <f t="shared" si="26"/>
        <v>27.63</v>
      </c>
      <c r="Z174" s="17">
        <f t="shared" si="35"/>
        <v>562.5</v>
      </c>
      <c r="AA174" s="18">
        <f t="shared" si="27"/>
        <v>1208</v>
      </c>
      <c r="AB174" s="7" t="s">
        <v>360</v>
      </c>
      <c r="AC174" s="7" t="s">
        <v>383</v>
      </c>
      <c r="AD174">
        <v>1208</v>
      </c>
      <c r="AG174" t="e">
        <f>VLOOKUP(A174,,5,0)</f>
        <v>#N/A</v>
      </c>
      <c r="AH174" s="19" t="s">
        <v>359</v>
      </c>
      <c r="AI174" s="20"/>
      <c r="AJ174" s="20"/>
    </row>
    <row r="175" spans="1:40">
      <c r="A175" s="7" t="s">
        <v>1007</v>
      </c>
      <c r="B175" t="e">
        <f>VLOOKUP(BdC!A175,main!A$1:S$1048380,2,0)</f>
        <v>#N/A</v>
      </c>
      <c r="C175" s="8" t="e">
        <f>VLOOKUP(A175,main!A$1:S$1048380,4,0)</f>
        <v>#N/A</v>
      </c>
      <c r="D175" t="s">
        <v>404</v>
      </c>
      <c r="E175" t="e">
        <f>VLOOKUP(A175,#REF!,5,0)</f>
        <v>#REF!</v>
      </c>
      <c r="F175" t="e">
        <f>VLOOKUP(A175,main!A$1:E$1048380,5,0)</f>
        <v>#N/A</v>
      </c>
      <c r="G175" t="s">
        <v>1008</v>
      </c>
      <c r="H175" t="s">
        <v>354</v>
      </c>
      <c r="I175" t="s">
        <v>486</v>
      </c>
      <c r="J175" t="s">
        <v>1009</v>
      </c>
      <c r="K175" t="e">
        <f>VLOOKUP(A175,main!A$1:S$1048380,12,0)</f>
        <v>#N/A</v>
      </c>
      <c r="L175" s="13">
        <v>126.99</v>
      </c>
      <c r="M175" s="14">
        <v>140.13</v>
      </c>
      <c r="N175" s="14">
        <v>0</v>
      </c>
      <c r="O175" s="14">
        <v>815</v>
      </c>
      <c r="P175" t="s">
        <v>473</v>
      </c>
      <c r="Q175" s="15">
        <v>41334</v>
      </c>
      <c r="S175" t="s">
        <v>374</v>
      </c>
      <c r="T175" s="16">
        <v>8</v>
      </c>
      <c r="U175" s="16"/>
      <c r="V175" s="16"/>
      <c r="W175" t="str">
        <f t="shared" si="33"/>
        <v>FT_SDSLBis_8M_4p_C1</v>
      </c>
      <c r="X175" s="17">
        <f t="shared" si="34"/>
        <v>140.13</v>
      </c>
      <c r="Y175" s="17">
        <f t="shared" si="26"/>
        <v>0</v>
      </c>
      <c r="Z175" s="17">
        <f t="shared" si="35"/>
        <v>815</v>
      </c>
      <c r="AA175" s="18">
        <f t="shared" si="27"/>
        <v>0</v>
      </c>
      <c r="AB175" s="7" t="s">
        <v>359</v>
      </c>
      <c r="AD175">
        <f>AN175</f>
        <v>0</v>
      </c>
    </row>
    <row r="176" spans="1:40">
      <c r="A176" s="7" t="s">
        <v>1010</v>
      </c>
      <c r="B176" t="e">
        <f>VLOOKUP(BdC!A176,main!A$1:S$1048380,2,0)</f>
        <v>#N/A</v>
      </c>
      <c r="C176" s="8" t="e">
        <f>VLOOKUP(A176,main!A$1:S$1048380,4,0)</f>
        <v>#N/A</v>
      </c>
      <c r="D176" t="s">
        <v>1011</v>
      </c>
      <c r="E176" t="e">
        <f>VLOOKUP(A176,#REF!,5,0)</f>
        <v>#REF!</v>
      </c>
      <c r="F176" t="e">
        <f>VLOOKUP(A176,main!A$1:E$1048380,5,0)</f>
        <v>#N/A</v>
      </c>
      <c r="G176" t="s">
        <v>1012</v>
      </c>
      <c r="H176" t="s">
        <v>354</v>
      </c>
      <c r="I176" t="s">
        <v>486</v>
      </c>
      <c r="J176" t="s">
        <v>1013</v>
      </c>
      <c r="K176" t="e">
        <f>VLOOKUP(A176,main!A$1:S$1048380,12,0)</f>
        <v>#N/A</v>
      </c>
      <c r="L176" s="13">
        <v>126.99</v>
      </c>
      <c r="M176" s="14">
        <v>69.38</v>
      </c>
      <c r="N176" s="14">
        <v>0</v>
      </c>
      <c r="O176" s="14">
        <v>475</v>
      </c>
      <c r="P176" t="s">
        <v>1014</v>
      </c>
      <c r="Q176" s="15">
        <v>41334</v>
      </c>
      <c r="S176" t="s">
        <v>374</v>
      </c>
      <c r="T176" s="16">
        <v>2</v>
      </c>
      <c r="U176" s="16"/>
      <c r="V176" s="32" t="s">
        <v>711</v>
      </c>
      <c r="W176" t="str">
        <f t="shared" si="33"/>
        <v>FT_SDSLBis_2M_2p_C2</v>
      </c>
      <c r="X176" s="17">
        <f t="shared" si="34"/>
        <v>69.38</v>
      </c>
      <c r="Y176" s="17">
        <f t="shared" si="26"/>
        <v>0</v>
      </c>
      <c r="Z176" s="17">
        <f t="shared" si="35"/>
        <v>475</v>
      </c>
      <c r="AA176" s="18">
        <f t="shared" si="27"/>
        <v>0</v>
      </c>
      <c r="AB176" s="7" t="s">
        <v>359</v>
      </c>
      <c r="AD176">
        <f>AN176</f>
        <v>0</v>
      </c>
    </row>
    <row r="177" spans="1:40">
      <c r="A177" s="7" t="s">
        <v>1015</v>
      </c>
      <c r="B177" t="e">
        <f>VLOOKUP(BdC!A177,main!A$1:S$1048380,2,0)</f>
        <v>#N/A</v>
      </c>
      <c r="C177" s="8" t="e">
        <f>VLOOKUP(A177,main!A$1:S$1048380,4,0)</f>
        <v>#N/A</v>
      </c>
      <c r="D177" t="s">
        <v>1016</v>
      </c>
      <c r="E177" t="e">
        <f>VLOOKUP(A177,#REF!,5,0)</f>
        <v>#REF!</v>
      </c>
      <c r="F177" t="e">
        <f>VLOOKUP(A177,main!A$1:E$1048380,5,0)</f>
        <v>#N/A</v>
      </c>
      <c r="G177" t="s">
        <v>1017</v>
      </c>
      <c r="H177" t="s">
        <v>354</v>
      </c>
      <c r="I177" t="s">
        <v>486</v>
      </c>
      <c r="J177" t="s">
        <v>1018</v>
      </c>
      <c r="K177" t="e">
        <f>VLOOKUP(A177,main!A$1:S$1048380,12,0)</f>
        <v>#N/A</v>
      </c>
      <c r="L177" s="13">
        <v>126.99</v>
      </c>
      <c r="M177" s="14">
        <v>55.88</v>
      </c>
      <c r="N177" s="14">
        <v>0</v>
      </c>
      <c r="O177" s="14">
        <v>375</v>
      </c>
      <c r="P177" t="s">
        <v>494</v>
      </c>
      <c r="Q177" s="15">
        <v>41365</v>
      </c>
      <c r="S177" t="s">
        <v>374</v>
      </c>
      <c r="T177" s="16">
        <v>2</v>
      </c>
      <c r="U177" s="16"/>
      <c r="V177" s="16"/>
      <c r="W177" t="str">
        <f t="shared" si="33"/>
        <v>FT_SDSLBis_2M_1p_C2</v>
      </c>
      <c r="X177" s="17">
        <f t="shared" si="34"/>
        <v>55.88</v>
      </c>
      <c r="Y177" s="17">
        <f t="shared" si="26"/>
        <v>0</v>
      </c>
      <c r="Z177" s="17">
        <f t="shared" si="35"/>
        <v>375</v>
      </c>
      <c r="AA177" s="18">
        <f t="shared" si="27"/>
        <v>833</v>
      </c>
      <c r="AB177" s="7" t="s">
        <v>360</v>
      </c>
      <c r="AC177" s="7" t="s">
        <v>509</v>
      </c>
      <c r="AD177">
        <v>833</v>
      </c>
    </row>
    <row r="178" spans="1:40">
      <c r="A178" s="7" t="s">
        <v>1019</v>
      </c>
      <c r="B178" t="e">
        <f>VLOOKUP(BdC!A178,main!A$1:S$1048380,2,0)</f>
        <v>#N/A</v>
      </c>
      <c r="C178" s="8" t="e">
        <f>VLOOKUP(A178,main!A$1:S$1048380,4,0)</f>
        <v>#N/A</v>
      </c>
      <c r="D178" t="s">
        <v>1020</v>
      </c>
      <c r="E178" t="e">
        <f>VLOOKUP(A178,#REF!,5,0)</f>
        <v>#REF!</v>
      </c>
      <c r="F178" t="e">
        <f>VLOOKUP(A178,main!A$1:E$1048380,5,0)</f>
        <v>#N/A</v>
      </c>
      <c r="G178" t="s">
        <v>1021</v>
      </c>
      <c r="H178" t="s">
        <v>354</v>
      </c>
      <c r="I178" t="s">
        <v>486</v>
      </c>
      <c r="J178" t="s">
        <v>1022</v>
      </c>
      <c r="K178" t="e">
        <f>VLOOKUP(A178,main!A$1:S$1048380,12,0)</f>
        <v>#N/A</v>
      </c>
      <c r="L178" s="13">
        <v>126.99</v>
      </c>
      <c r="M178" s="14">
        <v>151.25</v>
      </c>
      <c r="N178" s="14">
        <v>0</v>
      </c>
      <c r="O178" s="14">
        <v>815</v>
      </c>
      <c r="P178" t="s">
        <v>700</v>
      </c>
      <c r="Q178" s="15">
        <v>41365</v>
      </c>
      <c r="S178" t="s">
        <v>374</v>
      </c>
      <c r="T178" s="16">
        <v>8</v>
      </c>
      <c r="U178" s="16"/>
      <c r="V178" s="32" t="s">
        <v>1023</v>
      </c>
      <c r="W178" s="7" t="s">
        <v>700</v>
      </c>
      <c r="X178" s="17">
        <v>151.25</v>
      </c>
      <c r="Y178" s="17">
        <f t="shared" si="26"/>
        <v>0</v>
      </c>
      <c r="Z178" s="17">
        <v>815</v>
      </c>
      <c r="AA178" s="18">
        <f t="shared" si="27"/>
        <v>1208</v>
      </c>
      <c r="AB178" s="7" t="s">
        <v>360</v>
      </c>
      <c r="AC178" s="7" t="s">
        <v>383</v>
      </c>
      <c r="AD178">
        <v>1208</v>
      </c>
    </row>
    <row r="179" spans="1:40">
      <c r="A179" s="7" t="s">
        <v>1024</v>
      </c>
      <c r="B179" t="e">
        <f>VLOOKUP(BdC!A179,main!A$1:S$1048380,2,0)</f>
        <v>#N/A</v>
      </c>
      <c r="C179" s="8" t="e">
        <f>VLOOKUP(A179,main!A$1:S$1048380,4,0)</f>
        <v>#N/A</v>
      </c>
      <c r="D179" t="s">
        <v>1025</v>
      </c>
      <c r="E179" t="e">
        <f>VLOOKUP(A179,#REF!,5,0)</f>
        <v>#REF!</v>
      </c>
      <c r="F179" t="e">
        <f>VLOOKUP(A179,main!A$1:E$1048380,5,0)</f>
        <v>#N/A</v>
      </c>
      <c r="G179" t="s">
        <v>1026</v>
      </c>
      <c r="H179" t="s">
        <v>354</v>
      </c>
      <c r="I179" t="s">
        <v>486</v>
      </c>
      <c r="J179" t="s">
        <v>1027</v>
      </c>
      <c r="K179" t="e">
        <f>VLOOKUP(A179,main!A$1:S$1048380,12,0)</f>
        <v>#N/A</v>
      </c>
      <c r="L179" s="13">
        <v>126.99</v>
      </c>
      <c r="M179" s="14">
        <v>76</v>
      </c>
      <c r="N179" s="14">
        <v>0</v>
      </c>
      <c r="O179" s="14">
        <v>375</v>
      </c>
      <c r="P179" t="s">
        <v>743</v>
      </c>
      <c r="Q179" s="15">
        <v>41365</v>
      </c>
      <c r="S179" t="s">
        <v>374</v>
      </c>
      <c r="T179" s="16">
        <v>2</v>
      </c>
      <c r="U179" s="16"/>
      <c r="V179" s="32" t="s">
        <v>1028</v>
      </c>
      <c r="W179" s="7" t="s">
        <v>743</v>
      </c>
      <c r="X179" s="17">
        <v>84.5</v>
      </c>
      <c r="Y179" s="17">
        <f t="shared" si="26"/>
        <v>0</v>
      </c>
      <c r="Z179" s="17">
        <v>475</v>
      </c>
      <c r="AA179" s="18">
        <f t="shared" si="27"/>
        <v>833</v>
      </c>
      <c r="AB179" s="7" t="s">
        <v>360</v>
      </c>
      <c r="AC179" s="7" t="s">
        <v>509</v>
      </c>
      <c r="AD179">
        <v>833</v>
      </c>
      <c r="AG179" t="e">
        <f>VLOOKUP(A179,,5,0)</f>
        <v>#N/A</v>
      </c>
      <c r="AH179" s="19" t="s">
        <v>359</v>
      </c>
      <c r="AI179" s="20"/>
      <c r="AJ179" s="20"/>
    </row>
    <row r="180" spans="1:40">
      <c r="A180" s="7" t="s">
        <v>1029</v>
      </c>
      <c r="B180" t="e">
        <f>VLOOKUP(BdC!A180,main!A$1:S$1048380,2,0)</f>
        <v>#N/A</v>
      </c>
      <c r="C180" s="8" t="e">
        <f>VLOOKUP(A180,main!A$1:S$1048380,4,0)</f>
        <v>#N/A</v>
      </c>
      <c r="D180" t="s">
        <v>1030</v>
      </c>
      <c r="E180" t="e">
        <f>VLOOKUP(A180,#REF!,5,0)</f>
        <v>#REF!</v>
      </c>
      <c r="F180" t="e">
        <f>VLOOKUP(A180,main!A$1:E$1048380,5,0)</f>
        <v>#N/A</v>
      </c>
      <c r="G180" t="s">
        <v>1031</v>
      </c>
      <c r="H180" t="s">
        <v>354</v>
      </c>
      <c r="I180" t="s">
        <v>486</v>
      </c>
      <c r="J180" t="s">
        <v>1032</v>
      </c>
      <c r="K180" t="e">
        <f>VLOOKUP(A180,main!A$1:S$1048380,12,0)</f>
        <v>#N/A</v>
      </c>
      <c r="L180" s="13">
        <v>126.99</v>
      </c>
      <c r="M180" s="14">
        <v>55.88</v>
      </c>
      <c r="N180" s="14">
        <v>0</v>
      </c>
      <c r="O180" s="14">
        <v>375</v>
      </c>
      <c r="P180" t="s">
        <v>494</v>
      </c>
      <c r="Q180" s="15">
        <v>41306</v>
      </c>
      <c r="S180" t="s">
        <v>374</v>
      </c>
      <c r="T180" s="16">
        <v>2</v>
      </c>
      <c r="U180" s="16"/>
      <c r="V180" s="16"/>
      <c r="W180" t="str">
        <f>P180</f>
        <v>FT_SDSLBis_2M_1p_C2</v>
      </c>
      <c r="X180" s="17">
        <f>M180</f>
        <v>55.88</v>
      </c>
      <c r="Y180" s="17">
        <f t="shared" si="26"/>
        <v>0</v>
      </c>
      <c r="Z180" s="17">
        <f>O180</f>
        <v>375</v>
      </c>
      <c r="AA180" s="18">
        <f t="shared" si="27"/>
        <v>0</v>
      </c>
      <c r="AB180" s="7" t="s">
        <v>359</v>
      </c>
      <c r="AD180">
        <f>AN180</f>
        <v>0</v>
      </c>
    </row>
    <row r="181" spans="1:40">
      <c r="A181" s="7" t="s">
        <v>1033</v>
      </c>
      <c r="B181" t="e">
        <f>VLOOKUP(BdC!A181,main!A$1:S$1048380,2,0)</f>
        <v>#N/A</v>
      </c>
      <c r="C181" s="8" t="e">
        <f>VLOOKUP(A181,main!A$1:S$1048380,4,0)</f>
        <v>#N/A</v>
      </c>
      <c r="D181" t="s">
        <v>377</v>
      </c>
      <c r="E181" t="e">
        <f>VLOOKUP(A181,#REF!,5,0)</f>
        <v>#REF!</v>
      </c>
      <c r="F181" t="e">
        <f>VLOOKUP(A181,main!A$1:E$1048380,5,0)</f>
        <v>#N/A</v>
      </c>
      <c r="G181" t="s">
        <v>1034</v>
      </c>
      <c r="H181" t="s">
        <v>354</v>
      </c>
      <c r="I181" t="s">
        <v>486</v>
      </c>
      <c r="J181" t="s">
        <v>1035</v>
      </c>
      <c r="K181" t="e">
        <f>VLOOKUP(A181,main!A$1:S$1048380,12,0)</f>
        <v>#N/A</v>
      </c>
      <c r="L181" s="13">
        <v>126.99</v>
      </c>
      <c r="M181" s="14">
        <v>95.5</v>
      </c>
      <c r="N181" s="14">
        <v>0</v>
      </c>
      <c r="O181" s="14">
        <v>562.5</v>
      </c>
      <c r="P181" t="s">
        <v>361</v>
      </c>
      <c r="Q181" s="15">
        <v>41334</v>
      </c>
      <c r="S181" t="s">
        <v>374</v>
      </c>
      <c r="T181" s="16">
        <v>2</v>
      </c>
      <c r="U181" s="16"/>
      <c r="V181" s="16"/>
      <c r="W181" t="s">
        <v>361</v>
      </c>
      <c r="X181" s="17">
        <v>95.5</v>
      </c>
      <c r="Y181" s="17">
        <f t="shared" si="26"/>
        <v>0</v>
      </c>
      <c r="Z181" s="17">
        <v>562.5</v>
      </c>
      <c r="AA181" s="18">
        <f t="shared" si="27"/>
        <v>0</v>
      </c>
      <c r="AB181" s="7" t="s">
        <v>359</v>
      </c>
      <c r="AD181">
        <f>AN181</f>
        <v>0</v>
      </c>
    </row>
    <row r="182" spans="1:40">
      <c r="A182" s="7" t="s">
        <v>1036</v>
      </c>
      <c r="B182" t="e">
        <f>VLOOKUP(BdC!A182,main!A$1:S$1048380,2,0)</f>
        <v>#N/A</v>
      </c>
      <c r="C182" s="8" t="e">
        <f>VLOOKUP(A182,main!A$1:S$1048380,4,0)</f>
        <v>#N/A</v>
      </c>
      <c r="D182" t="s">
        <v>566</v>
      </c>
      <c r="E182" t="e">
        <f>VLOOKUP(A182,#REF!,5,0)</f>
        <v>#REF!</v>
      </c>
      <c r="F182" t="e">
        <f>VLOOKUP(A182,main!A$1:E$1048380,5,0)</f>
        <v>#N/A</v>
      </c>
      <c r="G182" t="s">
        <v>1037</v>
      </c>
      <c r="H182" t="s">
        <v>354</v>
      </c>
      <c r="I182" t="s">
        <v>486</v>
      </c>
      <c r="J182" t="s">
        <v>1038</v>
      </c>
      <c r="K182" t="e">
        <f>VLOOKUP(A182,main!A$1:S$1048380,12,0)</f>
        <v>#N/A</v>
      </c>
      <c r="L182" s="13">
        <v>126.99</v>
      </c>
      <c r="M182" s="14">
        <v>51.13</v>
      </c>
      <c r="N182" s="14">
        <v>0</v>
      </c>
      <c r="O182" s="14">
        <v>375</v>
      </c>
      <c r="P182" t="s">
        <v>499</v>
      </c>
      <c r="Q182" s="15">
        <v>41334</v>
      </c>
      <c r="S182" t="s">
        <v>374</v>
      </c>
      <c r="T182" s="16">
        <v>2</v>
      </c>
      <c r="U182" s="16"/>
      <c r="V182" s="16"/>
      <c r="W182" t="str">
        <f>P182</f>
        <v>FT_SDSLBis_2M_1p_C1</v>
      </c>
      <c r="X182" s="17">
        <f>M182</f>
        <v>51.13</v>
      </c>
      <c r="Y182" s="17">
        <f t="shared" si="26"/>
        <v>0</v>
      </c>
      <c r="Z182" s="17">
        <f>O182</f>
        <v>375</v>
      </c>
      <c r="AA182" s="18">
        <f t="shared" si="27"/>
        <v>0</v>
      </c>
      <c r="AB182" s="7" t="s">
        <v>359</v>
      </c>
      <c r="AD182">
        <f>AN182</f>
        <v>0</v>
      </c>
    </row>
    <row r="183" spans="1:40">
      <c r="A183" s="7" t="s">
        <v>1039</v>
      </c>
      <c r="B183" t="e">
        <f>VLOOKUP(BdC!A183,main!A$1:S$1048380,2,0)</f>
        <v>#N/A</v>
      </c>
      <c r="C183" s="8" t="e">
        <f>VLOOKUP(A183,main!A$1:S$1048380,4,0)</f>
        <v>#N/A</v>
      </c>
      <c r="D183" t="s">
        <v>1040</v>
      </c>
      <c r="E183" t="e">
        <f>VLOOKUP(A183,#REF!,5,0)</f>
        <v>#REF!</v>
      </c>
      <c r="F183" t="e">
        <f>VLOOKUP(A183,main!A$1:E$1048380,5,0)</f>
        <v>#N/A</v>
      </c>
      <c r="G183" t="s">
        <v>1041</v>
      </c>
      <c r="H183" t="s">
        <v>369</v>
      </c>
      <c r="I183" t="s">
        <v>471</v>
      </c>
      <c r="J183" t="s">
        <v>1042</v>
      </c>
      <c r="K183" t="e">
        <f>VLOOKUP(A183,main!A$1:S$1048380,12,0)</f>
        <v>#N/A</v>
      </c>
      <c r="L183" s="13">
        <v>248</v>
      </c>
      <c r="M183" s="14">
        <v>196.75</v>
      </c>
      <c r="N183" s="14">
        <v>27.63</v>
      </c>
      <c r="O183" s="14">
        <v>814.6</v>
      </c>
      <c r="P183" t="s">
        <v>699</v>
      </c>
      <c r="Q183" s="15">
        <v>41395</v>
      </c>
      <c r="S183" t="s">
        <v>358</v>
      </c>
      <c r="T183" s="16">
        <v>8</v>
      </c>
      <c r="U183" s="16"/>
      <c r="V183" s="16"/>
      <c r="W183" t="str">
        <f>P183</f>
        <v>FT_SDSL_8M_4p_C2</v>
      </c>
      <c r="X183" s="17">
        <f>M183</f>
        <v>196.75</v>
      </c>
      <c r="Y183" s="17">
        <f t="shared" si="26"/>
        <v>27.63</v>
      </c>
      <c r="Z183" s="17">
        <f>O183</f>
        <v>814.6</v>
      </c>
      <c r="AA183" s="18">
        <f t="shared" si="27"/>
        <v>1208</v>
      </c>
      <c r="AB183" s="7" t="s">
        <v>360</v>
      </c>
      <c r="AC183" s="7" t="s">
        <v>383</v>
      </c>
      <c r="AD183">
        <v>1208</v>
      </c>
      <c r="AG183" t="e">
        <f>VLOOKUP(A183,,5,0)</f>
        <v>#N/A</v>
      </c>
      <c r="AH183" s="19" t="s">
        <v>359</v>
      </c>
      <c r="AI183" s="20"/>
      <c r="AJ183" s="20"/>
    </row>
    <row r="184" spans="1:40">
      <c r="A184" s="7" t="s">
        <v>1043</v>
      </c>
      <c r="B184" t="e">
        <f>VLOOKUP(BdC!A184,main!A$1:S$1048380,2,0)</f>
        <v>#N/A</v>
      </c>
      <c r="C184" s="8" t="e">
        <f>VLOOKUP(A184,main!A$1:S$1048380,4,0)</f>
        <v>#N/A</v>
      </c>
      <c r="D184" t="s">
        <v>410</v>
      </c>
      <c r="E184" t="e">
        <f>VLOOKUP(A184,#REF!,5,0)</f>
        <v>#REF!</v>
      </c>
      <c r="F184" t="e">
        <f>VLOOKUP(A184,main!A$1:E$1048380,5,0)</f>
        <v>#N/A</v>
      </c>
      <c r="G184" t="s">
        <v>1044</v>
      </c>
      <c r="H184" t="s">
        <v>369</v>
      </c>
      <c r="I184" t="s">
        <v>380</v>
      </c>
      <c r="J184" t="s">
        <v>1045</v>
      </c>
      <c r="K184" t="e">
        <f>VLOOKUP(A184,main!A$1:S$1048380,12,0)</f>
        <v>#N/A</v>
      </c>
      <c r="L184" s="13">
        <v>293.38</v>
      </c>
      <c r="M184" s="14">
        <f>AL184</f>
        <v>110.38</v>
      </c>
      <c r="N184" s="14">
        <v>31.25</v>
      </c>
      <c r="O184" s="14">
        <v>562.5</v>
      </c>
      <c r="P184" t="str">
        <f>AK184</f>
        <v>FT_SDSLBis_4M_4p_C1</v>
      </c>
      <c r="Q184" s="15">
        <v>41334</v>
      </c>
      <c r="S184" t="s">
        <v>358</v>
      </c>
      <c r="T184" s="16">
        <v>4</v>
      </c>
      <c r="U184" s="16"/>
      <c r="V184" s="16"/>
      <c r="W184" t="str">
        <f>P184</f>
        <v>FT_SDSLBis_4M_4p_C1</v>
      </c>
      <c r="X184" s="17">
        <f>M184</f>
        <v>110.38</v>
      </c>
      <c r="Y184" s="17">
        <f t="shared" si="26"/>
        <v>31.25</v>
      </c>
      <c r="Z184" s="17">
        <f>O184</f>
        <v>562.5</v>
      </c>
      <c r="AA184" s="18">
        <f t="shared" si="27"/>
        <v>0</v>
      </c>
      <c r="AB184" s="7" t="s">
        <v>359</v>
      </c>
      <c r="AD184">
        <f>AN184</f>
        <v>0</v>
      </c>
      <c r="AG184" t="e">
        <f>VLOOKUP(A184,,5,0)</f>
        <v>#N/A</v>
      </c>
      <c r="AH184" s="19" t="s">
        <v>360</v>
      </c>
      <c r="AI184" s="20">
        <v>4</v>
      </c>
      <c r="AJ184" s="19" t="s">
        <v>359</v>
      </c>
      <c r="AK184" t="s">
        <v>513</v>
      </c>
      <c r="AL184" s="13">
        <v>110.38</v>
      </c>
      <c r="AM184" s="13">
        <v>562.5</v>
      </c>
    </row>
    <row r="185" spans="1:40">
      <c r="A185" s="7" t="s">
        <v>1046</v>
      </c>
      <c r="B185" t="e">
        <f>VLOOKUP(BdC!A185,main!A$1:S$1048380,2,0)</f>
        <v>#N/A</v>
      </c>
      <c r="C185" s="8" t="e">
        <f>VLOOKUP(A185,main!A$1:S$1048380,4,0)</f>
        <v>#N/A</v>
      </c>
      <c r="D185" t="s">
        <v>1047</v>
      </c>
      <c r="E185" t="e">
        <f>VLOOKUP(A185,#REF!,5,0)</f>
        <v>#REF!</v>
      </c>
      <c r="F185" t="e">
        <f>VLOOKUP(A185,main!A$1:E$1048380,5,0)</f>
        <v>#N/A</v>
      </c>
      <c r="G185" t="s">
        <v>1048</v>
      </c>
      <c r="H185" t="s">
        <v>369</v>
      </c>
      <c r="I185" t="s">
        <v>471</v>
      </c>
      <c r="J185" t="s">
        <v>1049</v>
      </c>
      <c r="K185" t="e">
        <f>VLOOKUP(A185,main!A$1:S$1048380,12,0)</f>
        <v>#N/A</v>
      </c>
      <c r="L185" s="13">
        <v>248</v>
      </c>
      <c r="M185" s="14">
        <v>196.75</v>
      </c>
      <c r="N185" s="14">
        <v>27.63</v>
      </c>
      <c r="O185" s="14">
        <v>815</v>
      </c>
      <c r="P185" t="s">
        <v>699</v>
      </c>
      <c r="Q185" s="15">
        <v>41395</v>
      </c>
      <c r="S185" t="s">
        <v>374</v>
      </c>
      <c r="T185" s="16">
        <v>8</v>
      </c>
      <c r="U185" s="16"/>
      <c r="V185" s="32" t="s">
        <v>1050</v>
      </c>
      <c r="W185" s="7" t="s">
        <v>800</v>
      </c>
      <c r="X185" s="17">
        <f>116.62</f>
        <v>116.62</v>
      </c>
      <c r="Y185" s="17">
        <f t="shared" si="26"/>
        <v>27.63</v>
      </c>
      <c r="Z185" s="17">
        <f>562.5</f>
        <v>562.5</v>
      </c>
      <c r="AA185" s="18">
        <f t="shared" si="27"/>
        <v>1208</v>
      </c>
      <c r="AB185" s="7" t="s">
        <v>360</v>
      </c>
      <c r="AC185" s="7" t="s">
        <v>383</v>
      </c>
      <c r="AD185">
        <v>1208</v>
      </c>
    </row>
    <row r="186" spans="1:40">
      <c r="A186" s="7" t="s">
        <v>1051</v>
      </c>
      <c r="B186" t="e">
        <f>VLOOKUP(BdC!A186,main!A$1:S$1048380,2,0)</f>
        <v>#N/A</v>
      </c>
      <c r="C186" s="8" t="e">
        <f>VLOOKUP(A186,main!A$1:S$1048380,4,0)</f>
        <v>#N/A</v>
      </c>
      <c r="D186" t="s">
        <v>635</v>
      </c>
      <c r="E186" t="e">
        <f>VLOOKUP(A186,#REF!,5,0)</f>
        <v>#REF!</v>
      </c>
      <c r="F186" t="e">
        <f>VLOOKUP(A186,main!A$1:E$1048380,5,0)</f>
        <v>#N/A</v>
      </c>
      <c r="G186" t="s">
        <v>1052</v>
      </c>
      <c r="H186" t="s">
        <v>388</v>
      </c>
      <c r="I186" t="s">
        <v>370</v>
      </c>
      <c r="J186" t="s">
        <v>1053</v>
      </c>
      <c r="K186" t="e">
        <f>VLOOKUP(A186,main!A$1:S$1048380,12,0)</f>
        <v>#N/A</v>
      </c>
      <c r="L186" s="13">
        <v>213</v>
      </c>
      <c r="M186" s="14">
        <f>AL186</f>
        <v>110.38</v>
      </c>
      <c r="N186" s="14">
        <v>31.25</v>
      </c>
      <c r="O186" s="14">
        <v>562.5</v>
      </c>
      <c r="P186" t="str">
        <f>AK186</f>
        <v>FT_SDSLBis_4M_4p_C1</v>
      </c>
      <c r="Q186" s="15">
        <v>41365</v>
      </c>
      <c r="S186" t="s">
        <v>358</v>
      </c>
      <c r="T186" s="16">
        <v>4</v>
      </c>
      <c r="U186" s="16"/>
      <c r="V186" s="16"/>
      <c r="W186" t="str">
        <f>P186</f>
        <v>FT_SDSLBis_4M_4p_C1</v>
      </c>
      <c r="X186" s="17">
        <f>M186</f>
        <v>110.38</v>
      </c>
      <c r="Y186" s="17">
        <f t="shared" si="26"/>
        <v>31.25</v>
      </c>
      <c r="Z186" s="17">
        <f>O186</f>
        <v>562.5</v>
      </c>
      <c r="AA186" s="18">
        <f t="shared" si="27"/>
        <v>1043</v>
      </c>
      <c r="AB186" s="7" t="s">
        <v>360</v>
      </c>
      <c r="AC186" s="7" t="s">
        <v>375</v>
      </c>
      <c r="AD186">
        <v>1043</v>
      </c>
      <c r="AG186" t="e">
        <f>VLOOKUP(A186,,5,0)</f>
        <v>#N/A</v>
      </c>
      <c r="AH186" s="19" t="s">
        <v>360</v>
      </c>
      <c r="AI186" s="20">
        <v>2</v>
      </c>
      <c r="AJ186" s="19" t="s">
        <v>360</v>
      </c>
      <c r="AK186" t="s">
        <v>513</v>
      </c>
      <c r="AL186" s="13">
        <v>110.38</v>
      </c>
      <c r="AM186" s="13">
        <v>562.5</v>
      </c>
      <c r="AN186">
        <v>1208</v>
      </c>
    </row>
    <row r="187" spans="1:40">
      <c r="A187" s="7" t="s">
        <v>1054</v>
      </c>
      <c r="B187" t="e">
        <f>VLOOKUP(BdC!A187,main!A$1:S$1048380,2,0)</f>
        <v>#N/A</v>
      </c>
      <c r="C187" s="8" t="e">
        <f>VLOOKUP(A187,main!A$1:S$1048380,4,0)</f>
        <v>#N/A</v>
      </c>
      <c r="D187" t="s">
        <v>410</v>
      </c>
      <c r="E187" t="e">
        <f>VLOOKUP(A187,#REF!,5,0)</f>
        <v>#REF!</v>
      </c>
      <c r="F187" t="e">
        <f>VLOOKUP(A187,main!A$1:E$1048380,5,0)</f>
        <v>#N/A</v>
      </c>
      <c r="G187" t="s">
        <v>1055</v>
      </c>
      <c r="H187" t="s">
        <v>379</v>
      </c>
      <c r="I187" t="s">
        <v>840</v>
      </c>
      <c r="J187" t="s">
        <v>1056</v>
      </c>
      <c r="K187" t="e">
        <f>VLOOKUP(A187,main!A$1:S$1048380,12,0)</f>
        <v>#N/A</v>
      </c>
      <c r="L187" s="13">
        <v>148.15</v>
      </c>
      <c r="M187" s="14">
        <v>51.13</v>
      </c>
      <c r="N187" s="14">
        <v>31.25</v>
      </c>
      <c r="O187" s="14">
        <v>375</v>
      </c>
      <c r="P187" t="s">
        <v>499</v>
      </c>
      <c r="Q187" s="15">
        <v>41306</v>
      </c>
      <c r="S187" t="s">
        <v>374</v>
      </c>
      <c r="T187" s="16">
        <v>2</v>
      </c>
      <c r="U187" s="16"/>
      <c r="V187" s="16"/>
      <c r="W187" t="str">
        <f>P187</f>
        <v>FT_SDSLBis_2M_1p_C1</v>
      </c>
      <c r="X187" s="17">
        <f>M187</f>
        <v>51.13</v>
      </c>
      <c r="Y187" s="17">
        <f t="shared" si="26"/>
        <v>31.25</v>
      </c>
      <c r="Z187" s="17">
        <f>O187</f>
        <v>375</v>
      </c>
      <c r="AA187" s="18">
        <f t="shared" si="27"/>
        <v>0</v>
      </c>
      <c r="AB187" s="7" t="s">
        <v>359</v>
      </c>
      <c r="AD187">
        <f>AN187</f>
        <v>0</v>
      </c>
    </row>
    <row r="188" spans="1:40">
      <c r="A188" s="7" t="s">
        <v>1057</v>
      </c>
      <c r="B188" t="e">
        <f>VLOOKUP(BdC!A188,main!A$1:S$1048380,2,0)</f>
        <v>#N/A</v>
      </c>
      <c r="C188" s="8" t="e">
        <f>VLOOKUP(A188,main!A$1:S$1048380,4,0)</f>
        <v>#N/A</v>
      </c>
      <c r="D188" t="s">
        <v>819</v>
      </c>
      <c r="E188" t="e">
        <f>VLOOKUP(A188,#REF!,5,0)</f>
        <v>#REF!</v>
      </c>
      <c r="F188" t="e">
        <f>VLOOKUP(A188,main!A$1:E$1048380,5,0)</f>
        <v>#N/A</v>
      </c>
      <c r="G188" t="s">
        <v>1058</v>
      </c>
      <c r="H188" t="s">
        <v>379</v>
      </c>
      <c r="I188" t="s">
        <v>840</v>
      </c>
      <c r="J188" t="s">
        <v>1059</v>
      </c>
      <c r="K188" t="e">
        <f>VLOOKUP(A188,main!A$1:S$1048380,12,0)</f>
        <v>#N/A</v>
      </c>
      <c r="L188" s="13">
        <v>148.15</v>
      </c>
      <c r="M188" s="14">
        <v>64.63</v>
      </c>
      <c r="N188" s="14">
        <v>0</v>
      </c>
      <c r="O188" s="14">
        <v>475</v>
      </c>
      <c r="P188" t="s">
        <v>488</v>
      </c>
      <c r="Q188" s="15">
        <v>41365</v>
      </c>
      <c r="S188" t="s">
        <v>374</v>
      </c>
      <c r="T188" s="16">
        <v>2</v>
      </c>
      <c r="U188" s="16"/>
      <c r="V188" s="16"/>
      <c r="W188" t="str">
        <f>P188</f>
        <v>FT_SDSLBis_2M_2p_C1</v>
      </c>
      <c r="X188" s="17">
        <f>M188</f>
        <v>64.63</v>
      </c>
      <c r="Y188" s="17">
        <f t="shared" si="26"/>
        <v>0</v>
      </c>
      <c r="Z188" s="17">
        <f>O188</f>
        <v>475</v>
      </c>
      <c r="AA188" s="18">
        <f t="shared" si="27"/>
        <v>1043</v>
      </c>
      <c r="AB188" s="7" t="s">
        <v>360</v>
      </c>
      <c r="AC188" s="7" t="s">
        <v>375</v>
      </c>
      <c r="AD188">
        <v>1043</v>
      </c>
    </row>
    <row r="189" spans="1:40">
      <c r="A189" s="7" t="s">
        <v>1060</v>
      </c>
      <c r="B189" t="e">
        <f>VLOOKUP(BdC!A189,main!A$1:S$1048380,2,0)</f>
        <v>#N/A</v>
      </c>
      <c r="C189" s="8" t="e">
        <f>VLOOKUP(A189,main!A$1:S$1048380,4,0)</f>
        <v>#N/A</v>
      </c>
      <c r="D189" t="s">
        <v>410</v>
      </c>
      <c r="E189" t="e">
        <f>VLOOKUP(A189,#REF!,5,0)</f>
        <v>#REF!</v>
      </c>
      <c r="F189" t="e">
        <f>VLOOKUP(A189,main!A$1:E$1048380,5,0)</f>
        <v>#N/A</v>
      </c>
      <c r="G189" t="s">
        <v>1061</v>
      </c>
      <c r="H189" t="s">
        <v>379</v>
      </c>
      <c r="I189" t="s">
        <v>840</v>
      </c>
      <c r="J189" t="s">
        <v>1062</v>
      </c>
      <c r="K189" t="e">
        <f>VLOOKUP(A189,main!A$1:S$1048380,12,0)</f>
        <v>#N/A</v>
      </c>
      <c r="L189" s="13">
        <v>148.15</v>
      </c>
      <c r="M189" s="14">
        <v>51.13</v>
      </c>
      <c r="N189" s="14">
        <v>0</v>
      </c>
      <c r="O189" s="14">
        <v>375</v>
      </c>
      <c r="P189" t="s">
        <v>499</v>
      </c>
      <c r="Q189" s="15">
        <v>41306</v>
      </c>
      <c r="S189" t="s">
        <v>374</v>
      </c>
      <c r="T189" s="16">
        <v>2</v>
      </c>
      <c r="U189" s="16"/>
      <c r="V189" s="16"/>
      <c r="W189" t="str">
        <f>P189</f>
        <v>FT_SDSLBis_2M_1p_C1</v>
      </c>
      <c r="X189" s="17">
        <f>M189</f>
        <v>51.13</v>
      </c>
      <c r="Y189" s="17">
        <f t="shared" si="26"/>
        <v>0</v>
      </c>
      <c r="Z189" s="17">
        <f>O189</f>
        <v>375</v>
      </c>
      <c r="AA189" s="18">
        <f t="shared" si="27"/>
        <v>0</v>
      </c>
      <c r="AB189" s="7" t="s">
        <v>359</v>
      </c>
      <c r="AD189">
        <f>AN189</f>
        <v>0</v>
      </c>
    </row>
    <row r="190" spans="1:40">
      <c r="A190" s="7" t="s">
        <v>1063</v>
      </c>
      <c r="B190" t="e">
        <f>VLOOKUP(BdC!A190,main!A$1:S$1048380,2,0)</f>
        <v>#N/A</v>
      </c>
      <c r="C190" s="8" t="e">
        <f>VLOOKUP(A190,main!A$1:S$1048380,4,0)</f>
        <v>#N/A</v>
      </c>
      <c r="D190" t="s">
        <v>692</v>
      </c>
      <c r="E190" t="e">
        <f>VLOOKUP(A190,#REF!,5,0)</f>
        <v>#REF!</v>
      </c>
      <c r="F190" t="e">
        <f>VLOOKUP(A190,main!A$1:E$1048380,5,0)</f>
        <v>#N/A</v>
      </c>
      <c r="G190" t="s">
        <v>1064</v>
      </c>
      <c r="H190" t="s">
        <v>388</v>
      </c>
      <c r="I190" t="s">
        <v>840</v>
      </c>
      <c r="J190" t="s">
        <v>1065</v>
      </c>
      <c r="K190" t="e">
        <f>VLOOKUP(A190,main!A$1:S$1048380,12,0)</f>
        <v>#N/A</v>
      </c>
      <c r="L190" s="13">
        <v>148.15</v>
      </c>
      <c r="M190" s="14">
        <v>64.63</v>
      </c>
      <c r="N190" s="14">
        <v>31.25</v>
      </c>
      <c r="O190" s="14">
        <v>475</v>
      </c>
      <c r="P190" t="s">
        <v>488</v>
      </c>
      <c r="Q190" s="15">
        <v>41334</v>
      </c>
      <c r="S190" t="s">
        <v>374</v>
      </c>
      <c r="T190" s="16">
        <v>2</v>
      </c>
      <c r="U190" s="16"/>
      <c r="V190" s="16"/>
      <c r="W190" t="str">
        <f>P190</f>
        <v>FT_SDSLBis_2M_2p_C1</v>
      </c>
      <c r="X190" s="17">
        <f>M190</f>
        <v>64.63</v>
      </c>
      <c r="Y190" s="17">
        <f t="shared" si="26"/>
        <v>31.25</v>
      </c>
      <c r="Z190" s="17">
        <f>O190</f>
        <v>475</v>
      </c>
      <c r="AA190" s="18">
        <f t="shared" si="27"/>
        <v>0</v>
      </c>
      <c r="AB190" s="7" t="s">
        <v>359</v>
      </c>
      <c r="AD190">
        <f>AN190</f>
        <v>0</v>
      </c>
    </row>
    <row r="191" spans="1:40">
      <c r="A191" s="7" t="s">
        <v>1066</v>
      </c>
      <c r="B191" t="e">
        <f>VLOOKUP(BdC!A191,main!A$1:S$1048380,2,0)</f>
        <v>#N/A</v>
      </c>
      <c r="C191" s="8" t="e">
        <f>VLOOKUP(A191,main!A$1:S$1048380,4,0)</f>
        <v>#N/A</v>
      </c>
      <c r="D191" t="s">
        <v>410</v>
      </c>
      <c r="E191" t="e">
        <f>VLOOKUP(A191,#REF!,5,0)</f>
        <v>#REF!</v>
      </c>
      <c r="F191" t="e">
        <f>VLOOKUP(A191,main!A$1:E$1048380,5,0)</f>
        <v>#N/A</v>
      </c>
      <c r="G191" t="s">
        <v>1067</v>
      </c>
      <c r="H191" t="s">
        <v>388</v>
      </c>
      <c r="I191" t="s">
        <v>840</v>
      </c>
      <c r="J191" t="s">
        <v>1068</v>
      </c>
      <c r="K191" t="e">
        <f>VLOOKUP(A191,main!A$1:S$1048380,12,0)</f>
        <v>#N/A</v>
      </c>
      <c r="L191" s="13">
        <v>148.15</v>
      </c>
      <c r="M191" s="14">
        <v>64.63</v>
      </c>
      <c r="N191" s="14">
        <v>0</v>
      </c>
      <c r="O191" s="14">
        <v>475</v>
      </c>
      <c r="P191" t="s">
        <v>488</v>
      </c>
      <c r="Q191" s="15">
        <v>41334</v>
      </c>
      <c r="S191" t="s">
        <v>374</v>
      </c>
      <c r="T191" s="16">
        <v>2</v>
      </c>
      <c r="U191" s="16"/>
      <c r="V191" s="16"/>
      <c r="W191" s="7" t="s">
        <v>488</v>
      </c>
      <c r="X191" s="17">
        <v>69.37</v>
      </c>
      <c r="Y191" s="17">
        <f t="shared" si="26"/>
        <v>0</v>
      </c>
      <c r="Z191" s="17">
        <v>475</v>
      </c>
      <c r="AA191" s="18">
        <f t="shared" si="27"/>
        <v>0</v>
      </c>
      <c r="AB191" s="7" t="s">
        <v>359</v>
      </c>
      <c r="AD191">
        <f>AN191</f>
        <v>0</v>
      </c>
    </row>
    <row r="192" spans="1:40">
      <c r="A192" s="7" t="s">
        <v>1069</v>
      </c>
      <c r="B192" t="e">
        <f>VLOOKUP(BdC!A192,main!A$1:S$1048380,2,0)</f>
        <v>#N/A</v>
      </c>
      <c r="C192" s="8" t="e">
        <f>VLOOKUP(A192,main!A$1:S$1048380,4,0)</f>
        <v>#N/A</v>
      </c>
      <c r="D192" t="s">
        <v>410</v>
      </c>
      <c r="E192" t="e">
        <f>VLOOKUP(A192,#REF!,5,0)</f>
        <v>#REF!</v>
      </c>
      <c r="F192" t="e">
        <f>VLOOKUP(A192,main!A$1:E$1048380,5,0)</f>
        <v>#N/A</v>
      </c>
      <c r="G192" t="s">
        <v>1070</v>
      </c>
      <c r="H192" t="s">
        <v>388</v>
      </c>
      <c r="I192" t="s">
        <v>840</v>
      </c>
      <c r="J192" t="s">
        <v>1071</v>
      </c>
      <c r="K192" t="e">
        <f>VLOOKUP(A192,main!A$1:S$1048380,12,0)</f>
        <v>#N/A</v>
      </c>
      <c r="L192" s="13">
        <v>148.15</v>
      </c>
      <c r="M192" s="14">
        <v>51.13</v>
      </c>
      <c r="N192" s="14">
        <v>31.25</v>
      </c>
      <c r="O192" s="14">
        <v>375</v>
      </c>
      <c r="P192" t="s">
        <v>499</v>
      </c>
      <c r="Q192" s="15">
        <v>41306</v>
      </c>
      <c r="S192" t="s">
        <v>374</v>
      </c>
      <c r="T192" s="16">
        <v>2</v>
      </c>
      <c r="U192" s="16"/>
      <c r="V192" s="16"/>
      <c r="W192" t="str">
        <f>P192</f>
        <v>FT_SDSLBis_2M_1p_C1</v>
      </c>
      <c r="X192" s="17">
        <f>M192</f>
        <v>51.13</v>
      </c>
      <c r="Y192" s="17">
        <f t="shared" si="26"/>
        <v>31.25</v>
      </c>
      <c r="Z192" s="17">
        <f>O192</f>
        <v>375</v>
      </c>
      <c r="AA192" s="18">
        <f t="shared" si="27"/>
        <v>0</v>
      </c>
      <c r="AB192" s="7" t="s">
        <v>359</v>
      </c>
      <c r="AD192">
        <f>AN192</f>
        <v>0</v>
      </c>
    </row>
    <row r="193" spans="1:40">
      <c r="A193" s="7" t="s">
        <v>1072</v>
      </c>
      <c r="B193" t="e">
        <f>VLOOKUP(BdC!A193,main!A$1:S$1048380,2,0)</f>
        <v>#N/A</v>
      </c>
      <c r="C193" s="8" t="e">
        <f>VLOOKUP(A193,main!A$1:S$1048380,4,0)</f>
        <v>#N/A</v>
      </c>
      <c r="D193" t="s">
        <v>732</v>
      </c>
      <c r="E193" t="e">
        <f>VLOOKUP(A193,#REF!,5,0)</f>
        <v>#REF!</v>
      </c>
      <c r="F193" t="e">
        <f>VLOOKUP(A193,main!A$1:E$1048380,5,0)</f>
        <v>#N/A</v>
      </c>
      <c r="G193" t="s">
        <v>1073</v>
      </c>
      <c r="H193" t="s">
        <v>388</v>
      </c>
      <c r="I193" t="s">
        <v>370</v>
      </c>
      <c r="J193" t="s">
        <v>1074</v>
      </c>
      <c r="K193" t="e">
        <f>VLOOKUP(A193,main!A$1:S$1048380,12,0)</f>
        <v>#N/A</v>
      </c>
      <c r="L193" s="13">
        <v>213</v>
      </c>
      <c r="M193" s="14">
        <v>85.13</v>
      </c>
      <c r="N193" s="14">
        <v>27.63</v>
      </c>
      <c r="O193" s="14">
        <v>475</v>
      </c>
      <c r="P193" t="s">
        <v>372</v>
      </c>
      <c r="Q193" s="15">
        <v>41334</v>
      </c>
      <c r="S193" t="s">
        <v>358</v>
      </c>
      <c r="T193" s="16">
        <v>4</v>
      </c>
      <c r="U193" s="16"/>
      <c r="V193" s="16"/>
      <c r="W193" t="str">
        <f>P193</f>
        <v>FT_SDSL_4M_2p_C1</v>
      </c>
      <c r="X193" s="17">
        <f>M193</f>
        <v>85.13</v>
      </c>
      <c r="Y193" s="17">
        <f t="shared" si="26"/>
        <v>27.63</v>
      </c>
      <c r="Z193" s="17">
        <f>O193</f>
        <v>475</v>
      </c>
      <c r="AA193" s="18">
        <f t="shared" si="27"/>
        <v>0</v>
      </c>
      <c r="AB193" s="7" t="s">
        <v>359</v>
      </c>
      <c r="AD193">
        <f>AN193</f>
        <v>0</v>
      </c>
      <c r="AG193" t="e">
        <f>VLOOKUP(A193,,5,0)</f>
        <v>#N/A</v>
      </c>
      <c r="AH193" s="19" t="s">
        <v>359</v>
      </c>
      <c r="AI193" s="20"/>
      <c r="AJ193" s="20"/>
    </row>
    <row r="194" spans="1:40">
      <c r="A194" s="7" t="s">
        <v>1075</v>
      </c>
      <c r="B194" t="e">
        <f>VLOOKUP(BdC!A194,main!A$1:S$1048380,2,0)</f>
        <v>#N/A</v>
      </c>
      <c r="C194" s="8" t="e">
        <f>VLOOKUP(A194,main!A$1:S$1048380,4,0)</f>
        <v>#N/A</v>
      </c>
      <c r="D194" t="s">
        <v>410</v>
      </c>
      <c r="E194" t="e">
        <f>VLOOKUP(A194,#REF!,5,0)</f>
        <v>#REF!</v>
      </c>
      <c r="F194" t="e">
        <f>VLOOKUP(A194,main!A$1:E$1048380,5,0)</f>
        <v>#N/A</v>
      </c>
      <c r="G194" t="s">
        <v>1076</v>
      </c>
      <c r="H194" t="s">
        <v>388</v>
      </c>
      <c r="I194" t="s">
        <v>840</v>
      </c>
      <c r="J194" t="s">
        <v>1077</v>
      </c>
      <c r="K194" t="e">
        <f>VLOOKUP(A194,main!A$1:S$1048380,12,0)</f>
        <v>#N/A</v>
      </c>
      <c r="L194" s="13">
        <v>148.15</v>
      </c>
      <c r="M194" s="14">
        <v>64.63</v>
      </c>
      <c r="N194" s="14">
        <v>31.25</v>
      </c>
      <c r="O194" s="14">
        <v>475</v>
      </c>
      <c r="P194" t="s">
        <v>488</v>
      </c>
      <c r="Q194" s="15">
        <v>41365</v>
      </c>
      <c r="S194" t="s">
        <v>374</v>
      </c>
      <c r="T194" s="16">
        <v>2</v>
      </c>
      <c r="U194" s="16"/>
      <c r="V194" s="16"/>
      <c r="W194" s="7" t="s">
        <v>488</v>
      </c>
      <c r="X194" s="17">
        <v>69.37</v>
      </c>
      <c r="Y194" s="17">
        <f t="shared" ref="Y194:Y257" si="36">N194</f>
        <v>31.25</v>
      </c>
      <c r="Z194" s="17">
        <v>475</v>
      </c>
      <c r="AA194" s="18">
        <f t="shared" si="27"/>
        <v>1043</v>
      </c>
      <c r="AB194" s="7" t="s">
        <v>360</v>
      </c>
      <c r="AC194" s="7" t="s">
        <v>375</v>
      </c>
      <c r="AD194">
        <v>1043</v>
      </c>
    </row>
    <row r="195" spans="1:40">
      <c r="A195" s="7" t="s">
        <v>1078</v>
      </c>
      <c r="B195" t="e">
        <f>VLOOKUP(BdC!A195,main!A$1:S$1048380,2,0)</f>
        <v>#N/A</v>
      </c>
      <c r="C195" s="8" t="e">
        <f>VLOOKUP(A195,main!A$1:S$1048380,4,0)</f>
        <v>#N/A</v>
      </c>
      <c r="D195" t="s">
        <v>377</v>
      </c>
      <c r="E195" t="e">
        <f>VLOOKUP(A195,#REF!,5,0)</f>
        <v>#REF!</v>
      </c>
      <c r="F195" t="e">
        <f>VLOOKUP(A195,main!A$1:E$1048380,5,0)</f>
        <v>#N/A</v>
      </c>
      <c r="G195" t="s">
        <v>1079</v>
      </c>
      <c r="H195" t="s">
        <v>369</v>
      </c>
      <c r="I195" t="s">
        <v>840</v>
      </c>
      <c r="J195" t="s">
        <v>1080</v>
      </c>
      <c r="K195" t="e">
        <f>VLOOKUP(A195,main!A$1:S$1048380,12,0)</f>
        <v>#N/A</v>
      </c>
      <c r="L195" s="13">
        <v>148.15</v>
      </c>
      <c r="M195" s="14">
        <v>64.63</v>
      </c>
      <c r="N195" s="14">
        <v>31.25</v>
      </c>
      <c r="O195" s="14">
        <v>475</v>
      </c>
      <c r="P195" t="s">
        <v>488</v>
      </c>
      <c r="Q195" s="15">
        <v>41334</v>
      </c>
      <c r="S195" t="s">
        <v>374</v>
      </c>
      <c r="T195" s="16">
        <v>2</v>
      </c>
      <c r="U195" s="16"/>
      <c r="V195" s="16"/>
      <c r="W195" t="str">
        <f t="shared" ref="W195:W200" si="37">P195</f>
        <v>FT_SDSLBis_2M_2p_C1</v>
      </c>
      <c r="X195" s="17">
        <f t="shared" ref="X195:X200" si="38">M195</f>
        <v>64.63</v>
      </c>
      <c r="Y195" s="17">
        <f t="shared" si="36"/>
        <v>31.25</v>
      </c>
      <c r="Z195" s="17">
        <f t="shared" ref="Z195:Z200" si="39">O195</f>
        <v>475</v>
      </c>
      <c r="AA195" s="18">
        <f t="shared" si="27"/>
        <v>0</v>
      </c>
      <c r="AB195" s="7" t="s">
        <v>359</v>
      </c>
      <c r="AD195">
        <f>AN195</f>
        <v>0</v>
      </c>
    </row>
    <row r="196" spans="1:40">
      <c r="A196" s="7" t="s">
        <v>1081</v>
      </c>
      <c r="B196" t="e">
        <f>VLOOKUP(BdC!A196,main!A$1:S$1048380,2,0)</f>
        <v>#N/A</v>
      </c>
      <c r="C196" s="8" t="e">
        <f>VLOOKUP(A196,main!A$1:S$1048380,4,0)</f>
        <v>#N/A</v>
      </c>
      <c r="D196" t="s">
        <v>352</v>
      </c>
      <c r="E196" t="e">
        <f>VLOOKUP(A196,#REF!,5,0)</f>
        <v>#REF!</v>
      </c>
      <c r="F196" t="e">
        <f>VLOOKUP(A196,main!A$1:E$1048380,5,0)</f>
        <v>#N/A</v>
      </c>
      <c r="K196" t="e">
        <f>VLOOKUP(A196,main!A$1:S$1048380,12,0)</f>
        <v>#N/A</v>
      </c>
      <c r="L196" s="13">
        <v>213</v>
      </c>
      <c r="M196" s="14">
        <v>110.38</v>
      </c>
      <c r="N196" s="14">
        <v>31.25</v>
      </c>
      <c r="O196" s="14">
        <v>562.5</v>
      </c>
      <c r="P196" t="s">
        <v>513</v>
      </c>
      <c r="Q196" s="15">
        <v>41334</v>
      </c>
      <c r="R196" t="s">
        <v>942</v>
      </c>
      <c r="S196" t="s">
        <v>374</v>
      </c>
      <c r="T196" s="16">
        <v>4</v>
      </c>
      <c r="U196" s="16"/>
      <c r="V196" s="16"/>
      <c r="W196" t="str">
        <f t="shared" si="37"/>
        <v>FT_SDSLBis_4M_4p_C1</v>
      </c>
      <c r="X196" s="17">
        <f t="shared" si="38"/>
        <v>110.38</v>
      </c>
      <c r="Y196" s="17">
        <f t="shared" si="36"/>
        <v>31.25</v>
      </c>
      <c r="Z196" s="17">
        <f t="shared" si="39"/>
        <v>562.5</v>
      </c>
      <c r="AA196" s="18">
        <f t="shared" si="27"/>
        <v>0</v>
      </c>
      <c r="AB196" s="7" t="s">
        <v>359</v>
      </c>
      <c r="AD196">
        <f>AN196</f>
        <v>0</v>
      </c>
    </row>
    <row r="197" spans="1:40">
      <c r="A197" s="7" t="s">
        <v>1082</v>
      </c>
      <c r="B197" t="e">
        <f>VLOOKUP(BdC!A197,main!A$1:S$1048380,2,0)</f>
        <v>#N/A</v>
      </c>
      <c r="C197" s="8" t="e">
        <f>VLOOKUP(A197,main!A$1:S$1048380,4,0)</f>
        <v>#N/A</v>
      </c>
      <c r="D197" t="s">
        <v>431</v>
      </c>
      <c r="E197" t="e">
        <f>VLOOKUP(A197,#REF!,5,0)</f>
        <v>#REF!</v>
      </c>
      <c r="F197" t="e">
        <f>VLOOKUP(A197,main!A$1:E$1048380,5,0)</f>
        <v>#N/A</v>
      </c>
      <c r="G197" t="s">
        <v>1083</v>
      </c>
      <c r="H197" t="s">
        <v>388</v>
      </c>
      <c r="I197" t="s">
        <v>370</v>
      </c>
      <c r="J197" t="s">
        <v>1084</v>
      </c>
      <c r="K197" t="e">
        <f>VLOOKUP(A197,main!A$1:S$1048380,12,0)</f>
        <v>#N/A</v>
      </c>
      <c r="L197" s="13">
        <v>213</v>
      </c>
      <c r="M197" s="14">
        <v>85.13</v>
      </c>
      <c r="N197" s="14">
        <v>27.63</v>
      </c>
      <c r="O197" s="14">
        <v>475</v>
      </c>
      <c r="P197" t="s">
        <v>372</v>
      </c>
      <c r="Q197" s="15">
        <v>41365</v>
      </c>
      <c r="S197" t="s">
        <v>358</v>
      </c>
      <c r="T197" s="16">
        <v>4</v>
      </c>
      <c r="U197" s="16"/>
      <c r="V197" s="16"/>
      <c r="W197" t="str">
        <f t="shared" si="37"/>
        <v>FT_SDSL_4M_2p_C1</v>
      </c>
      <c r="X197" s="17">
        <f t="shared" si="38"/>
        <v>85.13</v>
      </c>
      <c r="Y197" s="17">
        <f t="shared" si="36"/>
        <v>27.63</v>
      </c>
      <c r="Z197" s="17">
        <f t="shared" si="39"/>
        <v>475</v>
      </c>
      <c r="AA197" s="18">
        <f t="shared" si="27"/>
        <v>1043</v>
      </c>
      <c r="AB197" s="7" t="s">
        <v>360</v>
      </c>
      <c r="AC197" s="7" t="s">
        <v>375</v>
      </c>
      <c r="AD197">
        <v>1043</v>
      </c>
      <c r="AG197" t="e">
        <f>VLOOKUP(A197,,5,0)</f>
        <v>#N/A</v>
      </c>
      <c r="AH197" s="19" t="s">
        <v>359</v>
      </c>
      <c r="AI197" s="20"/>
      <c r="AJ197" s="20"/>
    </row>
    <row r="198" spans="1:40">
      <c r="A198" s="7" t="s">
        <v>1085</v>
      </c>
      <c r="B198" t="e">
        <f>VLOOKUP(BdC!A198,main!A$1:S$1048380,2,0)</f>
        <v>#N/A</v>
      </c>
      <c r="C198" s="8" t="e">
        <f>VLOOKUP(A198,main!A$1:S$1048380,4,0)</f>
        <v>#N/A</v>
      </c>
      <c r="D198" t="s">
        <v>1086</v>
      </c>
      <c r="E198" t="e">
        <f>VLOOKUP(A198,#REF!,5,0)</f>
        <v>#REF!</v>
      </c>
      <c r="F198" t="e">
        <f>VLOOKUP(A198,main!A$1:E$1048380,5,0)</f>
        <v>#N/A</v>
      </c>
      <c r="G198" t="s">
        <v>1087</v>
      </c>
      <c r="H198" t="s">
        <v>388</v>
      </c>
      <c r="I198" t="s">
        <v>380</v>
      </c>
      <c r="J198" t="s">
        <v>1088</v>
      </c>
      <c r="K198" t="e">
        <f>VLOOKUP(A198,main!A$1:S$1048380,12,0)</f>
        <v>#N/A</v>
      </c>
      <c r="L198" s="13">
        <v>293.38</v>
      </c>
      <c r="M198" s="14">
        <v>110.38</v>
      </c>
      <c r="N198" s="14">
        <v>31.25</v>
      </c>
      <c r="O198" s="14">
        <v>562.5</v>
      </c>
      <c r="P198" t="s">
        <v>513</v>
      </c>
      <c r="Q198" s="15">
        <v>41334</v>
      </c>
      <c r="S198" t="s">
        <v>374</v>
      </c>
      <c r="T198" s="16">
        <v>4</v>
      </c>
      <c r="U198" s="16"/>
      <c r="V198" s="16"/>
      <c r="W198" t="str">
        <f t="shared" si="37"/>
        <v>FT_SDSLBis_4M_4p_C1</v>
      </c>
      <c r="X198" s="17">
        <f t="shared" si="38"/>
        <v>110.38</v>
      </c>
      <c r="Y198" s="17">
        <f t="shared" si="36"/>
        <v>31.25</v>
      </c>
      <c r="Z198" s="17">
        <f t="shared" si="39"/>
        <v>562.5</v>
      </c>
      <c r="AA198" s="18">
        <f t="shared" si="27"/>
        <v>0</v>
      </c>
      <c r="AB198" s="7" t="s">
        <v>359</v>
      </c>
      <c r="AD198">
        <f>AN198</f>
        <v>0</v>
      </c>
    </row>
    <row r="199" spans="1:40">
      <c r="A199" s="7" t="s">
        <v>1089</v>
      </c>
      <c r="B199" t="e">
        <f>VLOOKUP(BdC!A199,main!A$1:S$1048380,2,0)</f>
        <v>#N/A</v>
      </c>
      <c r="C199" s="8" t="e">
        <f>VLOOKUP(A199,main!A$1:S$1048380,4,0)</f>
        <v>#N/A</v>
      </c>
      <c r="D199" t="s">
        <v>546</v>
      </c>
      <c r="E199" t="e">
        <f>VLOOKUP(A199,#REF!,5,0)</f>
        <v>#REF!</v>
      </c>
      <c r="F199" t="e">
        <f>VLOOKUP(A199,main!A$1:E$1048380,5,0)</f>
        <v>#N/A</v>
      </c>
      <c r="G199" t="s">
        <v>1090</v>
      </c>
      <c r="H199" t="s">
        <v>369</v>
      </c>
      <c r="I199" t="s">
        <v>370</v>
      </c>
      <c r="J199" t="s">
        <v>1091</v>
      </c>
      <c r="K199" t="e">
        <f>VLOOKUP(A199,main!A$1:S$1048380,12,0)</f>
        <v>#N/A</v>
      </c>
      <c r="L199" s="13">
        <v>213</v>
      </c>
      <c r="M199" s="14">
        <f>AL199</f>
        <v>110.38</v>
      </c>
      <c r="N199" s="14">
        <v>31.25</v>
      </c>
      <c r="O199" s="14">
        <v>562.5</v>
      </c>
      <c r="P199" t="str">
        <f>AK199</f>
        <v>FT_SDSLBis_4M_4p_C1</v>
      </c>
      <c r="Q199" s="15">
        <v>41395</v>
      </c>
      <c r="S199" t="s">
        <v>358</v>
      </c>
      <c r="T199" s="16">
        <v>4</v>
      </c>
      <c r="U199" s="16"/>
      <c r="V199" s="16"/>
      <c r="W199" t="str">
        <f t="shared" si="37"/>
        <v>FT_SDSLBis_4M_4p_C1</v>
      </c>
      <c r="X199" s="17">
        <f t="shared" si="38"/>
        <v>110.38</v>
      </c>
      <c r="Y199" s="17">
        <f t="shared" si="36"/>
        <v>31.25</v>
      </c>
      <c r="Z199" s="17">
        <f t="shared" si="39"/>
        <v>562.5</v>
      </c>
      <c r="AA199" s="18">
        <f t="shared" si="27"/>
        <v>1208</v>
      </c>
      <c r="AB199" s="7" t="s">
        <v>360</v>
      </c>
      <c r="AC199" s="7" t="s">
        <v>383</v>
      </c>
      <c r="AD199">
        <v>1208</v>
      </c>
      <c r="AG199" t="e">
        <f>VLOOKUP(A199,,5,0)</f>
        <v>#N/A</v>
      </c>
      <c r="AH199" s="19" t="s">
        <v>360</v>
      </c>
      <c r="AI199" s="20">
        <v>4</v>
      </c>
      <c r="AJ199" s="19" t="s">
        <v>360</v>
      </c>
      <c r="AK199" t="s">
        <v>513</v>
      </c>
      <c r="AL199" s="13">
        <v>110.38</v>
      </c>
      <c r="AM199" s="13">
        <v>562.5</v>
      </c>
      <c r="AN199">
        <v>1208</v>
      </c>
    </row>
    <row r="200" spans="1:40">
      <c r="A200" s="7" t="s">
        <v>1085</v>
      </c>
      <c r="B200" t="e">
        <f>VLOOKUP(BdC!A200,main!A$1:S$1048380,2,0)</f>
        <v>#N/A</v>
      </c>
      <c r="C200" s="8" t="e">
        <f>VLOOKUP(A200,main!A$1:S$1048380,4,0)</f>
        <v>#N/A</v>
      </c>
      <c r="D200" t="s">
        <v>1086</v>
      </c>
      <c r="E200" t="e">
        <f>VLOOKUP(A200,#REF!,5,0)</f>
        <v>#REF!</v>
      </c>
      <c r="F200" t="e">
        <f>VLOOKUP(A200,main!A$1:E$1048380,5,0)</f>
        <v>#N/A</v>
      </c>
      <c r="G200" t="s">
        <v>1092</v>
      </c>
      <c r="H200" t="s">
        <v>388</v>
      </c>
      <c r="I200" t="s">
        <v>380</v>
      </c>
      <c r="J200" t="s">
        <v>1093</v>
      </c>
      <c r="K200" t="e">
        <f>VLOOKUP(A200,main!A$1:S$1048380,12,0)</f>
        <v>#N/A</v>
      </c>
      <c r="L200" s="13">
        <v>293.38</v>
      </c>
      <c r="M200" s="14">
        <v>110.38</v>
      </c>
      <c r="N200" s="14">
        <v>31.25</v>
      </c>
      <c r="O200" s="14">
        <v>562.5</v>
      </c>
      <c r="P200" t="s">
        <v>513</v>
      </c>
      <c r="Q200" s="15">
        <v>41334</v>
      </c>
      <c r="S200" t="s">
        <v>374</v>
      </c>
      <c r="T200" s="16">
        <v>4</v>
      </c>
      <c r="U200" s="16"/>
      <c r="V200" s="16"/>
      <c r="W200" t="str">
        <f t="shared" si="37"/>
        <v>FT_SDSLBis_4M_4p_C1</v>
      </c>
      <c r="X200" s="17">
        <f t="shared" si="38"/>
        <v>110.38</v>
      </c>
      <c r="Y200" s="17">
        <f t="shared" si="36"/>
        <v>31.25</v>
      </c>
      <c r="Z200" s="17">
        <f t="shared" si="39"/>
        <v>562.5</v>
      </c>
      <c r="AA200" s="18">
        <f t="shared" si="27"/>
        <v>0</v>
      </c>
      <c r="AB200" s="7" t="s">
        <v>359</v>
      </c>
      <c r="AD200">
        <f>AN200</f>
        <v>0</v>
      </c>
    </row>
    <row r="201" spans="1:40">
      <c r="A201" s="7" t="s">
        <v>1094</v>
      </c>
      <c r="B201" t="e">
        <f>VLOOKUP(BdC!A201,main!A$1:S$1048380,2,0)</f>
        <v>#N/A</v>
      </c>
      <c r="C201" s="8" t="e">
        <f>VLOOKUP(A201,main!A$1:S$1048380,4,0)</f>
        <v>#N/A</v>
      </c>
      <c r="D201" t="s">
        <v>410</v>
      </c>
      <c r="E201" t="e">
        <f>VLOOKUP(A201,#REF!,5,0)</f>
        <v>#REF!</v>
      </c>
      <c r="F201" t="e">
        <f>VLOOKUP(A201,main!A$1:E$1048380,5,0)</f>
        <v>#N/A</v>
      </c>
      <c r="G201" t="s">
        <v>1095</v>
      </c>
      <c r="H201" t="s">
        <v>369</v>
      </c>
      <c r="I201" t="s">
        <v>380</v>
      </c>
      <c r="J201" t="s">
        <v>1096</v>
      </c>
      <c r="K201" t="e">
        <f>VLOOKUP(A201,main!A$1:S$1048380,12,0)</f>
        <v>#N/A</v>
      </c>
      <c r="L201" s="13">
        <v>293.38</v>
      </c>
      <c r="M201" s="14">
        <v>116</v>
      </c>
      <c r="N201" s="14">
        <v>27.63</v>
      </c>
      <c r="O201" s="14">
        <v>562.5</v>
      </c>
      <c r="P201" t="s">
        <v>382</v>
      </c>
      <c r="Q201" s="15">
        <v>41334</v>
      </c>
      <c r="S201" t="s">
        <v>374</v>
      </c>
      <c r="T201" s="16">
        <v>4</v>
      </c>
      <c r="U201" s="16"/>
      <c r="V201" s="32" t="s">
        <v>1097</v>
      </c>
      <c r="W201" t="s">
        <v>382</v>
      </c>
      <c r="X201" s="17">
        <v>116</v>
      </c>
      <c r="Y201" s="17">
        <f t="shared" si="36"/>
        <v>27.63</v>
      </c>
      <c r="Z201" s="17">
        <v>562.5</v>
      </c>
      <c r="AA201" s="18">
        <f t="shared" ref="AA201:AA264" si="40">AD201</f>
        <v>0</v>
      </c>
      <c r="AB201" s="7" t="s">
        <v>359</v>
      </c>
      <c r="AD201">
        <f>AN201</f>
        <v>0</v>
      </c>
      <c r="AG201" t="e">
        <f>VLOOKUP(A201,,5,0)</f>
        <v>#N/A</v>
      </c>
      <c r="AH201" s="19" t="s">
        <v>359</v>
      </c>
      <c r="AI201" s="20"/>
      <c r="AJ201" s="20"/>
    </row>
    <row r="202" spans="1:40">
      <c r="A202" s="7" t="s">
        <v>1098</v>
      </c>
      <c r="B202" t="e">
        <f>VLOOKUP(BdC!A202,main!A$1:S$1048380,2,0)</f>
        <v>#N/A</v>
      </c>
      <c r="C202" s="8" t="e">
        <f>VLOOKUP(A202,main!A$1:S$1048380,4,0)</f>
        <v>#N/A</v>
      </c>
      <c r="D202" t="s">
        <v>377</v>
      </c>
      <c r="E202" t="e">
        <f>VLOOKUP(A202,#REF!,5,0)</f>
        <v>#REF!</v>
      </c>
      <c r="F202" t="e">
        <f>VLOOKUP(A202,main!A$1:E$1048380,5,0)</f>
        <v>#N/A</v>
      </c>
      <c r="G202" t="s">
        <v>1099</v>
      </c>
      <c r="H202" t="s">
        <v>369</v>
      </c>
      <c r="I202" t="s">
        <v>380</v>
      </c>
      <c r="J202" t="s">
        <v>1100</v>
      </c>
      <c r="K202" t="e">
        <f>VLOOKUP(A202,main!A$1:S$1048380,12,0)</f>
        <v>#N/A</v>
      </c>
      <c r="L202" s="13">
        <v>293.38</v>
      </c>
      <c r="M202" s="14">
        <v>110.38</v>
      </c>
      <c r="N202" s="14">
        <v>31.25</v>
      </c>
      <c r="O202" s="14">
        <v>562.5</v>
      </c>
      <c r="P202" t="s">
        <v>513</v>
      </c>
      <c r="Q202" s="15">
        <v>41395</v>
      </c>
      <c r="S202" t="s">
        <v>374</v>
      </c>
      <c r="T202" s="16">
        <v>4</v>
      </c>
      <c r="U202" s="16"/>
      <c r="V202" s="32" t="s">
        <v>1101</v>
      </c>
      <c r="W202" t="str">
        <f>P202</f>
        <v>FT_SDSLBis_4M_4p_C1</v>
      </c>
      <c r="X202" s="17">
        <f>M202</f>
        <v>110.38</v>
      </c>
      <c r="Y202" s="17">
        <f t="shared" si="36"/>
        <v>31.25</v>
      </c>
      <c r="Z202" s="17">
        <f>O202</f>
        <v>562.5</v>
      </c>
      <c r="AA202" s="18">
        <f t="shared" si="40"/>
        <v>1208</v>
      </c>
      <c r="AB202" s="7" t="s">
        <v>360</v>
      </c>
      <c r="AC202" s="7" t="s">
        <v>383</v>
      </c>
      <c r="AD202">
        <v>1208</v>
      </c>
    </row>
    <row r="203" spans="1:40">
      <c r="A203" s="7" t="s">
        <v>1098</v>
      </c>
      <c r="B203" t="e">
        <f>VLOOKUP(BdC!A203,main!A$1:S$1048380,2,0)</f>
        <v>#N/A</v>
      </c>
      <c r="C203" s="8" t="e">
        <f>VLOOKUP(A203,main!A$1:S$1048380,4,0)</f>
        <v>#N/A</v>
      </c>
      <c r="D203" t="s">
        <v>377</v>
      </c>
      <c r="E203" t="e">
        <f>VLOOKUP(A203,#REF!,5,0)</f>
        <v>#REF!</v>
      </c>
      <c r="F203" t="e">
        <f>VLOOKUP(A203,main!A$1:E$1048380,5,0)</f>
        <v>#N/A</v>
      </c>
      <c r="G203" t="s">
        <v>1102</v>
      </c>
      <c r="H203" t="s">
        <v>369</v>
      </c>
      <c r="I203" t="s">
        <v>380</v>
      </c>
      <c r="J203" t="s">
        <v>1103</v>
      </c>
      <c r="K203" t="e">
        <f>VLOOKUP(A203,main!A$1:S$1048380,12,0)</f>
        <v>#N/A</v>
      </c>
      <c r="L203" s="13">
        <v>293.38</v>
      </c>
      <c r="M203" s="14">
        <v>110.38</v>
      </c>
      <c r="N203" s="14">
        <v>31.25</v>
      </c>
      <c r="O203" s="14">
        <v>562.5</v>
      </c>
      <c r="P203" t="s">
        <v>513</v>
      </c>
      <c r="Q203" s="15">
        <v>41395</v>
      </c>
      <c r="S203" t="s">
        <v>374</v>
      </c>
      <c r="T203" s="16">
        <v>4</v>
      </c>
      <c r="U203" s="16"/>
      <c r="V203" s="32" t="s">
        <v>1101</v>
      </c>
      <c r="W203" t="str">
        <f>P203</f>
        <v>FT_SDSLBis_4M_4p_C1</v>
      </c>
      <c r="X203" s="17">
        <f>M203</f>
        <v>110.38</v>
      </c>
      <c r="Y203" s="17">
        <f t="shared" si="36"/>
        <v>31.25</v>
      </c>
      <c r="Z203" s="17">
        <f>O203</f>
        <v>562.5</v>
      </c>
      <c r="AA203" s="18">
        <f t="shared" si="40"/>
        <v>1208</v>
      </c>
      <c r="AB203" s="7" t="s">
        <v>360</v>
      </c>
      <c r="AC203" s="7" t="s">
        <v>383</v>
      </c>
      <c r="AD203">
        <v>1208</v>
      </c>
    </row>
    <row r="204" spans="1:40">
      <c r="A204" s="7" t="s">
        <v>1104</v>
      </c>
      <c r="B204" t="e">
        <f>VLOOKUP(BdC!A204,main!A$1:S$1048380,2,0)</f>
        <v>#N/A</v>
      </c>
      <c r="C204" s="8" t="e">
        <f>VLOOKUP(A204,main!A$1:S$1048380,4,0)</f>
        <v>#N/A</v>
      </c>
      <c r="D204" t="s">
        <v>463</v>
      </c>
      <c r="E204" t="e">
        <f>VLOOKUP(A204,#REF!,5,0)</f>
        <v>#REF!</v>
      </c>
      <c r="F204" t="e">
        <f>VLOOKUP(A204,main!A$1:E$1048380,5,0)</f>
        <v>#N/A</v>
      </c>
      <c r="G204" t="s">
        <v>1105</v>
      </c>
      <c r="H204" t="s">
        <v>369</v>
      </c>
      <c r="I204" t="s">
        <v>370</v>
      </c>
      <c r="J204" t="s">
        <v>1106</v>
      </c>
      <c r="K204" t="e">
        <f>VLOOKUP(A204,main!A$1:S$1048380,12,0)</f>
        <v>#N/A</v>
      </c>
      <c r="L204" s="13">
        <v>213</v>
      </c>
      <c r="M204" s="14">
        <v>116</v>
      </c>
      <c r="N204" s="14">
        <v>27.63</v>
      </c>
      <c r="O204" s="14">
        <v>562.5</v>
      </c>
      <c r="P204" t="s">
        <v>382</v>
      </c>
      <c r="Q204" s="15">
        <v>41365</v>
      </c>
      <c r="S204" t="s">
        <v>358</v>
      </c>
      <c r="T204" s="16">
        <v>4</v>
      </c>
      <c r="U204" s="16"/>
      <c r="V204" s="32" t="s">
        <v>1107</v>
      </c>
      <c r="W204" t="s">
        <v>652</v>
      </c>
      <c r="X204" s="17">
        <f>77.25</f>
        <v>77.25</v>
      </c>
      <c r="Y204" s="17">
        <f t="shared" si="36"/>
        <v>27.63</v>
      </c>
      <c r="Z204" s="17">
        <f>475</f>
        <v>475</v>
      </c>
      <c r="AA204" s="18">
        <f t="shared" si="40"/>
        <v>1043</v>
      </c>
      <c r="AB204" s="7" t="s">
        <v>1108</v>
      </c>
      <c r="AC204" s="7" t="s">
        <v>375</v>
      </c>
      <c r="AD204">
        <v>1043</v>
      </c>
      <c r="AG204" t="e">
        <f>VLOOKUP(A204,,5,0)</f>
        <v>#N/A</v>
      </c>
      <c r="AH204" s="19" t="s">
        <v>360</v>
      </c>
      <c r="AI204" s="20">
        <v>4</v>
      </c>
      <c r="AJ204" s="19" t="s">
        <v>360</v>
      </c>
      <c r="AK204" t="s">
        <v>488</v>
      </c>
      <c r="AL204" s="13">
        <v>64.63</v>
      </c>
      <c r="AM204" s="13">
        <v>475</v>
      </c>
      <c r="AN204">
        <v>1043</v>
      </c>
    </row>
    <row r="205" spans="1:40">
      <c r="A205" s="7" t="s">
        <v>1109</v>
      </c>
      <c r="B205" t="e">
        <f>VLOOKUP(BdC!A205,main!A$1:S$1048380,2,0)</f>
        <v>#N/A</v>
      </c>
      <c r="C205" s="8" t="e">
        <f>VLOOKUP(A205,main!A$1:S$1048380,4,0)</f>
        <v>#N/A</v>
      </c>
      <c r="D205" t="s">
        <v>352</v>
      </c>
      <c r="E205" t="e">
        <f>VLOOKUP(A205,#REF!,5,0)</f>
        <v>#REF!</v>
      </c>
      <c r="F205" t="e">
        <f>VLOOKUP(A205,main!A$1:E$1048380,5,0)</f>
        <v>#N/A</v>
      </c>
      <c r="G205" t="s">
        <v>1110</v>
      </c>
      <c r="H205" t="s">
        <v>369</v>
      </c>
      <c r="I205" t="s">
        <v>380</v>
      </c>
      <c r="J205" t="s">
        <v>1111</v>
      </c>
      <c r="K205" t="e">
        <f>VLOOKUP(A205,main!A$1:S$1048380,12,0)</f>
        <v>#N/A</v>
      </c>
      <c r="L205" s="13">
        <v>293.38</v>
      </c>
      <c r="M205" s="14">
        <v>110.38</v>
      </c>
      <c r="N205" s="14">
        <v>31.25</v>
      </c>
      <c r="O205" s="14">
        <v>562.5</v>
      </c>
      <c r="P205" t="s">
        <v>513</v>
      </c>
      <c r="Q205" s="15">
        <v>41395</v>
      </c>
      <c r="S205" t="s">
        <v>374</v>
      </c>
      <c r="T205" s="16">
        <v>4</v>
      </c>
      <c r="U205" s="16"/>
      <c r="V205" s="16"/>
      <c r="W205" t="str">
        <f t="shared" ref="W205:W224" si="41">P205</f>
        <v>FT_SDSLBis_4M_4p_C1</v>
      </c>
      <c r="X205" s="17">
        <f t="shared" ref="X205:X224" si="42">M205</f>
        <v>110.38</v>
      </c>
      <c r="Y205" s="17">
        <f t="shared" si="36"/>
        <v>31.25</v>
      </c>
      <c r="Z205" s="17">
        <f t="shared" ref="Z205:Z224" si="43">O205</f>
        <v>562.5</v>
      </c>
      <c r="AA205" s="18">
        <f t="shared" si="40"/>
        <v>1208</v>
      </c>
      <c r="AB205" s="7" t="s">
        <v>360</v>
      </c>
      <c r="AC205" s="7" t="s">
        <v>383</v>
      </c>
      <c r="AD205">
        <v>1208</v>
      </c>
    </row>
    <row r="206" spans="1:40">
      <c r="A206" s="7" t="s">
        <v>1081</v>
      </c>
      <c r="B206" t="e">
        <f>VLOOKUP(BdC!A206,main!A$1:S$1048380,2,0)</f>
        <v>#N/A</v>
      </c>
      <c r="C206" s="8" t="e">
        <f>VLOOKUP(A206,main!A$1:S$1048380,4,0)</f>
        <v>#N/A</v>
      </c>
      <c r="D206" t="s">
        <v>352</v>
      </c>
      <c r="E206" t="e">
        <f>VLOOKUP(A206,#REF!,5,0)</f>
        <v>#REF!</v>
      </c>
      <c r="F206" t="e">
        <f>VLOOKUP(A206,main!A$1:E$1048380,5,0)</f>
        <v>#N/A</v>
      </c>
      <c r="G206" t="s">
        <v>1112</v>
      </c>
      <c r="H206" t="s">
        <v>369</v>
      </c>
      <c r="I206" t="s">
        <v>370</v>
      </c>
      <c r="J206" t="s">
        <v>1113</v>
      </c>
      <c r="K206" t="e">
        <f>VLOOKUP(A206,main!A$1:S$1048380,12,0)</f>
        <v>#N/A</v>
      </c>
      <c r="L206" s="13">
        <v>213</v>
      </c>
      <c r="M206" s="14">
        <v>110.38</v>
      </c>
      <c r="N206" s="14">
        <v>31.25</v>
      </c>
      <c r="O206" s="14">
        <v>562.5</v>
      </c>
      <c r="P206" t="s">
        <v>513</v>
      </c>
      <c r="Q206" s="15">
        <v>41334</v>
      </c>
      <c r="S206" t="s">
        <v>374</v>
      </c>
      <c r="T206" s="16">
        <v>4</v>
      </c>
      <c r="U206" s="16"/>
      <c r="V206" s="16"/>
      <c r="W206" t="str">
        <f t="shared" si="41"/>
        <v>FT_SDSLBis_4M_4p_C1</v>
      </c>
      <c r="X206" s="17">
        <f t="shared" si="42"/>
        <v>110.38</v>
      </c>
      <c r="Y206" s="17">
        <f t="shared" si="36"/>
        <v>31.25</v>
      </c>
      <c r="Z206" s="17">
        <f t="shared" si="43"/>
        <v>562.5</v>
      </c>
      <c r="AA206" s="18">
        <f t="shared" si="40"/>
        <v>0</v>
      </c>
      <c r="AB206" s="7" t="s">
        <v>359</v>
      </c>
      <c r="AD206">
        <f>AN206</f>
        <v>0</v>
      </c>
    </row>
    <row r="207" spans="1:40">
      <c r="A207" s="7" t="s">
        <v>1114</v>
      </c>
      <c r="B207" t="e">
        <f>VLOOKUP(BdC!A207,main!A$1:S$1048380,2,0)</f>
        <v>#N/A</v>
      </c>
      <c r="C207" s="8" t="e">
        <f>VLOOKUP(A207,main!A$1:S$1048380,4,0)</f>
        <v>#N/A</v>
      </c>
      <c r="D207" t="s">
        <v>352</v>
      </c>
      <c r="E207" t="e">
        <f>VLOOKUP(A207,#REF!,5,0)</f>
        <v>#REF!</v>
      </c>
      <c r="F207" t="e">
        <f>VLOOKUP(A207,main!A$1:E$1048380,5,0)</f>
        <v>#N/A</v>
      </c>
      <c r="G207" t="s">
        <v>1115</v>
      </c>
      <c r="H207" t="s">
        <v>369</v>
      </c>
      <c r="I207" t="s">
        <v>471</v>
      </c>
      <c r="J207" t="s">
        <v>1116</v>
      </c>
      <c r="K207" t="e">
        <f>VLOOKUP(A207,main!A$1:S$1048380,12,0)</f>
        <v>#N/A</v>
      </c>
      <c r="L207" s="13">
        <v>248</v>
      </c>
      <c r="M207" s="14">
        <v>140.13</v>
      </c>
      <c r="N207" s="14">
        <v>31.25</v>
      </c>
      <c r="O207" s="14">
        <v>815</v>
      </c>
      <c r="P207" t="s">
        <v>473</v>
      </c>
      <c r="Q207" s="15">
        <v>41395</v>
      </c>
      <c r="S207" t="s">
        <v>374</v>
      </c>
      <c r="T207" s="16">
        <v>8</v>
      </c>
      <c r="U207" s="16"/>
      <c r="V207" s="16"/>
      <c r="W207" t="str">
        <f t="shared" si="41"/>
        <v>FT_SDSLBis_8M_4p_C1</v>
      </c>
      <c r="X207" s="17">
        <f t="shared" si="42"/>
        <v>140.13</v>
      </c>
      <c r="Y207" s="17">
        <f t="shared" si="36"/>
        <v>31.25</v>
      </c>
      <c r="Z207" s="17">
        <f t="shared" si="43"/>
        <v>815</v>
      </c>
      <c r="AA207" s="18">
        <f t="shared" si="40"/>
        <v>1208</v>
      </c>
      <c r="AB207" s="7" t="s">
        <v>360</v>
      </c>
      <c r="AC207" s="7" t="s">
        <v>383</v>
      </c>
      <c r="AD207">
        <v>1208</v>
      </c>
    </row>
    <row r="208" spans="1:40">
      <c r="A208" s="7" t="s">
        <v>1109</v>
      </c>
      <c r="B208" t="e">
        <f>VLOOKUP(BdC!A208,main!A$1:S$1048380,2,0)</f>
        <v>#N/A</v>
      </c>
      <c r="C208" s="8" t="e">
        <f>VLOOKUP(A208,main!A$1:S$1048380,4,0)</f>
        <v>#N/A</v>
      </c>
      <c r="D208" t="s">
        <v>352</v>
      </c>
      <c r="E208" t="e">
        <f>VLOOKUP(A208,#REF!,5,0)</f>
        <v>#REF!</v>
      </c>
      <c r="F208" t="e">
        <f>VLOOKUP(A208,main!A$1:E$1048380,5,0)</f>
        <v>#N/A</v>
      </c>
      <c r="G208" t="s">
        <v>1117</v>
      </c>
      <c r="H208" t="s">
        <v>369</v>
      </c>
      <c r="I208" t="s">
        <v>380</v>
      </c>
      <c r="J208" t="s">
        <v>1118</v>
      </c>
      <c r="K208" t="e">
        <f>VLOOKUP(A208,main!A$1:S$1048380,12,0)</f>
        <v>#N/A</v>
      </c>
      <c r="L208" s="13">
        <v>293.38</v>
      </c>
      <c r="M208" s="14">
        <v>110.38</v>
      </c>
      <c r="N208" s="14">
        <v>31.25</v>
      </c>
      <c r="O208" s="14">
        <v>562.5</v>
      </c>
      <c r="P208" t="s">
        <v>513</v>
      </c>
      <c r="Q208" s="15">
        <v>41395</v>
      </c>
      <c r="S208" t="s">
        <v>374</v>
      </c>
      <c r="T208" s="16">
        <v>4</v>
      </c>
      <c r="U208" s="16"/>
      <c r="V208" s="16"/>
      <c r="W208" t="str">
        <f t="shared" si="41"/>
        <v>FT_SDSLBis_4M_4p_C1</v>
      </c>
      <c r="X208" s="17">
        <f t="shared" si="42"/>
        <v>110.38</v>
      </c>
      <c r="Y208" s="17">
        <f t="shared" si="36"/>
        <v>31.25</v>
      </c>
      <c r="Z208" s="17">
        <f t="shared" si="43"/>
        <v>562.5</v>
      </c>
      <c r="AA208" s="18">
        <f t="shared" si="40"/>
        <v>1208</v>
      </c>
      <c r="AB208" s="7" t="s">
        <v>360</v>
      </c>
      <c r="AC208" s="7" t="s">
        <v>383</v>
      </c>
      <c r="AD208">
        <v>1208</v>
      </c>
    </row>
    <row r="209" spans="1:36">
      <c r="A209" s="7" t="s">
        <v>1119</v>
      </c>
      <c r="B209" t="e">
        <f>VLOOKUP(BdC!A209,main!A$1:S$1048380,2,0)</f>
        <v>#N/A</v>
      </c>
      <c r="C209" s="8" t="e">
        <f>VLOOKUP(A209,main!A$1:S$1048380,4,0)</f>
        <v>#N/A</v>
      </c>
      <c r="D209" t="s">
        <v>1120</v>
      </c>
      <c r="E209" t="e">
        <f>VLOOKUP(A209,#REF!,5,0)</f>
        <v>#REF!</v>
      </c>
      <c r="F209" t="e">
        <f>VLOOKUP(A209,main!A$1:E$1048380,5,0)</f>
        <v>#N/A</v>
      </c>
      <c r="G209" t="s">
        <v>1121</v>
      </c>
      <c r="H209" t="s">
        <v>369</v>
      </c>
      <c r="I209" t="s">
        <v>471</v>
      </c>
      <c r="J209" t="s">
        <v>1122</v>
      </c>
      <c r="K209" t="e">
        <f>VLOOKUP(A209,main!A$1:S$1048380,12,0)</f>
        <v>#N/A</v>
      </c>
      <c r="L209" s="13">
        <v>248</v>
      </c>
      <c r="M209" s="14">
        <v>151.25</v>
      </c>
      <c r="N209" s="14">
        <v>31.25</v>
      </c>
      <c r="O209" s="14">
        <v>815</v>
      </c>
      <c r="P209" t="s">
        <v>700</v>
      </c>
      <c r="Q209" s="15">
        <v>41395</v>
      </c>
      <c r="S209" t="s">
        <v>374</v>
      </c>
      <c r="T209" s="16">
        <v>8</v>
      </c>
      <c r="U209" s="16"/>
      <c r="V209" s="16"/>
      <c r="W209" t="str">
        <f t="shared" si="41"/>
        <v>FT_SDSLBis_8M_4p_C2</v>
      </c>
      <c r="X209" s="17">
        <f t="shared" si="42"/>
        <v>151.25</v>
      </c>
      <c r="Y209" s="17">
        <f t="shared" si="36"/>
        <v>31.25</v>
      </c>
      <c r="Z209" s="17">
        <f t="shared" si="43"/>
        <v>815</v>
      </c>
      <c r="AA209" s="18">
        <f t="shared" si="40"/>
        <v>1208</v>
      </c>
      <c r="AB209" s="7" t="s">
        <v>360</v>
      </c>
      <c r="AC209" t="s">
        <v>383</v>
      </c>
      <c r="AD209">
        <v>1208</v>
      </c>
    </row>
    <row r="210" spans="1:36">
      <c r="A210" s="7" t="s">
        <v>1123</v>
      </c>
      <c r="B210" t="e">
        <f>VLOOKUP(BdC!A210,main!A$1:S$1048380,2,0)</f>
        <v>#N/A</v>
      </c>
      <c r="C210" s="8" t="e">
        <f>VLOOKUP(A210,main!A$1:S$1048380,4,0)</f>
        <v>#N/A</v>
      </c>
      <c r="D210" t="s">
        <v>1124</v>
      </c>
      <c r="E210" t="e">
        <f>VLOOKUP(A210,#REF!,5,0)</f>
        <v>#REF!</v>
      </c>
      <c r="F210" t="e">
        <f>VLOOKUP(A210,main!A$1:E$1048380,5,0)</f>
        <v>#N/A</v>
      </c>
      <c r="G210" t="s">
        <v>1125</v>
      </c>
      <c r="H210" t="s">
        <v>369</v>
      </c>
      <c r="I210" t="s">
        <v>471</v>
      </c>
      <c r="J210" t="s">
        <v>1126</v>
      </c>
      <c r="K210" t="e">
        <f>VLOOKUP(A210,main!A$1:S$1048380,12,0)</f>
        <v>#N/A</v>
      </c>
      <c r="L210" s="13">
        <v>248</v>
      </c>
      <c r="M210" s="14">
        <v>187.75</v>
      </c>
      <c r="N210" s="14">
        <v>31.25</v>
      </c>
      <c r="O210" s="14">
        <v>815</v>
      </c>
      <c r="P210" t="s">
        <v>478</v>
      </c>
      <c r="Q210" s="15">
        <v>41395</v>
      </c>
      <c r="R210" t="s">
        <v>479</v>
      </c>
      <c r="S210" t="s">
        <v>374</v>
      </c>
      <c r="T210" s="16">
        <v>12</v>
      </c>
      <c r="U210" s="16"/>
      <c r="V210" s="16"/>
      <c r="W210" t="str">
        <f t="shared" si="41"/>
        <v>FT_SDSLBis_12M_4p_C1</v>
      </c>
      <c r="X210" s="17">
        <f t="shared" si="42"/>
        <v>187.75</v>
      </c>
      <c r="Y210" s="17">
        <f t="shared" si="36"/>
        <v>31.25</v>
      </c>
      <c r="Z210" s="17">
        <f t="shared" si="43"/>
        <v>815</v>
      </c>
      <c r="AA210" s="18">
        <f t="shared" si="40"/>
        <v>1208</v>
      </c>
      <c r="AB210" s="7" t="s">
        <v>360</v>
      </c>
      <c r="AC210" s="7" t="s">
        <v>383</v>
      </c>
      <c r="AD210">
        <v>1208</v>
      </c>
    </row>
    <row r="211" spans="1:36">
      <c r="A211" s="7" t="s">
        <v>1127</v>
      </c>
      <c r="B211" t="e">
        <f>VLOOKUP(BdC!A211,main!A$1:S$1048380,2,0)</f>
        <v>#N/A</v>
      </c>
      <c r="C211" s="8" t="e">
        <f>VLOOKUP(A211,main!A$1:S$1048380,4,0)</f>
        <v>#N/A</v>
      </c>
      <c r="D211" t="s">
        <v>1128</v>
      </c>
      <c r="E211" t="e">
        <f>VLOOKUP(A211,#REF!,5,0)</f>
        <v>#REF!</v>
      </c>
      <c r="F211" t="e">
        <f>VLOOKUP(A211,main!A$1:E$1048380,5,0)</f>
        <v>#N/A</v>
      </c>
      <c r="G211" t="s">
        <v>1129</v>
      </c>
      <c r="H211" t="s">
        <v>369</v>
      </c>
      <c r="I211" t="s">
        <v>380</v>
      </c>
      <c r="J211" t="s">
        <v>1130</v>
      </c>
      <c r="K211" t="e">
        <f>VLOOKUP(A211,main!A$1:S$1048380,12,0)</f>
        <v>#N/A</v>
      </c>
      <c r="L211" s="13">
        <v>293.38</v>
      </c>
      <c r="M211" s="14">
        <v>110.38</v>
      </c>
      <c r="N211" s="14">
        <v>31.25</v>
      </c>
      <c r="O211" s="14">
        <v>562.5</v>
      </c>
      <c r="P211" t="s">
        <v>513</v>
      </c>
      <c r="Q211" s="15">
        <v>41334</v>
      </c>
      <c r="S211" t="s">
        <v>374</v>
      </c>
      <c r="T211" s="16">
        <v>4</v>
      </c>
      <c r="U211" s="16"/>
      <c r="V211" s="16"/>
      <c r="W211" t="str">
        <f t="shared" si="41"/>
        <v>FT_SDSLBis_4M_4p_C1</v>
      </c>
      <c r="X211" s="17">
        <f t="shared" si="42"/>
        <v>110.38</v>
      </c>
      <c r="Y211" s="17">
        <f t="shared" si="36"/>
        <v>31.25</v>
      </c>
      <c r="Z211" s="17">
        <f t="shared" si="43"/>
        <v>562.5</v>
      </c>
      <c r="AA211" s="18">
        <f t="shared" si="40"/>
        <v>0</v>
      </c>
      <c r="AB211" s="7" t="s">
        <v>359</v>
      </c>
      <c r="AD211">
        <f>AN211</f>
        <v>0</v>
      </c>
    </row>
    <row r="212" spans="1:36">
      <c r="A212" s="7" t="s">
        <v>1127</v>
      </c>
      <c r="B212" t="e">
        <f>VLOOKUP(BdC!A212,main!A$1:S$1048380,2,0)</f>
        <v>#N/A</v>
      </c>
      <c r="C212" s="8" t="e">
        <f>VLOOKUP(A212,main!A$1:S$1048380,4,0)</f>
        <v>#N/A</v>
      </c>
      <c r="D212" t="s">
        <v>1128</v>
      </c>
      <c r="E212" t="e">
        <f>VLOOKUP(A212,#REF!,5,0)</f>
        <v>#REF!</v>
      </c>
      <c r="F212" t="e">
        <f>VLOOKUP(A212,main!A$1:E$1048380,5,0)</f>
        <v>#N/A</v>
      </c>
      <c r="G212" t="s">
        <v>1131</v>
      </c>
      <c r="H212" t="s">
        <v>369</v>
      </c>
      <c r="I212" t="s">
        <v>380</v>
      </c>
      <c r="J212" t="s">
        <v>1132</v>
      </c>
      <c r="K212" t="e">
        <f>VLOOKUP(A212,main!A$1:S$1048380,12,0)</f>
        <v>#N/A</v>
      </c>
      <c r="L212" s="13">
        <v>293.38</v>
      </c>
      <c r="M212" s="14">
        <v>110.38</v>
      </c>
      <c r="N212" s="14">
        <v>31.25</v>
      </c>
      <c r="O212" s="14">
        <v>562.5</v>
      </c>
      <c r="P212" t="s">
        <v>513</v>
      </c>
      <c r="Q212" s="15">
        <v>41334</v>
      </c>
      <c r="S212" t="s">
        <v>374</v>
      </c>
      <c r="T212" s="16">
        <v>4</v>
      </c>
      <c r="U212" s="16"/>
      <c r="V212" s="16"/>
      <c r="W212" t="str">
        <f t="shared" si="41"/>
        <v>FT_SDSLBis_4M_4p_C1</v>
      </c>
      <c r="X212" s="17">
        <f t="shared" si="42"/>
        <v>110.38</v>
      </c>
      <c r="Y212" s="17">
        <f t="shared" si="36"/>
        <v>31.25</v>
      </c>
      <c r="Z212" s="17">
        <f t="shared" si="43"/>
        <v>562.5</v>
      </c>
      <c r="AA212" s="18">
        <f t="shared" si="40"/>
        <v>0</v>
      </c>
      <c r="AB212" s="7" t="s">
        <v>359</v>
      </c>
      <c r="AD212">
        <f>AN212</f>
        <v>0</v>
      </c>
    </row>
    <row r="213" spans="1:36">
      <c r="A213" s="7" t="s">
        <v>1133</v>
      </c>
      <c r="B213" t="e">
        <f>VLOOKUP(BdC!A213,main!A$1:S$1048380,2,0)</f>
        <v>#N/A</v>
      </c>
      <c r="C213" s="8" t="e">
        <f>VLOOKUP(A213,main!A$1:S$1048380,4,0)</f>
        <v>#N/A</v>
      </c>
      <c r="D213" t="s">
        <v>449</v>
      </c>
      <c r="E213" t="e">
        <f>VLOOKUP(A213,#REF!,5,0)</f>
        <v>#REF!</v>
      </c>
      <c r="F213" t="e">
        <f>VLOOKUP(A213,main!A$1:E$1048380,5,0)</f>
        <v>#N/A</v>
      </c>
      <c r="G213" t="s">
        <v>1134</v>
      </c>
      <c r="H213" t="s">
        <v>388</v>
      </c>
      <c r="I213" t="s">
        <v>370</v>
      </c>
      <c r="J213" t="s">
        <v>1135</v>
      </c>
      <c r="K213" t="e">
        <f>VLOOKUP(A213,main!A$1:S$1048380,12,0)</f>
        <v>#N/A</v>
      </c>
      <c r="L213" s="13">
        <v>213</v>
      </c>
      <c r="M213" s="14">
        <v>77.5</v>
      </c>
      <c r="N213" s="14">
        <v>31.25</v>
      </c>
      <c r="O213" s="14">
        <v>475</v>
      </c>
      <c r="P213" t="s">
        <v>384</v>
      </c>
      <c r="Q213" s="15">
        <v>41365</v>
      </c>
      <c r="S213" t="s">
        <v>374</v>
      </c>
      <c r="T213" s="16">
        <v>4</v>
      </c>
      <c r="U213" s="16"/>
      <c r="V213" s="16"/>
      <c r="W213" t="str">
        <f t="shared" si="41"/>
        <v>FT_SDSLBis_4M_2p_C1</v>
      </c>
      <c r="X213" s="17">
        <f t="shared" si="42"/>
        <v>77.5</v>
      </c>
      <c r="Y213" s="17">
        <f t="shared" si="36"/>
        <v>31.25</v>
      </c>
      <c r="Z213" s="17">
        <f t="shared" si="43"/>
        <v>475</v>
      </c>
      <c r="AA213" s="18">
        <f t="shared" si="40"/>
        <v>0</v>
      </c>
      <c r="AB213" s="7" t="s">
        <v>359</v>
      </c>
      <c r="AD213">
        <f>AN213</f>
        <v>0</v>
      </c>
    </row>
    <row r="214" spans="1:36">
      <c r="A214" s="7" t="s">
        <v>1136</v>
      </c>
      <c r="B214" t="e">
        <f>VLOOKUP(BdC!A214,main!A$1:S$1048380,2,0)</f>
        <v>#N/A</v>
      </c>
      <c r="C214" s="8" t="e">
        <f>VLOOKUP(A214,main!A$1:S$1048380,4,0)</f>
        <v>#N/A</v>
      </c>
      <c r="D214" t="s">
        <v>1137</v>
      </c>
      <c r="E214" t="e">
        <f>VLOOKUP(A214,#REF!,5,0)</f>
        <v>#REF!</v>
      </c>
      <c r="F214" t="e">
        <f>VLOOKUP(A214,main!A$1:E$1048380,5,0)</f>
        <v>#N/A</v>
      </c>
      <c r="G214" t="s">
        <v>1138</v>
      </c>
      <c r="H214" t="s">
        <v>369</v>
      </c>
      <c r="I214" t="s">
        <v>471</v>
      </c>
      <c r="J214" t="s">
        <v>1139</v>
      </c>
      <c r="K214" t="e">
        <f>VLOOKUP(A214,main!A$1:S$1048380,12,0)</f>
        <v>#N/A</v>
      </c>
      <c r="L214" s="13">
        <v>248</v>
      </c>
      <c r="M214" s="14">
        <v>196.75</v>
      </c>
      <c r="N214" s="14">
        <v>27.63</v>
      </c>
      <c r="O214" s="14">
        <v>814.6</v>
      </c>
      <c r="P214" t="s">
        <v>699</v>
      </c>
      <c r="Q214" s="15">
        <v>41365</v>
      </c>
      <c r="S214" t="s">
        <v>358</v>
      </c>
      <c r="T214" s="16">
        <v>8</v>
      </c>
      <c r="U214" s="16"/>
      <c r="V214" s="16"/>
      <c r="W214" t="str">
        <f t="shared" si="41"/>
        <v>FT_SDSL_8M_4p_C2</v>
      </c>
      <c r="X214" s="17">
        <f t="shared" si="42"/>
        <v>196.75</v>
      </c>
      <c r="Y214" s="17">
        <f t="shared" si="36"/>
        <v>27.63</v>
      </c>
      <c r="Z214" s="17">
        <f t="shared" si="43"/>
        <v>814.6</v>
      </c>
      <c r="AA214" s="18">
        <f t="shared" si="40"/>
        <v>1208</v>
      </c>
      <c r="AB214" s="7" t="s">
        <v>359</v>
      </c>
      <c r="AC214" s="7" t="s">
        <v>383</v>
      </c>
      <c r="AD214">
        <v>1208</v>
      </c>
      <c r="AG214" t="e">
        <f>VLOOKUP(A214,,5,0)</f>
        <v>#N/A</v>
      </c>
      <c r="AH214" s="19" t="s">
        <v>359</v>
      </c>
      <c r="AI214" s="20"/>
      <c r="AJ214" s="20"/>
    </row>
    <row r="215" spans="1:36">
      <c r="A215" s="7" t="s">
        <v>1140</v>
      </c>
      <c r="B215" t="e">
        <f>VLOOKUP(BdC!A215,main!A$1:S$1048380,2,0)</f>
        <v>#N/A</v>
      </c>
      <c r="C215" s="8" t="e">
        <f>VLOOKUP(A215,main!A$1:S$1048380,4,0)</f>
        <v>#N/A</v>
      </c>
      <c r="D215" t="s">
        <v>352</v>
      </c>
      <c r="E215" t="e">
        <f>VLOOKUP(A215,#REF!,5,0)</f>
        <v>#REF!</v>
      </c>
      <c r="F215" t="e">
        <f>VLOOKUP(A215,main!A$1:E$1048380,5,0)</f>
        <v>#N/A</v>
      </c>
      <c r="G215" t="s">
        <v>1141</v>
      </c>
      <c r="H215" t="s">
        <v>388</v>
      </c>
      <c r="I215" t="s">
        <v>370</v>
      </c>
      <c r="J215" t="s">
        <v>1142</v>
      </c>
      <c r="K215" t="e">
        <f>VLOOKUP(A215,main!A$1:S$1048380,12,0)</f>
        <v>#N/A</v>
      </c>
      <c r="L215" s="13">
        <v>213</v>
      </c>
      <c r="M215" s="14">
        <v>77.5</v>
      </c>
      <c r="N215" s="14">
        <v>31.25</v>
      </c>
      <c r="O215" s="14">
        <v>475</v>
      </c>
      <c r="P215" t="s">
        <v>384</v>
      </c>
      <c r="Q215" s="15">
        <v>41365</v>
      </c>
      <c r="S215" t="s">
        <v>374</v>
      </c>
      <c r="T215" s="16">
        <v>4</v>
      </c>
      <c r="U215" s="16"/>
      <c r="V215" s="16"/>
      <c r="W215" t="str">
        <f t="shared" si="41"/>
        <v>FT_SDSLBis_4M_2p_C1</v>
      </c>
      <c r="X215" s="17">
        <f t="shared" si="42"/>
        <v>77.5</v>
      </c>
      <c r="Y215" s="17">
        <f t="shared" si="36"/>
        <v>31.25</v>
      </c>
      <c r="Z215" s="17">
        <f t="shared" si="43"/>
        <v>475</v>
      </c>
      <c r="AA215" s="18">
        <f t="shared" si="40"/>
        <v>0</v>
      </c>
      <c r="AB215" s="7" t="s">
        <v>359</v>
      </c>
      <c r="AD215">
        <f>AN215</f>
        <v>0</v>
      </c>
    </row>
    <row r="216" spans="1:36">
      <c r="A216" s="7" t="s">
        <v>1143</v>
      </c>
      <c r="B216" t="e">
        <f>VLOOKUP(BdC!A216,main!A$1:S$1048380,2,0)</f>
        <v>#N/A</v>
      </c>
      <c r="C216" s="8" t="e">
        <f>VLOOKUP(A216,main!A$1:S$1048380,4,0)</f>
        <v>#N/A</v>
      </c>
      <c r="D216" t="s">
        <v>453</v>
      </c>
      <c r="E216" t="e">
        <f>VLOOKUP(A216,#REF!,5,0)</f>
        <v>#REF!</v>
      </c>
      <c r="F216" t="e">
        <f>VLOOKUP(A216,main!A$1:E$1048380,5,0)</f>
        <v>#N/A</v>
      </c>
      <c r="G216" t="s">
        <v>1144</v>
      </c>
      <c r="H216" t="s">
        <v>388</v>
      </c>
      <c r="I216" t="s">
        <v>370</v>
      </c>
      <c r="J216" t="s">
        <v>1145</v>
      </c>
      <c r="K216" t="e">
        <f>VLOOKUP(A216,main!A$1:S$1048380,12,0)</f>
        <v>#N/A</v>
      </c>
      <c r="L216" s="13">
        <v>213</v>
      </c>
      <c r="M216" s="14">
        <v>77.5</v>
      </c>
      <c r="N216" s="14">
        <v>31.25</v>
      </c>
      <c r="O216" s="14">
        <v>475</v>
      </c>
      <c r="P216" t="s">
        <v>384</v>
      </c>
      <c r="Q216" s="15">
        <v>41365</v>
      </c>
      <c r="S216" t="s">
        <v>374</v>
      </c>
      <c r="T216" s="16">
        <v>4</v>
      </c>
      <c r="U216" s="16"/>
      <c r="V216" s="16"/>
      <c r="W216" t="str">
        <f t="shared" si="41"/>
        <v>FT_SDSLBis_4M_2p_C1</v>
      </c>
      <c r="X216" s="17">
        <f t="shared" si="42"/>
        <v>77.5</v>
      </c>
      <c r="Y216" s="17">
        <f t="shared" si="36"/>
        <v>31.25</v>
      </c>
      <c r="Z216" s="17">
        <f t="shared" si="43"/>
        <v>475</v>
      </c>
      <c r="AA216" s="18">
        <f t="shared" si="40"/>
        <v>0</v>
      </c>
      <c r="AB216" s="7" t="s">
        <v>359</v>
      </c>
      <c r="AD216">
        <f>AN216</f>
        <v>0</v>
      </c>
    </row>
    <row r="217" spans="1:36">
      <c r="A217" s="7" t="s">
        <v>1146</v>
      </c>
      <c r="B217" t="e">
        <f>VLOOKUP(BdC!A217,main!A$1:S$1048380,2,0)</f>
        <v>#N/A</v>
      </c>
      <c r="C217" s="8" t="e">
        <f>VLOOKUP(A217,main!A$1:S$1048380,4,0)</f>
        <v>#N/A</v>
      </c>
      <c r="D217" t="s">
        <v>404</v>
      </c>
      <c r="E217" t="e">
        <f>VLOOKUP(A217,#REF!,5,0)</f>
        <v>#REF!</v>
      </c>
      <c r="F217" t="e">
        <f>VLOOKUP(A217,main!A$1:E$1048380,5,0)</f>
        <v>#N/A</v>
      </c>
      <c r="K217" t="e">
        <f>VLOOKUP(A217,main!A$1:S$1048380,12,0)</f>
        <v>#N/A</v>
      </c>
      <c r="L217" s="13"/>
      <c r="M217" s="14">
        <v>110.38</v>
      </c>
      <c r="N217" s="14">
        <v>31.25</v>
      </c>
      <c r="O217" s="14">
        <v>562.5</v>
      </c>
      <c r="P217" t="s">
        <v>513</v>
      </c>
      <c r="Q217" s="15">
        <v>41365</v>
      </c>
      <c r="R217" t="s">
        <v>942</v>
      </c>
      <c r="S217" t="s">
        <v>374</v>
      </c>
      <c r="T217" s="16">
        <v>4</v>
      </c>
      <c r="U217" s="16"/>
      <c r="V217" s="16"/>
      <c r="W217" t="str">
        <f t="shared" si="41"/>
        <v>FT_SDSLBis_4M_4p_C1</v>
      </c>
      <c r="X217" s="17">
        <f t="shared" si="42"/>
        <v>110.38</v>
      </c>
      <c r="Y217" s="17">
        <f t="shared" si="36"/>
        <v>31.25</v>
      </c>
      <c r="Z217" s="17">
        <f t="shared" si="43"/>
        <v>562.5</v>
      </c>
      <c r="AA217" s="18">
        <f t="shared" si="40"/>
        <v>0</v>
      </c>
      <c r="AB217" s="7" t="s">
        <v>359</v>
      </c>
      <c r="AD217">
        <f>AN217</f>
        <v>0</v>
      </c>
    </row>
    <row r="218" spans="1:36">
      <c r="A218" s="7" t="s">
        <v>1146</v>
      </c>
      <c r="B218" t="e">
        <f>VLOOKUP(BdC!A218,main!A$1:S$1048380,2,0)</f>
        <v>#N/A</v>
      </c>
      <c r="C218" s="8" t="e">
        <f>VLOOKUP(A218,main!A$1:S$1048380,4,0)</f>
        <v>#N/A</v>
      </c>
      <c r="D218" t="s">
        <v>404</v>
      </c>
      <c r="E218" t="e">
        <f>VLOOKUP(A218,#REF!,5,0)</f>
        <v>#REF!</v>
      </c>
      <c r="F218" t="e">
        <f>VLOOKUP(A218,main!A$1:E$1048380,5,0)</f>
        <v>#N/A</v>
      </c>
      <c r="G218" t="s">
        <v>1147</v>
      </c>
      <c r="H218" t="s">
        <v>369</v>
      </c>
      <c r="I218" t="s">
        <v>380</v>
      </c>
      <c r="J218" t="s">
        <v>1148</v>
      </c>
      <c r="K218" t="e">
        <f>VLOOKUP(A218,main!A$1:S$1048380,12,0)</f>
        <v>#N/A</v>
      </c>
      <c r="L218" s="13">
        <v>293.38</v>
      </c>
      <c r="M218" s="14">
        <v>110.38</v>
      </c>
      <c r="N218" s="14">
        <v>31.25</v>
      </c>
      <c r="O218" s="14">
        <v>562.5</v>
      </c>
      <c r="P218" t="s">
        <v>513</v>
      </c>
      <c r="Q218" s="15">
        <v>41365</v>
      </c>
      <c r="S218" t="s">
        <v>374</v>
      </c>
      <c r="T218" s="16">
        <v>4</v>
      </c>
      <c r="U218" s="16"/>
      <c r="V218" s="16"/>
      <c r="W218" t="str">
        <f t="shared" si="41"/>
        <v>FT_SDSLBis_4M_4p_C1</v>
      </c>
      <c r="X218" s="17">
        <f t="shared" si="42"/>
        <v>110.38</v>
      </c>
      <c r="Y218" s="17">
        <f t="shared" si="36"/>
        <v>31.25</v>
      </c>
      <c r="Z218" s="17">
        <f t="shared" si="43"/>
        <v>562.5</v>
      </c>
      <c r="AA218" s="18">
        <f t="shared" si="40"/>
        <v>0</v>
      </c>
      <c r="AB218" s="7" t="s">
        <v>359</v>
      </c>
      <c r="AD218">
        <f>AN218</f>
        <v>0</v>
      </c>
    </row>
    <row r="219" spans="1:36">
      <c r="A219" s="7" t="s">
        <v>1149</v>
      </c>
      <c r="B219" t="e">
        <f>VLOOKUP(BdC!A219,main!A$1:S$1048380,2,0)</f>
        <v>#N/A</v>
      </c>
      <c r="C219" s="8" t="e">
        <f>VLOOKUP(A219,main!A$1:S$1048380,4,0)</f>
        <v>#N/A</v>
      </c>
      <c r="D219" t="s">
        <v>1150</v>
      </c>
      <c r="E219" t="e">
        <f>VLOOKUP(A219,#REF!,5,0)</f>
        <v>#REF!</v>
      </c>
      <c r="F219" t="e">
        <f>VLOOKUP(A219,main!A$1:E$1048380,5,0)</f>
        <v>#N/A</v>
      </c>
      <c r="G219" t="s">
        <v>1151</v>
      </c>
      <c r="H219" t="s">
        <v>369</v>
      </c>
      <c r="I219" t="s">
        <v>471</v>
      </c>
      <c r="J219" t="s">
        <v>1152</v>
      </c>
      <c r="K219" t="e">
        <f>VLOOKUP(A219,main!A$1:S$1048380,12,0)</f>
        <v>#N/A</v>
      </c>
      <c r="L219" s="13">
        <v>248</v>
      </c>
      <c r="M219" s="14">
        <v>151.25</v>
      </c>
      <c r="N219" s="14">
        <v>31.25</v>
      </c>
      <c r="O219" s="14">
        <v>815</v>
      </c>
      <c r="P219" t="s">
        <v>700</v>
      </c>
      <c r="Q219" s="15">
        <v>41395</v>
      </c>
      <c r="S219" t="s">
        <v>374</v>
      </c>
      <c r="T219" s="16">
        <v>8</v>
      </c>
      <c r="U219" s="16"/>
      <c r="V219" s="16"/>
      <c r="W219" t="str">
        <f t="shared" si="41"/>
        <v>FT_SDSLBis_8M_4p_C2</v>
      </c>
      <c r="X219" s="17">
        <f t="shared" si="42"/>
        <v>151.25</v>
      </c>
      <c r="Y219" s="17">
        <f t="shared" si="36"/>
        <v>31.25</v>
      </c>
      <c r="Z219" s="17">
        <f t="shared" si="43"/>
        <v>815</v>
      </c>
      <c r="AA219" s="18">
        <f t="shared" si="40"/>
        <v>1208</v>
      </c>
      <c r="AB219" s="7" t="s">
        <v>360</v>
      </c>
      <c r="AC219" s="7" t="s">
        <v>383</v>
      </c>
      <c r="AD219">
        <v>1208</v>
      </c>
    </row>
    <row r="220" spans="1:36">
      <c r="A220" s="7" t="s">
        <v>1153</v>
      </c>
      <c r="B220" t="e">
        <f>VLOOKUP(BdC!A220,main!A$1:S$1048380,2,0)</f>
        <v>#N/A</v>
      </c>
      <c r="C220" s="8" t="e">
        <f>VLOOKUP(A220,main!A$1:S$1048380,4,0)</f>
        <v>#N/A</v>
      </c>
      <c r="D220" t="s">
        <v>1154</v>
      </c>
      <c r="E220" t="e">
        <f>VLOOKUP(A220,#REF!,5,0)</f>
        <v>#REF!</v>
      </c>
      <c r="F220" t="e">
        <f>VLOOKUP(A220,main!A$1:E$1048380,5,0)</f>
        <v>#N/A</v>
      </c>
      <c r="G220" t="s">
        <v>1155</v>
      </c>
      <c r="H220" t="s">
        <v>388</v>
      </c>
      <c r="I220" t="s">
        <v>370</v>
      </c>
      <c r="J220" t="s">
        <v>1156</v>
      </c>
      <c r="K220" t="e">
        <f>VLOOKUP(A220,main!A$1:S$1048380,12,0)</f>
        <v>#N/A</v>
      </c>
      <c r="L220" s="13">
        <v>213</v>
      </c>
      <c r="M220" s="14">
        <v>77.5</v>
      </c>
      <c r="N220" s="14">
        <v>31.25</v>
      </c>
      <c r="O220" s="14">
        <v>475</v>
      </c>
      <c r="P220" t="s">
        <v>384</v>
      </c>
      <c r="Q220" s="15">
        <v>41365</v>
      </c>
      <c r="S220" t="s">
        <v>374</v>
      </c>
      <c r="T220" s="16">
        <v>4</v>
      </c>
      <c r="U220" s="16"/>
      <c r="V220" s="16"/>
      <c r="W220" t="str">
        <f t="shared" si="41"/>
        <v>FT_SDSLBis_4M_2p_C1</v>
      </c>
      <c r="X220" s="17">
        <f t="shared" si="42"/>
        <v>77.5</v>
      </c>
      <c r="Y220" s="17">
        <f t="shared" si="36"/>
        <v>31.25</v>
      </c>
      <c r="Z220" s="17">
        <f t="shared" si="43"/>
        <v>475</v>
      </c>
      <c r="AA220" s="18">
        <f t="shared" si="40"/>
        <v>0</v>
      </c>
      <c r="AB220" s="7" t="s">
        <v>359</v>
      </c>
      <c r="AD220">
        <f>AN220</f>
        <v>0</v>
      </c>
    </row>
    <row r="221" spans="1:36">
      <c r="A221" s="7" t="s">
        <v>1157</v>
      </c>
      <c r="B221" t="e">
        <f>VLOOKUP(BdC!A221,main!A$1:S$1048380,2,0)</f>
        <v>#N/A</v>
      </c>
      <c r="C221" s="8" t="e">
        <f>VLOOKUP(A221,main!A$1:S$1048380,4,0)</f>
        <v>#N/A</v>
      </c>
      <c r="D221" t="s">
        <v>692</v>
      </c>
      <c r="E221" t="e">
        <f>VLOOKUP(A221,#REF!,5,0)</f>
        <v>#REF!</v>
      </c>
      <c r="F221" t="e">
        <f>VLOOKUP(A221,main!A$1:E$1048380,5,0)</f>
        <v>#N/A</v>
      </c>
      <c r="G221" t="s">
        <v>1158</v>
      </c>
      <c r="H221" t="s">
        <v>369</v>
      </c>
      <c r="I221" t="s">
        <v>471</v>
      </c>
      <c r="J221" t="s">
        <v>1159</v>
      </c>
      <c r="K221" t="e">
        <f>VLOOKUP(A221,main!A$1:S$1048380,12,0)</f>
        <v>#N/A</v>
      </c>
      <c r="L221" s="13">
        <v>248</v>
      </c>
      <c r="M221" s="14">
        <v>157.38</v>
      </c>
      <c r="N221" s="14">
        <v>27.63</v>
      </c>
      <c r="O221" s="14">
        <v>814.6</v>
      </c>
      <c r="P221" t="s">
        <v>474</v>
      </c>
      <c r="Q221" s="15">
        <v>41395</v>
      </c>
      <c r="S221" t="s">
        <v>358</v>
      </c>
      <c r="T221" s="16">
        <v>8</v>
      </c>
      <c r="U221" s="16"/>
      <c r="V221" s="16"/>
      <c r="W221" t="str">
        <f t="shared" si="41"/>
        <v>FT_SDSL_8M_4p_C1</v>
      </c>
      <c r="X221" s="17">
        <f t="shared" si="42"/>
        <v>157.38</v>
      </c>
      <c r="Y221" s="17">
        <f t="shared" si="36"/>
        <v>27.63</v>
      </c>
      <c r="Z221" s="17">
        <f t="shared" si="43"/>
        <v>814.6</v>
      </c>
      <c r="AA221" s="18">
        <f t="shared" si="40"/>
        <v>1208</v>
      </c>
      <c r="AB221" s="7" t="s">
        <v>360</v>
      </c>
      <c r="AC221" s="7" t="s">
        <v>383</v>
      </c>
      <c r="AD221">
        <v>1208</v>
      </c>
      <c r="AG221" t="e">
        <f>VLOOKUP(A221,,5,0)</f>
        <v>#N/A</v>
      </c>
      <c r="AH221" s="19" t="s">
        <v>359</v>
      </c>
      <c r="AI221" s="20"/>
      <c r="AJ221" s="20"/>
    </row>
    <row r="222" spans="1:36">
      <c r="A222" s="7" t="s">
        <v>1160</v>
      </c>
      <c r="B222" t="e">
        <f>VLOOKUP(BdC!A222,main!A$1:S$1048380,2,0)</f>
        <v>#N/A</v>
      </c>
      <c r="C222" s="8" t="e">
        <f>VLOOKUP(A222,main!A$1:S$1048380,4,0)</f>
        <v>#N/A</v>
      </c>
      <c r="D222" t="s">
        <v>546</v>
      </c>
      <c r="E222" t="e">
        <f>VLOOKUP(A222,#REF!,5,0)</f>
        <v>#REF!</v>
      </c>
      <c r="F222" t="e">
        <f>VLOOKUP(A222,main!A$1:E$1048380,5,0)</f>
        <v>#N/A</v>
      </c>
      <c r="G222" t="s">
        <v>1161</v>
      </c>
      <c r="H222" t="s">
        <v>388</v>
      </c>
      <c r="I222" t="s">
        <v>370</v>
      </c>
      <c r="J222" t="s">
        <v>1162</v>
      </c>
      <c r="K222" t="e">
        <f>VLOOKUP(A222,main!A$1:S$1048380,12,0)</f>
        <v>#N/A</v>
      </c>
      <c r="L222" s="13">
        <v>213</v>
      </c>
      <c r="M222" s="14">
        <v>77.5</v>
      </c>
      <c r="N222" s="14">
        <v>31.25</v>
      </c>
      <c r="O222" s="14">
        <v>475</v>
      </c>
      <c r="P222" t="s">
        <v>384</v>
      </c>
      <c r="Q222" s="15">
        <v>41365</v>
      </c>
      <c r="S222" t="s">
        <v>374</v>
      </c>
      <c r="T222" s="16">
        <v>4</v>
      </c>
      <c r="U222" s="16"/>
      <c r="V222" s="16"/>
      <c r="W222" t="str">
        <f t="shared" si="41"/>
        <v>FT_SDSLBis_4M_2p_C1</v>
      </c>
      <c r="X222" s="17">
        <f t="shared" si="42"/>
        <v>77.5</v>
      </c>
      <c r="Y222" s="17">
        <f t="shared" si="36"/>
        <v>31.25</v>
      </c>
      <c r="Z222" s="17">
        <f t="shared" si="43"/>
        <v>475</v>
      </c>
      <c r="AA222" s="18">
        <f t="shared" si="40"/>
        <v>0</v>
      </c>
      <c r="AB222" s="7" t="s">
        <v>359</v>
      </c>
      <c r="AD222">
        <f>AN222</f>
        <v>0</v>
      </c>
    </row>
    <row r="223" spans="1:36">
      <c r="A223" s="7" t="s">
        <v>1163</v>
      </c>
      <c r="B223" t="e">
        <f>VLOOKUP(BdC!A223,main!A$1:S$1048380,2,0)</f>
        <v>#N/A</v>
      </c>
      <c r="C223" s="8" t="e">
        <f>VLOOKUP(A223,main!A$1:S$1048380,4,0)</f>
        <v>#N/A</v>
      </c>
      <c r="D223" t="s">
        <v>404</v>
      </c>
      <c r="E223" t="e">
        <f>VLOOKUP(A223,#REF!,5,0)</f>
        <v>#REF!</v>
      </c>
      <c r="F223" t="e">
        <f>VLOOKUP(A223,main!A$1:E$1048380,5,0)</f>
        <v>#N/A</v>
      </c>
      <c r="G223" t="s">
        <v>1164</v>
      </c>
      <c r="H223" t="s">
        <v>388</v>
      </c>
      <c r="I223" t="s">
        <v>370</v>
      </c>
      <c r="J223" t="s">
        <v>1165</v>
      </c>
      <c r="K223" t="e">
        <f>VLOOKUP(A223,main!A$1:S$1048380,12,0)</f>
        <v>#N/A</v>
      </c>
      <c r="L223" s="13">
        <v>213</v>
      </c>
      <c r="M223" s="14">
        <v>77.5</v>
      </c>
      <c r="N223" s="14">
        <v>31.25</v>
      </c>
      <c r="O223" s="14">
        <v>475</v>
      </c>
      <c r="P223" t="s">
        <v>384</v>
      </c>
      <c r="Q223" s="15">
        <v>41365</v>
      </c>
      <c r="S223" t="s">
        <v>374</v>
      </c>
      <c r="T223" s="16">
        <v>4</v>
      </c>
      <c r="U223" s="16"/>
      <c r="V223" s="16"/>
      <c r="W223" t="str">
        <f t="shared" si="41"/>
        <v>FT_SDSLBis_4M_2p_C1</v>
      </c>
      <c r="X223" s="17">
        <f t="shared" si="42"/>
        <v>77.5</v>
      </c>
      <c r="Y223" s="17">
        <f t="shared" si="36"/>
        <v>31.25</v>
      </c>
      <c r="Z223" s="17">
        <f t="shared" si="43"/>
        <v>475</v>
      </c>
      <c r="AA223" s="18">
        <f t="shared" si="40"/>
        <v>0</v>
      </c>
      <c r="AB223" s="7" t="s">
        <v>359</v>
      </c>
      <c r="AD223">
        <f>AN223</f>
        <v>0</v>
      </c>
    </row>
    <row r="224" spans="1:36">
      <c r="A224" s="7" t="s">
        <v>1166</v>
      </c>
      <c r="B224" t="e">
        <f>VLOOKUP(BdC!A224,main!A$1:S$1048380,2,0)</f>
        <v>#N/A</v>
      </c>
      <c r="C224" s="8" t="e">
        <f>VLOOKUP(A224,main!A$1:S$1048380,4,0)</f>
        <v>#N/A</v>
      </c>
      <c r="D224" t="s">
        <v>1167</v>
      </c>
      <c r="E224" t="e">
        <f>VLOOKUP(A224,#REF!,5,0)</f>
        <v>#REF!</v>
      </c>
      <c r="F224" t="e">
        <f>VLOOKUP(A224,main!A$1:E$1048380,5,0)</f>
        <v>#N/A</v>
      </c>
      <c r="G224" t="s">
        <v>1168</v>
      </c>
      <c r="H224" t="s">
        <v>369</v>
      </c>
      <c r="I224" t="s">
        <v>471</v>
      </c>
      <c r="J224" t="s">
        <v>1169</v>
      </c>
      <c r="K224" t="e">
        <f>VLOOKUP(A224,main!A$1:S$1048380,12,0)</f>
        <v>#N/A</v>
      </c>
      <c r="L224" s="13">
        <v>248</v>
      </c>
      <c r="M224" s="14">
        <v>196.75</v>
      </c>
      <c r="N224" s="14">
        <v>27.63</v>
      </c>
      <c r="O224" s="14">
        <v>814.6</v>
      </c>
      <c r="P224" t="s">
        <v>699</v>
      </c>
      <c r="Q224" s="15">
        <v>41395</v>
      </c>
      <c r="S224" t="s">
        <v>358</v>
      </c>
      <c r="T224" s="16">
        <v>8</v>
      </c>
      <c r="U224" s="16"/>
      <c r="V224" s="16"/>
      <c r="W224" t="str">
        <f t="shared" si="41"/>
        <v>FT_SDSL_8M_4p_C2</v>
      </c>
      <c r="X224" s="17">
        <f t="shared" si="42"/>
        <v>196.75</v>
      </c>
      <c r="Y224" s="17">
        <f t="shared" si="36"/>
        <v>27.63</v>
      </c>
      <c r="Z224" s="17">
        <f t="shared" si="43"/>
        <v>814.6</v>
      </c>
      <c r="AA224" s="18">
        <f t="shared" si="40"/>
        <v>1208</v>
      </c>
      <c r="AB224" s="7" t="s">
        <v>360</v>
      </c>
      <c r="AC224" s="7" t="s">
        <v>383</v>
      </c>
      <c r="AD224">
        <v>1208</v>
      </c>
      <c r="AG224" t="e">
        <f>VLOOKUP(A224,,5,0)</f>
        <v>#N/A</v>
      </c>
      <c r="AH224" s="19" t="s">
        <v>359</v>
      </c>
      <c r="AI224" s="20"/>
      <c r="AJ224" s="20"/>
    </row>
    <row r="225" spans="1:40">
      <c r="A225" s="7" t="s">
        <v>1170</v>
      </c>
      <c r="B225" t="e">
        <f>VLOOKUP(BdC!A225,main!A$1:S$1048380,2,0)</f>
        <v>#N/A</v>
      </c>
      <c r="C225" s="8" t="e">
        <f>VLOOKUP(A225,main!A$1:S$1048380,4,0)</f>
        <v>#N/A</v>
      </c>
      <c r="D225" t="s">
        <v>377</v>
      </c>
      <c r="E225" t="e">
        <f>VLOOKUP(A225,#REF!,5,0)</f>
        <v>#REF!</v>
      </c>
      <c r="F225" t="e">
        <f>VLOOKUP(A225,main!A$1:E$1048380,5,0)</f>
        <v>#N/A</v>
      </c>
      <c r="G225" t="s">
        <v>1171</v>
      </c>
      <c r="H225" t="s">
        <v>369</v>
      </c>
      <c r="I225" t="s">
        <v>370</v>
      </c>
      <c r="J225" t="s">
        <v>1172</v>
      </c>
      <c r="K225" t="e">
        <f>VLOOKUP(A225,main!A$1:S$1048380,12,0)</f>
        <v>#N/A</v>
      </c>
      <c r="L225" s="13">
        <v>213</v>
      </c>
      <c r="M225" s="14">
        <v>110.38</v>
      </c>
      <c r="N225" s="14">
        <v>31.25</v>
      </c>
      <c r="O225" s="14">
        <v>562.5</v>
      </c>
      <c r="P225" t="s">
        <v>513</v>
      </c>
      <c r="Q225" s="15">
        <v>41395</v>
      </c>
      <c r="S225" t="s">
        <v>374</v>
      </c>
      <c r="T225" s="16">
        <v>4</v>
      </c>
      <c r="U225" s="16"/>
      <c r="V225" s="7" t="s">
        <v>1173</v>
      </c>
      <c r="W225" t="s">
        <v>513</v>
      </c>
      <c r="X225" s="17">
        <v>110.38</v>
      </c>
      <c r="Y225" s="17">
        <f t="shared" si="36"/>
        <v>31.25</v>
      </c>
      <c r="Z225" s="17">
        <v>562.5</v>
      </c>
      <c r="AA225" s="18">
        <f t="shared" si="40"/>
        <v>1208</v>
      </c>
      <c r="AB225" s="7" t="s">
        <v>360</v>
      </c>
      <c r="AC225" s="7" t="s">
        <v>383</v>
      </c>
      <c r="AD225">
        <v>1208</v>
      </c>
    </row>
    <row r="226" spans="1:40">
      <c r="A226" s="7" t="s">
        <v>1174</v>
      </c>
      <c r="B226" t="e">
        <f>VLOOKUP(BdC!A226,main!A$1:S$1048380,2,0)</f>
        <v>#N/A</v>
      </c>
      <c r="C226" s="8" t="e">
        <f>VLOOKUP(A226,main!A$1:S$1048380,4,0)</f>
        <v>#N/A</v>
      </c>
      <c r="D226" t="s">
        <v>1175</v>
      </c>
      <c r="E226" t="e">
        <f>VLOOKUP(A226,#REF!,5,0)</f>
        <v>#REF!</v>
      </c>
      <c r="F226" t="e">
        <f>VLOOKUP(A226,main!A$1:E$1048380,5,0)</f>
        <v>#N/A</v>
      </c>
      <c r="G226" t="s">
        <v>1176</v>
      </c>
      <c r="H226" t="s">
        <v>369</v>
      </c>
      <c r="I226" t="s">
        <v>471</v>
      </c>
      <c r="J226" t="s">
        <v>1177</v>
      </c>
      <c r="K226" t="e">
        <f>VLOOKUP(A226,main!A$1:S$1048380,12,0)</f>
        <v>#N/A</v>
      </c>
      <c r="L226" s="13">
        <v>248</v>
      </c>
      <c r="M226" s="14">
        <v>196.75</v>
      </c>
      <c r="N226" s="14">
        <v>27.63</v>
      </c>
      <c r="O226" s="14">
        <v>814.6</v>
      </c>
      <c r="P226" t="s">
        <v>699</v>
      </c>
      <c r="Q226" s="15">
        <v>41395</v>
      </c>
      <c r="S226" t="s">
        <v>358</v>
      </c>
      <c r="T226" s="16">
        <v>8</v>
      </c>
      <c r="U226" s="16"/>
      <c r="V226" s="16"/>
      <c r="W226" t="str">
        <f>P226</f>
        <v>FT_SDSL_8M_4p_C2</v>
      </c>
      <c r="X226" s="17">
        <f>M226</f>
        <v>196.75</v>
      </c>
      <c r="Y226" s="17">
        <f t="shared" si="36"/>
        <v>27.63</v>
      </c>
      <c r="Z226" s="17">
        <f>O226</f>
        <v>814.6</v>
      </c>
      <c r="AA226" s="18">
        <f t="shared" si="40"/>
        <v>1208</v>
      </c>
      <c r="AB226" s="7" t="s">
        <v>360</v>
      </c>
      <c r="AC226" s="7" t="s">
        <v>383</v>
      </c>
      <c r="AD226">
        <v>1208</v>
      </c>
      <c r="AG226" t="e">
        <f>VLOOKUP(A226,,5,0)</f>
        <v>#N/A</v>
      </c>
      <c r="AH226" s="19" t="s">
        <v>359</v>
      </c>
      <c r="AI226" s="20"/>
      <c r="AJ226" s="20"/>
    </row>
    <row r="227" spans="1:40">
      <c r="A227" s="7" t="s">
        <v>1178</v>
      </c>
      <c r="B227" t="e">
        <f>VLOOKUP(BdC!A227,main!A$1:S$1048380,2,0)</f>
        <v>#N/A</v>
      </c>
      <c r="C227" s="8" t="e">
        <f>VLOOKUP(A227,main!A$1:S$1048380,4,0)</f>
        <v>#N/A</v>
      </c>
      <c r="D227" t="s">
        <v>377</v>
      </c>
      <c r="E227" t="e">
        <f>VLOOKUP(A227,#REF!,5,0)</f>
        <v>#REF!</v>
      </c>
      <c r="F227" t="e">
        <f>VLOOKUP(A227,main!A$1:E$1048380,5,0)</f>
        <v>#N/A</v>
      </c>
      <c r="G227" t="s">
        <v>1179</v>
      </c>
      <c r="H227" t="s">
        <v>369</v>
      </c>
      <c r="I227" t="s">
        <v>370</v>
      </c>
      <c r="J227" t="s">
        <v>1180</v>
      </c>
      <c r="K227" t="e">
        <f>VLOOKUP(A227,main!A$1:S$1048380,12,0)</f>
        <v>#N/A</v>
      </c>
      <c r="L227" s="13">
        <v>213</v>
      </c>
      <c r="M227" s="14">
        <v>110.38</v>
      </c>
      <c r="N227" s="14">
        <v>31.25</v>
      </c>
      <c r="O227" s="14">
        <v>562.5</v>
      </c>
      <c r="P227" t="s">
        <v>513</v>
      </c>
      <c r="Q227" s="15">
        <v>41365</v>
      </c>
      <c r="S227" t="s">
        <v>374</v>
      </c>
      <c r="T227" s="16">
        <v>4</v>
      </c>
      <c r="U227" s="16"/>
      <c r="V227" s="16"/>
      <c r="W227" t="str">
        <f>P227</f>
        <v>FT_SDSLBis_4M_4p_C1</v>
      </c>
      <c r="X227" s="17">
        <f>M227</f>
        <v>110.38</v>
      </c>
      <c r="Y227" s="17">
        <f t="shared" si="36"/>
        <v>31.25</v>
      </c>
      <c r="Z227" s="17">
        <f>O227</f>
        <v>562.5</v>
      </c>
      <c r="AA227" s="18">
        <f t="shared" si="40"/>
        <v>0</v>
      </c>
      <c r="AB227" s="7" t="s">
        <v>359</v>
      </c>
      <c r="AD227">
        <f>AN227</f>
        <v>0</v>
      </c>
    </row>
    <row r="228" spans="1:40">
      <c r="A228" s="7" t="s">
        <v>1181</v>
      </c>
      <c r="B228" t="e">
        <f>VLOOKUP(BdC!A228,main!A$1:S$1048380,2,0)</f>
        <v>#N/A</v>
      </c>
      <c r="C228" s="8" t="e">
        <f>VLOOKUP(A228,main!A$1:S$1048380,4,0)</f>
        <v>#N/A</v>
      </c>
      <c r="D228" t="s">
        <v>410</v>
      </c>
      <c r="E228" t="e">
        <f>VLOOKUP(A228,#REF!,5,0)</f>
        <v>#REF!</v>
      </c>
      <c r="F228" t="e">
        <f>VLOOKUP(A228,main!A$1:E$1048380,5,0)</f>
        <v>#N/A</v>
      </c>
      <c r="G228" t="s">
        <v>1182</v>
      </c>
      <c r="H228" t="s">
        <v>369</v>
      </c>
      <c r="I228" t="s">
        <v>370</v>
      </c>
      <c r="J228" t="s">
        <v>1183</v>
      </c>
      <c r="K228" t="e">
        <f>VLOOKUP(A228,main!A$1:S$1048380,12,0)</f>
        <v>#N/A</v>
      </c>
      <c r="L228" s="13">
        <v>213</v>
      </c>
      <c r="M228" s="14">
        <v>110.38</v>
      </c>
      <c r="N228" s="14">
        <v>31.25</v>
      </c>
      <c r="O228" s="14">
        <v>562.5</v>
      </c>
      <c r="P228" t="s">
        <v>513</v>
      </c>
      <c r="Q228" s="15">
        <v>41395</v>
      </c>
      <c r="S228" t="s">
        <v>374</v>
      </c>
      <c r="T228" s="16">
        <v>4</v>
      </c>
      <c r="U228" s="16"/>
      <c r="V228" s="16"/>
      <c r="W228" t="str">
        <f>P228</f>
        <v>FT_SDSLBis_4M_4p_C1</v>
      </c>
      <c r="X228" s="17">
        <f>M228</f>
        <v>110.38</v>
      </c>
      <c r="Y228" s="17">
        <f t="shared" si="36"/>
        <v>31.25</v>
      </c>
      <c r="Z228" s="17">
        <f>O228</f>
        <v>562.5</v>
      </c>
      <c r="AA228" s="18">
        <f t="shared" si="40"/>
        <v>1208</v>
      </c>
      <c r="AB228" s="7" t="s">
        <v>360</v>
      </c>
      <c r="AC228" s="7" t="s">
        <v>383</v>
      </c>
      <c r="AD228">
        <v>1208</v>
      </c>
    </row>
    <row r="229" spans="1:40">
      <c r="A229" s="7" t="s">
        <v>1184</v>
      </c>
      <c r="B229" t="e">
        <f>VLOOKUP(BdC!A229,main!A$1:S$1048380,2,0)</f>
        <v>#N/A</v>
      </c>
      <c r="C229" s="8" t="e">
        <f>VLOOKUP(A229,main!A$1:S$1048380,4,0)</f>
        <v>#N/A</v>
      </c>
      <c r="D229" t="s">
        <v>453</v>
      </c>
      <c r="E229" t="e">
        <f>VLOOKUP(A229,#REF!,5,0)</f>
        <v>#REF!</v>
      </c>
      <c r="F229" t="e">
        <f>VLOOKUP(A229,main!A$1:E$1048380,5,0)</f>
        <v>#N/A</v>
      </c>
      <c r="G229" t="s">
        <v>1185</v>
      </c>
      <c r="H229" t="s">
        <v>369</v>
      </c>
      <c r="I229" t="s">
        <v>471</v>
      </c>
      <c r="J229" t="s">
        <v>1184</v>
      </c>
      <c r="K229" t="e">
        <f>VLOOKUP(A229,main!A$1:S$1048380,12,0)</f>
        <v>#N/A</v>
      </c>
      <c r="L229" s="13">
        <v>248</v>
      </c>
      <c r="M229" s="14">
        <v>140.13</v>
      </c>
      <c r="N229" s="14">
        <v>31.25</v>
      </c>
      <c r="O229" s="14">
        <v>815</v>
      </c>
      <c r="P229" t="s">
        <v>473</v>
      </c>
      <c r="Q229" s="15">
        <v>41306</v>
      </c>
      <c r="S229" t="s">
        <v>374</v>
      </c>
      <c r="T229" s="16">
        <v>8</v>
      </c>
      <c r="U229" s="16"/>
      <c r="V229" s="16"/>
      <c r="W229" t="str">
        <f>P229</f>
        <v>FT_SDSLBis_8M_4p_C1</v>
      </c>
      <c r="X229" s="17">
        <f>M229</f>
        <v>140.13</v>
      </c>
      <c r="Y229" s="17">
        <f t="shared" si="36"/>
        <v>31.25</v>
      </c>
      <c r="Z229" s="17">
        <f>O229</f>
        <v>815</v>
      </c>
      <c r="AA229" s="18">
        <f t="shared" si="40"/>
        <v>0</v>
      </c>
      <c r="AB229" s="7" t="s">
        <v>359</v>
      </c>
      <c r="AD229">
        <f>AN229</f>
        <v>0</v>
      </c>
    </row>
    <row r="230" spans="1:40">
      <c r="A230" s="7" t="s">
        <v>1186</v>
      </c>
      <c r="B230" t="e">
        <f>VLOOKUP(BdC!A230,main!A$1:S$1048380,2,0)</f>
        <v>#N/A</v>
      </c>
      <c r="C230" s="8" t="e">
        <f>VLOOKUP(A230,main!A$1:S$1048380,4,0)</f>
        <v>#N/A</v>
      </c>
      <c r="D230" t="s">
        <v>1187</v>
      </c>
      <c r="E230" t="e">
        <f>VLOOKUP(A230,#REF!,5,0)</f>
        <v>#REF!</v>
      </c>
      <c r="F230" t="e">
        <f>VLOOKUP(A230,main!A$1:E$1048380,5,0)</f>
        <v>#N/A</v>
      </c>
      <c r="G230" t="s">
        <v>1188</v>
      </c>
      <c r="H230" t="s">
        <v>379</v>
      </c>
      <c r="I230" t="s">
        <v>380</v>
      </c>
      <c r="J230" t="s">
        <v>1189</v>
      </c>
      <c r="K230" t="e">
        <f>VLOOKUP(A230,main!A$1:S$1048380,12,0)</f>
        <v>#N/A</v>
      </c>
      <c r="L230" s="13">
        <v>293.38</v>
      </c>
      <c r="M230" s="14">
        <v>105.38</v>
      </c>
      <c r="N230" s="14">
        <v>27.63</v>
      </c>
      <c r="O230" s="14">
        <v>475</v>
      </c>
      <c r="P230" t="s">
        <v>718</v>
      </c>
      <c r="Q230" s="15">
        <v>41395</v>
      </c>
      <c r="S230" t="s">
        <v>358</v>
      </c>
      <c r="T230" s="16">
        <v>4</v>
      </c>
      <c r="U230" s="16"/>
      <c r="V230" s="16"/>
      <c r="W230" s="7" t="s">
        <v>875</v>
      </c>
      <c r="X230" s="17">
        <v>116</v>
      </c>
      <c r="Y230" s="17">
        <f t="shared" si="36"/>
        <v>27.63</v>
      </c>
      <c r="Z230" s="17">
        <v>562.5</v>
      </c>
      <c r="AA230" s="18">
        <f t="shared" si="40"/>
        <v>1208</v>
      </c>
      <c r="AB230" s="7" t="s">
        <v>360</v>
      </c>
      <c r="AC230" s="7" t="s">
        <v>383</v>
      </c>
      <c r="AD230">
        <v>1208</v>
      </c>
      <c r="AG230" t="e">
        <f>VLOOKUP(A230,,5,0)</f>
        <v>#N/A</v>
      </c>
      <c r="AH230" s="19" t="s">
        <v>359</v>
      </c>
      <c r="AI230" s="20"/>
      <c r="AJ230" s="20"/>
    </row>
    <row r="231" spans="1:40">
      <c r="A231" s="7" t="s">
        <v>1190</v>
      </c>
      <c r="B231" t="e">
        <f>VLOOKUP(BdC!A231,main!A$1:S$1048380,2,0)</f>
        <v>#N/A</v>
      </c>
      <c r="C231" s="8" t="e">
        <f>VLOOKUP(A231,main!A$1:S$1048380,4,0)</f>
        <v>#N/A</v>
      </c>
      <c r="D231" t="s">
        <v>449</v>
      </c>
      <c r="E231" t="e">
        <f>VLOOKUP(A231,#REF!,5,0)</f>
        <v>#REF!</v>
      </c>
      <c r="F231" t="e">
        <f>VLOOKUP(A231,main!A$1:E$1048380,5,0)</f>
        <v>#N/A</v>
      </c>
      <c r="G231" t="s">
        <v>1191</v>
      </c>
      <c r="H231" t="s">
        <v>369</v>
      </c>
      <c r="I231" t="s">
        <v>380</v>
      </c>
      <c r="J231" t="s">
        <v>1192</v>
      </c>
      <c r="K231" t="e">
        <f>VLOOKUP(A231,main!A$1:S$1048380,12,0)</f>
        <v>#N/A</v>
      </c>
      <c r="L231" s="13">
        <v>293.38</v>
      </c>
      <c r="M231" s="14">
        <v>116</v>
      </c>
      <c r="N231" s="14">
        <v>27.63</v>
      </c>
      <c r="O231" s="14">
        <v>562.5</v>
      </c>
      <c r="P231" t="s">
        <v>382</v>
      </c>
      <c r="Q231" s="15">
        <v>41306</v>
      </c>
      <c r="S231" t="s">
        <v>358</v>
      </c>
      <c r="T231" s="16">
        <v>4</v>
      </c>
      <c r="U231" s="16"/>
      <c r="V231" s="16"/>
      <c r="W231" t="str">
        <f t="shared" ref="W231:W236" si="44">P231</f>
        <v>FT_SDSL_4M_4p_C1</v>
      </c>
      <c r="X231" s="17">
        <f t="shared" ref="X231:X236" si="45">M231</f>
        <v>116</v>
      </c>
      <c r="Y231" s="17">
        <f t="shared" si="36"/>
        <v>27.63</v>
      </c>
      <c r="Z231" s="17">
        <f t="shared" ref="Z231:Z236" si="46">O231</f>
        <v>562.5</v>
      </c>
      <c r="AA231" s="18">
        <f t="shared" si="40"/>
        <v>0</v>
      </c>
      <c r="AB231" s="7" t="s">
        <v>359</v>
      </c>
      <c r="AD231">
        <f>AN231</f>
        <v>0</v>
      </c>
      <c r="AG231" t="e">
        <f>VLOOKUP(A231,,5,0)</f>
        <v>#N/A</v>
      </c>
      <c r="AH231" s="19" t="s">
        <v>359</v>
      </c>
      <c r="AI231" s="20"/>
      <c r="AJ231" s="20"/>
    </row>
    <row r="232" spans="1:40">
      <c r="A232" s="7" t="s">
        <v>1193</v>
      </c>
      <c r="B232" t="e">
        <f>VLOOKUP(BdC!A232,main!A$1:S$1048380,2,0)</f>
        <v>#N/A</v>
      </c>
      <c r="C232" s="8" t="e">
        <f>VLOOKUP(A232,main!A$1:S$1048380,4,0)</f>
        <v>#N/A</v>
      </c>
      <c r="D232" t="s">
        <v>635</v>
      </c>
      <c r="E232" t="e">
        <f>VLOOKUP(A232,#REF!,5,0)</f>
        <v>#REF!</v>
      </c>
      <c r="F232" t="e">
        <f>VLOOKUP(A232,main!A$1:E$1048380,5,0)</f>
        <v>#N/A</v>
      </c>
      <c r="G232" t="s">
        <v>1194</v>
      </c>
      <c r="H232" t="s">
        <v>369</v>
      </c>
      <c r="I232" t="s">
        <v>471</v>
      </c>
      <c r="J232" t="s">
        <v>1195</v>
      </c>
      <c r="K232" t="e">
        <f>VLOOKUP(A232,main!A$1:S$1048380,12,0)</f>
        <v>#N/A</v>
      </c>
      <c r="L232" s="13">
        <v>248</v>
      </c>
      <c r="M232" s="14">
        <v>140.13</v>
      </c>
      <c r="N232" s="14">
        <v>31.25</v>
      </c>
      <c r="O232" s="14">
        <v>815</v>
      </c>
      <c r="P232" t="s">
        <v>473</v>
      </c>
      <c r="Q232" s="15">
        <v>41306</v>
      </c>
      <c r="S232" t="s">
        <v>374</v>
      </c>
      <c r="T232" s="16">
        <v>8</v>
      </c>
      <c r="U232" s="16"/>
      <c r="V232" s="16"/>
      <c r="W232" t="str">
        <f t="shared" si="44"/>
        <v>FT_SDSLBis_8M_4p_C1</v>
      </c>
      <c r="X232" s="17">
        <f t="shared" si="45"/>
        <v>140.13</v>
      </c>
      <c r="Y232" s="17">
        <f t="shared" si="36"/>
        <v>31.25</v>
      </c>
      <c r="Z232" s="17">
        <f t="shared" si="46"/>
        <v>815</v>
      </c>
      <c r="AA232" s="18">
        <f t="shared" si="40"/>
        <v>0</v>
      </c>
      <c r="AB232" s="7" t="s">
        <v>359</v>
      </c>
      <c r="AD232">
        <f>AN232</f>
        <v>0</v>
      </c>
    </row>
    <row r="233" spans="1:40">
      <c r="A233" s="7" t="s">
        <v>1196</v>
      </c>
      <c r="B233" t="e">
        <f>VLOOKUP(BdC!A233,main!A$1:S$1048380,2,0)</f>
        <v>#N/A</v>
      </c>
      <c r="C233" s="8" t="e">
        <f>VLOOKUP(A233,main!A$1:S$1048380,4,0)</f>
        <v>#N/A</v>
      </c>
      <c r="D233" t="s">
        <v>1154</v>
      </c>
      <c r="E233" t="e">
        <f>VLOOKUP(A233,#REF!,5,0)</f>
        <v>#REF!</v>
      </c>
      <c r="F233" t="e">
        <f>VLOOKUP(A233,main!A$1:E$1048380,5,0)</f>
        <v>#N/A</v>
      </c>
      <c r="G233" t="s">
        <v>1197</v>
      </c>
      <c r="H233" t="s">
        <v>369</v>
      </c>
      <c r="I233" t="s">
        <v>471</v>
      </c>
      <c r="J233" t="s">
        <v>1198</v>
      </c>
      <c r="K233" t="e">
        <f>VLOOKUP(A233,main!A$1:S$1048380,12,0)</f>
        <v>#N/A</v>
      </c>
      <c r="L233" s="13">
        <v>248</v>
      </c>
      <c r="M233" s="14">
        <v>140.13</v>
      </c>
      <c r="N233" s="14">
        <v>31.25</v>
      </c>
      <c r="O233" s="14">
        <v>815</v>
      </c>
      <c r="P233" t="s">
        <v>473</v>
      </c>
      <c r="Q233" s="15">
        <v>41306</v>
      </c>
      <c r="S233" t="s">
        <v>374</v>
      </c>
      <c r="T233" s="16">
        <v>8</v>
      </c>
      <c r="U233" s="16"/>
      <c r="V233" s="16"/>
      <c r="W233" t="str">
        <f t="shared" si="44"/>
        <v>FT_SDSLBis_8M_4p_C1</v>
      </c>
      <c r="X233" s="17">
        <f t="shared" si="45"/>
        <v>140.13</v>
      </c>
      <c r="Y233" s="17">
        <f t="shared" si="36"/>
        <v>31.25</v>
      </c>
      <c r="Z233" s="17">
        <f t="shared" si="46"/>
        <v>815</v>
      </c>
      <c r="AA233" s="18">
        <f t="shared" si="40"/>
        <v>0</v>
      </c>
      <c r="AB233" s="7" t="s">
        <v>359</v>
      </c>
      <c r="AD233">
        <f>AN233</f>
        <v>0</v>
      </c>
    </row>
    <row r="234" spans="1:40">
      <c r="A234" s="7" t="s">
        <v>1199</v>
      </c>
      <c r="B234" t="e">
        <f>VLOOKUP(BdC!A234,main!A$1:S$1048380,2,0)</f>
        <v>#N/A</v>
      </c>
      <c r="C234" s="8" t="e">
        <f>VLOOKUP(A234,main!A$1:S$1048380,4,0)</f>
        <v>#N/A</v>
      </c>
      <c r="D234" t="s">
        <v>449</v>
      </c>
      <c r="E234" t="e">
        <f>VLOOKUP(A234,#REF!,5,0)</f>
        <v>#REF!</v>
      </c>
      <c r="F234" t="e">
        <f>VLOOKUP(A234,main!A$1:E$1048380,5,0)</f>
        <v>#N/A</v>
      </c>
      <c r="G234" t="s">
        <v>1200</v>
      </c>
      <c r="H234" t="s">
        <v>369</v>
      </c>
      <c r="I234" t="s">
        <v>471</v>
      </c>
      <c r="J234" t="s">
        <v>1201</v>
      </c>
      <c r="K234" t="e">
        <f>VLOOKUP(A234,main!A$1:S$1048380,12,0)</f>
        <v>#N/A</v>
      </c>
      <c r="L234" s="13">
        <v>248</v>
      </c>
      <c r="M234" s="14">
        <v>140.13</v>
      </c>
      <c r="N234" s="14">
        <v>31.25</v>
      </c>
      <c r="O234" s="14">
        <v>815</v>
      </c>
      <c r="P234" t="s">
        <v>473</v>
      </c>
      <c r="Q234" s="15">
        <v>41395</v>
      </c>
      <c r="S234" t="s">
        <v>374</v>
      </c>
      <c r="T234" s="16">
        <v>8</v>
      </c>
      <c r="U234" s="16"/>
      <c r="V234" s="16"/>
      <c r="W234" t="str">
        <f t="shared" si="44"/>
        <v>FT_SDSLBis_8M_4p_C1</v>
      </c>
      <c r="X234" s="17">
        <f t="shared" si="45"/>
        <v>140.13</v>
      </c>
      <c r="Y234" s="17">
        <f t="shared" si="36"/>
        <v>31.25</v>
      </c>
      <c r="Z234" s="17">
        <f t="shared" si="46"/>
        <v>815</v>
      </c>
      <c r="AA234" s="18">
        <f t="shared" si="40"/>
        <v>1208</v>
      </c>
      <c r="AB234" s="7" t="s">
        <v>360</v>
      </c>
      <c r="AC234" t="s">
        <v>383</v>
      </c>
      <c r="AD234">
        <v>1208</v>
      </c>
    </row>
    <row r="235" spans="1:40">
      <c r="A235" s="7" t="s">
        <v>1202</v>
      </c>
      <c r="B235" t="e">
        <f>VLOOKUP(BdC!A235,main!A$1:S$1048380,2,0)</f>
        <v>#N/A</v>
      </c>
      <c r="C235" s="8" t="e">
        <f>VLOOKUP(A235,main!A$1:S$1048380,4,0)</f>
        <v>#N/A</v>
      </c>
      <c r="D235" t="s">
        <v>1203</v>
      </c>
      <c r="E235" t="e">
        <f>VLOOKUP(A235,#REF!,5,0)</f>
        <v>#REF!</v>
      </c>
      <c r="F235" t="e">
        <f>VLOOKUP(A235,main!A$1:E$1048380,5,0)</f>
        <v>#N/A</v>
      </c>
      <c r="G235" t="s">
        <v>1204</v>
      </c>
      <c r="H235" t="s">
        <v>369</v>
      </c>
      <c r="I235" t="s">
        <v>471</v>
      </c>
      <c r="J235" t="s">
        <v>1205</v>
      </c>
      <c r="K235" t="e">
        <f>VLOOKUP(A235,main!A$1:S$1048380,12,0)</f>
        <v>#N/A</v>
      </c>
      <c r="L235" s="13">
        <v>248</v>
      </c>
      <c r="M235" s="14">
        <v>196.75</v>
      </c>
      <c r="N235" s="14">
        <v>27.63</v>
      </c>
      <c r="O235" s="14">
        <v>814.6</v>
      </c>
      <c r="P235" t="s">
        <v>699</v>
      </c>
      <c r="Q235" s="15">
        <v>41395</v>
      </c>
      <c r="S235" t="s">
        <v>358</v>
      </c>
      <c r="T235" s="16">
        <v>8</v>
      </c>
      <c r="U235" s="16"/>
      <c r="V235" s="16"/>
      <c r="W235" t="str">
        <f t="shared" si="44"/>
        <v>FT_SDSL_8M_4p_C2</v>
      </c>
      <c r="X235" s="17">
        <f t="shared" si="45"/>
        <v>196.75</v>
      </c>
      <c r="Y235" s="17">
        <f t="shared" si="36"/>
        <v>27.63</v>
      </c>
      <c r="Z235" s="17">
        <f t="shared" si="46"/>
        <v>814.6</v>
      </c>
      <c r="AA235" s="18">
        <f t="shared" si="40"/>
        <v>1208</v>
      </c>
      <c r="AB235" s="7" t="s">
        <v>360</v>
      </c>
      <c r="AC235" s="7" t="s">
        <v>383</v>
      </c>
      <c r="AD235">
        <v>1208</v>
      </c>
      <c r="AG235" t="e">
        <f>VLOOKUP(A235,,5,0)</f>
        <v>#N/A</v>
      </c>
      <c r="AH235" s="19" t="s">
        <v>359</v>
      </c>
      <c r="AI235" s="20"/>
      <c r="AJ235" s="20"/>
    </row>
    <row r="236" spans="1:40">
      <c r="A236" s="7" t="s">
        <v>1206</v>
      </c>
      <c r="B236" t="e">
        <f>VLOOKUP(BdC!A236,main!A$1:S$1048380,2,0)</f>
        <v>#N/A</v>
      </c>
      <c r="C236" s="8" t="e">
        <f>VLOOKUP(A236,main!A$1:S$1048380,4,0)</f>
        <v>#N/A</v>
      </c>
      <c r="D236" t="s">
        <v>819</v>
      </c>
      <c r="E236" t="e">
        <f>VLOOKUP(A236,#REF!,5,0)</f>
        <v>#REF!</v>
      </c>
      <c r="F236" t="e">
        <f>VLOOKUP(A236,main!A$1:E$1048380,5,0)</f>
        <v>#N/A</v>
      </c>
      <c r="G236" t="s">
        <v>1207</v>
      </c>
      <c r="H236" t="s">
        <v>369</v>
      </c>
      <c r="I236" t="s">
        <v>471</v>
      </c>
      <c r="J236" t="s">
        <v>1208</v>
      </c>
      <c r="K236" t="e">
        <f>VLOOKUP(A236,main!A$1:S$1048380,12,0)</f>
        <v>#N/A</v>
      </c>
      <c r="L236" s="13">
        <v>248</v>
      </c>
      <c r="M236" s="14">
        <v>140.13</v>
      </c>
      <c r="N236" s="14">
        <v>31.25</v>
      </c>
      <c r="O236" s="14">
        <v>815</v>
      </c>
      <c r="P236" t="s">
        <v>473</v>
      </c>
      <c r="Q236" s="15">
        <v>41395</v>
      </c>
      <c r="S236" t="s">
        <v>374</v>
      </c>
      <c r="T236" s="16">
        <v>8</v>
      </c>
      <c r="U236" s="16"/>
      <c r="V236" s="16"/>
      <c r="W236" t="str">
        <f t="shared" si="44"/>
        <v>FT_SDSLBis_8M_4p_C1</v>
      </c>
      <c r="X236" s="17">
        <f t="shared" si="45"/>
        <v>140.13</v>
      </c>
      <c r="Y236" s="17">
        <f t="shared" si="36"/>
        <v>31.25</v>
      </c>
      <c r="Z236" s="17">
        <f t="shared" si="46"/>
        <v>815</v>
      </c>
      <c r="AA236" s="18">
        <f t="shared" si="40"/>
        <v>1208</v>
      </c>
      <c r="AB236" s="7" t="s">
        <v>360</v>
      </c>
      <c r="AC236" t="s">
        <v>383</v>
      </c>
      <c r="AD236">
        <v>1208</v>
      </c>
    </row>
    <row r="237" spans="1:40" s="34" customFormat="1">
      <c r="A237" s="33" t="s">
        <v>556</v>
      </c>
      <c r="B237" s="34" t="e">
        <f>VLOOKUP(BdC!A237,main!A$1:S$1048380,2,0)</f>
        <v>#N/A</v>
      </c>
      <c r="C237" s="35" t="e">
        <f>VLOOKUP(A237,main!A$1:S$1048380,4,0)</f>
        <v>#N/A</v>
      </c>
      <c r="D237" s="34" t="s">
        <v>1209</v>
      </c>
      <c r="E237" t="e">
        <f>VLOOKUP(A237,#REF!,5,0)</f>
        <v>#REF!</v>
      </c>
      <c r="F237" s="34" t="e">
        <f>VLOOKUP(A237,main!A$1:E$1048380,5,0)</f>
        <v>#N/A</v>
      </c>
      <c r="G237" s="34" t="s">
        <v>1210</v>
      </c>
      <c r="H237" s="34" t="s">
        <v>369</v>
      </c>
      <c r="I237" s="34" t="s">
        <v>471</v>
      </c>
      <c r="J237" s="34" t="s">
        <v>1211</v>
      </c>
      <c r="K237" s="34" t="e">
        <f>VLOOKUP(A237,main!A$1:S$1048380,12,0)</f>
        <v>#N/A</v>
      </c>
      <c r="L237" s="37">
        <v>248</v>
      </c>
      <c r="M237" s="38">
        <v>196.75</v>
      </c>
      <c r="N237" s="38">
        <v>27.63</v>
      </c>
      <c r="O237" s="38">
        <v>814.6</v>
      </c>
      <c r="P237" s="34" t="s">
        <v>699</v>
      </c>
      <c r="Q237" s="39">
        <v>41365</v>
      </c>
      <c r="S237" s="34" t="s">
        <v>358</v>
      </c>
      <c r="T237" s="41">
        <v>8</v>
      </c>
      <c r="U237" s="41"/>
      <c r="V237" s="45" t="s">
        <v>561</v>
      </c>
      <c r="X237" s="42"/>
      <c r="Y237" s="42">
        <f t="shared" si="36"/>
        <v>27.63</v>
      </c>
      <c r="Z237" s="42"/>
      <c r="AA237" s="43">
        <f t="shared" si="40"/>
        <v>0</v>
      </c>
      <c r="AB237" s="33" t="s">
        <v>359</v>
      </c>
    </row>
    <row r="238" spans="1:40">
      <c r="A238" s="7" t="s">
        <v>1212</v>
      </c>
      <c r="B238" t="e">
        <f>VLOOKUP(BdC!A238,main!A$1:S$1048380,2,0)</f>
        <v>#N/A</v>
      </c>
      <c r="C238" s="8" t="e">
        <f>VLOOKUP(A238,main!A$1:S$1048380,4,0)</f>
        <v>#N/A</v>
      </c>
      <c r="D238" t="s">
        <v>692</v>
      </c>
      <c r="E238" t="e">
        <f>VLOOKUP(A238,#REF!,5,0)</f>
        <v>#REF!</v>
      </c>
      <c r="F238" t="e">
        <f>VLOOKUP(A238,main!A$1:E$1048380,5,0)</f>
        <v>#N/A</v>
      </c>
      <c r="G238" t="s">
        <v>1213</v>
      </c>
      <c r="H238" t="s">
        <v>369</v>
      </c>
      <c r="I238" t="s">
        <v>471</v>
      </c>
      <c r="J238" t="s">
        <v>1214</v>
      </c>
      <c r="K238" t="e">
        <f>VLOOKUP(A238,main!A$1:S$1048380,12,0)</f>
        <v>#N/A</v>
      </c>
      <c r="L238" s="13">
        <v>248</v>
      </c>
      <c r="M238" s="14">
        <f>AL238</f>
        <v>140.13</v>
      </c>
      <c r="N238" s="14">
        <v>0</v>
      </c>
      <c r="O238" s="14">
        <v>814.6</v>
      </c>
      <c r="P238" t="str">
        <f>AK238</f>
        <v>FT_SDSLBis_8M_4p_C1</v>
      </c>
      <c r="Q238" s="15">
        <v>41395</v>
      </c>
      <c r="S238" t="s">
        <v>358</v>
      </c>
      <c r="T238" s="16">
        <v>8</v>
      </c>
      <c r="U238" s="16"/>
      <c r="V238" s="16"/>
      <c r="W238" t="str">
        <f>P238</f>
        <v>FT_SDSLBis_8M_4p_C1</v>
      </c>
      <c r="X238" s="17">
        <f>M238</f>
        <v>140.13</v>
      </c>
      <c r="Y238" s="17">
        <f t="shared" si="36"/>
        <v>0</v>
      </c>
      <c r="Z238" s="17">
        <f>O238</f>
        <v>814.6</v>
      </c>
      <c r="AA238" s="18">
        <f t="shared" si="40"/>
        <v>1208</v>
      </c>
      <c r="AB238" s="7" t="s">
        <v>360</v>
      </c>
      <c r="AC238" t="s">
        <v>383</v>
      </c>
      <c r="AD238">
        <v>1208</v>
      </c>
      <c r="AG238" t="e">
        <f t="shared" ref="AG238:AG243" si="47">VLOOKUP(A238,,5,0)</f>
        <v>#N/A</v>
      </c>
      <c r="AH238" s="19" t="s">
        <v>360</v>
      </c>
      <c r="AI238" s="20">
        <v>4</v>
      </c>
      <c r="AJ238" s="19" t="s">
        <v>360</v>
      </c>
      <c r="AK238" t="s">
        <v>473</v>
      </c>
      <c r="AL238" s="13">
        <v>140.13</v>
      </c>
      <c r="AM238" s="13">
        <v>815</v>
      </c>
      <c r="AN238">
        <v>1208</v>
      </c>
    </row>
    <row r="239" spans="1:40">
      <c r="A239" s="7" t="s">
        <v>1215</v>
      </c>
      <c r="B239" t="e">
        <f>VLOOKUP(BdC!A239,main!A$1:S$1048380,2,0)</f>
        <v>#N/A</v>
      </c>
      <c r="C239" s="8" t="e">
        <f>VLOOKUP(A239,main!A$1:S$1048380,4,0)</f>
        <v>#N/A</v>
      </c>
      <c r="D239" t="s">
        <v>1216</v>
      </c>
      <c r="E239" t="e">
        <f>VLOOKUP(A239,#REF!,5,0)</f>
        <v>#REF!</v>
      </c>
      <c r="F239" t="e">
        <f>VLOOKUP(A239,main!A$1:E$1048380,5,0)</f>
        <v>#N/A</v>
      </c>
      <c r="G239" t="s">
        <v>1217</v>
      </c>
      <c r="H239" t="s">
        <v>379</v>
      </c>
      <c r="I239" t="s">
        <v>380</v>
      </c>
      <c r="J239" t="s">
        <v>1218</v>
      </c>
      <c r="K239" t="e">
        <f>VLOOKUP(A239,main!A$1:S$1048380,12,0)</f>
        <v>#N/A</v>
      </c>
      <c r="L239" s="13">
        <v>293.38</v>
      </c>
      <c r="M239" s="14">
        <f>AL239</f>
        <v>110.38</v>
      </c>
      <c r="N239" s="14">
        <v>31.25</v>
      </c>
      <c r="O239" s="14">
        <v>475</v>
      </c>
      <c r="P239" t="str">
        <f>AK239</f>
        <v>FT_SDSLBis_4M_4p_C1</v>
      </c>
      <c r="Q239" s="15">
        <v>41365</v>
      </c>
      <c r="S239" t="s">
        <v>358</v>
      </c>
      <c r="T239" s="16">
        <v>4</v>
      </c>
      <c r="U239" s="16"/>
      <c r="V239" s="16"/>
      <c r="W239" s="7" t="s">
        <v>382</v>
      </c>
      <c r="X239" s="17">
        <v>116</v>
      </c>
      <c r="Y239" s="17">
        <f t="shared" si="36"/>
        <v>31.25</v>
      </c>
      <c r="Z239" s="17">
        <v>562.5</v>
      </c>
      <c r="AA239" s="18">
        <f t="shared" si="40"/>
        <v>0</v>
      </c>
      <c r="AB239" s="7" t="s">
        <v>359</v>
      </c>
      <c r="AD239">
        <f>AN239</f>
        <v>0</v>
      </c>
      <c r="AG239" t="e">
        <f t="shared" si="47"/>
        <v>#N/A</v>
      </c>
      <c r="AH239" s="19" t="s">
        <v>360</v>
      </c>
      <c r="AI239" s="20">
        <v>4</v>
      </c>
      <c r="AJ239" s="19" t="s">
        <v>359</v>
      </c>
      <c r="AK239" t="s">
        <v>513</v>
      </c>
      <c r="AL239" s="13">
        <v>110.38</v>
      </c>
      <c r="AM239" s="13">
        <v>562.5</v>
      </c>
    </row>
    <row r="240" spans="1:40">
      <c r="A240" s="7" t="s">
        <v>1219</v>
      </c>
      <c r="B240" t="e">
        <f>VLOOKUP(BdC!A240,main!A$1:S$1048380,2,0)</f>
        <v>#N/A</v>
      </c>
      <c r="C240" s="8" t="e">
        <f>VLOOKUP(A240,main!A$1:S$1048380,4,0)</f>
        <v>#N/A</v>
      </c>
      <c r="D240" t="s">
        <v>692</v>
      </c>
      <c r="E240" t="e">
        <f>VLOOKUP(A240,#REF!,5,0)</f>
        <v>#REF!</v>
      </c>
      <c r="F240" t="e">
        <f>VLOOKUP(A240,main!A$1:E$1048380,5,0)</f>
        <v>#N/A</v>
      </c>
      <c r="G240" t="s">
        <v>1220</v>
      </c>
      <c r="H240" t="s">
        <v>369</v>
      </c>
      <c r="I240" t="s">
        <v>471</v>
      </c>
      <c r="J240" t="s">
        <v>1221</v>
      </c>
      <c r="K240" t="e">
        <f>VLOOKUP(A240,main!A$1:S$1048380,12,0)</f>
        <v>#N/A</v>
      </c>
      <c r="L240" s="13">
        <v>248</v>
      </c>
      <c r="M240" s="14">
        <v>157.38</v>
      </c>
      <c r="N240" s="14">
        <v>27.63</v>
      </c>
      <c r="O240" s="14">
        <v>814.6</v>
      </c>
      <c r="P240" t="s">
        <v>474</v>
      </c>
      <c r="Q240" s="15">
        <v>41306</v>
      </c>
      <c r="S240" t="s">
        <v>358</v>
      </c>
      <c r="T240" s="16">
        <v>8</v>
      </c>
      <c r="U240" s="16"/>
      <c r="V240" s="16"/>
      <c r="W240" t="str">
        <f t="shared" ref="W240:W247" si="48">P240</f>
        <v>FT_SDSL_8M_4p_C1</v>
      </c>
      <c r="X240" s="17">
        <f t="shared" ref="X240:X247" si="49">M240</f>
        <v>157.38</v>
      </c>
      <c r="Y240" s="17">
        <f t="shared" si="36"/>
        <v>27.63</v>
      </c>
      <c r="Z240" s="17">
        <f t="shared" ref="Z240:Z247" si="50">O240</f>
        <v>814.6</v>
      </c>
      <c r="AA240" s="18">
        <f t="shared" si="40"/>
        <v>0</v>
      </c>
      <c r="AB240" s="7" t="s">
        <v>359</v>
      </c>
      <c r="AD240">
        <f>AN240</f>
        <v>0</v>
      </c>
      <c r="AG240" t="e">
        <f t="shared" si="47"/>
        <v>#N/A</v>
      </c>
      <c r="AH240" s="19" t="s">
        <v>359</v>
      </c>
      <c r="AI240" s="20"/>
      <c r="AJ240" s="20"/>
    </row>
    <row r="241" spans="1:40">
      <c r="A241" s="7" t="s">
        <v>1219</v>
      </c>
      <c r="B241" t="e">
        <f>VLOOKUP(BdC!A241,main!A$1:S$1048380,2,0)</f>
        <v>#N/A</v>
      </c>
      <c r="C241" s="8" t="e">
        <f>VLOOKUP(A241,main!A$1:S$1048380,4,0)</f>
        <v>#N/A</v>
      </c>
      <c r="D241" t="s">
        <v>692</v>
      </c>
      <c r="E241" t="e">
        <f>VLOOKUP(A241,#REF!,5,0)</f>
        <v>#REF!</v>
      </c>
      <c r="F241" t="e">
        <f>VLOOKUP(A241,main!A$1:E$1048380,5,0)</f>
        <v>#N/A</v>
      </c>
      <c r="G241" t="s">
        <v>1222</v>
      </c>
      <c r="H241" t="s">
        <v>369</v>
      </c>
      <c r="I241" t="s">
        <v>471</v>
      </c>
      <c r="J241" t="s">
        <v>1223</v>
      </c>
      <c r="K241" t="e">
        <f>VLOOKUP(A241,main!A$1:S$1048380,12,0)</f>
        <v>#N/A</v>
      </c>
      <c r="L241" s="13">
        <v>248</v>
      </c>
      <c r="M241" s="14">
        <v>157.38</v>
      </c>
      <c r="N241" s="14">
        <v>27.63</v>
      </c>
      <c r="O241" s="14">
        <v>814.6</v>
      </c>
      <c r="P241" t="s">
        <v>474</v>
      </c>
      <c r="Q241" s="15">
        <v>41306</v>
      </c>
      <c r="S241" t="s">
        <v>358</v>
      </c>
      <c r="T241" s="16">
        <v>8</v>
      </c>
      <c r="U241" s="16"/>
      <c r="V241" s="16"/>
      <c r="W241" t="str">
        <f t="shared" si="48"/>
        <v>FT_SDSL_8M_4p_C1</v>
      </c>
      <c r="X241" s="17">
        <f t="shared" si="49"/>
        <v>157.38</v>
      </c>
      <c r="Y241" s="17">
        <f t="shared" si="36"/>
        <v>27.63</v>
      </c>
      <c r="Z241" s="17">
        <f t="shared" si="50"/>
        <v>814.6</v>
      </c>
      <c r="AA241" s="18">
        <f t="shared" si="40"/>
        <v>0</v>
      </c>
      <c r="AB241" s="7" t="s">
        <v>359</v>
      </c>
      <c r="AD241">
        <f>AN241</f>
        <v>0</v>
      </c>
      <c r="AG241" t="e">
        <f t="shared" si="47"/>
        <v>#N/A</v>
      </c>
      <c r="AH241" s="19" t="s">
        <v>359</v>
      </c>
      <c r="AI241" s="20"/>
      <c r="AJ241" s="20"/>
    </row>
    <row r="242" spans="1:40">
      <c r="A242" s="7" t="s">
        <v>1224</v>
      </c>
      <c r="B242" t="e">
        <f>VLOOKUP(BdC!A242,main!A$1:S$1048380,2,0)</f>
        <v>#N/A</v>
      </c>
      <c r="C242" s="8" t="e">
        <f>VLOOKUP(A242,main!A$1:S$1048380,4,0)</f>
        <v>#N/A</v>
      </c>
      <c r="D242" t="s">
        <v>1225</v>
      </c>
      <c r="E242" t="e">
        <f>VLOOKUP(A242,#REF!,5,0)</f>
        <v>#REF!</v>
      </c>
      <c r="F242" t="e">
        <f>VLOOKUP(A242,main!A$1:E$1048380,5,0)</f>
        <v>#N/A</v>
      </c>
      <c r="G242" t="s">
        <v>1226</v>
      </c>
      <c r="H242" t="s">
        <v>369</v>
      </c>
      <c r="I242" t="s">
        <v>471</v>
      </c>
      <c r="J242" t="s">
        <v>1227</v>
      </c>
      <c r="K242" t="e">
        <f>VLOOKUP(A242,main!A$1:S$1048380,12,0)</f>
        <v>#N/A</v>
      </c>
      <c r="L242" s="13">
        <v>248</v>
      </c>
      <c r="M242" s="14">
        <v>157.38</v>
      </c>
      <c r="N242" s="14">
        <v>27.63</v>
      </c>
      <c r="O242" s="14">
        <v>814.6</v>
      </c>
      <c r="P242" t="s">
        <v>474</v>
      </c>
      <c r="Q242" s="15">
        <v>41395</v>
      </c>
      <c r="S242" t="s">
        <v>358</v>
      </c>
      <c r="T242" s="16">
        <v>8</v>
      </c>
      <c r="U242" s="16"/>
      <c r="V242" s="16"/>
      <c r="W242" t="str">
        <f t="shared" si="48"/>
        <v>FT_SDSL_8M_4p_C1</v>
      </c>
      <c r="X242" s="17">
        <f t="shared" si="49"/>
        <v>157.38</v>
      </c>
      <c r="Y242" s="17">
        <f t="shared" si="36"/>
        <v>27.63</v>
      </c>
      <c r="Z242" s="17">
        <f t="shared" si="50"/>
        <v>814.6</v>
      </c>
      <c r="AA242" s="18">
        <f t="shared" si="40"/>
        <v>1208</v>
      </c>
      <c r="AB242" s="7" t="s">
        <v>360</v>
      </c>
      <c r="AC242" s="7" t="s">
        <v>383</v>
      </c>
      <c r="AD242">
        <v>1208</v>
      </c>
      <c r="AG242" t="e">
        <f t="shared" si="47"/>
        <v>#N/A</v>
      </c>
      <c r="AH242" s="19" t="s">
        <v>359</v>
      </c>
      <c r="AI242" s="20"/>
      <c r="AJ242" s="20"/>
    </row>
    <row r="243" spans="1:40">
      <c r="A243" s="7" t="s">
        <v>1228</v>
      </c>
      <c r="B243" t="e">
        <f>VLOOKUP(BdC!A243,main!A$1:S$1048380,2,0)</f>
        <v>#N/A</v>
      </c>
      <c r="C243" s="8" t="e">
        <f>VLOOKUP(A243,main!A$1:S$1048380,4,0)</f>
        <v>#N/A</v>
      </c>
      <c r="D243" t="s">
        <v>1229</v>
      </c>
      <c r="E243" t="e">
        <f>VLOOKUP(A243,#REF!,5,0)</f>
        <v>#REF!</v>
      </c>
      <c r="F243" t="e">
        <f>VLOOKUP(A243,main!A$1:E$1048380,5,0)</f>
        <v>#N/A</v>
      </c>
      <c r="G243" t="s">
        <v>1230</v>
      </c>
      <c r="H243" t="s">
        <v>369</v>
      </c>
      <c r="I243" t="s">
        <v>471</v>
      </c>
      <c r="J243" t="s">
        <v>1231</v>
      </c>
      <c r="K243" t="e">
        <f>VLOOKUP(A243,main!A$1:S$1048380,12,0)</f>
        <v>#N/A</v>
      </c>
      <c r="L243" s="13">
        <v>248</v>
      </c>
      <c r="M243" s="14">
        <v>196.75</v>
      </c>
      <c r="N243" s="14">
        <v>27.63</v>
      </c>
      <c r="O243" s="14">
        <v>814.6</v>
      </c>
      <c r="P243" t="s">
        <v>699</v>
      </c>
      <c r="Q243" s="15">
        <v>41395</v>
      </c>
      <c r="S243" t="s">
        <v>358</v>
      </c>
      <c r="T243" s="16">
        <v>8</v>
      </c>
      <c r="U243" s="16"/>
      <c r="V243" s="16"/>
      <c r="W243" t="str">
        <f t="shared" si="48"/>
        <v>FT_SDSL_8M_4p_C2</v>
      </c>
      <c r="X243" s="17">
        <f t="shared" si="49"/>
        <v>196.75</v>
      </c>
      <c r="Y243" s="17">
        <f t="shared" si="36"/>
        <v>27.63</v>
      </c>
      <c r="Z243" s="17">
        <f t="shared" si="50"/>
        <v>814.6</v>
      </c>
      <c r="AA243" s="18">
        <f t="shared" si="40"/>
        <v>1208</v>
      </c>
      <c r="AB243" s="7" t="s">
        <v>360</v>
      </c>
      <c r="AC243" s="7" t="s">
        <v>383</v>
      </c>
      <c r="AD243">
        <v>1208</v>
      </c>
      <c r="AG243" t="e">
        <f t="shared" si="47"/>
        <v>#N/A</v>
      </c>
      <c r="AH243" s="19" t="s">
        <v>359</v>
      </c>
      <c r="AI243" s="20"/>
      <c r="AJ243" s="20"/>
    </row>
    <row r="244" spans="1:40">
      <c r="A244" s="7" t="s">
        <v>1232</v>
      </c>
      <c r="B244" t="e">
        <f>VLOOKUP(BdC!A244,main!A$1:S$1048380,2,0)</f>
        <v>#N/A</v>
      </c>
      <c r="C244" s="8" t="e">
        <f>VLOOKUP(A244,main!A$1:S$1048380,4,0)</f>
        <v>#N/A</v>
      </c>
      <c r="D244" t="s">
        <v>404</v>
      </c>
      <c r="E244" t="e">
        <f>VLOOKUP(A244,#REF!,5,0)</f>
        <v>#REF!</v>
      </c>
      <c r="F244" t="e">
        <f>VLOOKUP(A244,main!A$1:E$1048380,5,0)</f>
        <v>#N/A</v>
      </c>
      <c r="G244" t="s">
        <v>1233</v>
      </c>
      <c r="H244" t="s">
        <v>369</v>
      </c>
      <c r="I244" t="s">
        <v>471</v>
      </c>
      <c r="J244" t="s">
        <v>1234</v>
      </c>
      <c r="K244" t="e">
        <f>VLOOKUP(A244,main!A$1:S$1048380,12,0)</f>
        <v>#N/A</v>
      </c>
      <c r="L244" s="13">
        <v>248</v>
      </c>
      <c r="M244" s="14">
        <v>140.13</v>
      </c>
      <c r="N244" s="14">
        <v>31.25</v>
      </c>
      <c r="O244" s="14">
        <v>815</v>
      </c>
      <c r="P244" t="s">
        <v>473</v>
      </c>
      <c r="Q244" s="15">
        <v>41395</v>
      </c>
      <c r="S244" t="s">
        <v>374</v>
      </c>
      <c r="T244" s="16">
        <v>8</v>
      </c>
      <c r="U244" s="16"/>
      <c r="V244" s="16"/>
      <c r="W244" t="str">
        <f t="shared" si="48"/>
        <v>FT_SDSLBis_8M_4p_C1</v>
      </c>
      <c r="X244" s="17">
        <f t="shared" si="49"/>
        <v>140.13</v>
      </c>
      <c r="Y244" s="17">
        <f t="shared" si="36"/>
        <v>31.25</v>
      </c>
      <c r="Z244" s="17">
        <f t="shared" si="50"/>
        <v>815</v>
      </c>
      <c r="AA244" s="18">
        <f t="shared" si="40"/>
        <v>1208</v>
      </c>
      <c r="AB244" s="7" t="s">
        <v>360</v>
      </c>
      <c r="AC244" t="s">
        <v>383</v>
      </c>
      <c r="AD244">
        <v>1208</v>
      </c>
    </row>
    <row r="245" spans="1:40">
      <c r="A245" s="7" t="s">
        <v>1235</v>
      </c>
      <c r="B245" t="e">
        <f>VLOOKUP(BdC!A245,main!A$1:S$1048380,2,0)</f>
        <v>#N/A</v>
      </c>
      <c r="C245" s="8" t="e">
        <f>VLOOKUP(A245,main!A$1:S$1048380,4,0)</f>
        <v>#N/A</v>
      </c>
      <c r="D245" t="s">
        <v>586</v>
      </c>
      <c r="E245" t="e">
        <f>VLOOKUP(A245,#REF!,5,0)</f>
        <v>#REF!</v>
      </c>
      <c r="F245" t="e">
        <f>VLOOKUP(A245,main!A$1:E$1048380,5,0)</f>
        <v>#N/A</v>
      </c>
      <c r="G245" t="s">
        <v>1236</v>
      </c>
      <c r="H245" t="s">
        <v>369</v>
      </c>
      <c r="I245" t="s">
        <v>471</v>
      </c>
      <c r="J245" t="s">
        <v>1237</v>
      </c>
      <c r="K245" t="e">
        <f>VLOOKUP(A245,main!A$1:S$1048380,12,0)</f>
        <v>#N/A</v>
      </c>
      <c r="L245" s="13">
        <v>248</v>
      </c>
      <c r="M245" s="14">
        <v>140.13</v>
      </c>
      <c r="N245" s="14">
        <v>31.25</v>
      </c>
      <c r="O245" s="14">
        <v>815</v>
      </c>
      <c r="P245" t="s">
        <v>473</v>
      </c>
      <c r="Q245" s="15">
        <v>41395</v>
      </c>
      <c r="S245" t="s">
        <v>374</v>
      </c>
      <c r="T245" s="16">
        <v>8</v>
      </c>
      <c r="U245" s="16"/>
      <c r="V245" s="16"/>
      <c r="W245" t="str">
        <f t="shared" si="48"/>
        <v>FT_SDSLBis_8M_4p_C1</v>
      </c>
      <c r="X245" s="17">
        <f t="shared" si="49"/>
        <v>140.13</v>
      </c>
      <c r="Y245" s="17">
        <f t="shared" si="36"/>
        <v>31.25</v>
      </c>
      <c r="Z245" s="17">
        <f t="shared" si="50"/>
        <v>815</v>
      </c>
      <c r="AA245" s="18">
        <f t="shared" si="40"/>
        <v>1208</v>
      </c>
      <c r="AB245" s="7" t="s">
        <v>360</v>
      </c>
      <c r="AC245" s="7" t="s">
        <v>383</v>
      </c>
      <c r="AD245">
        <v>1208</v>
      </c>
    </row>
    <row r="246" spans="1:40">
      <c r="A246" s="7" t="s">
        <v>1238</v>
      </c>
      <c r="B246" t="e">
        <f>VLOOKUP(BdC!A246,main!A$1:S$1048380,2,0)</f>
        <v>#N/A</v>
      </c>
      <c r="C246" s="8" t="e">
        <f>VLOOKUP(A246,main!A$1:S$1048380,4,0)</f>
        <v>#N/A</v>
      </c>
      <c r="D246" t="s">
        <v>1239</v>
      </c>
      <c r="E246" t="e">
        <f>VLOOKUP(A246,#REF!,5,0)</f>
        <v>#REF!</v>
      </c>
      <c r="F246" t="e">
        <f>VLOOKUP(A246,main!A$1:E$1048380,5,0)</f>
        <v>#N/A</v>
      </c>
      <c r="G246" t="s">
        <v>1240</v>
      </c>
      <c r="H246" t="s">
        <v>369</v>
      </c>
      <c r="I246" t="s">
        <v>471</v>
      </c>
      <c r="J246" t="s">
        <v>1241</v>
      </c>
      <c r="K246" t="e">
        <f>VLOOKUP(A246,main!A$1:S$1048380,12,0)</f>
        <v>#N/A</v>
      </c>
      <c r="L246" s="13">
        <v>248</v>
      </c>
      <c r="M246" s="14">
        <v>196.75</v>
      </c>
      <c r="N246" s="14">
        <v>27.63</v>
      </c>
      <c r="O246" s="14">
        <v>814.6</v>
      </c>
      <c r="P246" t="s">
        <v>699</v>
      </c>
      <c r="Q246" s="15">
        <v>41395</v>
      </c>
      <c r="S246" t="s">
        <v>358</v>
      </c>
      <c r="T246" s="16">
        <v>8</v>
      </c>
      <c r="U246" s="16"/>
      <c r="V246" s="16"/>
      <c r="W246" t="str">
        <f t="shared" si="48"/>
        <v>FT_SDSL_8M_4p_C2</v>
      </c>
      <c r="X246" s="17">
        <f t="shared" si="49"/>
        <v>196.75</v>
      </c>
      <c r="Y246" s="17">
        <f t="shared" si="36"/>
        <v>27.63</v>
      </c>
      <c r="Z246" s="17">
        <f t="shared" si="50"/>
        <v>814.6</v>
      </c>
      <c r="AA246" s="18">
        <f t="shared" si="40"/>
        <v>1208</v>
      </c>
      <c r="AB246" s="7" t="s">
        <v>360</v>
      </c>
      <c r="AC246" s="7" t="s">
        <v>383</v>
      </c>
      <c r="AD246">
        <v>1208</v>
      </c>
      <c r="AG246" t="e">
        <f>VLOOKUP(A246,,5,0)</f>
        <v>#N/A</v>
      </c>
      <c r="AH246" s="19" t="s">
        <v>359</v>
      </c>
      <c r="AI246" s="20"/>
      <c r="AJ246" s="20"/>
    </row>
    <row r="247" spans="1:40">
      <c r="A247" s="7" t="s">
        <v>1238</v>
      </c>
      <c r="B247" t="e">
        <f>VLOOKUP(BdC!A247,main!A$1:S$1048380,2,0)</f>
        <v>#N/A</v>
      </c>
      <c r="C247" s="8" t="e">
        <f>VLOOKUP(A247,main!A$1:S$1048380,4,0)</f>
        <v>#N/A</v>
      </c>
      <c r="D247" t="s">
        <v>1242</v>
      </c>
      <c r="E247" t="e">
        <f>VLOOKUP(A247,#REF!,5,0)</f>
        <v>#REF!</v>
      </c>
      <c r="F247" t="e">
        <f>VLOOKUP(A247,main!A$1:E$1048380,5,0)</f>
        <v>#N/A</v>
      </c>
      <c r="G247" t="s">
        <v>1243</v>
      </c>
      <c r="H247" t="s">
        <v>369</v>
      </c>
      <c r="I247" t="s">
        <v>471</v>
      </c>
      <c r="J247" t="s">
        <v>1244</v>
      </c>
      <c r="K247" t="e">
        <f>VLOOKUP(A247,main!A$1:S$1048380,12,0)</f>
        <v>#N/A</v>
      </c>
      <c r="L247" s="13">
        <v>248</v>
      </c>
      <c r="M247" s="14">
        <v>151.25</v>
      </c>
      <c r="N247" s="14">
        <v>31.25</v>
      </c>
      <c r="O247" s="14">
        <v>815</v>
      </c>
      <c r="P247" t="s">
        <v>700</v>
      </c>
      <c r="Q247" s="15">
        <v>41395</v>
      </c>
      <c r="S247" t="s">
        <v>374</v>
      </c>
      <c r="T247" s="16">
        <v>8</v>
      </c>
      <c r="U247" s="16"/>
      <c r="V247" s="16"/>
      <c r="W247" t="str">
        <f t="shared" si="48"/>
        <v>FT_SDSLBis_8M_4p_C2</v>
      </c>
      <c r="X247" s="17">
        <f t="shared" si="49"/>
        <v>151.25</v>
      </c>
      <c r="Y247" s="17">
        <f t="shared" si="36"/>
        <v>31.25</v>
      </c>
      <c r="Z247" s="17">
        <f t="shared" si="50"/>
        <v>815</v>
      </c>
      <c r="AA247" s="18">
        <f t="shared" si="40"/>
        <v>1208</v>
      </c>
      <c r="AB247" s="7" t="s">
        <v>360</v>
      </c>
      <c r="AC247" s="7" t="s">
        <v>383</v>
      </c>
      <c r="AD247">
        <v>1208</v>
      </c>
    </row>
    <row r="248" spans="1:40">
      <c r="A248" s="7" t="s">
        <v>1245</v>
      </c>
      <c r="B248" t="e">
        <f>VLOOKUP(BdC!A248,main!A$1:S$1048380,2,0)</f>
        <v>#N/A</v>
      </c>
      <c r="C248" s="8" t="e">
        <f>VLOOKUP(A248,main!A$1:S$1048380,4,0)</f>
        <v>#N/A</v>
      </c>
      <c r="D248" t="s">
        <v>1246</v>
      </c>
      <c r="E248" t="e">
        <f>VLOOKUP(A248,#REF!,5,0)</f>
        <v>#REF!</v>
      </c>
      <c r="F248" t="e">
        <f>VLOOKUP(A248,main!A$1:E$1048380,5,0)</f>
        <v>#N/A</v>
      </c>
      <c r="G248" t="s">
        <v>1247</v>
      </c>
      <c r="H248" t="s">
        <v>369</v>
      </c>
      <c r="I248" t="s">
        <v>840</v>
      </c>
      <c r="J248" t="s">
        <v>1248</v>
      </c>
      <c r="K248" t="e">
        <f>VLOOKUP(A248,main!A$1:S$1048380,12,0)</f>
        <v>#N/A</v>
      </c>
      <c r="L248" s="13">
        <v>148.15</v>
      </c>
      <c r="M248" s="14">
        <f>AL248</f>
        <v>95.5</v>
      </c>
      <c r="N248" s="14">
        <v>31.25</v>
      </c>
      <c r="O248" s="14">
        <v>475</v>
      </c>
      <c r="P248" t="str">
        <f>AK248</f>
        <v>FT_SDSLBis_2M_4p_C1</v>
      </c>
      <c r="Q248" s="15">
        <v>41395</v>
      </c>
      <c r="S248" t="s">
        <v>358</v>
      </c>
      <c r="T248" s="16">
        <v>2</v>
      </c>
      <c r="U248" s="16"/>
      <c r="V248" s="16"/>
      <c r="W248" s="7" t="s">
        <v>863</v>
      </c>
      <c r="X248" s="17">
        <v>95.5</v>
      </c>
      <c r="Y248" s="17">
        <f t="shared" si="36"/>
        <v>31.25</v>
      </c>
      <c r="Z248" s="17">
        <v>562.5</v>
      </c>
      <c r="AA248" s="18">
        <f t="shared" si="40"/>
        <v>1208</v>
      </c>
      <c r="AB248" s="7" t="s">
        <v>360</v>
      </c>
      <c r="AC248" s="7" t="s">
        <v>383</v>
      </c>
      <c r="AD248">
        <v>1208</v>
      </c>
      <c r="AG248" t="e">
        <f>VLOOKUP(A248,,5,0)</f>
        <v>#N/A</v>
      </c>
      <c r="AH248" s="19" t="s">
        <v>360</v>
      </c>
      <c r="AI248" s="20">
        <v>4</v>
      </c>
      <c r="AJ248" s="19" t="s">
        <v>360</v>
      </c>
      <c r="AK248" t="s">
        <v>361</v>
      </c>
      <c r="AL248" s="13">
        <v>95.5</v>
      </c>
      <c r="AM248" s="13">
        <v>562.5</v>
      </c>
      <c r="AN248">
        <v>1208</v>
      </c>
    </row>
    <row r="249" spans="1:40">
      <c r="A249" s="7" t="s">
        <v>1249</v>
      </c>
      <c r="B249" t="e">
        <f>VLOOKUP(BdC!A249,main!A$1:S$1048380,2,0)</f>
        <v>#N/A</v>
      </c>
      <c r="C249" s="8" t="e">
        <f>VLOOKUP(A249,main!A$1:S$1048380,4,0)</f>
        <v>#N/A</v>
      </c>
      <c r="D249" t="s">
        <v>404</v>
      </c>
      <c r="E249" t="e">
        <f>VLOOKUP(A249,#REF!,5,0)</f>
        <v>#REF!</v>
      </c>
      <c r="F249" t="e">
        <f>VLOOKUP(A249,main!A$1:E$1048380,5,0)</f>
        <v>#N/A</v>
      </c>
      <c r="G249" t="s">
        <v>1250</v>
      </c>
      <c r="H249" t="s">
        <v>369</v>
      </c>
      <c r="I249" t="s">
        <v>471</v>
      </c>
      <c r="J249" t="s">
        <v>1251</v>
      </c>
      <c r="K249" t="e">
        <f>VLOOKUP(A249,main!A$1:S$1048380,12,0)</f>
        <v>#N/A</v>
      </c>
      <c r="L249" s="13">
        <v>248</v>
      </c>
      <c r="M249" s="14">
        <v>157.38</v>
      </c>
      <c r="N249" s="14">
        <v>27.63</v>
      </c>
      <c r="O249" s="14">
        <v>814.6</v>
      </c>
      <c r="P249" t="s">
        <v>474</v>
      </c>
      <c r="Q249" s="15">
        <v>41306</v>
      </c>
      <c r="S249" t="s">
        <v>358</v>
      </c>
      <c r="T249" s="16">
        <v>8</v>
      </c>
      <c r="U249" s="16"/>
      <c r="V249" s="16"/>
      <c r="W249" t="str">
        <f>P249</f>
        <v>FT_SDSL_8M_4p_C1</v>
      </c>
      <c r="X249" s="17">
        <f>M249</f>
        <v>157.38</v>
      </c>
      <c r="Y249" s="17">
        <f t="shared" si="36"/>
        <v>27.63</v>
      </c>
      <c r="Z249" s="17">
        <f>O249</f>
        <v>814.6</v>
      </c>
      <c r="AA249" s="18">
        <f t="shared" si="40"/>
        <v>0</v>
      </c>
      <c r="AB249" s="7" t="s">
        <v>359</v>
      </c>
      <c r="AD249">
        <f>AN249</f>
        <v>0</v>
      </c>
      <c r="AG249" t="e">
        <f>VLOOKUP(A249,,5,0)</f>
        <v>#N/A</v>
      </c>
      <c r="AH249" s="19" t="s">
        <v>359</v>
      </c>
      <c r="AI249" s="20"/>
      <c r="AJ249" s="20"/>
    </row>
    <row r="250" spans="1:40">
      <c r="A250" s="7" t="s">
        <v>1252</v>
      </c>
      <c r="B250" t="e">
        <f>VLOOKUP(BdC!A250,main!A$1:S$1048380,2,0)</f>
        <v>#N/A</v>
      </c>
      <c r="C250" s="8" t="e">
        <f>VLOOKUP(A250,main!A$1:S$1048380,4,0)</f>
        <v>#N/A</v>
      </c>
      <c r="D250" t="s">
        <v>463</v>
      </c>
      <c r="E250" t="e">
        <f>VLOOKUP(A250,#REF!,5,0)</f>
        <v>#REF!</v>
      </c>
      <c r="F250" t="e">
        <f>VLOOKUP(A250,main!A$1:E$1048380,5,0)</f>
        <v>#N/A</v>
      </c>
      <c r="G250" t="s">
        <v>1253</v>
      </c>
      <c r="H250" t="s">
        <v>369</v>
      </c>
      <c r="I250" t="s">
        <v>471</v>
      </c>
      <c r="J250" t="s">
        <v>1254</v>
      </c>
      <c r="K250" t="e">
        <f>VLOOKUP(A250,main!A$1:S$1048380,12,0)</f>
        <v>#N/A</v>
      </c>
      <c r="L250" s="13">
        <v>248</v>
      </c>
      <c r="M250" s="14">
        <v>157.38</v>
      </c>
      <c r="N250" s="14">
        <v>27.63</v>
      </c>
      <c r="O250" s="14">
        <v>814.6</v>
      </c>
      <c r="P250" t="s">
        <v>474</v>
      </c>
      <c r="Q250" s="15">
        <v>41306</v>
      </c>
      <c r="S250" t="s">
        <v>358</v>
      </c>
      <c r="T250" s="16">
        <v>8</v>
      </c>
      <c r="U250" s="16"/>
      <c r="V250" s="32" t="s">
        <v>1173</v>
      </c>
      <c r="W250" t="str">
        <f>P250</f>
        <v>FT_SDSL_8M_4p_C1</v>
      </c>
      <c r="X250" s="17">
        <f>M250</f>
        <v>157.38</v>
      </c>
      <c r="Y250" s="17">
        <f t="shared" si="36"/>
        <v>27.63</v>
      </c>
      <c r="Z250" s="17">
        <f>O250</f>
        <v>814.6</v>
      </c>
      <c r="AA250" s="18">
        <f t="shared" si="40"/>
        <v>0</v>
      </c>
      <c r="AB250" s="7" t="s">
        <v>359</v>
      </c>
      <c r="AD250">
        <f>AN250</f>
        <v>0</v>
      </c>
      <c r="AG250" t="e">
        <f>VLOOKUP(A250,,5,0)</f>
        <v>#N/A</v>
      </c>
      <c r="AH250" s="19" t="s">
        <v>359</v>
      </c>
      <c r="AI250" s="20"/>
      <c r="AJ250" s="20"/>
    </row>
    <row r="251" spans="1:40">
      <c r="A251" s="7" t="s">
        <v>1245</v>
      </c>
      <c r="B251" t="e">
        <f>VLOOKUP(BdC!A251,main!A$1:S$1048380,2,0)</f>
        <v>#N/A</v>
      </c>
      <c r="C251" s="8" t="e">
        <f>VLOOKUP(A251,main!A$1:S$1048380,4,0)</f>
        <v>#N/A</v>
      </c>
      <c r="D251" t="s">
        <v>1246</v>
      </c>
      <c r="E251" t="e">
        <f>VLOOKUP(A251,#REF!,5,0)</f>
        <v>#REF!</v>
      </c>
      <c r="F251" t="e">
        <f>VLOOKUP(A251,main!A$1:E$1048380,5,0)</f>
        <v>#N/A</v>
      </c>
      <c r="G251" t="s">
        <v>1255</v>
      </c>
      <c r="H251" t="s">
        <v>369</v>
      </c>
      <c r="I251" t="s">
        <v>840</v>
      </c>
      <c r="J251" t="s">
        <v>1256</v>
      </c>
      <c r="K251" t="e">
        <f>VLOOKUP(A251,main!A$1:S$1048380,12,0)</f>
        <v>#N/A</v>
      </c>
      <c r="L251" s="13">
        <v>148.15</v>
      </c>
      <c r="M251" s="14">
        <f>AL251</f>
        <v>95.5</v>
      </c>
      <c r="N251" s="14">
        <v>31.25</v>
      </c>
      <c r="O251" s="14">
        <v>475</v>
      </c>
      <c r="P251" t="str">
        <f>AK251</f>
        <v>FT_SDSLBis_2M_4p_C1</v>
      </c>
      <c r="Q251" s="15">
        <v>41395</v>
      </c>
      <c r="S251" t="s">
        <v>358</v>
      </c>
      <c r="T251" s="16">
        <v>2</v>
      </c>
      <c r="U251" s="16"/>
      <c r="V251" s="16"/>
      <c r="W251" s="7" t="s">
        <v>863</v>
      </c>
      <c r="X251" s="17">
        <v>95.5</v>
      </c>
      <c r="Y251" s="17">
        <f t="shared" si="36"/>
        <v>31.25</v>
      </c>
      <c r="Z251" s="17">
        <v>562.5</v>
      </c>
      <c r="AA251" s="18">
        <f t="shared" si="40"/>
        <v>1208</v>
      </c>
      <c r="AB251" s="7" t="s">
        <v>360</v>
      </c>
      <c r="AC251" s="7" t="s">
        <v>383</v>
      </c>
      <c r="AD251">
        <v>1208</v>
      </c>
      <c r="AG251" t="e">
        <f>VLOOKUP(A251,,5,0)</f>
        <v>#N/A</v>
      </c>
      <c r="AH251" s="19" t="s">
        <v>360</v>
      </c>
      <c r="AI251" s="20">
        <v>4</v>
      </c>
      <c r="AJ251" s="19" t="s">
        <v>360</v>
      </c>
      <c r="AK251" t="s">
        <v>361</v>
      </c>
      <c r="AL251" s="13">
        <v>95.5</v>
      </c>
      <c r="AM251" s="13">
        <v>562.5</v>
      </c>
      <c r="AN251">
        <v>1208</v>
      </c>
    </row>
    <row r="252" spans="1:40">
      <c r="A252" s="7" t="s">
        <v>1257</v>
      </c>
      <c r="B252" t="e">
        <f>VLOOKUP(BdC!A252,main!A$1:S$1048380,2,0)</f>
        <v>#N/A</v>
      </c>
      <c r="C252" s="8" t="e">
        <f>VLOOKUP(A252,main!A$1:S$1048380,4,0)</f>
        <v>#N/A</v>
      </c>
      <c r="D252" t="s">
        <v>1258</v>
      </c>
      <c r="E252" t="e">
        <f>VLOOKUP(A252,#REF!,5,0)</f>
        <v>#REF!</v>
      </c>
      <c r="F252" t="e">
        <f>VLOOKUP(A252,main!A$1:E$1048380,5,0)</f>
        <v>#N/A</v>
      </c>
      <c r="G252" t="s">
        <v>1259</v>
      </c>
      <c r="H252" t="s">
        <v>369</v>
      </c>
      <c r="I252" t="s">
        <v>471</v>
      </c>
      <c r="J252" t="s">
        <v>1260</v>
      </c>
      <c r="K252" t="e">
        <f>VLOOKUP(A252,main!A$1:S$1048380,12,0)</f>
        <v>#N/A</v>
      </c>
      <c r="L252" s="13">
        <v>248</v>
      </c>
      <c r="M252" s="14">
        <v>196.75</v>
      </c>
      <c r="N252" s="14">
        <v>27.63</v>
      </c>
      <c r="O252" s="14">
        <v>814.6</v>
      </c>
      <c r="P252" t="s">
        <v>699</v>
      </c>
      <c r="Q252" s="15">
        <v>41306</v>
      </c>
      <c r="S252" t="s">
        <v>358</v>
      </c>
      <c r="T252" s="16">
        <v>8</v>
      </c>
      <c r="U252" s="16"/>
      <c r="V252" s="16"/>
      <c r="W252" t="str">
        <f>P252</f>
        <v>FT_SDSL_8M_4p_C2</v>
      </c>
      <c r="X252" s="17">
        <f>M252</f>
        <v>196.75</v>
      </c>
      <c r="Y252" s="17">
        <f t="shared" si="36"/>
        <v>27.63</v>
      </c>
      <c r="Z252" s="17">
        <f>O252</f>
        <v>814.6</v>
      </c>
      <c r="AA252" s="18">
        <f t="shared" si="40"/>
        <v>0</v>
      </c>
      <c r="AB252" s="7" t="s">
        <v>359</v>
      </c>
      <c r="AD252">
        <f>AN252</f>
        <v>0</v>
      </c>
      <c r="AG252" t="e">
        <f>VLOOKUP(A252,,5,0)</f>
        <v>#N/A</v>
      </c>
      <c r="AH252" s="19" t="s">
        <v>359</v>
      </c>
      <c r="AI252" s="20"/>
      <c r="AJ252" s="20"/>
    </row>
    <row r="253" spans="1:40">
      <c r="A253" s="7" t="s">
        <v>1261</v>
      </c>
      <c r="B253" t="e">
        <f>VLOOKUP(BdC!A253,main!A$1:S$1048380,2,0)</f>
        <v>#N/A</v>
      </c>
      <c r="C253" s="8" t="e">
        <f>VLOOKUP(A253,main!A$1:S$1048380,4,0)</f>
        <v>#N/A</v>
      </c>
      <c r="D253" t="s">
        <v>1246</v>
      </c>
      <c r="E253" t="e">
        <f>VLOOKUP(A253,#REF!,5,0)</f>
        <v>#REF!</v>
      </c>
      <c r="F253" t="e">
        <f>VLOOKUP(A253,main!A$1:E$1048380,5,0)</f>
        <v>#N/A</v>
      </c>
      <c r="G253" t="s">
        <v>1262</v>
      </c>
      <c r="H253" t="s">
        <v>369</v>
      </c>
      <c r="I253" t="s">
        <v>471</v>
      </c>
      <c r="J253" t="s">
        <v>1263</v>
      </c>
      <c r="K253" t="e">
        <f>VLOOKUP(A253,main!A$1:S$1048380,12,0)</f>
        <v>#N/A</v>
      </c>
      <c r="L253" s="13">
        <v>248</v>
      </c>
      <c r="M253" s="14">
        <v>140.13</v>
      </c>
      <c r="N253" s="14">
        <v>31.25</v>
      </c>
      <c r="O253" s="14">
        <v>815</v>
      </c>
      <c r="P253" t="s">
        <v>473</v>
      </c>
      <c r="Q253" s="15">
        <v>41395</v>
      </c>
      <c r="S253" t="s">
        <v>374</v>
      </c>
      <c r="T253" s="16">
        <v>8</v>
      </c>
      <c r="U253" s="16"/>
      <c r="V253" s="16"/>
      <c r="W253" t="str">
        <f>P253</f>
        <v>FT_SDSLBis_8M_4p_C1</v>
      </c>
      <c r="X253" s="17">
        <f>M253</f>
        <v>140.13</v>
      </c>
      <c r="Y253" s="17">
        <f t="shared" si="36"/>
        <v>31.25</v>
      </c>
      <c r="Z253" s="17">
        <f>O253</f>
        <v>815</v>
      </c>
      <c r="AA253" s="18">
        <f t="shared" si="40"/>
        <v>1208</v>
      </c>
      <c r="AB253" s="7" t="s">
        <v>360</v>
      </c>
      <c r="AC253" s="7" t="s">
        <v>383</v>
      </c>
      <c r="AD253">
        <v>1208</v>
      </c>
    </row>
    <row r="254" spans="1:40">
      <c r="A254" s="7" t="s">
        <v>1264</v>
      </c>
      <c r="B254" t="e">
        <f>VLOOKUP(BdC!A254,main!A$1:S$1048380,2,0)</f>
        <v>#N/A</v>
      </c>
      <c r="C254" s="8" t="e">
        <f>VLOOKUP(A254,main!A$1:S$1048380,4,0)</f>
        <v>#N/A</v>
      </c>
      <c r="D254" t="s">
        <v>1265</v>
      </c>
      <c r="E254" t="e">
        <f>VLOOKUP(A254,#REF!,5,0)</f>
        <v>#REF!</v>
      </c>
      <c r="F254" t="e">
        <f>VLOOKUP(A254,main!A$1:E$1048380,5,0)</f>
        <v>#N/A</v>
      </c>
      <c r="G254" t="s">
        <v>1266</v>
      </c>
      <c r="H254" t="s">
        <v>369</v>
      </c>
      <c r="I254" t="s">
        <v>471</v>
      </c>
      <c r="J254" t="s">
        <v>1267</v>
      </c>
      <c r="K254" t="e">
        <f>VLOOKUP(A254,main!A$1:S$1048380,12,0)</f>
        <v>#N/A</v>
      </c>
      <c r="L254" s="13">
        <v>248</v>
      </c>
      <c r="M254" s="14">
        <v>196.75</v>
      </c>
      <c r="N254" s="14">
        <v>27.63</v>
      </c>
      <c r="O254" s="14">
        <v>814.6</v>
      </c>
      <c r="P254" t="s">
        <v>699</v>
      </c>
      <c r="Q254" s="15">
        <v>41395</v>
      </c>
      <c r="S254" t="s">
        <v>358</v>
      </c>
      <c r="T254" s="16">
        <v>8</v>
      </c>
      <c r="U254" s="16"/>
      <c r="V254" s="16"/>
      <c r="W254" t="str">
        <f>P254</f>
        <v>FT_SDSL_8M_4p_C2</v>
      </c>
      <c r="X254" s="17">
        <f>M254</f>
        <v>196.75</v>
      </c>
      <c r="Y254" s="17">
        <f t="shared" si="36"/>
        <v>27.63</v>
      </c>
      <c r="Z254" s="17">
        <f>O254</f>
        <v>814.6</v>
      </c>
      <c r="AA254" s="18">
        <f t="shared" si="40"/>
        <v>1208</v>
      </c>
      <c r="AB254" s="7" t="s">
        <v>360</v>
      </c>
      <c r="AC254" s="7" t="s">
        <v>383</v>
      </c>
      <c r="AD254">
        <v>1208</v>
      </c>
      <c r="AG254" t="e">
        <f>VLOOKUP(A254,,5,0)</f>
        <v>#N/A</v>
      </c>
      <c r="AH254" s="19" t="s">
        <v>359</v>
      </c>
      <c r="AI254" s="20"/>
      <c r="AJ254" s="20"/>
    </row>
    <row r="255" spans="1:40">
      <c r="A255" s="7" t="s">
        <v>1268</v>
      </c>
      <c r="B255" t="e">
        <f>VLOOKUP(BdC!A255,main!A$1:S$1048380,2,0)</f>
        <v>#N/A</v>
      </c>
      <c r="C255" s="8" t="e">
        <f>VLOOKUP(A255,main!A$1:S$1048380,4,0)</f>
        <v>#N/A</v>
      </c>
      <c r="D255" t="s">
        <v>1269</v>
      </c>
      <c r="E255" t="e">
        <f>VLOOKUP(A255,#REF!,5,0)</f>
        <v>#REF!</v>
      </c>
      <c r="F255" t="e">
        <f>VLOOKUP(A255,main!A$1:E$1048380,5,0)</f>
        <v>#N/A</v>
      </c>
      <c r="G255" t="s">
        <v>1270</v>
      </c>
      <c r="H255" t="s">
        <v>369</v>
      </c>
      <c r="I255" t="s">
        <v>471</v>
      </c>
      <c r="J255" t="s">
        <v>1271</v>
      </c>
      <c r="K255" t="e">
        <f>VLOOKUP(A255,main!A$1:S$1048380,12,0)</f>
        <v>#N/A</v>
      </c>
      <c r="L255" s="13">
        <v>248</v>
      </c>
      <c r="M255" s="14">
        <v>196.75</v>
      </c>
      <c r="N255" s="14">
        <v>27.63</v>
      </c>
      <c r="O255" s="14">
        <v>814.6</v>
      </c>
      <c r="P255" t="s">
        <v>699</v>
      </c>
      <c r="Q255" s="15">
        <v>41395</v>
      </c>
      <c r="S255" t="s">
        <v>358</v>
      </c>
      <c r="T255" s="16">
        <v>8</v>
      </c>
      <c r="U255" s="16"/>
      <c r="V255" s="16"/>
      <c r="W255" t="str">
        <f>P255</f>
        <v>FT_SDSL_8M_4p_C2</v>
      </c>
      <c r="X255" s="17">
        <f>M255</f>
        <v>196.75</v>
      </c>
      <c r="Y255" s="17">
        <f t="shared" si="36"/>
        <v>27.63</v>
      </c>
      <c r="Z255" s="17">
        <f>O255</f>
        <v>814.6</v>
      </c>
      <c r="AA255" s="18">
        <f t="shared" si="40"/>
        <v>1208</v>
      </c>
      <c r="AB255" s="7" t="s">
        <v>360</v>
      </c>
      <c r="AC255" s="7" t="s">
        <v>383</v>
      </c>
      <c r="AD255">
        <v>1208</v>
      </c>
      <c r="AG255" t="e">
        <f>VLOOKUP(A255,,5,0)</f>
        <v>#N/A</v>
      </c>
      <c r="AH255" s="19" t="s">
        <v>359</v>
      </c>
      <c r="AI255" s="20"/>
      <c r="AJ255" s="20"/>
    </row>
    <row r="256" spans="1:40">
      <c r="A256" s="7" t="s">
        <v>1272</v>
      </c>
      <c r="B256" t="e">
        <f>VLOOKUP(BdC!A256,main!A$1:S$1048380,2,0)</f>
        <v>#N/A</v>
      </c>
      <c r="C256" s="8" t="e">
        <f>VLOOKUP(A256,main!A$1:S$1048380,4,0)</f>
        <v>#N/A</v>
      </c>
      <c r="D256" t="s">
        <v>677</v>
      </c>
      <c r="E256" t="e">
        <f>VLOOKUP(A256,#REF!,5,0)</f>
        <v>#REF!</v>
      </c>
      <c r="F256" t="e">
        <f>VLOOKUP(A256,main!A$1:E$1048380,5,0)</f>
        <v>#N/A</v>
      </c>
      <c r="G256" t="s">
        <v>1273</v>
      </c>
      <c r="H256" t="s">
        <v>369</v>
      </c>
      <c r="I256" t="s">
        <v>471</v>
      </c>
      <c r="J256" t="s">
        <v>1274</v>
      </c>
      <c r="K256" t="e">
        <f>VLOOKUP(A256,main!A$1:S$1048380,12,0)</f>
        <v>#N/A</v>
      </c>
      <c r="L256" s="13">
        <v>248</v>
      </c>
      <c r="M256" s="14">
        <v>140.13</v>
      </c>
      <c r="N256" s="14">
        <v>31.25</v>
      </c>
      <c r="O256" s="14">
        <v>815</v>
      </c>
      <c r="P256" t="s">
        <v>473</v>
      </c>
      <c r="Q256" s="15">
        <v>41395</v>
      </c>
      <c r="S256" t="s">
        <v>374</v>
      </c>
      <c r="T256" s="16">
        <v>8</v>
      </c>
      <c r="U256" s="16"/>
      <c r="V256" s="16"/>
      <c r="W256" t="str">
        <f>P256</f>
        <v>FT_SDSLBis_8M_4p_C1</v>
      </c>
      <c r="X256" s="17">
        <f>M256</f>
        <v>140.13</v>
      </c>
      <c r="Y256" s="17">
        <f t="shared" si="36"/>
        <v>31.25</v>
      </c>
      <c r="Z256" s="17">
        <f>O256</f>
        <v>815</v>
      </c>
      <c r="AA256" s="18">
        <f t="shared" si="40"/>
        <v>1208</v>
      </c>
      <c r="AB256" s="7" t="s">
        <v>360</v>
      </c>
      <c r="AC256" s="7" t="s">
        <v>383</v>
      </c>
      <c r="AD256">
        <v>1208</v>
      </c>
    </row>
    <row r="257" spans="1:40">
      <c r="A257" s="7" t="s">
        <v>1275</v>
      </c>
      <c r="B257" t="e">
        <f>VLOOKUP(BdC!A257,main!A$1:S$1048380,2,0)</f>
        <v>#N/A</v>
      </c>
      <c r="C257" s="8" t="e">
        <f>VLOOKUP(A257,main!A$1:S$1048380,4,0)</f>
        <v>#N/A</v>
      </c>
      <c r="D257" t="s">
        <v>886</v>
      </c>
      <c r="E257" t="e">
        <f>VLOOKUP(A257,#REF!,5,0)</f>
        <v>#REF!</v>
      </c>
      <c r="F257" t="e">
        <f>VLOOKUP(A257,main!A$1:E$1048380,5,0)</f>
        <v>#N/A</v>
      </c>
      <c r="G257" t="s">
        <v>1276</v>
      </c>
      <c r="H257" t="s">
        <v>369</v>
      </c>
      <c r="I257" t="s">
        <v>471</v>
      </c>
      <c r="J257" t="s">
        <v>1277</v>
      </c>
      <c r="K257" t="e">
        <f>VLOOKUP(A257,main!A$1:S$1048380,12,0)</f>
        <v>#N/A</v>
      </c>
      <c r="L257" s="13">
        <v>248</v>
      </c>
      <c r="M257" s="14">
        <v>157.38</v>
      </c>
      <c r="N257" s="14">
        <v>27.63</v>
      </c>
      <c r="O257" s="14">
        <v>814.6</v>
      </c>
      <c r="P257" t="s">
        <v>474</v>
      </c>
      <c r="Q257" s="15">
        <v>41365</v>
      </c>
      <c r="S257" t="s">
        <v>374</v>
      </c>
      <c r="T257" s="16">
        <v>8</v>
      </c>
      <c r="U257" s="16"/>
      <c r="V257" s="32" t="s">
        <v>1278</v>
      </c>
      <c r="W257" t="s">
        <v>382</v>
      </c>
      <c r="X257" s="17">
        <f>116</f>
        <v>116</v>
      </c>
      <c r="Y257" s="17">
        <f t="shared" si="36"/>
        <v>27.63</v>
      </c>
      <c r="Z257" s="17">
        <f>562.5</f>
        <v>562.5</v>
      </c>
      <c r="AA257" s="18">
        <f t="shared" si="40"/>
        <v>1208</v>
      </c>
      <c r="AB257" s="7" t="s">
        <v>359</v>
      </c>
      <c r="AD257">
        <f>AN257</f>
        <v>1208</v>
      </c>
      <c r="AG257" t="e">
        <f>VLOOKUP(A257,,5,0)</f>
        <v>#N/A</v>
      </c>
      <c r="AH257" s="19" t="s">
        <v>360</v>
      </c>
      <c r="AI257" s="20">
        <v>2</v>
      </c>
      <c r="AJ257" s="19" t="s">
        <v>360</v>
      </c>
      <c r="AK257" t="s">
        <v>513</v>
      </c>
      <c r="AL257" s="13">
        <v>110.38</v>
      </c>
      <c r="AM257" s="13">
        <v>562.5</v>
      </c>
      <c r="AN257">
        <v>1208</v>
      </c>
    </row>
    <row r="258" spans="1:40">
      <c r="A258" s="7" t="s">
        <v>1279</v>
      </c>
      <c r="B258" t="e">
        <f>VLOOKUP(BdC!A258,main!A$1:S$1048380,2,0)</f>
        <v>#N/A</v>
      </c>
      <c r="C258" s="8" t="e">
        <f>VLOOKUP(A258,main!A$1:S$1048380,4,0)</f>
        <v>#N/A</v>
      </c>
      <c r="D258" t="s">
        <v>762</v>
      </c>
      <c r="E258" t="e">
        <f>VLOOKUP(A258,#REF!,5,0)</f>
        <v>#REF!</v>
      </c>
      <c r="F258" t="e">
        <f>VLOOKUP(A258,main!A$1:E$1048380,5,0)</f>
        <v>#N/A</v>
      </c>
      <c r="G258" t="s">
        <v>1280</v>
      </c>
      <c r="H258" t="s">
        <v>369</v>
      </c>
      <c r="I258" t="s">
        <v>471</v>
      </c>
      <c r="J258" t="s">
        <v>1281</v>
      </c>
      <c r="K258" t="e">
        <f>VLOOKUP(A258,main!A$1:S$1048380,12,0)</f>
        <v>#N/A</v>
      </c>
      <c r="L258" s="13">
        <v>248</v>
      </c>
      <c r="M258" s="14">
        <v>187.75</v>
      </c>
      <c r="N258" s="14">
        <v>31.25</v>
      </c>
      <c r="O258" s="14">
        <v>815</v>
      </c>
      <c r="P258" t="s">
        <v>478</v>
      </c>
      <c r="Q258" s="15">
        <v>41395</v>
      </c>
      <c r="R258" t="s">
        <v>479</v>
      </c>
      <c r="S258" t="s">
        <v>374</v>
      </c>
      <c r="T258" s="16">
        <v>12</v>
      </c>
      <c r="U258" s="16"/>
      <c r="V258" s="16"/>
      <c r="W258" t="str">
        <f>P258</f>
        <v>FT_SDSLBis_12M_4p_C1</v>
      </c>
      <c r="X258" s="17">
        <f>M258</f>
        <v>187.75</v>
      </c>
      <c r="Y258" s="17">
        <f t="shared" ref="Y258:Y279" si="51">N258</f>
        <v>31.25</v>
      </c>
      <c r="Z258" s="17">
        <f>O258</f>
        <v>815</v>
      </c>
      <c r="AA258" s="18">
        <f t="shared" si="40"/>
        <v>1208</v>
      </c>
      <c r="AB258" s="7" t="s">
        <v>360</v>
      </c>
      <c r="AC258" s="7" t="s">
        <v>383</v>
      </c>
      <c r="AD258">
        <v>1208</v>
      </c>
    </row>
    <row r="259" spans="1:40">
      <c r="A259" s="7" t="s">
        <v>1282</v>
      </c>
      <c r="B259" t="e">
        <f>VLOOKUP(BdC!A259,main!A$1:S$1048380,2,0)</f>
        <v>#N/A</v>
      </c>
      <c r="C259" s="8" t="e">
        <f>VLOOKUP(A259,main!A$1:S$1048380,4,0)</f>
        <v>#N/A</v>
      </c>
      <c r="D259" t="s">
        <v>1283</v>
      </c>
      <c r="E259" t="e">
        <f>VLOOKUP(A259,#REF!,5,0)</f>
        <v>#REF!</v>
      </c>
      <c r="F259" t="e">
        <f>VLOOKUP(A259,main!A$1:E$1048380,5,0)</f>
        <v>#N/A</v>
      </c>
      <c r="G259" t="s">
        <v>1284</v>
      </c>
      <c r="H259" t="s">
        <v>369</v>
      </c>
      <c r="I259" t="s">
        <v>471</v>
      </c>
      <c r="J259" t="s">
        <v>1285</v>
      </c>
      <c r="K259" t="e">
        <f>VLOOKUP(A259,main!A$1:S$1048380,12,0)</f>
        <v>#N/A</v>
      </c>
      <c r="L259" s="13">
        <v>248</v>
      </c>
      <c r="M259" s="14">
        <v>196.75</v>
      </c>
      <c r="N259" s="14">
        <v>27.63</v>
      </c>
      <c r="O259" s="14">
        <v>814.6</v>
      </c>
      <c r="P259" t="s">
        <v>699</v>
      </c>
      <c r="Q259" s="15">
        <v>41395</v>
      </c>
      <c r="S259" t="s">
        <v>358</v>
      </c>
      <c r="T259" s="16">
        <v>8</v>
      </c>
      <c r="U259" s="16"/>
      <c r="V259" s="16"/>
      <c r="W259" t="str">
        <f>P259</f>
        <v>FT_SDSL_8M_4p_C2</v>
      </c>
      <c r="X259" s="17">
        <f>M259</f>
        <v>196.75</v>
      </c>
      <c r="Y259" s="17">
        <f t="shared" si="51"/>
        <v>27.63</v>
      </c>
      <c r="Z259" s="17">
        <f>O259</f>
        <v>814.6</v>
      </c>
      <c r="AA259" s="18">
        <f t="shared" si="40"/>
        <v>1208</v>
      </c>
      <c r="AB259" s="7" t="s">
        <v>360</v>
      </c>
      <c r="AC259" s="7" t="s">
        <v>383</v>
      </c>
      <c r="AD259">
        <v>1208</v>
      </c>
      <c r="AG259" t="e">
        <f>VLOOKUP(A259,,5,0)</f>
        <v>#N/A</v>
      </c>
      <c r="AH259" s="19" t="s">
        <v>359</v>
      </c>
      <c r="AI259" s="20"/>
      <c r="AJ259" s="20"/>
    </row>
    <row r="260" spans="1:40">
      <c r="A260" s="7" t="s">
        <v>1286</v>
      </c>
      <c r="B260" t="e">
        <f>VLOOKUP(BdC!A260,main!A$1:S$1048380,2,0)</f>
        <v>#N/A</v>
      </c>
      <c r="C260" s="8" t="e">
        <f>VLOOKUP(A260,main!A$1:S$1048380,4,0)</f>
        <v>#N/A</v>
      </c>
      <c r="D260" t="s">
        <v>1246</v>
      </c>
      <c r="E260" t="e">
        <f>VLOOKUP(A260,#REF!,5,0)</f>
        <v>#REF!</v>
      </c>
      <c r="F260" t="e">
        <f>VLOOKUP(A260,main!A$1:E$1048380,5,0)</f>
        <v>#N/A</v>
      </c>
      <c r="G260" t="s">
        <v>1287</v>
      </c>
      <c r="H260" t="s">
        <v>369</v>
      </c>
      <c r="I260" t="s">
        <v>471</v>
      </c>
      <c r="J260" t="s">
        <v>1288</v>
      </c>
      <c r="K260" t="e">
        <f>VLOOKUP(A260,main!A$1:S$1048380,12,0)</f>
        <v>#N/A</v>
      </c>
      <c r="L260" s="13">
        <v>248</v>
      </c>
      <c r="M260" s="14">
        <v>140.13</v>
      </c>
      <c r="N260" s="14">
        <v>31.25</v>
      </c>
      <c r="O260" s="14">
        <v>815</v>
      </c>
      <c r="P260" t="s">
        <v>473</v>
      </c>
      <c r="Q260" s="15">
        <v>41306</v>
      </c>
      <c r="S260" t="s">
        <v>374</v>
      </c>
      <c r="T260" s="16">
        <v>8</v>
      </c>
      <c r="U260" s="16"/>
      <c r="V260" s="16"/>
      <c r="W260" s="13" t="str">
        <f>P260</f>
        <v>FT_SDSLBis_8M_4p_C1</v>
      </c>
      <c r="X260" s="17">
        <f>M260</f>
        <v>140.13</v>
      </c>
      <c r="Y260" s="17">
        <f t="shared" si="51"/>
        <v>31.25</v>
      </c>
      <c r="Z260" s="17">
        <f>O260</f>
        <v>815</v>
      </c>
      <c r="AA260" s="18">
        <f t="shared" si="40"/>
        <v>0</v>
      </c>
      <c r="AB260" s="7" t="s">
        <v>359</v>
      </c>
      <c r="AD260">
        <f>AN260</f>
        <v>0</v>
      </c>
    </row>
    <row r="261" spans="1:40">
      <c r="A261" s="7" t="s">
        <v>1289</v>
      </c>
      <c r="B261" t="e">
        <f>VLOOKUP(BdC!A261,main!A$1:S$1048380,2,0)</f>
        <v>#N/A</v>
      </c>
      <c r="C261" s="8" t="e">
        <f>VLOOKUP(A261,main!A$1:S$1048380,4,0)</f>
        <v>#N/A</v>
      </c>
      <c r="D261" t="s">
        <v>692</v>
      </c>
      <c r="E261" t="e">
        <f>VLOOKUP(A261,#REF!,5,0)</f>
        <v>#REF!</v>
      </c>
      <c r="F261" t="e">
        <f>VLOOKUP(A261,main!A$1:E$1048380,5,0)</f>
        <v>#N/A</v>
      </c>
      <c r="G261" t="s">
        <v>1290</v>
      </c>
      <c r="H261" t="s">
        <v>369</v>
      </c>
      <c r="I261" t="s">
        <v>471</v>
      </c>
      <c r="J261" t="s">
        <v>1291</v>
      </c>
      <c r="K261" t="e">
        <f>VLOOKUP(A261,main!A$1:S$1048380,12,0)</f>
        <v>#N/A</v>
      </c>
      <c r="L261" s="13">
        <v>248</v>
      </c>
      <c r="M261" s="14">
        <v>140.13</v>
      </c>
      <c r="N261" s="14">
        <v>31.25</v>
      </c>
      <c r="O261" s="14">
        <v>815</v>
      </c>
      <c r="P261" t="s">
        <v>473</v>
      </c>
      <c r="Q261" s="15">
        <v>41306</v>
      </c>
      <c r="S261" t="s">
        <v>374</v>
      </c>
      <c r="T261" s="16">
        <v>8</v>
      </c>
      <c r="U261" s="16"/>
      <c r="V261" s="16"/>
      <c r="W261" s="13" t="str">
        <f>P261</f>
        <v>FT_SDSLBis_8M_4p_C1</v>
      </c>
      <c r="X261" s="17">
        <f>M261</f>
        <v>140.13</v>
      </c>
      <c r="Y261" s="17">
        <f t="shared" si="51"/>
        <v>31.25</v>
      </c>
      <c r="Z261" s="17">
        <f>O261</f>
        <v>815</v>
      </c>
      <c r="AA261" s="18">
        <f t="shared" si="40"/>
        <v>0</v>
      </c>
      <c r="AB261" s="7" t="s">
        <v>359</v>
      </c>
      <c r="AD261">
        <f>AN261</f>
        <v>0</v>
      </c>
    </row>
    <row r="262" spans="1:40">
      <c r="A262" s="7" t="s">
        <v>1292</v>
      </c>
      <c r="B262" t="e">
        <f>VLOOKUP(BdC!A262,main!A$1:S$1048380,2,0)</f>
        <v>#N/A</v>
      </c>
      <c r="C262" s="8" t="e">
        <f>VLOOKUP(A262,main!A$1:S$1048380,4,0)</f>
        <v>#N/A</v>
      </c>
      <c r="D262" t="s">
        <v>1293</v>
      </c>
      <c r="E262" t="e">
        <f>VLOOKUP(A262,#REF!,5,0)</f>
        <v>#REF!</v>
      </c>
      <c r="F262" t="e">
        <f>VLOOKUP(A262,main!A$1:E$1048380,5,0)</f>
        <v>#N/A</v>
      </c>
      <c r="G262" t="s">
        <v>1294</v>
      </c>
      <c r="H262" t="s">
        <v>369</v>
      </c>
      <c r="I262" t="s">
        <v>840</v>
      </c>
      <c r="J262" t="s">
        <v>1295</v>
      </c>
      <c r="K262" t="e">
        <f>VLOOKUP(A262,main!A$1:S$1048380,12,0)</f>
        <v>#N/A</v>
      </c>
      <c r="L262" s="13">
        <v>148.15</v>
      </c>
      <c r="M262" s="14">
        <f>AL262</f>
        <v>95.5</v>
      </c>
      <c r="N262" s="14">
        <v>31.25</v>
      </c>
      <c r="O262" s="14">
        <v>475</v>
      </c>
      <c r="P262" t="str">
        <f>AK262</f>
        <v>FT_SDSLBis_2M_4p_C1</v>
      </c>
      <c r="Q262" s="15">
        <v>41395</v>
      </c>
      <c r="S262" t="s">
        <v>358</v>
      </c>
      <c r="T262" s="16">
        <v>2</v>
      </c>
      <c r="U262" s="16"/>
      <c r="V262" s="16"/>
      <c r="W262" s="7" t="s">
        <v>863</v>
      </c>
      <c r="X262" s="17">
        <v>95.5</v>
      </c>
      <c r="Y262" s="17">
        <f t="shared" si="51"/>
        <v>31.25</v>
      </c>
      <c r="Z262" s="17">
        <v>562.5</v>
      </c>
      <c r="AA262" s="18">
        <f t="shared" si="40"/>
        <v>1208</v>
      </c>
      <c r="AB262" s="7" t="s">
        <v>360</v>
      </c>
      <c r="AC262" s="7" t="s">
        <v>383</v>
      </c>
      <c r="AD262">
        <v>1208</v>
      </c>
      <c r="AG262" t="e">
        <f>VLOOKUP(A262,,5,0)</f>
        <v>#N/A</v>
      </c>
      <c r="AH262" s="19" t="s">
        <v>360</v>
      </c>
      <c r="AI262" s="20">
        <v>4</v>
      </c>
      <c r="AJ262" s="19" t="s">
        <v>360</v>
      </c>
      <c r="AK262" t="s">
        <v>361</v>
      </c>
      <c r="AL262" s="13">
        <v>95.5</v>
      </c>
      <c r="AM262" s="13">
        <v>562.5</v>
      </c>
      <c r="AN262">
        <v>1208</v>
      </c>
    </row>
    <row r="263" spans="1:40">
      <c r="A263" s="7" t="s">
        <v>1292</v>
      </c>
      <c r="B263" t="e">
        <f>VLOOKUP(BdC!A263,main!A$1:S$1048380,2,0)</f>
        <v>#N/A</v>
      </c>
      <c r="C263" s="8" t="e">
        <f>VLOOKUP(A263,main!A$1:S$1048380,4,0)</f>
        <v>#N/A</v>
      </c>
      <c r="D263" t="s">
        <v>1293</v>
      </c>
      <c r="E263" t="e">
        <f>VLOOKUP(A263,#REF!,5,0)</f>
        <v>#REF!</v>
      </c>
      <c r="F263" t="e">
        <f>VLOOKUP(A263,main!A$1:E$1048380,5,0)</f>
        <v>#N/A</v>
      </c>
      <c r="G263" t="s">
        <v>1296</v>
      </c>
      <c r="H263" t="s">
        <v>369</v>
      </c>
      <c r="I263" t="s">
        <v>840</v>
      </c>
      <c r="J263" t="s">
        <v>1297</v>
      </c>
      <c r="K263" t="e">
        <f>VLOOKUP(A263,main!A$1:S$1048380,12,0)</f>
        <v>#N/A</v>
      </c>
      <c r="L263" s="13">
        <v>148.15</v>
      </c>
      <c r="M263" s="14">
        <f>AL263</f>
        <v>95.5</v>
      </c>
      <c r="N263" s="14">
        <v>31.25</v>
      </c>
      <c r="O263" s="14">
        <v>475</v>
      </c>
      <c r="P263" t="str">
        <f>AK263</f>
        <v>FT_SDSLBis_2M_4p_C1</v>
      </c>
      <c r="Q263" s="15">
        <v>41395</v>
      </c>
      <c r="S263" t="s">
        <v>358</v>
      </c>
      <c r="T263" s="16">
        <v>2</v>
      </c>
      <c r="U263" s="16"/>
      <c r="V263" s="16"/>
      <c r="W263" s="7" t="s">
        <v>863</v>
      </c>
      <c r="X263" s="17">
        <v>95.5</v>
      </c>
      <c r="Y263" s="17">
        <f t="shared" si="51"/>
        <v>31.25</v>
      </c>
      <c r="Z263" s="17">
        <v>562.5</v>
      </c>
      <c r="AA263" s="18">
        <f t="shared" si="40"/>
        <v>1208</v>
      </c>
      <c r="AB263" s="7" t="s">
        <v>360</v>
      </c>
      <c r="AC263" s="7" t="s">
        <v>383</v>
      </c>
      <c r="AD263">
        <v>1208</v>
      </c>
      <c r="AG263" t="e">
        <f>VLOOKUP(A263,,5,0)</f>
        <v>#N/A</v>
      </c>
      <c r="AH263" s="19" t="s">
        <v>360</v>
      </c>
      <c r="AI263" s="20">
        <v>4</v>
      </c>
      <c r="AJ263" s="19" t="s">
        <v>360</v>
      </c>
      <c r="AK263" t="s">
        <v>361</v>
      </c>
      <c r="AL263" s="13">
        <v>95.5</v>
      </c>
      <c r="AM263" s="13">
        <v>562.5</v>
      </c>
      <c r="AN263">
        <v>1208</v>
      </c>
    </row>
    <row r="264" spans="1:40">
      <c r="A264" s="7" t="s">
        <v>1298</v>
      </c>
      <c r="B264" t="e">
        <f>VLOOKUP(BdC!A264,main!A$1:S$1048380,2,0)</f>
        <v>#N/A</v>
      </c>
      <c r="C264" s="8" t="e">
        <f>VLOOKUP(A264,main!A$1:S$1048380,4,0)</f>
        <v>#N/A</v>
      </c>
      <c r="D264" t="s">
        <v>688</v>
      </c>
      <c r="E264" t="e">
        <f>VLOOKUP(A264,#REF!,5,0)</f>
        <v>#REF!</v>
      </c>
      <c r="F264" t="e">
        <f>VLOOKUP(A264,main!A$1:E$1048380,5,0)</f>
        <v>#N/A</v>
      </c>
      <c r="G264" t="s">
        <v>1299</v>
      </c>
      <c r="H264" t="s">
        <v>369</v>
      </c>
      <c r="I264" t="s">
        <v>471</v>
      </c>
      <c r="J264" t="s">
        <v>1300</v>
      </c>
      <c r="K264" t="e">
        <f>VLOOKUP(A264,main!A$1:S$1048380,12,0)</f>
        <v>#N/A</v>
      </c>
      <c r="L264" s="13">
        <v>248</v>
      </c>
      <c r="M264" s="14">
        <v>140.13</v>
      </c>
      <c r="N264" s="14">
        <v>31.25</v>
      </c>
      <c r="O264" s="14">
        <v>815</v>
      </c>
      <c r="P264" t="s">
        <v>473</v>
      </c>
      <c r="Q264" s="15">
        <v>41395</v>
      </c>
      <c r="S264" t="s">
        <v>374</v>
      </c>
      <c r="T264" s="16">
        <v>8</v>
      </c>
      <c r="U264" s="16"/>
      <c r="V264" s="16"/>
      <c r="W264" t="str">
        <f t="shared" ref="W264:W271" si="52">P264</f>
        <v>FT_SDSLBis_8M_4p_C1</v>
      </c>
      <c r="X264" s="17">
        <f t="shared" ref="X264:X271" si="53">M264</f>
        <v>140.13</v>
      </c>
      <c r="Y264" s="17">
        <f t="shared" si="51"/>
        <v>31.25</v>
      </c>
      <c r="Z264" s="17">
        <f t="shared" ref="Z264:Z271" si="54">O264</f>
        <v>815</v>
      </c>
      <c r="AA264" s="18">
        <f t="shared" si="40"/>
        <v>1208</v>
      </c>
      <c r="AB264" s="7" t="s">
        <v>360</v>
      </c>
      <c r="AC264" s="7" t="s">
        <v>383</v>
      </c>
      <c r="AD264">
        <v>1208</v>
      </c>
    </row>
    <row r="265" spans="1:40">
      <c r="A265" s="7" t="s">
        <v>1301</v>
      </c>
      <c r="B265" t="e">
        <f>VLOOKUP(BdC!A265,main!A$1:S$1048380,2,0)</f>
        <v>#N/A</v>
      </c>
      <c r="C265" s="8" t="e">
        <f>VLOOKUP(A265,main!A$1:S$1048380,4,0)</f>
        <v>#N/A</v>
      </c>
      <c r="D265" t="s">
        <v>918</v>
      </c>
      <c r="E265" t="e">
        <f>VLOOKUP(A265,#REF!,5,0)</f>
        <v>#REF!</v>
      </c>
      <c r="F265" t="e">
        <f>VLOOKUP(A265,main!A$1:E$1048380,5,0)</f>
        <v>#N/A</v>
      </c>
      <c r="G265" t="s">
        <v>1302</v>
      </c>
      <c r="H265" t="s">
        <v>369</v>
      </c>
      <c r="I265" t="s">
        <v>380</v>
      </c>
      <c r="J265" t="s">
        <v>1303</v>
      </c>
      <c r="K265" t="e">
        <f>VLOOKUP(A265,main!A$1:S$1048380,12,0)</f>
        <v>#N/A</v>
      </c>
      <c r="L265" s="13">
        <v>293.38</v>
      </c>
      <c r="M265" s="14">
        <f>AL265</f>
        <v>110.38</v>
      </c>
      <c r="N265" s="14">
        <v>31.25</v>
      </c>
      <c r="O265" s="14">
        <v>562.5</v>
      </c>
      <c r="P265" t="str">
        <f>AK265</f>
        <v>FT_SDSLBis_4M_4p_C1</v>
      </c>
      <c r="Q265" s="15">
        <v>41395</v>
      </c>
      <c r="S265" t="s">
        <v>358</v>
      </c>
      <c r="T265" s="16">
        <v>4</v>
      </c>
      <c r="U265" s="16"/>
      <c r="V265" s="16"/>
      <c r="W265" t="str">
        <f t="shared" si="52"/>
        <v>FT_SDSLBis_4M_4p_C1</v>
      </c>
      <c r="X265" s="17">
        <f t="shared" si="53"/>
        <v>110.38</v>
      </c>
      <c r="Y265" s="17">
        <f t="shared" si="51"/>
        <v>31.25</v>
      </c>
      <c r="Z265" s="17">
        <f t="shared" si="54"/>
        <v>562.5</v>
      </c>
      <c r="AA265" s="18">
        <f t="shared" ref="AA265:AA279" si="55">AD265</f>
        <v>1208</v>
      </c>
      <c r="AB265" s="7" t="s">
        <v>360</v>
      </c>
      <c r="AC265" s="7" t="s">
        <v>383</v>
      </c>
      <c r="AD265">
        <v>1208</v>
      </c>
      <c r="AG265" t="e">
        <f>VLOOKUP(A265,,5,0)</f>
        <v>#N/A</v>
      </c>
      <c r="AH265" s="19" t="s">
        <v>360</v>
      </c>
      <c r="AI265" s="20">
        <v>4</v>
      </c>
      <c r="AJ265" s="19" t="s">
        <v>360</v>
      </c>
      <c r="AK265" t="s">
        <v>513</v>
      </c>
      <c r="AL265" s="13">
        <v>110.38</v>
      </c>
      <c r="AM265" s="13">
        <v>562.5</v>
      </c>
      <c r="AN265">
        <v>1208</v>
      </c>
    </row>
    <row r="266" spans="1:40">
      <c r="A266" s="7" t="s">
        <v>1304</v>
      </c>
      <c r="B266" t="e">
        <f>VLOOKUP(BdC!A266,main!A$1:S$1048380,2,0)</f>
        <v>#N/A</v>
      </c>
      <c r="C266" s="8" t="e">
        <f>VLOOKUP(A266,main!A$1:S$1048380,4,0)</f>
        <v>#N/A</v>
      </c>
      <c r="D266" t="s">
        <v>1305</v>
      </c>
      <c r="E266" t="e">
        <f>VLOOKUP(A266,#REF!,5,0)</f>
        <v>#REF!</v>
      </c>
      <c r="F266" t="e">
        <f>VLOOKUP(A266,main!A$1:E$1048380,5,0)</f>
        <v>#N/A</v>
      </c>
      <c r="K266" t="e">
        <f>VLOOKUP(A266,main!A$1:S$1048380,12,0)</f>
        <v>#N/A</v>
      </c>
      <c r="L266" s="13"/>
      <c r="M266" s="14">
        <v>90</v>
      </c>
      <c r="N266" s="14">
        <v>0</v>
      </c>
      <c r="O266" s="14">
        <v>562.5</v>
      </c>
      <c r="P266" t="s">
        <v>1306</v>
      </c>
      <c r="Q266" s="15">
        <v>41395</v>
      </c>
      <c r="R266" t="s">
        <v>1307</v>
      </c>
      <c r="S266" t="s">
        <v>374</v>
      </c>
      <c r="T266" s="16">
        <v>1</v>
      </c>
      <c r="U266" s="16"/>
      <c r="V266" s="16"/>
      <c r="W266" t="str">
        <f t="shared" si="52"/>
        <v>FT_SDSLBis_1M_4p_C2</v>
      </c>
      <c r="X266" s="17">
        <f t="shared" si="53"/>
        <v>90</v>
      </c>
      <c r="Y266" s="17">
        <f t="shared" si="51"/>
        <v>0</v>
      </c>
      <c r="Z266" s="17">
        <f t="shared" si="54"/>
        <v>562.5</v>
      </c>
      <c r="AA266" s="18">
        <f t="shared" si="55"/>
        <v>1208</v>
      </c>
      <c r="AB266" s="7" t="s">
        <v>360</v>
      </c>
      <c r="AC266" s="7" t="s">
        <v>383</v>
      </c>
      <c r="AD266">
        <v>1208</v>
      </c>
    </row>
    <row r="267" spans="1:40">
      <c r="A267" s="7" t="s">
        <v>1308</v>
      </c>
      <c r="B267" t="e">
        <f>VLOOKUP(BdC!A267,main!A$1:S$1048380,2,0)</f>
        <v>#N/A</v>
      </c>
      <c r="C267" s="8" t="e">
        <f>VLOOKUP(A267,main!A$1:S$1048380,4,0)</f>
        <v>#N/A</v>
      </c>
      <c r="D267" t="s">
        <v>463</v>
      </c>
      <c r="E267" t="e">
        <f>VLOOKUP(A267,#REF!,5,0)</f>
        <v>#REF!</v>
      </c>
      <c r="F267" t="e">
        <f>VLOOKUP(A267,main!A$1:E$1048380,5,0)</f>
        <v>#N/A</v>
      </c>
      <c r="G267" t="s">
        <v>1309</v>
      </c>
      <c r="H267" t="s">
        <v>369</v>
      </c>
      <c r="I267" t="s">
        <v>471</v>
      </c>
      <c r="J267" t="s">
        <v>1310</v>
      </c>
      <c r="K267" t="e">
        <f>VLOOKUP(A267,main!A$1:S$1048380,12,0)</f>
        <v>#N/A</v>
      </c>
      <c r="L267" s="13">
        <v>248</v>
      </c>
      <c r="M267" s="14">
        <v>140.13</v>
      </c>
      <c r="N267" s="14">
        <v>31.25</v>
      </c>
      <c r="O267" s="14">
        <v>815</v>
      </c>
      <c r="P267" t="s">
        <v>473</v>
      </c>
      <c r="Q267" s="15">
        <v>41395</v>
      </c>
      <c r="S267" t="s">
        <v>374</v>
      </c>
      <c r="T267" s="16">
        <v>8</v>
      </c>
      <c r="U267" s="16"/>
      <c r="V267" s="16"/>
      <c r="W267" t="str">
        <f t="shared" si="52"/>
        <v>FT_SDSLBis_8M_4p_C1</v>
      </c>
      <c r="X267" s="17">
        <f t="shared" si="53"/>
        <v>140.13</v>
      </c>
      <c r="Y267" s="17">
        <f t="shared" si="51"/>
        <v>31.25</v>
      </c>
      <c r="Z267" s="17">
        <f t="shared" si="54"/>
        <v>815</v>
      </c>
      <c r="AA267" s="18">
        <f t="shared" si="55"/>
        <v>1208</v>
      </c>
      <c r="AB267" s="7" t="s">
        <v>360</v>
      </c>
      <c r="AC267" s="7" t="s">
        <v>383</v>
      </c>
      <c r="AD267">
        <v>1208</v>
      </c>
    </row>
    <row r="268" spans="1:40">
      <c r="A268" s="7" t="s">
        <v>1311</v>
      </c>
      <c r="B268" t="e">
        <f>VLOOKUP(BdC!A268,main!A$1:S$1048380,2,0)</f>
        <v>#N/A</v>
      </c>
      <c r="C268" s="8" t="e">
        <f>VLOOKUP(A268,main!A$1:S$1048380,4,0)</f>
        <v>#N/A</v>
      </c>
      <c r="D268" t="s">
        <v>410</v>
      </c>
      <c r="E268" t="e">
        <f>VLOOKUP(A268,#REF!,5,0)</f>
        <v>#REF!</v>
      </c>
      <c r="F268" t="e">
        <f>VLOOKUP(A268,main!A$1:E$1048380,5,0)</f>
        <v>#N/A</v>
      </c>
      <c r="G268" t="s">
        <v>1312</v>
      </c>
      <c r="H268" t="s">
        <v>369</v>
      </c>
      <c r="I268" t="s">
        <v>471</v>
      </c>
      <c r="J268" t="s">
        <v>1313</v>
      </c>
      <c r="K268" t="e">
        <f>VLOOKUP(A268,main!A$1:S$1048380,12,0)</f>
        <v>#N/A</v>
      </c>
      <c r="L268" s="13">
        <v>248</v>
      </c>
      <c r="M268" s="14">
        <v>140.13</v>
      </c>
      <c r="N268" s="14">
        <v>31.25</v>
      </c>
      <c r="O268" s="14">
        <v>815</v>
      </c>
      <c r="P268" t="s">
        <v>473</v>
      </c>
      <c r="Q268" s="15">
        <v>41395</v>
      </c>
      <c r="S268" t="s">
        <v>374</v>
      </c>
      <c r="T268" s="16">
        <v>8</v>
      </c>
      <c r="U268" s="16"/>
      <c r="V268" s="16"/>
      <c r="W268" t="str">
        <f t="shared" si="52"/>
        <v>FT_SDSLBis_8M_4p_C1</v>
      </c>
      <c r="X268" s="17">
        <f t="shared" si="53"/>
        <v>140.13</v>
      </c>
      <c r="Y268" s="17">
        <f t="shared" si="51"/>
        <v>31.25</v>
      </c>
      <c r="Z268" s="17">
        <f t="shared" si="54"/>
        <v>815</v>
      </c>
      <c r="AA268" s="18">
        <f t="shared" si="55"/>
        <v>1208</v>
      </c>
      <c r="AB268" s="7" t="s">
        <v>360</v>
      </c>
      <c r="AC268" t="s">
        <v>383</v>
      </c>
      <c r="AD268">
        <v>1208</v>
      </c>
    </row>
    <row r="269" spans="1:40">
      <c r="A269" s="7" t="s">
        <v>1314</v>
      </c>
      <c r="B269" t="e">
        <f>VLOOKUP(BdC!A269,main!A$1:S$1048380,2,0)</f>
        <v>#N/A</v>
      </c>
      <c r="C269" s="8" t="e">
        <f>VLOOKUP(A269,main!A$1:S$1048380,4,0)</f>
        <v>#N/A</v>
      </c>
      <c r="D269" t="s">
        <v>684</v>
      </c>
      <c r="E269" t="e">
        <f>VLOOKUP(A269,#REF!,5,0)</f>
        <v>#REF!</v>
      </c>
      <c r="F269" t="e">
        <f>VLOOKUP(A269,main!A$1:E$1048380,5,0)</f>
        <v>#N/A</v>
      </c>
      <c r="G269" t="s">
        <v>1315</v>
      </c>
      <c r="H269" t="s">
        <v>369</v>
      </c>
      <c r="I269" t="s">
        <v>471</v>
      </c>
      <c r="J269" t="s">
        <v>1316</v>
      </c>
      <c r="K269" t="e">
        <f>VLOOKUP(A269,main!A$1:S$1048380,12,0)</f>
        <v>#N/A</v>
      </c>
      <c r="L269" s="13">
        <v>248</v>
      </c>
      <c r="M269" s="14">
        <v>140.13</v>
      </c>
      <c r="N269" s="14">
        <v>31.25</v>
      </c>
      <c r="O269" s="14">
        <v>815</v>
      </c>
      <c r="P269" t="s">
        <v>473</v>
      </c>
      <c r="Q269" s="15">
        <v>41395</v>
      </c>
      <c r="S269" t="s">
        <v>374</v>
      </c>
      <c r="T269" s="16">
        <v>8</v>
      </c>
      <c r="U269" s="16"/>
      <c r="V269" s="16"/>
      <c r="W269" t="str">
        <f t="shared" si="52"/>
        <v>FT_SDSLBis_8M_4p_C1</v>
      </c>
      <c r="X269" s="17">
        <f t="shared" si="53"/>
        <v>140.13</v>
      </c>
      <c r="Y269" s="17">
        <f t="shared" si="51"/>
        <v>31.25</v>
      </c>
      <c r="Z269" s="17">
        <f t="shared" si="54"/>
        <v>815</v>
      </c>
      <c r="AA269" s="18">
        <f t="shared" si="55"/>
        <v>1208</v>
      </c>
      <c r="AB269" s="7" t="s">
        <v>360</v>
      </c>
      <c r="AC269" t="s">
        <v>383</v>
      </c>
      <c r="AD269">
        <v>1208</v>
      </c>
    </row>
    <row r="270" spans="1:40">
      <c r="A270" s="7" t="s">
        <v>1304</v>
      </c>
      <c r="B270" t="e">
        <f>VLOOKUP(BdC!A270,main!A$1:S$1048380,2,0)</f>
        <v>#N/A</v>
      </c>
      <c r="C270" s="8" t="e">
        <f>VLOOKUP(A270,main!A$1:S$1048380,4,0)</f>
        <v>#N/A</v>
      </c>
      <c r="D270" t="s">
        <v>1305</v>
      </c>
      <c r="E270" t="e">
        <f>VLOOKUP(A270,#REF!,5,0)</f>
        <v>#REF!</v>
      </c>
      <c r="F270" t="e">
        <f>VLOOKUP(A270,main!A$1:E$1048380,5,0)</f>
        <v>#N/A</v>
      </c>
      <c r="G270" t="s">
        <v>1317</v>
      </c>
      <c r="H270" t="s">
        <v>354</v>
      </c>
      <c r="I270" t="s">
        <v>355</v>
      </c>
      <c r="J270" t="s">
        <v>1318</v>
      </c>
      <c r="K270" t="e">
        <f>VLOOKUP(A270,main!A$1:S$1048380,12,0)</f>
        <v>#N/A</v>
      </c>
      <c r="L270" s="13">
        <v>79.55</v>
      </c>
      <c r="M270" s="14">
        <v>90</v>
      </c>
      <c r="N270" s="14">
        <v>0</v>
      </c>
      <c r="O270" s="14">
        <v>562.5</v>
      </c>
      <c r="P270" t="s">
        <v>1306</v>
      </c>
      <c r="Q270" s="15">
        <v>41365</v>
      </c>
      <c r="R270" t="s">
        <v>1319</v>
      </c>
      <c r="S270" t="s">
        <v>374</v>
      </c>
      <c r="T270" s="16">
        <v>1</v>
      </c>
      <c r="U270" s="16"/>
      <c r="V270" s="16"/>
      <c r="W270" t="str">
        <f t="shared" si="52"/>
        <v>FT_SDSLBis_1M_4p_C2</v>
      </c>
      <c r="X270" s="17">
        <f t="shared" si="53"/>
        <v>90</v>
      </c>
      <c r="Y270" s="17">
        <f t="shared" si="51"/>
        <v>0</v>
      </c>
      <c r="Z270" s="17">
        <f t="shared" si="54"/>
        <v>562.5</v>
      </c>
      <c r="AA270" s="18">
        <f t="shared" si="55"/>
        <v>1208</v>
      </c>
      <c r="AB270" s="7" t="s">
        <v>360</v>
      </c>
      <c r="AC270" s="7" t="s">
        <v>383</v>
      </c>
      <c r="AD270">
        <v>1208</v>
      </c>
    </row>
    <row r="271" spans="1:40">
      <c r="A271" s="7" t="s">
        <v>1320</v>
      </c>
      <c r="B271" t="e">
        <f>VLOOKUP(BdC!A271,main!A$1:S$1048380,2,0)</f>
        <v>#N/A</v>
      </c>
      <c r="C271" s="8" t="e">
        <f>VLOOKUP(A271,main!A$1:S$1048380,4,0)</f>
        <v>#N/A</v>
      </c>
      <c r="D271" t="s">
        <v>635</v>
      </c>
      <c r="E271" t="e">
        <f>VLOOKUP(A271,#REF!,5,0)</f>
        <v>#REF!</v>
      </c>
      <c r="F271" t="e">
        <f>VLOOKUP(A271,main!A$1:E$1048380,5,0)</f>
        <v>#N/A</v>
      </c>
      <c r="G271" t="s">
        <v>1321</v>
      </c>
      <c r="H271" t="s">
        <v>369</v>
      </c>
      <c r="I271" t="s">
        <v>471</v>
      </c>
      <c r="J271" t="s">
        <v>1322</v>
      </c>
      <c r="K271" t="e">
        <f>VLOOKUP(A271,main!A$1:S$1048380,12,0)</f>
        <v>#N/A</v>
      </c>
      <c r="L271" s="13">
        <v>248</v>
      </c>
      <c r="M271" s="14">
        <v>187.75</v>
      </c>
      <c r="N271" s="14">
        <v>31.25</v>
      </c>
      <c r="O271" s="14">
        <v>815</v>
      </c>
      <c r="P271" t="s">
        <v>478</v>
      </c>
      <c r="Q271" s="15">
        <v>41395</v>
      </c>
      <c r="S271" t="s">
        <v>374</v>
      </c>
      <c r="T271" s="16">
        <v>12</v>
      </c>
      <c r="U271" s="16"/>
      <c r="V271" s="16"/>
      <c r="W271" t="str">
        <f t="shared" si="52"/>
        <v>FT_SDSLBis_12M_4p_C1</v>
      </c>
      <c r="X271" s="17">
        <f t="shared" si="53"/>
        <v>187.75</v>
      </c>
      <c r="Y271" s="17">
        <f t="shared" si="51"/>
        <v>31.25</v>
      </c>
      <c r="Z271" s="17">
        <f t="shared" si="54"/>
        <v>815</v>
      </c>
      <c r="AA271" s="18">
        <f t="shared" si="55"/>
        <v>1208</v>
      </c>
      <c r="AB271" s="7" t="s">
        <v>360</v>
      </c>
      <c r="AC271" s="7" t="s">
        <v>383</v>
      </c>
      <c r="AD271">
        <v>1208</v>
      </c>
    </row>
    <row r="272" spans="1:40">
      <c r="A272" s="7" t="s">
        <v>1323</v>
      </c>
      <c r="B272" t="e">
        <f>VLOOKUP(BdC!A272,main!A$1:S$1048380,2,0)</f>
        <v>#N/A</v>
      </c>
      <c r="C272" s="8" t="e">
        <f>VLOOKUP(A272,main!A$1:S$1048380,4,0)</f>
        <v>#N/A</v>
      </c>
      <c r="D272" t="s">
        <v>692</v>
      </c>
      <c r="E272" t="e">
        <f>VLOOKUP(A272,#REF!,5,0)</f>
        <v>#REF!</v>
      </c>
      <c r="F272" t="e">
        <f>VLOOKUP(A272,main!A$1:E$1048380,5,0)</f>
        <v>#N/A</v>
      </c>
      <c r="G272" t="s">
        <v>1324</v>
      </c>
      <c r="H272" t="s">
        <v>369</v>
      </c>
      <c r="I272" t="s">
        <v>471</v>
      </c>
      <c r="J272" t="s">
        <v>1325</v>
      </c>
      <c r="K272" t="e">
        <f>VLOOKUP(A272,main!A$1:S$1048380,12,0)</f>
        <v>#N/A</v>
      </c>
      <c r="L272" s="13">
        <v>248</v>
      </c>
      <c r="M272" s="14">
        <v>157.38</v>
      </c>
      <c r="N272" s="14">
        <v>27.63</v>
      </c>
      <c r="O272" s="14">
        <v>814.6</v>
      </c>
      <c r="P272" t="s">
        <v>474</v>
      </c>
      <c r="Q272" s="15">
        <v>41395</v>
      </c>
      <c r="S272" t="s">
        <v>374</v>
      </c>
      <c r="T272" s="16">
        <v>8</v>
      </c>
      <c r="U272" s="16"/>
      <c r="V272" s="32" t="s">
        <v>1326</v>
      </c>
      <c r="W272" t="s">
        <v>474</v>
      </c>
      <c r="X272" s="17">
        <v>157.38</v>
      </c>
      <c r="Y272" s="17">
        <f t="shared" si="51"/>
        <v>27.63</v>
      </c>
      <c r="Z272" s="17">
        <v>814.6</v>
      </c>
      <c r="AA272" s="18">
        <f t="shared" si="55"/>
        <v>1208</v>
      </c>
      <c r="AB272" s="7" t="s">
        <v>360</v>
      </c>
      <c r="AC272" s="7" t="s">
        <v>383</v>
      </c>
      <c r="AD272">
        <v>1208</v>
      </c>
      <c r="AG272" t="e">
        <f>VLOOKUP(A272,,5,0)</f>
        <v>#N/A</v>
      </c>
      <c r="AH272" s="19" t="s">
        <v>359</v>
      </c>
      <c r="AI272" s="20"/>
      <c r="AJ272" s="20"/>
    </row>
    <row r="273" spans="1:30">
      <c r="A273" s="7" t="s">
        <v>1327</v>
      </c>
      <c r="B273" t="e">
        <f>VLOOKUP(BdC!A273,main!A$1:S$1048380,2,0)</f>
        <v>#N/A</v>
      </c>
      <c r="C273" s="8" t="e">
        <f>VLOOKUP(A273,main!A$1:S$1048380,4,0)</f>
        <v>#N/A</v>
      </c>
      <c r="D273" t="s">
        <v>667</v>
      </c>
      <c r="E273" t="e">
        <f>VLOOKUP(A273,#REF!,5,0)</f>
        <v>#REF!</v>
      </c>
      <c r="F273" t="e">
        <f>VLOOKUP(A273,main!A$1:E$1048380,5,0)</f>
        <v>#N/A</v>
      </c>
      <c r="G273" t="s">
        <v>1328</v>
      </c>
      <c r="H273" t="s">
        <v>354</v>
      </c>
      <c r="I273" t="s">
        <v>406</v>
      </c>
      <c r="J273" t="s">
        <v>1329</v>
      </c>
      <c r="K273" t="e">
        <f>VLOOKUP(A273,main!A$1:S$1048380,12,0)</f>
        <v>#N/A</v>
      </c>
      <c r="L273" s="13">
        <v>94.87</v>
      </c>
      <c r="M273" s="14">
        <v>140.13</v>
      </c>
      <c r="N273" s="14">
        <v>0</v>
      </c>
      <c r="O273" s="14">
        <v>815</v>
      </c>
      <c r="P273" t="s">
        <v>473</v>
      </c>
      <c r="Q273" s="15">
        <v>41365</v>
      </c>
      <c r="R273" t="s">
        <v>1319</v>
      </c>
      <c r="S273" t="s">
        <v>374</v>
      </c>
      <c r="T273" s="16">
        <v>8</v>
      </c>
      <c r="U273" s="16"/>
      <c r="V273" s="16"/>
      <c r="W273" t="str">
        <f t="shared" ref="W273:W278" si="56">P273</f>
        <v>FT_SDSLBis_8M_4p_C1</v>
      </c>
      <c r="X273" s="17">
        <f t="shared" ref="X273:X278" si="57">M273</f>
        <v>140.13</v>
      </c>
      <c r="Y273" s="17">
        <f t="shared" si="51"/>
        <v>0</v>
      </c>
      <c r="Z273" s="17">
        <f t="shared" ref="Z273:Z278" si="58">O273</f>
        <v>815</v>
      </c>
      <c r="AA273" s="18">
        <f t="shared" si="55"/>
        <v>1208</v>
      </c>
      <c r="AB273" s="7" t="s">
        <v>360</v>
      </c>
      <c r="AC273" s="7" t="s">
        <v>383</v>
      </c>
      <c r="AD273">
        <v>1208</v>
      </c>
    </row>
    <row r="274" spans="1:30">
      <c r="A274" s="7" t="s">
        <v>1330</v>
      </c>
      <c r="B274" t="e">
        <f>VLOOKUP(BdC!A274,main!A$1:S$1048380,2,0)</f>
        <v>#N/A</v>
      </c>
      <c r="C274" s="8">
        <v>80330</v>
      </c>
      <c r="D274" t="s">
        <v>1331</v>
      </c>
      <c r="E274" t="e">
        <f>VLOOKUP(A274,#REF!,5,0)</f>
        <v>#REF!</v>
      </c>
      <c r="F274" t="e">
        <f>VLOOKUP(A274,main!A$1:E$1048380,5,0)</f>
        <v>#N/A</v>
      </c>
      <c r="G274" t="s">
        <v>1332</v>
      </c>
      <c r="H274" t="s">
        <v>369</v>
      </c>
      <c r="I274" t="s">
        <v>471</v>
      </c>
      <c r="J274" t="s">
        <v>1333</v>
      </c>
      <c r="K274" t="e">
        <f>VLOOKUP(A274,main!A$1:S$1048380,12,0)</f>
        <v>#N/A</v>
      </c>
      <c r="L274" s="13">
        <v>248</v>
      </c>
      <c r="M274" s="14">
        <v>140.13</v>
      </c>
      <c r="N274" s="14">
        <v>31.25</v>
      </c>
      <c r="O274" s="14">
        <v>815</v>
      </c>
      <c r="P274" t="s">
        <v>473</v>
      </c>
      <c r="Q274" s="15">
        <v>41395</v>
      </c>
      <c r="S274" t="s">
        <v>374</v>
      </c>
      <c r="T274" s="16">
        <v>8</v>
      </c>
      <c r="U274" s="16"/>
      <c r="V274" s="16"/>
      <c r="W274" t="str">
        <f t="shared" si="56"/>
        <v>FT_SDSLBis_8M_4p_C1</v>
      </c>
      <c r="X274" s="17">
        <f t="shared" si="57"/>
        <v>140.13</v>
      </c>
      <c r="Y274" s="17">
        <f t="shared" si="51"/>
        <v>31.25</v>
      </c>
      <c r="Z274" s="17">
        <f t="shared" si="58"/>
        <v>815</v>
      </c>
      <c r="AA274" s="18">
        <f t="shared" si="55"/>
        <v>1208</v>
      </c>
      <c r="AB274" s="7" t="s">
        <v>360</v>
      </c>
      <c r="AC274" s="7" t="s">
        <v>383</v>
      </c>
      <c r="AD274">
        <v>1208</v>
      </c>
    </row>
    <row r="275" spans="1:30">
      <c r="A275" s="7" t="s">
        <v>1330</v>
      </c>
      <c r="B275" t="e">
        <f>VLOOKUP(BdC!A275,main!A$1:S$1048380,2,0)</f>
        <v>#N/A</v>
      </c>
      <c r="C275" s="8">
        <v>80600</v>
      </c>
      <c r="D275" t="s">
        <v>819</v>
      </c>
      <c r="E275" t="e">
        <f>VLOOKUP(A275,#REF!,5,0)</f>
        <v>#REF!</v>
      </c>
      <c r="F275" t="e">
        <f>VLOOKUP(A275,main!A$1:E$1048380,5,0)</f>
        <v>#N/A</v>
      </c>
      <c r="G275" t="s">
        <v>1334</v>
      </c>
      <c r="H275" t="s">
        <v>369</v>
      </c>
      <c r="I275" t="s">
        <v>471</v>
      </c>
      <c r="J275" t="s">
        <v>1335</v>
      </c>
      <c r="K275" t="e">
        <f>VLOOKUP(A275,main!A$1:S$1048380,12,0)</f>
        <v>#N/A</v>
      </c>
      <c r="L275" s="13">
        <v>248</v>
      </c>
      <c r="M275" s="14">
        <v>140.13</v>
      </c>
      <c r="N275" s="14">
        <v>31.25</v>
      </c>
      <c r="O275" s="14">
        <v>815</v>
      </c>
      <c r="P275" t="s">
        <v>473</v>
      </c>
      <c r="Q275" s="15">
        <v>41395</v>
      </c>
      <c r="S275" t="s">
        <v>374</v>
      </c>
      <c r="T275" s="16">
        <v>8</v>
      </c>
      <c r="U275" s="16"/>
      <c r="V275" s="16"/>
      <c r="W275" t="str">
        <f t="shared" si="56"/>
        <v>FT_SDSLBis_8M_4p_C1</v>
      </c>
      <c r="X275" s="17">
        <f t="shared" si="57"/>
        <v>140.13</v>
      </c>
      <c r="Y275" s="17">
        <f t="shared" si="51"/>
        <v>31.25</v>
      </c>
      <c r="Z275" s="17">
        <f t="shared" si="58"/>
        <v>815</v>
      </c>
      <c r="AA275" s="18">
        <f t="shared" si="55"/>
        <v>1208</v>
      </c>
      <c r="AB275" s="7" t="s">
        <v>360</v>
      </c>
      <c r="AC275" s="7" t="s">
        <v>383</v>
      </c>
      <c r="AD275">
        <v>1208</v>
      </c>
    </row>
    <row r="276" spans="1:30">
      <c r="A276" s="7" t="s">
        <v>1330</v>
      </c>
      <c r="B276" t="e">
        <f>VLOOKUP(BdC!A276,main!A$1:S$1048380,2,0)</f>
        <v>#N/A</v>
      </c>
      <c r="C276" s="51">
        <v>2000</v>
      </c>
      <c r="D276" t="s">
        <v>377</v>
      </c>
      <c r="E276" t="e">
        <f>VLOOKUP(A276,#REF!,5,0)</f>
        <v>#REF!</v>
      </c>
      <c r="F276" t="e">
        <f>VLOOKUP(A276,main!A$1:E$1048380,5,0)</f>
        <v>#N/A</v>
      </c>
      <c r="G276" t="s">
        <v>1336</v>
      </c>
      <c r="H276" t="s">
        <v>369</v>
      </c>
      <c r="I276" t="s">
        <v>471</v>
      </c>
      <c r="J276" t="s">
        <v>1337</v>
      </c>
      <c r="K276" t="e">
        <f>VLOOKUP(A276,main!A$1:S$1048380,12,0)</f>
        <v>#N/A</v>
      </c>
      <c r="L276" s="13">
        <v>248</v>
      </c>
      <c r="M276" s="14">
        <v>140.13</v>
      </c>
      <c r="N276" s="14">
        <v>31.25</v>
      </c>
      <c r="O276" s="14">
        <v>815</v>
      </c>
      <c r="P276" t="s">
        <v>473</v>
      </c>
      <c r="Q276" s="15">
        <v>41395</v>
      </c>
      <c r="S276" t="s">
        <v>374</v>
      </c>
      <c r="T276" s="16">
        <v>8</v>
      </c>
      <c r="U276" s="16"/>
      <c r="V276" s="16"/>
      <c r="W276" t="str">
        <f t="shared" si="56"/>
        <v>FT_SDSLBis_8M_4p_C1</v>
      </c>
      <c r="X276" s="17">
        <f t="shared" si="57"/>
        <v>140.13</v>
      </c>
      <c r="Y276" s="17">
        <f t="shared" si="51"/>
        <v>31.25</v>
      </c>
      <c r="Z276" s="17">
        <f t="shared" si="58"/>
        <v>815</v>
      </c>
      <c r="AA276" s="18">
        <f t="shared" si="55"/>
        <v>1208</v>
      </c>
      <c r="AB276" s="7" t="s">
        <v>360</v>
      </c>
      <c r="AC276" s="7" t="s">
        <v>383</v>
      </c>
      <c r="AD276">
        <v>1208</v>
      </c>
    </row>
    <row r="277" spans="1:30">
      <c r="A277" s="7" t="s">
        <v>1338</v>
      </c>
      <c r="B277" t="e">
        <f>VLOOKUP(BdC!A277,main!A$1:S$1048380,2,0)</f>
        <v>#N/A</v>
      </c>
      <c r="C277" s="8">
        <v>80000</v>
      </c>
      <c r="D277" t="s">
        <v>410</v>
      </c>
      <c r="E277" t="e">
        <f>VLOOKUP(A277,#REF!,5,0)</f>
        <v>#REF!</v>
      </c>
      <c r="F277" t="s">
        <v>1339</v>
      </c>
      <c r="J277" t="s">
        <v>1340</v>
      </c>
      <c r="L277" s="13"/>
      <c r="M277" s="14">
        <v>566</v>
      </c>
      <c r="N277" s="14"/>
      <c r="O277" s="14"/>
      <c r="P277" t="s">
        <v>1341</v>
      </c>
      <c r="Q277" s="15">
        <v>41395</v>
      </c>
      <c r="S277" t="s">
        <v>399</v>
      </c>
      <c r="T277" s="16">
        <v>100</v>
      </c>
      <c r="U277" s="16"/>
      <c r="V277" s="16"/>
      <c r="W277" t="str">
        <f t="shared" si="56"/>
        <v>SMSN_FO_100M</v>
      </c>
      <c r="X277" s="17">
        <f t="shared" si="57"/>
        <v>566</v>
      </c>
      <c r="Y277" s="17">
        <f t="shared" si="51"/>
        <v>0</v>
      </c>
      <c r="Z277" s="17">
        <f t="shared" si="58"/>
        <v>0</v>
      </c>
      <c r="AA277" s="18">
        <f t="shared" si="55"/>
        <v>0</v>
      </c>
      <c r="AB277" s="7" t="s">
        <v>359</v>
      </c>
      <c r="AD277">
        <f>AN277</f>
        <v>0</v>
      </c>
    </row>
    <row r="278" spans="1:30">
      <c r="A278" s="7" t="s">
        <v>1311</v>
      </c>
      <c r="B278" t="e">
        <f>VLOOKUP(BdC!A278,main!A$1:S$1048380,2,0)</f>
        <v>#N/A</v>
      </c>
      <c r="C278" s="8">
        <v>80000</v>
      </c>
      <c r="D278" t="s">
        <v>410</v>
      </c>
      <c r="E278" t="e">
        <f>VLOOKUP(A278,#REF!,5,0)</f>
        <v>#REF!</v>
      </c>
      <c r="F278" t="s">
        <v>1342</v>
      </c>
      <c r="J278" t="s">
        <v>1343</v>
      </c>
      <c r="L278" s="13"/>
      <c r="M278" s="14">
        <v>566</v>
      </c>
      <c r="N278" s="14"/>
      <c r="O278" s="14"/>
      <c r="P278" t="s">
        <v>1341</v>
      </c>
      <c r="Q278" s="15">
        <v>41395</v>
      </c>
      <c r="S278" t="s">
        <v>399</v>
      </c>
      <c r="T278" s="16">
        <v>100</v>
      </c>
      <c r="U278" s="16"/>
      <c r="V278" s="16"/>
      <c r="W278" t="str">
        <f t="shared" si="56"/>
        <v>SMSN_FO_100M</v>
      </c>
      <c r="X278" s="17">
        <f t="shared" si="57"/>
        <v>566</v>
      </c>
      <c r="Y278" s="17">
        <f t="shared" si="51"/>
        <v>0</v>
      </c>
      <c r="Z278" s="17">
        <f t="shared" si="58"/>
        <v>0</v>
      </c>
      <c r="AA278" s="18">
        <f t="shared" si="55"/>
        <v>0</v>
      </c>
      <c r="AB278" s="7" t="s">
        <v>359</v>
      </c>
      <c r="AD278">
        <f>AN278</f>
        <v>0</v>
      </c>
    </row>
    <row r="279" spans="1:30">
      <c r="A279" s="7" t="s">
        <v>1344</v>
      </c>
      <c r="B279" t="s">
        <v>1345</v>
      </c>
      <c r="C279" s="8">
        <v>80000</v>
      </c>
      <c r="D279" t="s">
        <v>410</v>
      </c>
      <c r="F279" t="s">
        <v>1342</v>
      </c>
      <c r="J279" t="s">
        <v>1346</v>
      </c>
      <c r="L279" s="13"/>
      <c r="M279" s="14">
        <v>85.13</v>
      </c>
      <c r="N279" s="14">
        <v>27.63</v>
      </c>
      <c r="O279" s="14">
        <v>475</v>
      </c>
      <c r="P279" t="s">
        <v>372</v>
      </c>
      <c r="Q279" s="15">
        <v>41306</v>
      </c>
      <c r="T279" s="16"/>
      <c r="U279" s="16"/>
      <c r="V279" s="16"/>
      <c r="W279" t="s">
        <v>372</v>
      </c>
      <c r="X279" s="17">
        <v>85.13</v>
      </c>
      <c r="Y279" s="17">
        <f t="shared" si="51"/>
        <v>27.63</v>
      </c>
      <c r="Z279" s="17">
        <v>475</v>
      </c>
      <c r="AA279" s="18">
        <f t="shared" si="55"/>
        <v>0</v>
      </c>
      <c r="AB279" s="7" t="s">
        <v>359</v>
      </c>
      <c r="AC279" t="s">
        <v>1347</v>
      </c>
      <c r="AD279">
        <f>AN279</f>
        <v>0</v>
      </c>
    </row>
    <row r="280" spans="1:30">
      <c r="A280" s="7" t="s">
        <v>1348</v>
      </c>
      <c r="L280" s="13"/>
      <c r="M280" s="13"/>
      <c r="N280" s="13"/>
      <c r="O280" s="13">
        <f>SUM(O3:O279)</f>
        <v>159969.60000000015</v>
      </c>
      <c r="X280" s="17"/>
      <c r="Z280" s="52">
        <f>O280</f>
        <v>159969.60000000015</v>
      </c>
      <c r="AA280" s="18"/>
    </row>
    <row r="281" spans="1:30">
      <c r="A281"/>
      <c r="L281" s="13"/>
      <c r="M281" s="13"/>
      <c r="N281" s="13"/>
      <c r="O281" s="13">
        <f>O280*1.196</f>
        <v>191323.64160000018</v>
      </c>
    </row>
    <row r="282" spans="1:30">
      <c r="A282" s="7" t="s">
        <v>1349</v>
      </c>
      <c r="D282" t="s">
        <v>410</v>
      </c>
      <c r="I282" t="s">
        <v>1350</v>
      </c>
      <c r="L282" s="13">
        <v>2400</v>
      </c>
      <c r="M282" s="13"/>
      <c r="N282" s="13"/>
      <c r="O282" s="13"/>
    </row>
    <row r="283" spans="1:30">
      <c r="A283" s="7" t="s">
        <v>1351</v>
      </c>
      <c r="D283" t="s">
        <v>453</v>
      </c>
      <c r="I283" t="s">
        <v>1350</v>
      </c>
      <c r="L283" s="13">
        <v>2400</v>
      </c>
      <c r="M283" s="13"/>
      <c r="N283" s="13"/>
      <c r="O283" s="13"/>
    </row>
    <row r="284" spans="1:30">
      <c r="A284" s="7" t="s">
        <v>1352</v>
      </c>
      <c r="D284" t="s">
        <v>463</v>
      </c>
      <c r="I284" t="s">
        <v>1353</v>
      </c>
      <c r="L284" s="13">
        <v>2600</v>
      </c>
      <c r="M284" s="13"/>
      <c r="N284" s="13"/>
      <c r="O284" s="13"/>
    </row>
    <row r="285" spans="1:30">
      <c r="A285" s="7" t="s">
        <v>1354</v>
      </c>
      <c r="D285" t="s">
        <v>410</v>
      </c>
      <c r="I285" t="s">
        <v>1355</v>
      </c>
      <c r="L285" s="13">
        <v>1520</v>
      </c>
      <c r="M285" s="13"/>
      <c r="N285" s="13"/>
      <c r="O285" s="13"/>
    </row>
    <row r="286" spans="1:30">
      <c r="A286" s="7" t="s">
        <v>1356</v>
      </c>
      <c r="D286" t="s">
        <v>410</v>
      </c>
      <c r="I286" t="s">
        <v>1355</v>
      </c>
      <c r="L286" s="13">
        <v>2033</v>
      </c>
      <c r="M286" s="13"/>
      <c r="N286" s="13"/>
      <c r="O286" s="13"/>
    </row>
    <row r="287" spans="1:30">
      <c r="A287" s="7" t="s">
        <v>1357</v>
      </c>
      <c r="D287" t="s">
        <v>463</v>
      </c>
      <c r="I287" t="s">
        <v>1358</v>
      </c>
      <c r="L287" s="13">
        <v>2743</v>
      </c>
      <c r="M287" s="13"/>
      <c r="N287" s="13"/>
      <c r="O287" s="13"/>
    </row>
    <row r="288" spans="1:30">
      <c r="A288"/>
      <c r="L288" s="13"/>
      <c r="M288" s="13"/>
      <c r="N288" s="13"/>
      <c r="O288" s="13"/>
    </row>
    <row r="289" spans="1:40">
      <c r="A289" s="7" t="s">
        <v>1359</v>
      </c>
      <c r="D289" t="s">
        <v>410</v>
      </c>
      <c r="I289" t="s">
        <v>1355</v>
      </c>
      <c r="L289" s="13"/>
      <c r="M289" s="13">
        <v>0</v>
      </c>
      <c r="O289" s="13">
        <v>0</v>
      </c>
      <c r="P289" t="s">
        <v>1360</v>
      </c>
      <c r="Q289" s="15">
        <v>41275</v>
      </c>
      <c r="R289" t="s">
        <v>1361</v>
      </c>
      <c r="S289" t="s">
        <v>399</v>
      </c>
      <c r="T289" s="16">
        <v>440</v>
      </c>
      <c r="W289" t="str">
        <f>A289</f>
        <v>Porte centrale Amiens Somme numérique 10G</v>
      </c>
      <c r="X289" s="13">
        <f>M289</f>
        <v>0</v>
      </c>
      <c r="Y289" s="13"/>
      <c r="Z289" s="13">
        <f>O289</f>
        <v>0</v>
      </c>
      <c r="AA289" s="13"/>
    </row>
    <row r="290" spans="1:40">
      <c r="A290" s="7" t="s">
        <v>1362</v>
      </c>
      <c r="D290" t="s">
        <v>410</v>
      </c>
      <c r="I290" t="s">
        <v>1355</v>
      </c>
      <c r="L290" s="13"/>
      <c r="M290" s="13">
        <v>1000</v>
      </c>
      <c r="O290" s="13">
        <v>6130</v>
      </c>
      <c r="P290" t="s">
        <v>1363</v>
      </c>
      <c r="R290" t="s">
        <v>1364</v>
      </c>
      <c r="S290" t="s">
        <v>1365</v>
      </c>
      <c r="W290" t="str">
        <f>A290</f>
        <v>Porte centrale Amiens Teloise sur porte SN 1G</v>
      </c>
      <c r="X290" s="13">
        <f>M290</f>
        <v>1000</v>
      </c>
      <c r="Y290" s="13"/>
      <c r="Z290" s="13">
        <f>O290</f>
        <v>6130</v>
      </c>
      <c r="AA290" s="13"/>
    </row>
    <row r="291" spans="1:40">
      <c r="A291" s="7" t="s">
        <v>1366</v>
      </c>
      <c r="D291" t="s">
        <v>453</v>
      </c>
      <c r="I291" t="s">
        <v>1367</v>
      </c>
      <c r="L291" s="13"/>
      <c r="M291" s="13">
        <v>775.75</v>
      </c>
      <c r="O291" s="13">
        <v>2380</v>
      </c>
      <c r="P291" t="s">
        <v>1368</v>
      </c>
      <c r="Q291" s="15">
        <v>41306</v>
      </c>
      <c r="S291" t="s">
        <v>374</v>
      </c>
      <c r="T291" s="16">
        <v>802</v>
      </c>
      <c r="W291" t="str">
        <f>A291</f>
        <v>Porte centrale Compiègne 400M SDSL bis</v>
      </c>
      <c r="X291" s="13">
        <f>M291</f>
        <v>775.75</v>
      </c>
      <c r="Y291" s="13"/>
      <c r="Z291" s="13">
        <f>O291</f>
        <v>2380</v>
      </c>
      <c r="AA291" s="13"/>
    </row>
    <row r="292" spans="1:40">
      <c r="A292" s="7" t="s">
        <v>1369</v>
      </c>
      <c r="D292" t="s">
        <v>463</v>
      </c>
      <c r="I292" t="s">
        <v>1358</v>
      </c>
      <c r="L292" s="13"/>
      <c r="M292" s="13">
        <v>1476.25</v>
      </c>
      <c r="O292" s="13">
        <v>0</v>
      </c>
      <c r="P292" t="s">
        <v>1370</v>
      </c>
      <c r="Q292" s="15">
        <v>41275</v>
      </c>
      <c r="S292" t="s">
        <v>358</v>
      </c>
      <c r="T292" s="16">
        <v>897</v>
      </c>
      <c r="W292" t="str">
        <f>A292</f>
        <v>Porte centrale St Quentin 500M CE2O FO/SDSL</v>
      </c>
      <c r="X292" s="13">
        <f>M292</f>
        <v>1476.25</v>
      </c>
      <c r="Y292" s="13"/>
      <c r="Z292" s="13">
        <f>O292</f>
        <v>0</v>
      </c>
      <c r="AA292" s="13"/>
    </row>
    <row r="293" spans="1:40">
      <c r="A293"/>
      <c r="L293" s="13"/>
      <c r="M293" s="13">
        <f>SUM(M289:M292)</f>
        <v>3252</v>
      </c>
      <c r="N293" s="13"/>
      <c r="O293" s="13"/>
    </row>
    <row r="294" spans="1:40">
      <c r="A294"/>
    </row>
    <row r="295" spans="1:40">
      <c r="A295"/>
      <c r="M295" s="14">
        <f>SUM(M3:M293)</f>
        <v>55349.769999999851</v>
      </c>
      <c r="AL295" t="s">
        <v>335</v>
      </c>
      <c r="AM295" t="s">
        <v>337</v>
      </c>
    </row>
    <row r="296" spans="1:40" ht="15">
      <c r="A296" s="53"/>
      <c r="L296" t="s">
        <v>334</v>
      </c>
      <c r="M296" s="14">
        <f>M295*12*1.196</f>
        <v>794379.89903999784</v>
      </c>
      <c r="AA296" s="7"/>
      <c r="AJ296" s="13"/>
    </row>
    <row r="297" spans="1:40" ht="15.75">
      <c r="K297">
        <f>L297*4</f>
        <v>346781.31999999977</v>
      </c>
      <c r="L297" s="54">
        <f>SUM(L3:L296)</f>
        <v>86695.329999999944</v>
      </c>
      <c r="M297" s="54"/>
      <c r="N297" s="54"/>
      <c r="O297" s="54"/>
      <c r="X297" s="13"/>
      <c r="Y297" s="13"/>
      <c r="Z297" s="13"/>
      <c r="AA297" s="54"/>
      <c r="AB297" s="13"/>
      <c r="AC297" s="13"/>
      <c r="AD297" s="13">
        <f>SUM(AD3:AD295)</f>
        <v>153786</v>
      </c>
      <c r="AL297" s="13">
        <f>SUM(AL3:AL295)</f>
        <v>3896.2500000000014</v>
      </c>
      <c r="AM297" s="13">
        <f>SUM(AM3:AM295)</f>
        <v>23895</v>
      </c>
      <c r="AN297" s="13">
        <f>SUM(AN3:AN295)</f>
        <v>25751</v>
      </c>
    </row>
    <row r="298" spans="1:40" ht="15.75">
      <c r="L298" t="s">
        <v>1371</v>
      </c>
      <c r="M298" s="54"/>
      <c r="N298" s="54"/>
    </row>
    <row r="299" spans="1:40" ht="15.75">
      <c r="J299" s="13"/>
      <c r="L299" s="54">
        <f>L297*12</f>
        <v>1040343.9599999993</v>
      </c>
      <c r="M299" s="54"/>
      <c r="N299" s="54"/>
      <c r="AA299" s="13"/>
    </row>
    <row r="300" spans="1:40" ht="15.75">
      <c r="L300" t="s">
        <v>1372</v>
      </c>
      <c r="M300" s="54"/>
      <c r="N300" s="54"/>
      <c r="AA300" s="13"/>
    </row>
    <row r="301" spans="1:40" ht="15.75">
      <c r="L301" s="54">
        <f>L299*1.196</f>
        <v>1244251.3761599991</v>
      </c>
      <c r="M301" s="54"/>
      <c r="N301" s="54"/>
      <c r="X301" s="13"/>
      <c r="Y301" s="13"/>
      <c r="AA301" s="13"/>
    </row>
    <row r="302" spans="1:40" ht="15.75">
      <c r="L302" s="54"/>
      <c r="N302" s="54"/>
    </row>
    <row r="303" spans="1:40" ht="15.75">
      <c r="L303" s="55"/>
      <c r="M303" s="54"/>
      <c r="N303" s="55"/>
    </row>
    <row r="304" spans="1:40" ht="15.75">
      <c r="L304" s="55"/>
      <c r="M304" s="55"/>
      <c r="N304" s="55"/>
    </row>
    <row r="305" spans="12:15" ht="15.75">
      <c r="L305" s="55"/>
    </row>
    <row r="306" spans="12:15" ht="15.75">
      <c r="L306" s="55"/>
      <c r="M306" s="54"/>
      <c r="N306" s="54"/>
      <c r="O306" s="55"/>
    </row>
    <row r="307" spans="12:15">
      <c r="L307" t="s">
        <v>1373</v>
      </c>
    </row>
    <row r="308" spans="12:15" ht="15">
      <c r="L308" s="56">
        <f>(L301-N306)/L301</f>
        <v>1</v>
      </c>
    </row>
  </sheetData>
  <autoFilter ref="A2:AU280"/>
  <mergeCells count="3">
    <mergeCell ref="M1:T1"/>
    <mergeCell ref="W1:AD1"/>
    <mergeCell ref="AH1:AN1"/>
  </mergeCells>
  <pageMargins left="0.70833333333333304" right="0.70833333333333304" top="0.74791666666666701" bottom="0.74791666666666701" header="0.51180555555555496" footer="0.51180555555555496"/>
  <pageSetup paperSize="0" scale="0" firstPageNumber="0" fitToHeight="6" orientation="portrait" usePrinterDefaults="0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D37"/>
  <sheetViews>
    <sheetView zoomScaleNormal="100" workbookViewId="0">
      <selection activeCell="A2" sqref="A2"/>
    </sheetView>
  </sheetViews>
  <sheetFormatPr baseColWidth="10" defaultColWidth="8.7109375" defaultRowHeight="12.75"/>
  <cols>
    <col min="1" max="1" width="22.5703125"/>
    <col min="2" max="1025" width="10.7109375"/>
  </cols>
  <sheetData>
    <row r="1" spans="1:4">
      <c r="A1" t="s">
        <v>422</v>
      </c>
      <c r="B1" s="13">
        <v>54.38</v>
      </c>
      <c r="C1" s="13">
        <v>475</v>
      </c>
      <c r="D1" s="13">
        <v>27.63</v>
      </c>
    </row>
    <row r="2" spans="1:4">
      <c r="A2" t="s">
        <v>504</v>
      </c>
      <c r="B2" s="13">
        <v>68.75</v>
      </c>
      <c r="C2" s="13">
        <v>375</v>
      </c>
      <c r="D2" s="13">
        <v>27.63</v>
      </c>
    </row>
    <row r="3" spans="1:4">
      <c r="A3" t="s">
        <v>743</v>
      </c>
      <c r="B3" s="13">
        <v>76</v>
      </c>
      <c r="C3" s="13">
        <v>475</v>
      </c>
      <c r="D3" s="13">
        <v>27.63</v>
      </c>
    </row>
    <row r="4" spans="1:4">
      <c r="A4" t="s">
        <v>652</v>
      </c>
      <c r="B4" s="13">
        <v>77.25</v>
      </c>
      <c r="C4" s="13">
        <v>475</v>
      </c>
      <c r="D4" s="13">
        <v>27.63</v>
      </c>
    </row>
    <row r="5" spans="1:4">
      <c r="A5" t="s">
        <v>756</v>
      </c>
      <c r="B5" s="13">
        <v>84.5</v>
      </c>
      <c r="C5" s="13">
        <v>475</v>
      </c>
      <c r="D5" s="13">
        <v>27.63</v>
      </c>
    </row>
    <row r="6" spans="1:4">
      <c r="A6" t="s">
        <v>863</v>
      </c>
      <c r="B6" s="13">
        <v>93.13</v>
      </c>
      <c r="C6" s="13">
        <v>562.5</v>
      </c>
      <c r="D6" s="13">
        <v>27.63</v>
      </c>
    </row>
    <row r="7" spans="1:4">
      <c r="A7" t="s">
        <v>372</v>
      </c>
      <c r="B7" s="13">
        <v>85.13</v>
      </c>
      <c r="C7" s="13">
        <v>475</v>
      </c>
      <c r="D7" s="13">
        <v>27.63</v>
      </c>
    </row>
    <row r="8" spans="1:4">
      <c r="A8" t="s">
        <v>718</v>
      </c>
      <c r="B8" s="13">
        <v>105.38</v>
      </c>
      <c r="C8" s="13">
        <v>475</v>
      </c>
      <c r="D8" s="13">
        <v>27.63</v>
      </c>
    </row>
    <row r="9" spans="1:4">
      <c r="A9" t="s">
        <v>382</v>
      </c>
      <c r="B9" s="13">
        <v>116</v>
      </c>
      <c r="C9" s="13">
        <v>562.5</v>
      </c>
      <c r="D9" s="13">
        <v>27.63</v>
      </c>
    </row>
    <row r="10" spans="1:4">
      <c r="A10" t="s">
        <v>1374</v>
      </c>
      <c r="B10" s="13">
        <v>45.25</v>
      </c>
      <c r="C10" s="13">
        <v>475</v>
      </c>
      <c r="D10" s="13">
        <v>27.63</v>
      </c>
    </row>
    <row r="11" spans="1:4">
      <c r="A11" t="s">
        <v>1375</v>
      </c>
      <c r="B11" s="13">
        <v>92.01</v>
      </c>
      <c r="C11" s="13">
        <v>475</v>
      </c>
      <c r="D11" s="13">
        <v>27.63</v>
      </c>
    </row>
    <row r="12" spans="1:4">
      <c r="A12" t="s">
        <v>1376</v>
      </c>
      <c r="B12" s="13">
        <v>118.38</v>
      </c>
      <c r="C12" s="13">
        <v>475</v>
      </c>
      <c r="D12" s="13">
        <v>27.63</v>
      </c>
    </row>
    <row r="13" spans="1:4">
      <c r="A13" t="s">
        <v>474</v>
      </c>
      <c r="B13" s="13">
        <v>157.38</v>
      </c>
      <c r="C13" s="13">
        <v>814.6</v>
      </c>
      <c r="D13" s="13">
        <v>27.63</v>
      </c>
    </row>
    <row r="14" spans="1:4">
      <c r="A14" t="s">
        <v>474</v>
      </c>
      <c r="B14" s="13">
        <v>157.38</v>
      </c>
      <c r="C14" s="13">
        <v>814.6</v>
      </c>
      <c r="D14" s="13">
        <v>27.63</v>
      </c>
    </row>
    <row r="15" spans="1:4">
      <c r="A15" t="s">
        <v>699</v>
      </c>
      <c r="B15" s="13">
        <v>196.75</v>
      </c>
      <c r="C15" s="13">
        <v>814.6</v>
      </c>
      <c r="D15" s="13">
        <v>27.63</v>
      </c>
    </row>
    <row r="16" spans="1:4">
      <c r="A16" t="s">
        <v>478</v>
      </c>
      <c r="B16" s="13">
        <v>187.75</v>
      </c>
      <c r="C16" s="13">
        <v>815</v>
      </c>
      <c r="D16" s="13">
        <v>31.25</v>
      </c>
    </row>
    <row r="17" spans="1:4">
      <c r="A17" t="s">
        <v>837</v>
      </c>
      <c r="B17" s="13">
        <v>213.5</v>
      </c>
      <c r="C17" s="13">
        <v>1067.4000000000001</v>
      </c>
      <c r="D17" s="13">
        <v>31.25</v>
      </c>
    </row>
    <row r="18" spans="1:4">
      <c r="A18" t="s">
        <v>391</v>
      </c>
      <c r="B18" s="13">
        <v>51</v>
      </c>
      <c r="C18" s="13">
        <v>475</v>
      </c>
      <c r="D18" s="13">
        <v>31.25</v>
      </c>
    </row>
    <row r="19" spans="1:4">
      <c r="A19" t="s">
        <v>417</v>
      </c>
      <c r="B19" s="13">
        <v>42.63</v>
      </c>
      <c r="C19" s="13">
        <v>375</v>
      </c>
      <c r="D19" s="13">
        <v>31.25</v>
      </c>
    </row>
    <row r="20" spans="1:4">
      <c r="A20" t="s">
        <v>408</v>
      </c>
      <c r="B20" s="13">
        <v>56.13</v>
      </c>
      <c r="C20" s="13">
        <v>475</v>
      </c>
      <c r="D20" s="13">
        <v>31.25</v>
      </c>
    </row>
    <row r="21" spans="1:4">
      <c r="A21" t="s">
        <v>1306</v>
      </c>
      <c r="B21" s="13">
        <v>90</v>
      </c>
      <c r="C21" s="13">
        <v>562.5</v>
      </c>
      <c r="D21" s="13">
        <v>31.25</v>
      </c>
    </row>
    <row r="22" spans="1:4">
      <c r="A22" t="s">
        <v>499</v>
      </c>
      <c r="B22" s="13">
        <v>51.13</v>
      </c>
      <c r="C22" s="13">
        <v>375</v>
      </c>
      <c r="D22" s="13">
        <v>31.25</v>
      </c>
    </row>
    <row r="23" spans="1:4">
      <c r="A23" t="s">
        <v>494</v>
      </c>
      <c r="B23" s="13">
        <v>55.88</v>
      </c>
      <c r="C23" s="13">
        <v>375</v>
      </c>
      <c r="D23" s="13">
        <v>31.25</v>
      </c>
    </row>
    <row r="24" spans="1:4">
      <c r="A24" t="s">
        <v>488</v>
      </c>
      <c r="B24" s="13">
        <v>64.63</v>
      </c>
      <c r="C24" s="13">
        <v>475</v>
      </c>
      <c r="D24" s="13">
        <v>31.25</v>
      </c>
    </row>
    <row r="25" spans="1:4">
      <c r="A25" t="s">
        <v>1014</v>
      </c>
      <c r="B25" s="13">
        <v>69.38</v>
      </c>
      <c r="C25" s="13">
        <v>475</v>
      </c>
      <c r="D25" s="13">
        <v>31.25</v>
      </c>
    </row>
    <row r="26" spans="1:4">
      <c r="A26" t="s">
        <v>361</v>
      </c>
      <c r="B26" s="13">
        <v>95.5</v>
      </c>
      <c r="C26" s="13">
        <v>562.5</v>
      </c>
      <c r="D26" s="13">
        <v>31.25</v>
      </c>
    </row>
    <row r="27" spans="1:4">
      <c r="A27" t="s">
        <v>384</v>
      </c>
      <c r="B27" s="13">
        <v>77.5</v>
      </c>
      <c r="C27" s="13">
        <v>475</v>
      </c>
      <c r="D27" s="13">
        <v>31.25</v>
      </c>
    </row>
    <row r="28" spans="1:4">
      <c r="A28" t="s">
        <v>738</v>
      </c>
      <c r="B28" s="13">
        <v>85.75</v>
      </c>
      <c r="C28" s="13">
        <v>475</v>
      </c>
      <c r="D28" s="13">
        <v>31.25</v>
      </c>
    </row>
    <row r="29" spans="1:4">
      <c r="A29" t="s">
        <v>513</v>
      </c>
      <c r="B29" s="13">
        <v>110.38</v>
      </c>
      <c r="C29" s="13">
        <v>562.5</v>
      </c>
      <c r="D29" s="13">
        <v>31.25</v>
      </c>
    </row>
    <row r="30" spans="1:4">
      <c r="A30" t="s">
        <v>800</v>
      </c>
      <c r="B30" s="13">
        <v>116.63</v>
      </c>
      <c r="C30" s="13">
        <v>562.5</v>
      </c>
      <c r="D30" s="13">
        <v>31.25</v>
      </c>
    </row>
    <row r="31" spans="1:4">
      <c r="A31" t="s">
        <v>726</v>
      </c>
      <c r="B31" s="13">
        <v>103.25</v>
      </c>
      <c r="C31" s="13">
        <v>475</v>
      </c>
      <c r="D31" s="13">
        <v>31.25</v>
      </c>
    </row>
    <row r="32" spans="1:4">
      <c r="A32" t="s">
        <v>473</v>
      </c>
      <c r="B32" s="13">
        <v>140.13</v>
      </c>
      <c r="C32" s="13">
        <v>815</v>
      </c>
      <c r="D32" s="13">
        <v>31.25</v>
      </c>
    </row>
    <row r="33" spans="1:4">
      <c r="A33" t="s">
        <v>700</v>
      </c>
      <c r="B33" s="13">
        <v>151.25</v>
      </c>
      <c r="C33" s="13">
        <v>815</v>
      </c>
      <c r="D33" s="13">
        <v>31.25</v>
      </c>
    </row>
    <row r="34" spans="1:4">
      <c r="A34" t="s">
        <v>413</v>
      </c>
      <c r="B34" s="13">
        <v>51.75</v>
      </c>
      <c r="C34" s="13">
        <v>263.75</v>
      </c>
      <c r="D34" s="13">
        <v>0</v>
      </c>
    </row>
    <row r="35" spans="1:4">
      <c r="A35" t="s">
        <v>398</v>
      </c>
      <c r="B35" s="13">
        <v>370.75</v>
      </c>
      <c r="C35" s="13">
        <v>0</v>
      </c>
      <c r="D35" s="13"/>
    </row>
    <row r="36" spans="1:4">
      <c r="A36" t="s">
        <v>932</v>
      </c>
      <c r="B36" s="13">
        <v>398</v>
      </c>
      <c r="C36" s="13">
        <v>0</v>
      </c>
      <c r="D36" s="13"/>
    </row>
    <row r="37" spans="1:4">
      <c r="A37" t="s">
        <v>1341</v>
      </c>
      <c r="B37" s="13">
        <v>566</v>
      </c>
    </row>
  </sheetData>
  <pageMargins left="0.78749999999999998" right="0.78749999999999998" top="0.98402777777777795" bottom="0.9840277777777779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0000"/>
    <pageSetUpPr fitToPage="1"/>
  </sheetPr>
  <dimension ref="A1:HT234"/>
  <sheetViews>
    <sheetView topLeftCell="B94" zoomScaleNormal="100" workbookViewId="0">
      <selection activeCell="H232" sqref="H232"/>
    </sheetView>
  </sheetViews>
  <sheetFormatPr baseColWidth="10" defaultColWidth="8.7109375" defaultRowHeight="12.75"/>
  <cols>
    <col min="1" max="1" width="63.28515625"/>
    <col min="2" max="2" width="48.42578125"/>
    <col min="3" max="6" width="10.7109375"/>
    <col min="7" max="7" width="12.42578125"/>
    <col min="8" max="8" width="11.7109375"/>
    <col min="9" max="9" width="23.5703125"/>
    <col min="10" max="10" width="10.7109375"/>
    <col min="11" max="11" width="12.85546875"/>
    <col min="12" max="1025" width="10.7109375"/>
  </cols>
  <sheetData>
    <row r="1" spans="1:228" ht="51">
      <c r="A1" s="9" t="s">
        <v>0</v>
      </c>
      <c r="B1" s="9" t="s">
        <v>326</v>
      </c>
      <c r="C1" s="10" t="s">
        <v>327</v>
      </c>
      <c r="D1" s="9" t="s">
        <v>2</v>
      </c>
      <c r="E1" s="9" t="s">
        <v>332</v>
      </c>
      <c r="F1" s="9" t="s">
        <v>335</v>
      </c>
      <c r="G1" s="9" t="s">
        <v>336</v>
      </c>
      <c r="H1" s="9" t="s">
        <v>337</v>
      </c>
      <c r="I1" s="9" t="s">
        <v>338</v>
      </c>
      <c r="J1" s="9" t="s">
        <v>339</v>
      </c>
      <c r="K1" s="9" t="s">
        <v>343</v>
      </c>
    </row>
    <row r="2" spans="1:228">
      <c r="A2" s="7" t="s">
        <v>351</v>
      </c>
      <c r="B2" t="s">
        <v>1377</v>
      </c>
      <c r="C2" s="8" t="s">
        <v>1378</v>
      </c>
      <c r="D2" t="s">
        <v>352</v>
      </c>
      <c r="E2" t="s">
        <v>356</v>
      </c>
      <c r="F2" s="14">
        <v>95.5</v>
      </c>
      <c r="G2" s="14">
        <v>0</v>
      </c>
      <c r="H2" s="57">
        <v>562.5</v>
      </c>
      <c r="I2" t="s">
        <v>361</v>
      </c>
      <c r="J2" s="15">
        <v>41365</v>
      </c>
      <c r="K2" s="18">
        <v>0</v>
      </c>
    </row>
    <row r="3" spans="1:228">
      <c r="A3" s="7" t="s">
        <v>362</v>
      </c>
      <c r="B3" t="s">
        <v>1379</v>
      </c>
      <c r="C3" s="8" t="s">
        <v>1380</v>
      </c>
      <c r="D3" t="s">
        <v>363</v>
      </c>
      <c r="E3" t="s">
        <v>365</v>
      </c>
      <c r="F3" s="14">
        <v>95.5</v>
      </c>
      <c r="G3" s="14">
        <v>0</v>
      </c>
      <c r="H3" s="57">
        <v>562.5</v>
      </c>
      <c r="I3" t="s">
        <v>361</v>
      </c>
      <c r="J3" s="15">
        <v>41365</v>
      </c>
      <c r="K3" s="18">
        <v>1208</v>
      </c>
    </row>
    <row r="4" spans="1:228">
      <c r="A4" s="7" t="s">
        <v>366</v>
      </c>
      <c r="B4" t="s">
        <v>1381</v>
      </c>
      <c r="C4" s="8" t="s">
        <v>1382</v>
      </c>
      <c r="D4" t="s">
        <v>367</v>
      </c>
      <c r="E4" t="s">
        <v>371</v>
      </c>
      <c r="F4" s="14">
        <v>85.13</v>
      </c>
      <c r="G4" s="14">
        <v>27.63</v>
      </c>
      <c r="H4" s="57">
        <v>475</v>
      </c>
      <c r="I4" t="s">
        <v>372</v>
      </c>
      <c r="J4" s="15">
        <v>41365</v>
      </c>
      <c r="K4" s="18">
        <v>0</v>
      </c>
    </row>
    <row r="5" spans="1:228">
      <c r="A5" s="7" t="s">
        <v>376</v>
      </c>
      <c r="B5" t="s">
        <v>1383</v>
      </c>
      <c r="C5" s="8" t="s">
        <v>1384</v>
      </c>
      <c r="D5" t="s">
        <v>377</v>
      </c>
      <c r="E5" t="s">
        <v>381</v>
      </c>
      <c r="F5" s="14">
        <v>77.5</v>
      </c>
      <c r="G5" s="14">
        <v>31.25</v>
      </c>
      <c r="H5" s="57">
        <v>475</v>
      </c>
      <c r="I5" t="s">
        <v>384</v>
      </c>
      <c r="J5" s="15">
        <v>41365</v>
      </c>
      <c r="K5" s="18">
        <v>1043</v>
      </c>
    </row>
    <row r="6" spans="1:228">
      <c r="A6" s="7" t="s">
        <v>385</v>
      </c>
      <c r="B6" t="s">
        <v>1385</v>
      </c>
      <c r="C6" s="8" t="s">
        <v>1386</v>
      </c>
      <c r="D6" t="s">
        <v>386</v>
      </c>
      <c r="E6" t="s">
        <v>390</v>
      </c>
      <c r="F6" s="14">
        <v>51</v>
      </c>
      <c r="G6" s="14">
        <v>0</v>
      </c>
      <c r="H6" s="57">
        <v>475</v>
      </c>
      <c r="I6" t="s">
        <v>391</v>
      </c>
      <c r="J6" s="15">
        <v>41395</v>
      </c>
      <c r="K6" s="18">
        <v>0</v>
      </c>
    </row>
    <row r="7" spans="1:228">
      <c r="A7" s="7" t="s">
        <v>385</v>
      </c>
      <c r="B7" t="s">
        <v>1385</v>
      </c>
      <c r="C7" s="8" t="s">
        <v>1386</v>
      </c>
      <c r="D7" t="s">
        <v>386</v>
      </c>
      <c r="E7" t="s">
        <v>393</v>
      </c>
      <c r="F7" s="14">
        <v>51</v>
      </c>
      <c r="G7" s="14">
        <v>0</v>
      </c>
      <c r="H7" s="57">
        <v>475</v>
      </c>
      <c r="I7" t="s">
        <v>391</v>
      </c>
      <c r="J7" s="15">
        <v>41395</v>
      </c>
      <c r="K7" s="18">
        <v>0</v>
      </c>
    </row>
    <row r="8" spans="1:228">
      <c r="A8" s="21" t="s">
        <v>394</v>
      </c>
      <c r="B8" s="22" t="s">
        <v>1387</v>
      </c>
      <c r="C8" s="23" t="s">
        <v>1388</v>
      </c>
      <c r="D8" s="22" t="s">
        <v>395</v>
      </c>
      <c r="E8" s="22" t="s">
        <v>397</v>
      </c>
      <c r="F8" s="25">
        <v>370.75</v>
      </c>
      <c r="G8" s="25">
        <v>0</v>
      </c>
      <c r="H8" s="57">
        <v>0</v>
      </c>
      <c r="I8" s="22" t="s">
        <v>398</v>
      </c>
      <c r="J8" s="26">
        <v>41426</v>
      </c>
      <c r="K8" s="29">
        <v>0</v>
      </c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  <c r="AY8" s="22"/>
      <c r="AZ8" s="22"/>
      <c r="BA8" s="22"/>
      <c r="BB8" s="22"/>
      <c r="BC8" s="22"/>
      <c r="BD8" s="22"/>
      <c r="BE8" s="22"/>
      <c r="BF8" s="22"/>
      <c r="BG8" s="22"/>
      <c r="BH8" s="22"/>
      <c r="BI8" s="22"/>
      <c r="BJ8" s="22"/>
      <c r="BK8" s="22"/>
      <c r="BL8" s="22"/>
      <c r="BM8" s="22"/>
      <c r="BN8" s="22"/>
      <c r="BO8" s="22"/>
      <c r="BP8" s="22"/>
      <c r="BQ8" s="22"/>
      <c r="BR8" s="22"/>
      <c r="BS8" s="22"/>
      <c r="BT8" s="22"/>
      <c r="BU8" s="22"/>
      <c r="BV8" s="22"/>
      <c r="BW8" s="22"/>
      <c r="BX8" s="22"/>
      <c r="BY8" s="22"/>
      <c r="BZ8" s="22"/>
      <c r="CA8" s="22"/>
      <c r="CB8" s="22"/>
      <c r="CC8" s="22"/>
      <c r="CD8" s="22"/>
      <c r="CE8" s="22"/>
      <c r="CF8" s="22"/>
      <c r="CG8" s="22"/>
      <c r="CH8" s="22"/>
      <c r="CI8" s="22"/>
      <c r="CJ8" s="22"/>
      <c r="CK8" s="22"/>
      <c r="CL8" s="22"/>
      <c r="CM8" s="22"/>
      <c r="CN8" s="22"/>
      <c r="CO8" s="22"/>
      <c r="CP8" s="22"/>
      <c r="CQ8" s="22"/>
      <c r="CR8" s="22"/>
      <c r="CS8" s="22"/>
      <c r="CT8" s="22"/>
      <c r="CU8" s="22"/>
      <c r="CV8" s="22"/>
      <c r="CW8" s="22"/>
      <c r="CX8" s="22"/>
      <c r="CY8" s="22"/>
      <c r="CZ8" s="22"/>
      <c r="DA8" s="22"/>
      <c r="DB8" s="22"/>
      <c r="DC8" s="22"/>
      <c r="DD8" s="22"/>
      <c r="DE8" s="22"/>
      <c r="DF8" s="22"/>
      <c r="DG8" s="22"/>
      <c r="DH8" s="22"/>
      <c r="DI8" s="22"/>
      <c r="DJ8" s="22"/>
      <c r="DK8" s="22"/>
      <c r="DL8" s="22"/>
      <c r="DM8" s="22"/>
      <c r="DN8" s="22"/>
      <c r="DO8" s="22"/>
      <c r="DP8" s="22"/>
      <c r="DQ8" s="22"/>
      <c r="DR8" s="22"/>
      <c r="DS8" s="22"/>
      <c r="DT8" s="22"/>
      <c r="DU8" s="22"/>
      <c r="DV8" s="22"/>
      <c r="DW8" s="22"/>
      <c r="DX8" s="22"/>
      <c r="DY8" s="22"/>
      <c r="DZ8" s="22"/>
      <c r="EA8" s="22"/>
      <c r="EB8" s="22"/>
      <c r="EC8" s="22"/>
      <c r="ED8" s="22"/>
      <c r="EE8" s="22"/>
      <c r="EF8" s="22"/>
      <c r="EG8" s="22"/>
      <c r="EH8" s="22"/>
      <c r="EI8" s="22"/>
      <c r="EJ8" s="22"/>
      <c r="EK8" s="22"/>
      <c r="EL8" s="22"/>
      <c r="EM8" s="22"/>
      <c r="EN8" s="22"/>
      <c r="EO8" s="22"/>
      <c r="EP8" s="22"/>
      <c r="EQ8" s="22"/>
      <c r="ER8" s="22"/>
      <c r="ES8" s="22"/>
      <c r="ET8" s="22"/>
      <c r="EU8" s="22"/>
      <c r="EV8" s="22"/>
      <c r="EW8" s="22"/>
      <c r="EX8" s="22"/>
      <c r="EY8" s="22"/>
      <c r="EZ8" s="22"/>
      <c r="FA8" s="22"/>
      <c r="FB8" s="22"/>
      <c r="FC8" s="22"/>
      <c r="FD8" s="22"/>
      <c r="FE8" s="22"/>
      <c r="FF8" s="22"/>
      <c r="FG8" s="22"/>
      <c r="FH8" s="22"/>
      <c r="FI8" s="22"/>
      <c r="FJ8" s="22"/>
      <c r="FK8" s="22"/>
      <c r="FL8" s="22"/>
      <c r="FM8" s="22"/>
      <c r="FN8" s="22"/>
      <c r="FO8" s="22"/>
      <c r="FP8" s="22"/>
      <c r="FQ8" s="22"/>
      <c r="FR8" s="22"/>
      <c r="FS8" s="22"/>
      <c r="FT8" s="22"/>
      <c r="FU8" s="22"/>
      <c r="FV8" s="22"/>
      <c r="FW8" s="22"/>
      <c r="FX8" s="22"/>
      <c r="FY8" s="22"/>
      <c r="FZ8" s="22"/>
      <c r="GA8" s="22"/>
      <c r="GB8" s="22"/>
      <c r="GC8" s="22"/>
      <c r="GD8" s="22"/>
      <c r="GE8" s="22"/>
      <c r="GF8" s="22"/>
      <c r="GG8" s="22"/>
      <c r="GH8" s="22"/>
      <c r="GI8" s="22"/>
      <c r="GJ8" s="22"/>
      <c r="GK8" s="22"/>
      <c r="GL8" s="22"/>
      <c r="GM8" s="22"/>
      <c r="GN8" s="22"/>
      <c r="GO8" s="22"/>
      <c r="GP8" s="22"/>
      <c r="GQ8" s="22"/>
      <c r="GR8" s="22"/>
      <c r="GS8" s="22"/>
      <c r="GT8" s="22"/>
      <c r="GU8" s="22"/>
      <c r="GV8" s="22"/>
      <c r="GW8" s="22"/>
      <c r="GX8" s="22"/>
      <c r="GY8" s="22"/>
      <c r="GZ8" s="22"/>
      <c r="HA8" s="22"/>
      <c r="HB8" s="22"/>
      <c r="HC8" s="22"/>
      <c r="HD8" s="22"/>
      <c r="HE8" s="22"/>
      <c r="HF8" s="22"/>
      <c r="HG8" s="22"/>
      <c r="HH8" s="22"/>
      <c r="HI8" s="22"/>
      <c r="HJ8" s="22"/>
      <c r="HK8" s="22"/>
      <c r="HL8" s="22"/>
      <c r="HM8" s="22"/>
      <c r="HN8" s="22"/>
      <c r="HO8" s="22"/>
      <c r="HP8" s="22"/>
      <c r="HQ8" s="22"/>
      <c r="HR8" s="22"/>
      <c r="HS8" s="22"/>
      <c r="HT8" s="22"/>
    </row>
    <row r="9" spans="1:228">
      <c r="A9" s="7" t="s">
        <v>400</v>
      </c>
      <c r="B9" t="s">
        <v>1389</v>
      </c>
      <c r="C9" s="8" t="s">
        <v>1384</v>
      </c>
      <c r="D9" t="s">
        <v>377</v>
      </c>
      <c r="E9" t="s">
        <v>402</v>
      </c>
      <c r="F9" s="14">
        <v>77.5</v>
      </c>
      <c r="G9" s="14">
        <v>31.25</v>
      </c>
      <c r="H9" s="57">
        <v>475</v>
      </c>
      <c r="I9" t="s">
        <v>384</v>
      </c>
      <c r="J9" s="15">
        <v>41365</v>
      </c>
      <c r="K9" s="18">
        <v>0</v>
      </c>
    </row>
    <row r="10" spans="1:228">
      <c r="A10" s="7" t="s">
        <v>403</v>
      </c>
      <c r="B10" t="s">
        <v>1390</v>
      </c>
      <c r="C10" s="8" t="s">
        <v>1391</v>
      </c>
      <c r="D10" t="s">
        <v>404</v>
      </c>
      <c r="E10" t="s">
        <v>407</v>
      </c>
      <c r="F10" s="14">
        <v>56.13</v>
      </c>
      <c r="G10" s="14">
        <v>0</v>
      </c>
      <c r="H10" s="57">
        <v>475</v>
      </c>
      <c r="I10" t="s">
        <v>408</v>
      </c>
      <c r="J10" s="15">
        <v>41365</v>
      </c>
      <c r="K10" s="18">
        <v>0</v>
      </c>
    </row>
    <row r="11" spans="1:228">
      <c r="A11" s="7" t="s">
        <v>409</v>
      </c>
      <c r="B11" t="s">
        <v>1392</v>
      </c>
      <c r="C11" s="8" t="s">
        <v>1393</v>
      </c>
      <c r="D11" t="s">
        <v>410</v>
      </c>
      <c r="E11" t="s">
        <v>412</v>
      </c>
      <c r="F11" s="14">
        <v>51.75</v>
      </c>
      <c r="G11" s="14">
        <v>0</v>
      </c>
      <c r="H11" s="57">
        <v>263.75</v>
      </c>
      <c r="I11" t="s">
        <v>413</v>
      </c>
      <c r="J11" s="15">
        <v>41365</v>
      </c>
      <c r="K11" s="18">
        <v>0</v>
      </c>
    </row>
    <row r="12" spans="1:228">
      <c r="A12" s="7" t="s">
        <v>414</v>
      </c>
      <c r="B12" t="s">
        <v>1394</v>
      </c>
      <c r="C12" s="8" t="s">
        <v>1384</v>
      </c>
      <c r="D12" t="s">
        <v>377</v>
      </c>
      <c r="E12" t="s">
        <v>416</v>
      </c>
      <c r="F12" s="14">
        <v>42.63</v>
      </c>
      <c r="G12" s="14">
        <v>0</v>
      </c>
      <c r="H12" s="57">
        <v>475</v>
      </c>
      <c r="I12" t="s">
        <v>417</v>
      </c>
      <c r="J12" s="15">
        <v>41334</v>
      </c>
      <c r="K12" s="18">
        <v>0</v>
      </c>
    </row>
    <row r="13" spans="1:228">
      <c r="A13" s="7" t="s">
        <v>418</v>
      </c>
      <c r="B13" t="s">
        <v>1395</v>
      </c>
      <c r="C13" s="8" t="s">
        <v>1386</v>
      </c>
      <c r="D13" t="s">
        <v>419</v>
      </c>
      <c r="E13" t="s">
        <v>421</v>
      </c>
      <c r="F13" s="14">
        <v>42.63</v>
      </c>
      <c r="G13" s="14">
        <v>0</v>
      </c>
      <c r="H13" s="57">
        <v>475</v>
      </c>
      <c r="I13" t="s">
        <v>417</v>
      </c>
      <c r="J13" s="15">
        <v>41334</v>
      </c>
      <c r="K13" s="18">
        <v>0</v>
      </c>
    </row>
    <row r="14" spans="1:228">
      <c r="A14" s="7" t="s">
        <v>423</v>
      </c>
      <c r="B14" t="s">
        <v>1396</v>
      </c>
      <c r="C14" s="8" t="s">
        <v>1384</v>
      </c>
      <c r="D14" t="s">
        <v>377</v>
      </c>
      <c r="E14" t="s">
        <v>425</v>
      </c>
      <c r="F14" s="14">
        <v>54.38</v>
      </c>
      <c r="G14" s="14">
        <v>0</v>
      </c>
      <c r="H14" s="57">
        <v>475</v>
      </c>
      <c r="I14" t="s">
        <v>422</v>
      </c>
      <c r="J14" s="15">
        <v>41334</v>
      </c>
      <c r="K14" s="18">
        <v>0</v>
      </c>
    </row>
    <row r="15" spans="1:228" ht="25.5">
      <c r="A15" s="7" t="s">
        <v>426</v>
      </c>
      <c r="B15" s="58" t="s">
        <v>1397</v>
      </c>
      <c r="C15" s="8" t="s">
        <v>1398</v>
      </c>
      <c r="D15" t="s">
        <v>427</v>
      </c>
      <c r="E15" t="s">
        <v>429</v>
      </c>
      <c r="F15" s="14">
        <v>54.38</v>
      </c>
      <c r="G15" s="14">
        <v>0</v>
      </c>
      <c r="H15" s="57">
        <v>475</v>
      </c>
      <c r="I15" t="s">
        <v>422</v>
      </c>
      <c r="J15" s="15">
        <v>41334</v>
      </c>
      <c r="K15" s="18">
        <v>0</v>
      </c>
    </row>
    <row r="16" spans="1:228">
      <c r="A16" s="7" t="s">
        <v>430</v>
      </c>
      <c r="B16" t="s">
        <v>1399</v>
      </c>
      <c r="C16" s="8" t="s">
        <v>1400</v>
      </c>
      <c r="D16" t="s">
        <v>431</v>
      </c>
      <c r="E16" t="s">
        <v>433</v>
      </c>
      <c r="F16" s="14">
        <v>54.38</v>
      </c>
      <c r="G16" s="14">
        <v>0</v>
      </c>
      <c r="H16" s="57">
        <v>475</v>
      </c>
      <c r="I16" t="s">
        <v>422</v>
      </c>
      <c r="J16" s="15">
        <v>41334</v>
      </c>
      <c r="K16" s="18">
        <v>0</v>
      </c>
    </row>
    <row r="17" spans="1:228">
      <c r="A17" s="7" t="s">
        <v>434</v>
      </c>
      <c r="B17" t="s">
        <v>1401</v>
      </c>
      <c r="C17" s="8" t="s">
        <v>1402</v>
      </c>
      <c r="D17" t="s">
        <v>435</v>
      </c>
      <c r="E17" t="s">
        <v>437</v>
      </c>
      <c r="F17" s="14">
        <v>54.38</v>
      </c>
      <c r="G17" s="14">
        <v>0</v>
      </c>
      <c r="H17" s="57">
        <v>475</v>
      </c>
      <c r="I17" t="s">
        <v>422</v>
      </c>
      <c r="J17" s="15">
        <v>41334</v>
      </c>
      <c r="K17" s="18">
        <v>0</v>
      </c>
    </row>
    <row r="18" spans="1:228">
      <c r="A18" t="s">
        <v>438</v>
      </c>
      <c r="B18" t="s">
        <v>1403</v>
      </c>
      <c r="C18" s="8" t="s">
        <v>1384</v>
      </c>
      <c r="D18" t="s">
        <v>377</v>
      </c>
      <c r="E18" t="s">
        <v>440</v>
      </c>
      <c r="F18" s="14">
        <v>54.38</v>
      </c>
      <c r="G18" s="14">
        <v>0</v>
      </c>
      <c r="H18" s="57">
        <v>475</v>
      </c>
      <c r="I18" t="s">
        <v>422</v>
      </c>
      <c r="J18" s="15">
        <v>41334</v>
      </c>
      <c r="K18" s="18">
        <v>0</v>
      </c>
    </row>
    <row r="19" spans="1:228">
      <c r="A19" s="7" t="s">
        <v>441</v>
      </c>
      <c r="B19" t="s">
        <v>1404</v>
      </c>
      <c r="C19" s="8" t="s">
        <v>1402</v>
      </c>
      <c r="D19" t="s">
        <v>435</v>
      </c>
      <c r="E19" t="s">
        <v>443</v>
      </c>
      <c r="F19" s="14">
        <v>54.38</v>
      </c>
      <c r="G19" s="14">
        <v>0</v>
      </c>
      <c r="H19" s="57">
        <v>475</v>
      </c>
      <c r="I19" t="s">
        <v>422</v>
      </c>
      <c r="J19" s="15">
        <v>41334</v>
      </c>
      <c r="K19" s="18">
        <v>0</v>
      </c>
    </row>
    <row r="20" spans="1:228">
      <c r="A20" s="7" t="s">
        <v>444</v>
      </c>
      <c r="B20" t="s">
        <v>1405</v>
      </c>
      <c r="C20" s="8" t="s">
        <v>1406</v>
      </c>
      <c r="D20" t="s">
        <v>445</v>
      </c>
      <c r="E20" t="s">
        <v>447</v>
      </c>
      <c r="F20" s="14">
        <v>42.63</v>
      </c>
      <c r="G20" s="14">
        <v>0</v>
      </c>
      <c r="H20" s="57">
        <v>475</v>
      </c>
      <c r="I20" t="s">
        <v>417</v>
      </c>
      <c r="J20" s="15">
        <v>41334</v>
      </c>
      <c r="K20" s="18">
        <v>0</v>
      </c>
    </row>
    <row r="21" spans="1:228">
      <c r="A21" s="7" t="s">
        <v>448</v>
      </c>
      <c r="B21" t="s">
        <v>1407</v>
      </c>
      <c r="C21" s="8" t="s">
        <v>1380</v>
      </c>
      <c r="D21" t="s">
        <v>449</v>
      </c>
      <c r="E21" t="s">
        <v>451</v>
      </c>
      <c r="F21" s="14">
        <v>42.63</v>
      </c>
      <c r="G21" s="14">
        <v>0</v>
      </c>
      <c r="H21" s="57">
        <v>475</v>
      </c>
      <c r="I21" t="s">
        <v>417</v>
      </c>
      <c r="J21" s="15">
        <v>41334</v>
      </c>
      <c r="K21" s="18">
        <v>0</v>
      </c>
    </row>
    <row r="22" spans="1:228">
      <c r="A22" s="7" t="s">
        <v>452</v>
      </c>
      <c r="B22" t="s">
        <v>1408</v>
      </c>
      <c r="C22" s="8" t="s">
        <v>1409</v>
      </c>
      <c r="D22" t="s">
        <v>453</v>
      </c>
      <c r="E22" t="s">
        <v>455</v>
      </c>
      <c r="F22" s="14">
        <v>54.38</v>
      </c>
      <c r="G22" s="14">
        <v>0</v>
      </c>
      <c r="H22" s="57">
        <v>475</v>
      </c>
      <c r="I22" t="s">
        <v>422</v>
      </c>
      <c r="J22" s="15">
        <v>41334</v>
      </c>
      <c r="K22" s="18">
        <v>0</v>
      </c>
    </row>
    <row r="23" spans="1:228">
      <c r="A23" s="7" t="s">
        <v>456</v>
      </c>
      <c r="B23" t="s">
        <v>1410</v>
      </c>
      <c r="C23" s="8" t="s">
        <v>1384</v>
      </c>
      <c r="D23" t="s">
        <v>377</v>
      </c>
      <c r="E23" t="s">
        <v>458</v>
      </c>
      <c r="F23" s="14">
        <v>42.63</v>
      </c>
      <c r="G23" s="14">
        <v>0</v>
      </c>
      <c r="H23" s="57">
        <v>475</v>
      </c>
      <c r="I23" t="s">
        <v>417</v>
      </c>
      <c r="J23" s="15">
        <v>41334</v>
      </c>
      <c r="K23" s="18">
        <v>0</v>
      </c>
    </row>
    <row r="24" spans="1:228">
      <c r="A24" s="7" t="s">
        <v>462</v>
      </c>
      <c r="B24" t="s">
        <v>1411</v>
      </c>
      <c r="C24" s="8" t="s">
        <v>1412</v>
      </c>
      <c r="D24" t="s">
        <v>463</v>
      </c>
      <c r="E24" t="s">
        <v>465</v>
      </c>
      <c r="F24" s="14">
        <v>56.13</v>
      </c>
      <c r="G24" s="14">
        <v>0</v>
      </c>
      <c r="H24" s="57">
        <v>475</v>
      </c>
      <c r="I24" t="s">
        <v>408</v>
      </c>
      <c r="J24" s="15">
        <v>41334</v>
      </c>
      <c r="K24" s="18">
        <v>0</v>
      </c>
    </row>
    <row r="25" spans="1:228">
      <c r="A25" s="7" t="s">
        <v>466</v>
      </c>
      <c r="B25" t="s">
        <v>1413</v>
      </c>
      <c r="C25" s="8" t="s">
        <v>1391</v>
      </c>
      <c r="D25" t="s">
        <v>404</v>
      </c>
      <c r="E25" t="s">
        <v>468</v>
      </c>
      <c r="F25" s="14">
        <v>42.63</v>
      </c>
      <c r="G25" s="14">
        <v>0</v>
      </c>
      <c r="H25" s="57">
        <v>475</v>
      </c>
      <c r="I25" t="s">
        <v>417</v>
      </c>
      <c r="J25" s="15">
        <v>41334</v>
      </c>
      <c r="K25" s="18">
        <v>0</v>
      </c>
    </row>
    <row r="26" spans="1:228">
      <c r="A26" s="7" t="s">
        <v>469</v>
      </c>
      <c r="B26" t="s">
        <v>1414</v>
      </c>
      <c r="C26" s="8" t="s">
        <v>1415</v>
      </c>
      <c r="D26" t="s">
        <v>377</v>
      </c>
      <c r="E26" t="s">
        <v>472</v>
      </c>
      <c r="F26" s="14">
        <v>140.13</v>
      </c>
      <c r="G26" s="14">
        <v>31.25</v>
      </c>
      <c r="H26" s="57">
        <v>815</v>
      </c>
      <c r="I26" t="s">
        <v>473</v>
      </c>
      <c r="J26" s="15">
        <v>41365</v>
      </c>
      <c r="K26" s="18">
        <v>1208</v>
      </c>
    </row>
    <row r="27" spans="1:228">
      <c r="A27" s="7" t="s">
        <v>475</v>
      </c>
      <c r="B27" t="s">
        <v>1416</v>
      </c>
      <c r="C27" s="8" t="s">
        <v>1412</v>
      </c>
      <c r="D27" t="s">
        <v>463</v>
      </c>
      <c r="E27" t="s">
        <v>477</v>
      </c>
      <c r="F27" s="14">
        <v>187.75</v>
      </c>
      <c r="G27" s="14">
        <v>31.25</v>
      </c>
      <c r="H27" s="57">
        <v>815</v>
      </c>
      <c r="I27" t="s">
        <v>478</v>
      </c>
      <c r="J27" s="15">
        <v>41365</v>
      </c>
      <c r="K27" s="18">
        <v>1208</v>
      </c>
    </row>
    <row r="28" spans="1:228">
      <c r="A28" s="7" t="s">
        <v>480</v>
      </c>
      <c r="B28" t="s">
        <v>1417</v>
      </c>
      <c r="C28" s="8" t="s">
        <v>1412</v>
      </c>
      <c r="D28" t="s">
        <v>463</v>
      </c>
      <c r="E28" t="s">
        <v>482</v>
      </c>
      <c r="F28" s="14">
        <v>116</v>
      </c>
      <c r="G28" s="14">
        <v>27.63</v>
      </c>
      <c r="H28" s="57">
        <v>562.5</v>
      </c>
      <c r="I28" t="s">
        <v>382</v>
      </c>
      <c r="J28" s="15">
        <v>41365</v>
      </c>
      <c r="K28" s="18">
        <v>1208</v>
      </c>
    </row>
    <row r="29" spans="1:228">
      <c r="A29" s="33" t="s">
        <v>483</v>
      </c>
      <c r="B29" s="34" t="s">
        <v>1418</v>
      </c>
      <c r="C29" s="35" t="s">
        <v>1419</v>
      </c>
      <c r="D29" s="34" t="s">
        <v>484</v>
      </c>
      <c r="E29" s="34" t="s">
        <v>487</v>
      </c>
      <c r="F29" s="38">
        <v>64.63</v>
      </c>
      <c r="G29" s="38">
        <v>0</v>
      </c>
      <c r="H29" s="57">
        <v>475</v>
      </c>
      <c r="I29" s="34" t="s">
        <v>488</v>
      </c>
      <c r="J29" s="39">
        <v>41365</v>
      </c>
      <c r="K29" s="43">
        <v>1043</v>
      </c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  <c r="AI29" s="34"/>
      <c r="AJ29" s="34"/>
      <c r="AK29" s="34"/>
      <c r="AL29" s="34"/>
      <c r="AM29" s="34"/>
      <c r="AN29" s="34"/>
      <c r="AO29" s="34"/>
      <c r="AP29" s="34"/>
      <c r="AQ29" s="34"/>
      <c r="AR29" s="34"/>
      <c r="AS29" s="34"/>
      <c r="AT29" s="34"/>
      <c r="AU29" s="34"/>
      <c r="AV29" s="34"/>
      <c r="AW29" s="34"/>
      <c r="AX29" s="34"/>
      <c r="AY29" s="34"/>
      <c r="AZ29" s="34"/>
      <c r="BA29" s="34"/>
      <c r="BB29" s="34"/>
      <c r="BC29" s="34"/>
      <c r="BD29" s="34"/>
      <c r="BE29" s="34"/>
      <c r="BF29" s="34"/>
      <c r="BG29" s="34"/>
      <c r="BH29" s="34"/>
      <c r="BI29" s="34"/>
      <c r="BJ29" s="34"/>
      <c r="BK29" s="34"/>
      <c r="BL29" s="34"/>
      <c r="BM29" s="34"/>
      <c r="BN29" s="34"/>
      <c r="BO29" s="34"/>
      <c r="BP29" s="34"/>
      <c r="BQ29" s="34"/>
      <c r="BR29" s="34"/>
      <c r="BS29" s="34"/>
      <c r="BT29" s="34"/>
      <c r="BU29" s="34"/>
      <c r="BV29" s="34"/>
      <c r="BW29" s="34"/>
      <c r="BX29" s="34"/>
      <c r="BY29" s="34"/>
      <c r="BZ29" s="34"/>
      <c r="CA29" s="34"/>
      <c r="CB29" s="34"/>
      <c r="CC29" s="34"/>
      <c r="CD29" s="34"/>
      <c r="CE29" s="34"/>
      <c r="CF29" s="34"/>
      <c r="CG29" s="34"/>
      <c r="CH29" s="34"/>
      <c r="CI29" s="34"/>
      <c r="CJ29" s="34"/>
      <c r="CK29" s="34"/>
      <c r="CL29" s="34"/>
      <c r="CM29" s="34"/>
      <c r="CN29" s="34"/>
      <c r="CO29" s="34"/>
      <c r="CP29" s="34"/>
      <c r="CQ29" s="34"/>
      <c r="CR29" s="34"/>
      <c r="CS29" s="34"/>
      <c r="CT29" s="34"/>
      <c r="CU29" s="34"/>
      <c r="CV29" s="34"/>
      <c r="CW29" s="34"/>
      <c r="CX29" s="34"/>
      <c r="CY29" s="34"/>
      <c r="CZ29" s="34"/>
      <c r="DA29" s="34"/>
      <c r="DB29" s="34"/>
      <c r="DC29" s="34"/>
      <c r="DD29" s="34"/>
      <c r="DE29" s="34"/>
      <c r="DF29" s="34"/>
      <c r="DG29" s="34"/>
      <c r="DH29" s="34"/>
      <c r="DI29" s="34"/>
      <c r="DJ29" s="34"/>
      <c r="DK29" s="34"/>
      <c r="DL29" s="34"/>
      <c r="DM29" s="34"/>
      <c r="DN29" s="34"/>
      <c r="DO29" s="34"/>
      <c r="DP29" s="34"/>
      <c r="DQ29" s="34"/>
      <c r="DR29" s="34"/>
      <c r="DS29" s="34"/>
      <c r="DT29" s="34"/>
      <c r="DU29" s="34"/>
      <c r="DV29" s="34"/>
      <c r="DW29" s="34"/>
      <c r="DX29" s="34"/>
      <c r="DY29" s="34"/>
      <c r="DZ29" s="34"/>
      <c r="EA29" s="34"/>
      <c r="EB29" s="34"/>
      <c r="EC29" s="34"/>
      <c r="ED29" s="34"/>
      <c r="EE29" s="34"/>
      <c r="EF29" s="34"/>
      <c r="EG29" s="34"/>
      <c r="EH29" s="34"/>
      <c r="EI29" s="34"/>
      <c r="EJ29" s="34"/>
      <c r="EK29" s="34"/>
      <c r="EL29" s="34"/>
      <c r="EM29" s="34"/>
      <c r="EN29" s="34"/>
      <c r="EO29" s="34"/>
      <c r="EP29" s="34"/>
      <c r="EQ29" s="34"/>
      <c r="ER29" s="34"/>
      <c r="ES29" s="34"/>
      <c r="ET29" s="34"/>
      <c r="EU29" s="34"/>
      <c r="EV29" s="34"/>
      <c r="EW29" s="34"/>
      <c r="EX29" s="34"/>
      <c r="EY29" s="34"/>
      <c r="EZ29" s="34"/>
      <c r="FA29" s="34"/>
      <c r="FB29" s="34"/>
      <c r="FC29" s="34"/>
      <c r="FD29" s="34"/>
      <c r="FE29" s="34"/>
      <c r="FF29" s="34"/>
      <c r="FG29" s="34"/>
      <c r="FH29" s="34"/>
      <c r="FI29" s="34"/>
      <c r="FJ29" s="34"/>
      <c r="FK29" s="34"/>
      <c r="FL29" s="34"/>
      <c r="FM29" s="34"/>
      <c r="FN29" s="34"/>
      <c r="FO29" s="34"/>
      <c r="FP29" s="34"/>
      <c r="FQ29" s="34"/>
      <c r="FR29" s="34"/>
      <c r="FS29" s="34"/>
      <c r="FT29" s="34"/>
      <c r="FU29" s="34"/>
      <c r="FV29" s="34"/>
      <c r="FW29" s="34"/>
      <c r="FX29" s="34"/>
      <c r="FY29" s="34"/>
      <c r="FZ29" s="34"/>
      <c r="GA29" s="34"/>
      <c r="GB29" s="34"/>
      <c r="GC29" s="34"/>
      <c r="GD29" s="34"/>
      <c r="GE29" s="34"/>
      <c r="GF29" s="34"/>
      <c r="GG29" s="34"/>
      <c r="GH29" s="34"/>
      <c r="GI29" s="34"/>
      <c r="GJ29" s="34"/>
      <c r="GK29" s="34"/>
      <c r="GL29" s="34"/>
      <c r="GM29" s="34"/>
      <c r="GN29" s="34"/>
      <c r="GO29" s="34"/>
      <c r="GP29" s="34"/>
      <c r="GQ29" s="34"/>
      <c r="GR29" s="34"/>
      <c r="GS29" s="34"/>
      <c r="GT29" s="34"/>
      <c r="GU29" s="34"/>
      <c r="GV29" s="34"/>
      <c r="GW29" s="34"/>
      <c r="GX29" s="34"/>
      <c r="GY29" s="34"/>
      <c r="GZ29" s="34"/>
      <c r="HA29" s="34"/>
      <c r="HB29" s="34"/>
      <c r="HC29" s="34"/>
      <c r="HD29" s="34"/>
      <c r="HE29" s="34"/>
      <c r="HF29" s="34"/>
      <c r="HG29" s="34"/>
      <c r="HH29" s="34"/>
      <c r="HI29" s="34"/>
      <c r="HJ29" s="34"/>
      <c r="HK29" s="34"/>
      <c r="HL29" s="34"/>
      <c r="HM29" s="34"/>
      <c r="HN29" s="34"/>
      <c r="HO29" s="34"/>
      <c r="HP29" s="34"/>
      <c r="HQ29" s="34"/>
      <c r="HR29" s="34"/>
      <c r="HS29" s="34"/>
      <c r="HT29" s="34"/>
    </row>
    <row r="30" spans="1:228">
      <c r="A30" s="7" t="s">
        <v>500</v>
      </c>
      <c r="B30" t="s">
        <v>1420</v>
      </c>
      <c r="C30" s="8" t="s">
        <v>1421</v>
      </c>
      <c r="D30" t="s">
        <v>501</v>
      </c>
      <c r="E30" t="s">
        <v>503</v>
      </c>
      <c r="F30" s="14">
        <v>68.75</v>
      </c>
      <c r="G30" s="14">
        <v>0</v>
      </c>
      <c r="H30" s="57">
        <v>375</v>
      </c>
      <c r="I30" t="s">
        <v>504</v>
      </c>
      <c r="J30" s="15">
        <v>41334</v>
      </c>
      <c r="K30" s="18">
        <v>0</v>
      </c>
    </row>
    <row r="31" spans="1:228">
      <c r="A31" s="7" t="s">
        <v>505</v>
      </c>
      <c r="B31" t="s">
        <v>1422</v>
      </c>
      <c r="C31" s="8" t="s">
        <v>1423</v>
      </c>
      <c r="D31" t="s">
        <v>506</v>
      </c>
      <c r="E31" t="s">
        <v>508</v>
      </c>
      <c r="F31" s="14">
        <v>51.13</v>
      </c>
      <c r="G31" s="14">
        <v>0</v>
      </c>
      <c r="H31" s="57">
        <v>375</v>
      </c>
      <c r="I31" t="s">
        <v>499</v>
      </c>
      <c r="J31" s="15">
        <v>41365</v>
      </c>
      <c r="K31" s="18">
        <v>833</v>
      </c>
    </row>
    <row r="32" spans="1:228">
      <c r="A32" s="7" t="s">
        <v>510</v>
      </c>
      <c r="B32" t="s">
        <v>1424</v>
      </c>
      <c r="C32" s="8" t="s">
        <v>1412</v>
      </c>
      <c r="D32" t="s">
        <v>463</v>
      </c>
      <c r="E32" t="s">
        <v>512</v>
      </c>
      <c r="F32" s="14">
        <v>110.38</v>
      </c>
      <c r="G32" s="14">
        <v>31.25</v>
      </c>
      <c r="H32" s="57">
        <v>475</v>
      </c>
      <c r="I32" t="s">
        <v>513</v>
      </c>
      <c r="J32" s="15">
        <v>41365</v>
      </c>
      <c r="K32" s="18">
        <v>1208</v>
      </c>
    </row>
    <row r="33" spans="1:228">
      <c r="A33" s="7" t="s">
        <v>534</v>
      </c>
      <c r="B33" t="s">
        <v>1425</v>
      </c>
      <c r="C33" s="8" t="s">
        <v>1412</v>
      </c>
      <c r="D33" t="s">
        <v>463</v>
      </c>
      <c r="E33" t="s">
        <v>537</v>
      </c>
      <c r="F33" s="14">
        <v>116</v>
      </c>
      <c r="G33" s="14">
        <v>0</v>
      </c>
      <c r="H33" s="57">
        <v>562.5</v>
      </c>
      <c r="I33" t="s">
        <v>382</v>
      </c>
      <c r="J33" s="15">
        <v>41365</v>
      </c>
      <c r="K33" s="18">
        <v>1208</v>
      </c>
    </row>
    <row r="34" spans="1:228">
      <c r="A34" s="7" t="s">
        <v>534</v>
      </c>
      <c r="B34" t="s">
        <v>1425</v>
      </c>
      <c r="C34" s="8" t="s">
        <v>1412</v>
      </c>
      <c r="D34" t="s">
        <v>463</v>
      </c>
      <c r="E34" t="s">
        <v>537</v>
      </c>
      <c r="F34" s="14">
        <v>116</v>
      </c>
      <c r="G34" s="14">
        <v>0</v>
      </c>
      <c r="H34" s="57">
        <v>562.5</v>
      </c>
      <c r="I34" t="s">
        <v>382</v>
      </c>
      <c r="J34" s="15">
        <v>41365</v>
      </c>
      <c r="K34" s="18">
        <v>1208</v>
      </c>
    </row>
    <row r="35" spans="1:228">
      <c r="A35" s="21" t="s">
        <v>539</v>
      </c>
      <c r="B35" s="22" t="s">
        <v>1426</v>
      </c>
      <c r="C35" s="23" t="s">
        <v>1388</v>
      </c>
      <c r="D35" s="22" t="s">
        <v>540</v>
      </c>
      <c r="E35" s="22" t="s">
        <v>544</v>
      </c>
      <c r="F35" s="25">
        <v>370.75</v>
      </c>
      <c r="G35" s="25">
        <v>0</v>
      </c>
      <c r="H35" s="57">
        <v>0</v>
      </c>
      <c r="I35" s="22" t="s">
        <v>398</v>
      </c>
      <c r="J35" s="26">
        <v>41426</v>
      </c>
      <c r="K35" s="29">
        <v>0</v>
      </c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22"/>
      <c r="BA35" s="22"/>
      <c r="BB35" s="22"/>
      <c r="BC35" s="22"/>
      <c r="BD35" s="22"/>
      <c r="BE35" s="22"/>
      <c r="BF35" s="22"/>
      <c r="BG35" s="22"/>
      <c r="BH35" s="22"/>
      <c r="BI35" s="22"/>
      <c r="BJ35" s="22"/>
      <c r="BK35" s="22"/>
      <c r="BL35" s="22"/>
      <c r="BM35" s="22"/>
      <c r="BN35" s="22"/>
      <c r="BO35" s="22"/>
      <c r="BP35" s="22"/>
      <c r="BQ35" s="22"/>
      <c r="BR35" s="22"/>
      <c r="BS35" s="22"/>
      <c r="BT35" s="22"/>
      <c r="BU35" s="22"/>
      <c r="BV35" s="22"/>
      <c r="BW35" s="22"/>
      <c r="BX35" s="22"/>
      <c r="BY35" s="22"/>
      <c r="BZ35" s="22"/>
      <c r="CA35" s="22"/>
      <c r="CB35" s="22"/>
      <c r="CC35" s="22"/>
      <c r="CD35" s="22"/>
      <c r="CE35" s="22"/>
      <c r="CF35" s="22"/>
      <c r="CG35" s="22"/>
      <c r="CH35" s="22"/>
      <c r="CI35" s="22"/>
      <c r="CJ35" s="22"/>
      <c r="CK35" s="22"/>
      <c r="CL35" s="22"/>
      <c r="CM35" s="22"/>
      <c r="CN35" s="22"/>
      <c r="CO35" s="22"/>
      <c r="CP35" s="22"/>
      <c r="CQ35" s="22"/>
      <c r="CR35" s="22"/>
      <c r="CS35" s="22"/>
      <c r="CT35" s="22"/>
      <c r="CU35" s="22"/>
      <c r="CV35" s="22"/>
      <c r="CW35" s="22"/>
      <c r="CX35" s="22"/>
      <c r="CY35" s="22"/>
      <c r="CZ35" s="22"/>
      <c r="DA35" s="22"/>
      <c r="DB35" s="22"/>
      <c r="DC35" s="22"/>
      <c r="DD35" s="22"/>
      <c r="DE35" s="22"/>
      <c r="DF35" s="22"/>
      <c r="DG35" s="22"/>
      <c r="DH35" s="22"/>
      <c r="DI35" s="22"/>
      <c r="DJ35" s="22"/>
      <c r="DK35" s="22"/>
      <c r="DL35" s="22"/>
      <c r="DM35" s="22"/>
      <c r="DN35" s="22"/>
      <c r="DO35" s="22"/>
      <c r="DP35" s="22"/>
      <c r="DQ35" s="22"/>
      <c r="DR35" s="22"/>
      <c r="DS35" s="22"/>
      <c r="DT35" s="22"/>
      <c r="DU35" s="22"/>
      <c r="DV35" s="22"/>
      <c r="DW35" s="22"/>
      <c r="DX35" s="22"/>
      <c r="DY35" s="22"/>
      <c r="DZ35" s="22"/>
      <c r="EA35" s="22"/>
      <c r="EB35" s="22"/>
      <c r="EC35" s="22"/>
      <c r="ED35" s="22"/>
      <c r="EE35" s="22"/>
      <c r="EF35" s="22"/>
      <c r="EG35" s="22"/>
      <c r="EH35" s="22"/>
      <c r="EI35" s="22"/>
      <c r="EJ35" s="22"/>
      <c r="EK35" s="22"/>
      <c r="EL35" s="22"/>
      <c r="EM35" s="22"/>
      <c r="EN35" s="22"/>
      <c r="EO35" s="22"/>
      <c r="EP35" s="22"/>
      <c r="EQ35" s="22"/>
      <c r="ER35" s="22"/>
      <c r="ES35" s="22"/>
      <c r="ET35" s="22"/>
      <c r="EU35" s="22"/>
      <c r="EV35" s="22"/>
      <c r="EW35" s="22"/>
      <c r="EX35" s="22"/>
      <c r="EY35" s="22"/>
      <c r="EZ35" s="22"/>
      <c r="FA35" s="22"/>
      <c r="FB35" s="22"/>
      <c r="FC35" s="22"/>
      <c r="FD35" s="22"/>
      <c r="FE35" s="22"/>
      <c r="FF35" s="22"/>
      <c r="FG35" s="22"/>
      <c r="FH35" s="22"/>
      <c r="FI35" s="22"/>
      <c r="FJ35" s="22"/>
      <c r="FK35" s="22"/>
      <c r="FL35" s="22"/>
      <c r="FM35" s="22"/>
      <c r="FN35" s="22"/>
      <c r="FO35" s="22"/>
      <c r="FP35" s="22"/>
      <c r="FQ35" s="22"/>
      <c r="FR35" s="22"/>
      <c r="FS35" s="22"/>
      <c r="FT35" s="22"/>
      <c r="FU35" s="22"/>
      <c r="FV35" s="22"/>
      <c r="FW35" s="22"/>
      <c r="FX35" s="22"/>
      <c r="FY35" s="22"/>
      <c r="FZ35" s="22"/>
      <c r="GA35" s="22"/>
      <c r="GB35" s="22"/>
      <c r="GC35" s="22"/>
      <c r="GD35" s="22"/>
      <c r="GE35" s="22"/>
      <c r="GF35" s="22"/>
      <c r="GG35" s="22"/>
      <c r="GH35" s="22"/>
      <c r="GI35" s="22"/>
      <c r="GJ35" s="22"/>
      <c r="GK35" s="22"/>
      <c r="GL35" s="22"/>
      <c r="GM35" s="22"/>
      <c r="GN35" s="22"/>
      <c r="GO35" s="22"/>
      <c r="GP35" s="22"/>
      <c r="GQ35" s="22"/>
      <c r="GR35" s="22"/>
      <c r="GS35" s="22"/>
      <c r="GT35" s="22"/>
      <c r="GU35" s="22"/>
      <c r="GV35" s="22"/>
      <c r="GW35" s="22"/>
      <c r="GX35" s="22"/>
      <c r="GY35" s="22"/>
      <c r="GZ35" s="22"/>
      <c r="HA35" s="22"/>
      <c r="HB35" s="22"/>
      <c r="HC35" s="22"/>
      <c r="HD35" s="22"/>
      <c r="HE35" s="22"/>
      <c r="HF35" s="22"/>
      <c r="HG35" s="22"/>
      <c r="HH35" s="22"/>
      <c r="HI35" s="22"/>
      <c r="HJ35" s="22"/>
      <c r="HK35" s="22"/>
      <c r="HL35" s="22"/>
      <c r="HM35" s="22"/>
      <c r="HN35" s="22"/>
      <c r="HO35" s="22"/>
      <c r="HP35" s="22"/>
      <c r="HQ35" s="22"/>
      <c r="HR35" s="22"/>
      <c r="HS35" s="22"/>
      <c r="HT35" s="22"/>
    </row>
    <row r="36" spans="1:228">
      <c r="A36" s="7" t="s">
        <v>545</v>
      </c>
      <c r="B36" t="s">
        <v>1427</v>
      </c>
      <c r="C36" s="8" t="s">
        <v>1428</v>
      </c>
      <c r="D36" t="s">
        <v>546</v>
      </c>
      <c r="E36" t="s">
        <v>548</v>
      </c>
      <c r="F36" s="14">
        <v>748.25</v>
      </c>
      <c r="G36" s="14">
        <v>0</v>
      </c>
      <c r="H36" s="57">
        <v>1875</v>
      </c>
      <c r="I36" t="s">
        <v>549</v>
      </c>
      <c r="J36" s="15">
        <v>41365</v>
      </c>
      <c r="K36" s="18">
        <v>0</v>
      </c>
    </row>
    <row r="37" spans="1:228">
      <c r="A37" s="7" t="s">
        <v>551</v>
      </c>
      <c r="B37" t="s">
        <v>1429</v>
      </c>
      <c r="C37" s="8" t="s">
        <v>1409</v>
      </c>
      <c r="D37" t="s">
        <v>453</v>
      </c>
      <c r="E37" t="s">
        <v>553</v>
      </c>
      <c r="F37" s="14">
        <v>748.25</v>
      </c>
      <c r="G37" s="14">
        <v>0</v>
      </c>
      <c r="H37" s="57">
        <v>1875</v>
      </c>
      <c r="I37" t="s">
        <v>549</v>
      </c>
      <c r="J37" s="15">
        <v>41365</v>
      </c>
      <c r="K37" s="18">
        <v>0</v>
      </c>
    </row>
    <row r="38" spans="1:228">
      <c r="A38" s="21" t="s">
        <v>554</v>
      </c>
      <c r="B38" s="22" t="s">
        <v>1430</v>
      </c>
      <c r="C38" s="23" t="s">
        <v>1393</v>
      </c>
      <c r="D38" s="22" t="s">
        <v>410</v>
      </c>
      <c r="E38" s="22" t="s">
        <v>555</v>
      </c>
      <c r="F38" s="25">
        <v>370.75</v>
      </c>
      <c r="G38" s="25">
        <v>0</v>
      </c>
      <c r="H38" s="57">
        <v>0</v>
      </c>
      <c r="I38" s="22" t="s">
        <v>398</v>
      </c>
      <c r="J38" s="26">
        <v>41426</v>
      </c>
      <c r="K38" s="29">
        <v>0</v>
      </c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2"/>
      <c r="AY38" s="22"/>
      <c r="AZ38" s="22"/>
      <c r="BA38" s="22"/>
      <c r="BB38" s="22"/>
      <c r="BC38" s="22"/>
      <c r="BD38" s="22"/>
      <c r="BE38" s="22"/>
      <c r="BF38" s="22"/>
      <c r="BG38" s="22"/>
      <c r="BH38" s="22"/>
      <c r="BI38" s="22"/>
      <c r="BJ38" s="22"/>
      <c r="BK38" s="22"/>
      <c r="BL38" s="22"/>
      <c r="BM38" s="22"/>
      <c r="BN38" s="22"/>
      <c r="BO38" s="22"/>
      <c r="BP38" s="22"/>
      <c r="BQ38" s="22"/>
      <c r="BR38" s="22"/>
      <c r="BS38" s="22"/>
      <c r="BT38" s="22"/>
      <c r="BU38" s="22"/>
      <c r="BV38" s="22"/>
      <c r="BW38" s="22"/>
      <c r="BX38" s="22"/>
      <c r="BY38" s="22"/>
      <c r="BZ38" s="22"/>
      <c r="CA38" s="22"/>
      <c r="CB38" s="22"/>
      <c r="CC38" s="22"/>
      <c r="CD38" s="22"/>
      <c r="CE38" s="22"/>
      <c r="CF38" s="22"/>
      <c r="CG38" s="22"/>
      <c r="CH38" s="22"/>
      <c r="CI38" s="22"/>
      <c r="CJ38" s="22"/>
      <c r="CK38" s="22"/>
      <c r="CL38" s="22"/>
      <c r="CM38" s="22"/>
      <c r="CN38" s="22"/>
      <c r="CO38" s="22"/>
      <c r="CP38" s="22"/>
      <c r="CQ38" s="22"/>
      <c r="CR38" s="22"/>
      <c r="CS38" s="22"/>
      <c r="CT38" s="22"/>
      <c r="CU38" s="22"/>
      <c r="CV38" s="22"/>
      <c r="CW38" s="22"/>
      <c r="CX38" s="22"/>
      <c r="CY38" s="22"/>
      <c r="CZ38" s="22"/>
      <c r="DA38" s="22"/>
      <c r="DB38" s="22"/>
      <c r="DC38" s="22"/>
      <c r="DD38" s="22"/>
      <c r="DE38" s="22"/>
      <c r="DF38" s="22"/>
      <c r="DG38" s="22"/>
      <c r="DH38" s="22"/>
      <c r="DI38" s="22"/>
      <c r="DJ38" s="22"/>
      <c r="DK38" s="22"/>
      <c r="DL38" s="22"/>
      <c r="DM38" s="22"/>
      <c r="DN38" s="22"/>
      <c r="DO38" s="22"/>
      <c r="DP38" s="22"/>
      <c r="DQ38" s="22"/>
      <c r="DR38" s="22"/>
      <c r="DS38" s="22"/>
      <c r="DT38" s="22"/>
      <c r="DU38" s="22"/>
      <c r="DV38" s="22"/>
      <c r="DW38" s="22"/>
      <c r="DX38" s="22"/>
      <c r="DY38" s="22"/>
      <c r="DZ38" s="22"/>
      <c r="EA38" s="22"/>
      <c r="EB38" s="22"/>
      <c r="EC38" s="22"/>
      <c r="ED38" s="22"/>
      <c r="EE38" s="22"/>
      <c r="EF38" s="22"/>
      <c r="EG38" s="22"/>
      <c r="EH38" s="22"/>
      <c r="EI38" s="22"/>
      <c r="EJ38" s="22"/>
      <c r="EK38" s="22"/>
      <c r="EL38" s="22"/>
      <c r="EM38" s="22"/>
      <c r="EN38" s="22"/>
      <c r="EO38" s="22"/>
      <c r="EP38" s="22"/>
      <c r="EQ38" s="22"/>
      <c r="ER38" s="22"/>
      <c r="ES38" s="22"/>
      <c r="ET38" s="22"/>
      <c r="EU38" s="22"/>
      <c r="EV38" s="22"/>
      <c r="EW38" s="22"/>
      <c r="EX38" s="22"/>
      <c r="EY38" s="22"/>
      <c r="EZ38" s="22"/>
      <c r="FA38" s="22"/>
      <c r="FB38" s="22"/>
      <c r="FC38" s="22"/>
      <c r="FD38" s="22"/>
      <c r="FE38" s="22"/>
      <c r="FF38" s="22"/>
      <c r="FG38" s="22"/>
      <c r="FH38" s="22"/>
      <c r="FI38" s="22"/>
      <c r="FJ38" s="22"/>
      <c r="FK38" s="22"/>
      <c r="FL38" s="22"/>
      <c r="FM38" s="22"/>
      <c r="FN38" s="22"/>
      <c r="FO38" s="22"/>
      <c r="FP38" s="22"/>
      <c r="FQ38" s="22"/>
      <c r="FR38" s="22"/>
      <c r="FS38" s="22"/>
      <c r="FT38" s="22"/>
      <c r="FU38" s="22"/>
      <c r="FV38" s="22"/>
      <c r="FW38" s="22"/>
      <c r="FX38" s="22"/>
      <c r="FY38" s="22"/>
      <c r="FZ38" s="22"/>
      <c r="GA38" s="22"/>
      <c r="GB38" s="22"/>
      <c r="GC38" s="22"/>
      <c r="GD38" s="22"/>
      <c r="GE38" s="22"/>
      <c r="GF38" s="22"/>
      <c r="GG38" s="22"/>
      <c r="GH38" s="22"/>
      <c r="GI38" s="22"/>
      <c r="GJ38" s="22"/>
      <c r="GK38" s="22"/>
      <c r="GL38" s="22"/>
      <c r="GM38" s="22"/>
      <c r="GN38" s="22"/>
      <c r="GO38" s="22"/>
      <c r="GP38" s="22"/>
      <c r="GQ38" s="22"/>
      <c r="GR38" s="22"/>
      <c r="GS38" s="22"/>
      <c r="GT38" s="22"/>
      <c r="GU38" s="22"/>
      <c r="GV38" s="22"/>
      <c r="GW38" s="22"/>
      <c r="GX38" s="22"/>
      <c r="GY38" s="22"/>
      <c r="GZ38" s="22"/>
      <c r="HA38" s="22"/>
      <c r="HB38" s="22"/>
      <c r="HC38" s="22"/>
      <c r="HD38" s="22"/>
      <c r="HE38" s="22"/>
      <c r="HF38" s="22"/>
      <c r="HG38" s="22"/>
      <c r="HH38" s="22"/>
      <c r="HI38" s="22"/>
      <c r="HJ38" s="22"/>
      <c r="HK38" s="22"/>
      <c r="HL38" s="22"/>
      <c r="HM38" s="22"/>
      <c r="HN38" s="22"/>
      <c r="HO38" s="22"/>
      <c r="HP38" s="22"/>
      <c r="HQ38" s="22"/>
      <c r="HR38" s="22"/>
      <c r="HS38" s="22"/>
      <c r="HT38" s="22"/>
    </row>
    <row r="39" spans="1:228">
      <c r="A39" s="33" t="s">
        <v>556</v>
      </c>
      <c r="B39" s="33" t="s">
        <v>1431</v>
      </c>
      <c r="C39" s="44" t="s">
        <v>1384</v>
      </c>
      <c r="D39" s="34" t="s">
        <v>557</v>
      </c>
      <c r="E39" s="34" t="s">
        <v>559</v>
      </c>
      <c r="F39" s="38">
        <v>695.75</v>
      </c>
      <c r="G39" s="38">
        <v>0</v>
      </c>
      <c r="H39" s="57">
        <v>1875</v>
      </c>
      <c r="I39" s="37">
        <v>0</v>
      </c>
      <c r="J39" s="37"/>
      <c r="K39" s="43">
        <v>0</v>
      </c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4"/>
      <c r="AK39" s="34"/>
      <c r="AL39" s="34"/>
      <c r="AM39" s="34"/>
      <c r="AN39" s="34"/>
      <c r="AO39" s="34"/>
      <c r="AP39" s="34"/>
      <c r="AQ39" s="34"/>
      <c r="AR39" s="34"/>
      <c r="AS39" s="34"/>
      <c r="AT39" s="34"/>
      <c r="AU39" s="34"/>
      <c r="AV39" s="34"/>
      <c r="AW39" s="34"/>
      <c r="AX39" s="34"/>
      <c r="AY39" s="34"/>
      <c r="AZ39" s="34"/>
      <c r="BA39" s="34"/>
      <c r="BB39" s="34"/>
      <c r="BC39" s="34"/>
      <c r="BD39" s="34"/>
      <c r="BE39" s="34"/>
      <c r="BF39" s="34"/>
      <c r="BG39" s="34"/>
      <c r="BH39" s="34"/>
      <c r="BI39" s="34"/>
      <c r="BJ39" s="34"/>
      <c r="BK39" s="34"/>
      <c r="BL39" s="34"/>
      <c r="BM39" s="34"/>
      <c r="BN39" s="34"/>
      <c r="BO39" s="34"/>
      <c r="BP39" s="34"/>
      <c r="BQ39" s="34"/>
      <c r="BR39" s="34"/>
      <c r="BS39" s="34"/>
      <c r="BT39" s="34"/>
      <c r="BU39" s="34"/>
      <c r="BV39" s="34"/>
      <c r="BW39" s="34"/>
      <c r="BX39" s="34"/>
      <c r="BY39" s="34"/>
      <c r="BZ39" s="34"/>
      <c r="CA39" s="34"/>
      <c r="CB39" s="34"/>
      <c r="CC39" s="34"/>
      <c r="CD39" s="34"/>
      <c r="CE39" s="34"/>
      <c r="CF39" s="34"/>
      <c r="CG39" s="34"/>
      <c r="CH39" s="34"/>
      <c r="CI39" s="34"/>
      <c r="CJ39" s="34"/>
      <c r="CK39" s="34"/>
      <c r="CL39" s="34"/>
      <c r="CM39" s="34"/>
      <c r="CN39" s="34"/>
      <c r="CO39" s="34"/>
      <c r="CP39" s="34"/>
      <c r="CQ39" s="34"/>
      <c r="CR39" s="34"/>
      <c r="CS39" s="34"/>
      <c r="CT39" s="34"/>
      <c r="CU39" s="34"/>
      <c r="CV39" s="34"/>
      <c r="CW39" s="34"/>
      <c r="CX39" s="34"/>
      <c r="CY39" s="34"/>
      <c r="CZ39" s="34"/>
      <c r="DA39" s="34"/>
      <c r="DB39" s="34"/>
      <c r="DC39" s="34"/>
      <c r="DD39" s="34"/>
      <c r="DE39" s="34"/>
      <c r="DF39" s="34"/>
      <c r="DG39" s="34"/>
      <c r="DH39" s="34"/>
      <c r="DI39" s="34"/>
      <c r="DJ39" s="34"/>
      <c r="DK39" s="34"/>
      <c r="DL39" s="34"/>
      <c r="DM39" s="34"/>
      <c r="DN39" s="34"/>
      <c r="DO39" s="34"/>
      <c r="DP39" s="34"/>
      <c r="DQ39" s="34"/>
      <c r="DR39" s="34"/>
      <c r="DS39" s="34"/>
      <c r="DT39" s="34"/>
      <c r="DU39" s="34"/>
      <c r="DV39" s="34"/>
      <c r="DW39" s="34"/>
      <c r="DX39" s="34"/>
      <c r="DY39" s="34"/>
      <c r="DZ39" s="34"/>
      <c r="EA39" s="34"/>
      <c r="EB39" s="34"/>
      <c r="EC39" s="34"/>
      <c r="ED39" s="34"/>
      <c r="EE39" s="34"/>
      <c r="EF39" s="34"/>
      <c r="EG39" s="34"/>
      <c r="EH39" s="34"/>
      <c r="EI39" s="34"/>
      <c r="EJ39" s="34"/>
      <c r="EK39" s="34"/>
      <c r="EL39" s="34"/>
      <c r="EM39" s="34"/>
      <c r="EN39" s="34"/>
      <c r="EO39" s="34"/>
      <c r="EP39" s="34"/>
      <c r="EQ39" s="34"/>
      <c r="ER39" s="34"/>
      <c r="ES39" s="34"/>
      <c r="ET39" s="34"/>
      <c r="EU39" s="34"/>
      <c r="EV39" s="34"/>
      <c r="EW39" s="34"/>
      <c r="EX39" s="34"/>
      <c r="EY39" s="34"/>
      <c r="EZ39" s="34"/>
      <c r="FA39" s="34"/>
      <c r="FB39" s="34"/>
      <c r="FC39" s="34"/>
      <c r="FD39" s="34"/>
      <c r="FE39" s="34"/>
      <c r="FF39" s="34"/>
      <c r="FG39" s="34"/>
      <c r="FH39" s="34"/>
      <c r="FI39" s="34"/>
      <c r="FJ39" s="34"/>
      <c r="FK39" s="34"/>
      <c r="FL39" s="34"/>
      <c r="FM39" s="34"/>
      <c r="FN39" s="34"/>
      <c r="FO39" s="34"/>
      <c r="FP39" s="34"/>
      <c r="FQ39" s="34"/>
      <c r="FR39" s="34"/>
      <c r="FS39" s="34"/>
      <c r="FT39" s="34"/>
      <c r="FU39" s="34"/>
      <c r="FV39" s="34"/>
      <c r="FW39" s="34"/>
      <c r="FX39" s="34"/>
      <c r="FY39" s="34"/>
      <c r="FZ39" s="34"/>
      <c r="GA39" s="34"/>
      <c r="GB39" s="34"/>
      <c r="GC39" s="34"/>
      <c r="GD39" s="34"/>
      <c r="GE39" s="34"/>
      <c r="GF39" s="34"/>
      <c r="GG39" s="34"/>
      <c r="GH39" s="34"/>
      <c r="GI39" s="34"/>
      <c r="GJ39" s="34"/>
      <c r="GK39" s="34"/>
      <c r="GL39" s="34"/>
      <c r="GM39" s="34"/>
      <c r="GN39" s="34"/>
      <c r="GO39" s="34"/>
      <c r="GP39" s="34"/>
      <c r="GQ39" s="34"/>
      <c r="GR39" s="34"/>
      <c r="GS39" s="34"/>
      <c r="GT39" s="34"/>
      <c r="GU39" s="34"/>
      <c r="GV39" s="34"/>
      <c r="GW39" s="34"/>
      <c r="GX39" s="34"/>
      <c r="GY39" s="34"/>
      <c r="GZ39" s="34"/>
      <c r="HA39" s="34"/>
      <c r="HB39" s="34"/>
      <c r="HC39" s="34"/>
      <c r="HD39" s="34"/>
      <c r="HE39" s="34"/>
      <c r="HF39" s="34"/>
      <c r="HG39" s="34"/>
      <c r="HH39" s="34"/>
      <c r="HI39" s="34"/>
      <c r="HJ39" s="34"/>
      <c r="HK39" s="34"/>
      <c r="HL39" s="34"/>
      <c r="HM39" s="34"/>
      <c r="HN39" s="34"/>
      <c r="HO39" s="34"/>
      <c r="HP39" s="34"/>
      <c r="HQ39" s="34"/>
      <c r="HR39" s="34"/>
      <c r="HS39" s="34"/>
      <c r="HT39" s="34"/>
    </row>
    <row r="40" spans="1:228">
      <c r="A40" s="7" t="s">
        <v>562</v>
      </c>
      <c r="B40" t="s">
        <v>1432</v>
      </c>
      <c r="C40" s="8" t="s">
        <v>1382</v>
      </c>
      <c r="D40" t="s">
        <v>367</v>
      </c>
      <c r="E40" t="s">
        <v>564</v>
      </c>
      <c r="F40" s="14">
        <v>748.25</v>
      </c>
      <c r="G40" s="14">
        <v>0</v>
      </c>
      <c r="H40" s="57">
        <v>1875</v>
      </c>
      <c r="I40" t="s">
        <v>549</v>
      </c>
      <c r="J40" s="15">
        <v>41365</v>
      </c>
      <c r="K40" s="18">
        <v>0</v>
      </c>
    </row>
    <row r="41" spans="1:228">
      <c r="A41" s="21" t="s">
        <v>565</v>
      </c>
      <c r="B41" s="22" t="s">
        <v>1433</v>
      </c>
      <c r="C41" s="23" t="s">
        <v>1434</v>
      </c>
      <c r="D41" s="22" t="s">
        <v>566</v>
      </c>
      <c r="E41" s="22" t="s">
        <v>568</v>
      </c>
      <c r="F41" s="25">
        <v>370.75</v>
      </c>
      <c r="G41" s="25">
        <v>0</v>
      </c>
      <c r="H41" s="57">
        <v>0</v>
      </c>
      <c r="I41" s="22" t="s">
        <v>398</v>
      </c>
      <c r="J41" s="26">
        <v>41426</v>
      </c>
      <c r="K41" s="29">
        <v>0</v>
      </c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  <c r="AT41" s="22"/>
      <c r="AU41" s="22"/>
      <c r="AV41" s="22"/>
      <c r="AW41" s="22"/>
      <c r="AX41" s="22"/>
      <c r="AY41" s="22"/>
      <c r="AZ41" s="22"/>
      <c r="BA41" s="22"/>
      <c r="BB41" s="22"/>
      <c r="BC41" s="22"/>
      <c r="BD41" s="22"/>
      <c r="BE41" s="22"/>
      <c r="BF41" s="22"/>
      <c r="BG41" s="22"/>
      <c r="BH41" s="22"/>
      <c r="BI41" s="22"/>
      <c r="BJ41" s="22"/>
      <c r="BK41" s="22"/>
      <c r="BL41" s="22"/>
      <c r="BM41" s="22"/>
      <c r="BN41" s="22"/>
      <c r="BO41" s="22"/>
      <c r="BP41" s="22"/>
      <c r="BQ41" s="22"/>
      <c r="BR41" s="22"/>
      <c r="BS41" s="22"/>
      <c r="BT41" s="22"/>
      <c r="BU41" s="22"/>
      <c r="BV41" s="22"/>
      <c r="BW41" s="22"/>
      <c r="BX41" s="22"/>
      <c r="BY41" s="22"/>
      <c r="BZ41" s="22"/>
      <c r="CA41" s="22"/>
      <c r="CB41" s="22"/>
      <c r="CC41" s="22"/>
      <c r="CD41" s="22"/>
      <c r="CE41" s="22"/>
      <c r="CF41" s="22"/>
      <c r="CG41" s="22"/>
      <c r="CH41" s="22"/>
      <c r="CI41" s="22"/>
      <c r="CJ41" s="22"/>
      <c r="CK41" s="22"/>
      <c r="CL41" s="22"/>
      <c r="CM41" s="22"/>
      <c r="CN41" s="22"/>
      <c r="CO41" s="22"/>
      <c r="CP41" s="22"/>
      <c r="CQ41" s="22"/>
      <c r="CR41" s="22"/>
      <c r="CS41" s="22"/>
      <c r="CT41" s="22"/>
      <c r="CU41" s="22"/>
      <c r="CV41" s="22"/>
      <c r="CW41" s="22"/>
      <c r="CX41" s="22"/>
      <c r="CY41" s="22"/>
      <c r="CZ41" s="22"/>
      <c r="DA41" s="22"/>
      <c r="DB41" s="22"/>
      <c r="DC41" s="22"/>
      <c r="DD41" s="22"/>
      <c r="DE41" s="22"/>
      <c r="DF41" s="22"/>
      <c r="DG41" s="22"/>
      <c r="DH41" s="22"/>
      <c r="DI41" s="22"/>
      <c r="DJ41" s="22"/>
      <c r="DK41" s="22"/>
      <c r="DL41" s="22"/>
      <c r="DM41" s="22"/>
      <c r="DN41" s="22"/>
      <c r="DO41" s="22"/>
      <c r="DP41" s="22"/>
      <c r="DQ41" s="22"/>
      <c r="DR41" s="22"/>
      <c r="DS41" s="22"/>
      <c r="DT41" s="22"/>
      <c r="DU41" s="22"/>
      <c r="DV41" s="22"/>
      <c r="DW41" s="22"/>
      <c r="DX41" s="22"/>
      <c r="DY41" s="22"/>
      <c r="DZ41" s="22"/>
      <c r="EA41" s="22"/>
      <c r="EB41" s="22"/>
      <c r="EC41" s="22"/>
      <c r="ED41" s="22"/>
      <c r="EE41" s="22"/>
      <c r="EF41" s="22"/>
      <c r="EG41" s="22"/>
      <c r="EH41" s="22"/>
      <c r="EI41" s="22"/>
      <c r="EJ41" s="22"/>
      <c r="EK41" s="22"/>
      <c r="EL41" s="22"/>
      <c r="EM41" s="22"/>
      <c r="EN41" s="22"/>
      <c r="EO41" s="22"/>
      <c r="EP41" s="22"/>
      <c r="EQ41" s="22"/>
      <c r="ER41" s="22"/>
      <c r="ES41" s="22"/>
      <c r="ET41" s="22"/>
      <c r="EU41" s="22"/>
      <c r="EV41" s="22"/>
      <c r="EW41" s="22"/>
      <c r="EX41" s="22"/>
      <c r="EY41" s="22"/>
      <c r="EZ41" s="22"/>
      <c r="FA41" s="22"/>
      <c r="FB41" s="22"/>
      <c r="FC41" s="22"/>
      <c r="FD41" s="22"/>
      <c r="FE41" s="22"/>
      <c r="FF41" s="22"/>
      <c r="FG41" s="22"/>
      <c r="FH41" s="22"/>
      <c r="FI41" s="22"/>
      <c r="FJ41" s="22"/>
      <c r="FK41" s="22"/>
      <c r="FL41" s="22"/>
      <c r="FM41" s="22"/>
      <c r="FN41" s="22"/>
      <c r="FO41" s="22"/>
      <c r="FP41" s="22"/>
      <c r="FQ41" s="22"/>
      <c r="FR41" s="22"/>
      <c r="FS41" s="22"/>
      <c r="FT41" s="22"/>
      <c r="FU41" s="22"/>
      <c r="FV41" s="22"/>
      <c r="FW41" s="22"/>
      <c r="FX41" s="22"/>
      <c r="FY41" s="22"/>
      <c r="FZ41" s="22"/>
      <c r="GA41" s="22"/>
      <c r="GB41" s="22"/>
      <c r="GC41" s="22"/>
      <c r="GD41" s="22"/>
      <c r="GE41" s="22"/>
      <c r="GF41" s="22"/>
      <c r="GG41" s="22"/>
      <c r="GH41" s="22"/>
      <c r="GI41" s="22"/>
      <c r="GJ41" s="22"/>
      <c r="GK41" s="22"/>
      <c r="GL41" s="22"/>
      <c r="GM41" s="22"/>
      <c r="GN41" s="22"/>
      <c r="GO41" s="22"/>
      <c r="GP41" s="22"/>
      <c r="GQ41" s="22"/>
      <c r="GR41" s="22"/>
      <c r="GS41" s="22"/>
      <c r="GT41" s="22"/>
      <c r="GU41" s="22"/>
      <c r="GV41" s="22"/>
      <c r="GW41" s="22"/>
      <c r="GX41" s="22"/>
      <c r="GY41" s="22"/>
      <c r="GZ41" s="22"/>
      <c r="HA41" s="22"/>
      <c r="HB41" s="22"/>
      <c r="HC41" s="22"/>
      <c r="HD41" s="22"/>
      <c r="HE41" s="22"/>
      <c r="HF41" s="22"/>
      <c r="HG41" s="22"/>
      <c r="HH41" s="22"/>
      <c r="HI41" s="22"/>
      <c r="HJ41" s="22"/>
      <c r="HK41" s="22"/>
      <c r="HL41" s="22"/>
      <c r="HM41" s="22"/>
      <c r="HN41" s="22"/>
      <c r="HO41" s="22"/>
      <c r="HP41" s="22"/>
      <c r="HQ41" s="22"/>
      <c r="HR41" s="22"/>
      <c r="HS41" s="22"/>
      <c r="HT41" s="22"/>
    </row>
    <row r="42" spans="1:228">
      <c r="A42" s="7" t="s">
        <v>569</v>
      </c>
      <c r="B42" t="s">
        <v>1435</v>
      </c>
      <c r="C42" s="8" t="s">
        <v>1409</v>
      </c>
      <c r="D42" t="s">
        <v>453</v>
      </c>
      <c r="E42" t="s">
        <v>571</v>
      </c>
      <c r="F42" s="14">
        <v>748.25</v>
      </c>
      <c r="G42" s="14">
        <v>0</v>
      </c>
      <c r="H42" s="57">
        <v>1875</v>
      </c>
      <c r="I42" t="s">
        <v>549</v>
      </c>
      <c r="J42" s="15">
        <v>41334</v>
      </c>
      <c r="K42" s="18">
        <v>0</v>
      </c>
    </row>
    <row r="43" spans="1:228">
      <c r="A43" s="21" t="s">
        <v>572</v>
      </c>
      <c r="B43" s="22" t="s">
        <v>1436</v>
      </c>
      <c r="C43" s="23" t="s">
        <v>1393</v>
      </c>
      <c r="D43" s="22" t="s">
        <v>410</v>
      </c>
      <c r="E43" s="22" t="s">
        <v>574</v>
      </c>
      <c r="F43" s="25">
        <v>370.75</v>
      </c>
      <c r="G43" s="25">
        <v>0</v>
      </c>
      <c r="H43" s="57">
        <v>0</v>
      </c>
      <c r="I43" s="22" t="s">
        <v>398</v>
      </c>
      <c r="J43" s="26">
        <v>41426</v>
      </c>
      <c r="K43" s="29">
        <v>0</v>
      </c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2"/>
      <c r="AS43" s="22"/>
      <c r="AT43" s="22"/>
      <c r="AU43" s="22"/>
      <c r="AV43" s="22"/>
      <c r="AW43" s="22"/>
      <c r="AX43" s="22"/>
      <c r="AY43" s="22"/>
      <c r="AZ43" s="22"/>
      <c r="BA43" s="22"/>
      <c r="BB43" s="22"/>
      <c r="BC43" s="22"/>
      <c r="BD43" s="22"/>
      <c r="BE43" s="22"/>
      <c r="BF43" s="22"/>
      <c r="BG43" s="22"/>
      <c r="BH43" s="22"/>
      <c r="BI43" s="22"/>
      <c r="BJ43" s="22"/>
      <c r="BK43" s="22"/>
      <c r="BL43" s="22"/>
      <c r="BM43" s="22"/>
      <c r="BN43" s="22"/>
      <c r="BO43" s="22"/>
      <c r="BP43" s="22"/>
      <c r="BQ43" s="22"/>
      <c r="BR43" s="22"/>
      <c r="BS43" s="22"/>
      <c r="BT43" s="22"/>
      <c r="BU43" s="22"/>
      <c r="BV43" s="22"/>
      <c r="BW43" s="22"/>
      <c r="BX43" s="22"/>
      <c r="BY43" s="22"/>
      <c r="BZ43" s="22"/>
      <c r="CA43" s="22"/>
      <c r="CB43" s="22"/>
      <c r="CC43" s="22"/>
      <c r="CD43" s="22"/>
      <c r="CE43" s="22"/>
      <c r="CF43" s="22"/>
      <c r="CG43" s="22"/>
      <c r="CH43" s="22"/>
      <c r="CI43" s="22"/>
      <c r="CJ43" s="22"/>
      <c r="CK43" s="22"/>
      <c r="CL43" s="22"/>
      <c r="CM43" s="22"/>
      <c r="CN43" s="22"/>
      <c r="CO43" s="22"/>
      <c r="CP43" s="22"/>
      <c r="CQ43" s="22"/>
      <c r="CR43" s="22"/>
      <c r="CS43" s="22"/>
      <c r="CT43" s="22"/>
      <c r="CU43" s="22"/>
      <c r="CV43" s="22"/>
      <c r="CW43" s="22"/>
      <c r="CX43" s="22"/>
      <c r="CY43" s="22"/>
      <c r="CZ43" s="22"/>
      <c r="DA43" s="22"/>
      <c r="DB43" s="22"/>
      <c r="DC43" s="22"/>
      <c r="DD43" s="22"/>
      <c r="DE43" s="22"/>
      <c r="DF43" s="22"/>
      <c r="DG43" s="22"/>
      <c r="DH43" s="22"/>
      <c r="DI43" s="22"/>
      <c r="DJ43" s="22"/>
      <c r="DK43" s="22"/>
      <c r="DL43" s="22"/>
      <c r="DM43" s="22"/>
      <c r="DN43" s="22"/>
      <c r="DO43" s="22"/>
      <c r="DP43" s="22"/>
      <c r="DQ43" s="22"/>
      <c r="DR43" s="22"/>
      <c r="DS43" s="22"/>
      <c r="DT43" s="22"/>
      <c r="DU43" s="22"/>
      <c r="DV43" s="22"/>
      <c r="DW43" s="22"/>
      <c r="DX43" s="22"/>
      <c r="DY43" s="22"/>
      <c r="DZ43" s="22"/>
      <c r="EA43" s="22"/>
      <c r="EB43" s="22"/>
      <c r="EC43" s="22"/>
      <c r="ED43" s="22"/>
      <c r="EE43" s="22"/>
      <c r="EF43" s="22"/>
      <c r="EG43" s="22"/>
      <c r="EH43" s="22"/>
      <c r="EI43" s="22"/>
      <c r="EJ43" s="22"/>
      <c r="EK43" s="22"/>
      <c r="EL43" s="22"/>
      <c r="EM43" s="22"/>
      <c r="EN43" s="22"/>
      <c r="EO43" s="22"/>
      <c r="EP43" s="22"/>
      <c r="EQ43" s="22"/>
      <c r="ER43" s="22"/>
      <c r="ES43" s="22"/>
      <c r="ET43" s="22"/>
      <c r="EU43" s="22"/>
      <c r="EV43" s="22"/>
      <c r="EW43" s="22"/>
      <c r="EX43" s="22"/>
      <c r="EY43" s="22"/>
      <c r="EZ43" s="22"/>
      <c r="FA43" s="22"/>
      <c r="FB43" s="22"/>
      <c r="FC43" s="22"/>
      <c r="FD43" s="22"/>
      <c r="FE43" s="22"/>
      <c r="FF43" s="22"/>
      <c r="FG43" s="22"/>
      <c r="FH43" s="22"/>
      <c r="FI43" s="22"/>
      <c r="FJ43" s="22"/>
      <c r="FK43" s="22"/>
      <c r="FL43" s="22"/>
      <c r="FM43" s="22"/>
      <c r="FN43" s="22"/>
      <c r="FO43" s="22"/>
      <c r="FP43" s="22"/>
      <c r="FQ43" s="22"/>
      <c r="FR43" s="22"/>
      <c r="FS43" s="22"/>
      <c r="FT43" s="22"/>
      <c r="FU43" s="22"/>
      <c r="FV43" s="22"/>
      <c r="FW43" s="22"/>
      <c r="FX43" s="22"/>
      <c r="FY43" s="22"/>
      <c r="FZ43" s="22"/>
      <c r="GA43" s="22"/>
      <c r="GB43" s="22"/>
      <c r="GC43" s="22"/>
      <c r="GD43" s="22"/>
      <c r="GE43" s="22"/>
      <c r="GF43" s="22"/>
      <c r="GG43" s="22"/>
      <c r="GH43" s="22"/>
      <c r="GI43" s="22"/>
      <c r="GJ43" s="22"/>
      <c r="GK43" s="22"/>
      <c r="GL43" s="22"/>
      <c r="GM43" s="22"/>
      <c r="GN43" s="22"/>
      <c r="GO43" s="22"/>
      <c r="GP43" s="22"/>
      <c r="GQ43" s="22"/>
      <c r="GR43" s="22"/>
      <c r="GS43" s="22"/>
      <c r="GT43" s="22"/>
      <c r="GU43" s="22"/>
      <c r="GV43" s="22"/>
      <c r="GW43" s="22"/>
      <c r="GX43" s="22"/>
      <c r="GY43" s="22"/>
      <c r="GZ43" s="22"/>
      <c r="HA43" s="22"/>
      <c r="HB43" s="22"/>
      <c r="HC43" s="22"/>
      <c r="HD43" s="22"/>
      <c r="HE43" s="22"/>
      <c r="HF43" s="22"/>
      <c r="HG43" s="22"/>
      <c r="HH43" s="22"/>
      <c r="HI43" s="22"/>
      <c r="HJ43" s="22"/>
      <c r="HK43" s="22"/>
      <c r="HL43" s="22"/>
      <c r="HM43" s="22"/>
      <c r="HN43" s="22"/>
      <c r="HO43" s="22"/>
      <c r="HP43" s="22"/>
      <c r="HQ43" s="22"/>
      <c r="HR43" s="22"/>
      <c r="HS43" s="22"/>
      <c r="HT43" s="22"/>
    </row>
    <row r="44" spans="1:228">
      <c r="A44" s="7" t="s">
        <v>575</v>
      </c>
      <c r="B44" t="s">
        <v>1437</v>
      </c>
      <c r="C44" s="8" t="s">
        <v>1382</v>
      </c>
      <c r="D44" t="s">
        <v>367</v>
      </c>
      <c r="E44" t="s">
        <v>577</v>
      </c>
      <c r="F44" s="14">
        <v>748.25</v>
      </c>
      <c r="G44" s="14">
        <v>0</v>
      </c>
      <c r="H44" s="57">
        <v>1875</v>
      </c>
      <c r="I44" t="s">
        <v>549</v>
      </c>
      <c r="J44" s="15">
        <v>41334</v>
      </c>
      <c r="K44" s="18">
        <v>0</v>
      </c>
    </row>
    <row r="45" spans="1:228">
      <c r="A45" s="7" t="s">
        <v>642</v>
      </c>
      <c r="B45" t="s">
        <v>1438</v>
      </c>
      <c r="C45" s="8" t="s">
        <v>1412</v>
      </c>
      <c r="D45" t="s">
        <v>463</v>
      </c>
      <c r="E45" t="s">
        <v>644</v>
      </c>
      <c r="F45" s="14">
        <v>116</v>
      </c>
      <c r="G45" s="14">
        <v>0</v>
      </c>
      <c r="H45" s="57">
        <v>562.5</v>
      </c>
      <c r="I45" t="s">
        <v>382</v>
      </c>
      <c r="J45" s="15">
        <v>41365</v>
      </c>
      <c r="K45" s="18">
        <v>1208</v>
      </c>
    </row>
    <row r="46" spans="1:228">
      <c r="A46" s="7" t="s">
        <v>645</v>
      </c>
      <c r="B46" t="s">
        <v>1439</v>
      </c>
      <c r="C46" s="8" t="s">
        <v>1412</v>
      </c>
      <c r="D46" t="s">
        <v>463</v>
      </c>
      <c r="E46" t="s">
        <v>647</v>
      </c>
      <c r="F46" s="14">
        <v>64.63</v>
      </c>
      <c r="G46" s="14">
        <v>0</v>
      </c>
      <c r="H46" s="57">
        <v>475</v>
      </c>
      <c r="I46" t="s">
        <v>488</v>
      </c>
      <c r="J46" s="15">
        <v>41365</v>
      </c>
      <c r="K46" s="18">
        <v>1043</v>
      </c>
    </row>
    <row r="47" spans="1:228">
      <c r="A47" s="7" t="s">
        <v>648</v>
      </c>
      <c r="B47" t="s">
        <v>1440</v>
      </c>
      <c r="C47" s="8" t="s">
        <v>1441</v>
      </c>
      <c r="D47" t="s">
        <v>649</v>
      </c>
      <c r="E47" t="s">
        <v>651</v>
      </c>
      <c r="F47" s="14">
        <v>77.25</v>
      </c>
      <c r="G47" s="14">
        <v>0</v>
      </c>
      <c r="H47" s="57">
        <v>475</v>
      </c>
      <c r="I47" t="s">
        <v>652</v>
      </c>
      <c r="J47" s="15">
        <v>41365</v>
      </c>
      <c r="K47" s="18">
        <v>1043</v>
      </c>
    </row>
    <row r="48" spans="1:228">
      <c r="A48" s="7" t="s">
        <v>653</v>
      </c>
      <c r="B48" t="s">
        <v>1442</v>
      </c>
      <c r="C48" s="8" t="s">
        <v>1443</v>
      </c>
      <c r="D48" t="s">
        <v>654</v>
      </c>
      <c r="E48" t="s">
        <v>656</v>
      </c>
      <c r="F48" s="14">
        <v>77.25</v>
      </c>
      <c r="G48" s="14">
        <v>0</v>
      </c>
      <c r="H48" s="57">
        <v>475</v>
      </c>
      <c r="I48" t="s">
        <v>652</v>
      </c>
      <c r="J48" s="15">
        <v>41334</v>
      </c>
      <c r="K48" s="18">
        <v>0</v>
      </c>
    </row>
    <row r="49" spans="1:11">
      <c r="A49" s="7" t="s">
        <v>657</v>
      </c>
      <c r="B49" t="s">
        <v>1444</v>
      </c>
      <c r="C49" s="8" t="s">
        <v>1412</v>
      </c>
      <c r="D49" t="s">
        <v>463</v>
      </c>
      <c r="E49" t="s">
        <v>659</v>
      </c>
      <c r="F49" s="14">
        <v>116</v>
      </c>
      <c r="G49" s="14">
        <v>27.63</v>
      </c>
      <c r="H49" s="57">
        <v>562.5</v>
      </c>
      <c r="I49" t="s">
        <v>382</v>
      </c>
      <c r="J49" s="15">
        <v>41365</v>
      </c>
      <c r="K49" s="18">
        <v>1208</v>
      </c>
    </row>
    <row r="50" spans="1:11">
      <c r="A50" s="7" t="s">
        <v>660</v>
      </c>
      <c r="B50" t="s">
        <v>1445</v>
      </c>
      <c r="C50" s="8" t="s">
        <v>1434</v>
      </c>
      <c r="D50" t="s">
        <v>566</v>
      </c>
      <c r="E50" t="s">
        <v>662</v>
      </c>
      <c r="F50" s="14">
        <v>51.13</v>
      </c>
      <c r="G50" s="14">
        <v>0</v>
      </c>
      <c r="H50" s="57">
        <v>375</v>
      </c>
      <c r="I50" t="s">
        <v>499</v>
      </c>
      <c r="J50" s="15">
        <v>41365</v>
      </c>
      <c r="K50" s="18">
        <v>833</v>
      </c>
    </row>
    <row r="51" spans="1:11">
      <c r="A51" s="7" t="s">
        <v>666</v>
      </c>
      <c r="B51" t="s">
        <v>1446</v>
      </c>
      <c r="C51" s="8" t="s">
        <v>1447</v>
      </c>
      <c r="D51" t="s">
        <v>667</v>
      </c>
      <c r="E51" t="s">
        <v>669</v>
      </c>
      <c r="F51" s="14">
        <v>51.13</v>
      </c>
      <c r="G51" s="14">
        <v>0</v>
      </c>
      <c r="H51" s="57">
        <v>375</v>
      </c>
      <c r="I51" t="s">
        <v>499</v>
      </c>
      <c r="J51" s="15">
        <v>41365</v>
      </c>
      <c r="K51" s="18">
        <v>833</v>
      </c>
    </row>
    <row r="52" spans="1:11">
      <c r="A52" s="7" t="s">
        <v>670</v>
      </c>
      <c r="B52" t="s">
        <v>1448</v>
      </c>
      <c r="C52" s="8" t="s">
        <v>1380</v>
      </c>
      <c r="D52" t="s">
        <v>449</v>
      </c>
      <c r="E52" t="s">
        <v>672</v>
      </c>
      <c r="F52" s="14">
        <v>77.5</v>
      </c>
      <c r="G52" s="14">
        <v>0</v>
      </c>
      <c r="H52" s="57">
        <v>475</v>
      </c>
      <c r="I52" t="s">
        <v>384</v>
      </c>
      <c r="J52" s="15">
        <v>41365</v>
      </c>
      <c r="K52" s="18">
        <v>1043</v>
      </c>
    </row>
    <row r="53" spans="1:11">
      <c r="A53" s="7" t="s">
        <v>673</v>
      </c>
      <c r="B53" t="s">
        <v>1449</v>
      </c>
      <c r="C53" s="8" t="s">
        <v>1450</v>
      </c>
      <c r="D53" t="s">
        <v>586</v>
      </c>
      <c r="E53" t="s">
        <v>675</v>
      </c>
      <c r="F53" s="14">
        <v>77.5</v>
      </c>
      <c r="G53" s="14">
        <v>0</v>
      </c>
      <c r="H53" s="57">
        <v>475</v>
      </c>
      <c r="I53" t="s">
        <v>384</v>
      </c>
      <c r="J53" s="15">
        <v>41365</v>
      </c>
      <c r="K53" s="18">
        <v>1043</v>
      </c>
    </row>
    <row r="54" spans="1:11">
      <c r="A54" s="7" t="s">
        <v>676</v>
      </c>
      <c r="B54" t="s">
        <v>1451</v>
      </c>
      <c r="C54" s="8" t="s">
        <v>1452</v>
      </c>
      <c r="D54" t="s">
        <v>677</v>
      </c>
      <c r="E54" t="s">
        <v>679</v>
      </c>
      <c r="F54" s="14">
        <v>77.5</v>
      </c>
      <c r="G54" s="14">
        <v>0</v>
      </c>
      <c r="H54" s="57">
        <v>475</v>
      </c>
      <c r="I54" t="s">
        <v>384</v>
      </c>
      <c r="J54" s="15">
        <v>41365</v>
      </c>
      <c r="K54" s="18">
        <v>1043</v>
      </c>
    </row>
    <row r="55" spans="1:11">
      <c r="A55" s="7" t="s">
        <v>680</v>
      </c>
      <c r="B55" t="s">
        <v>1453</v>
      </c>
      <c r="C55" s="8" t="s">
        <v>1398</v>
      </c>
      <c r="D55" t="s">
        <v>427</v>
      </c>
      <c r="E55" t="s">
        <v>682</v>
      </c>
      <c r="F55" s="14">
        <v>64.63</v>
      </c>
      <c r="G55" s="14">
        <v>0</v>
      </c>
      <c r="H55" s="57">
        <v>475</v>
      </c>
      <c r="I55" t="s">
        <v>488</v>
      </c>
      <c r="J55" s="15">
        <v>41334</v>
      </c>
      <c r="K55" s="18">
        <v>0</v>
      </c>
    </row>
    <row r="56" spans="1:11">
      <c r="A56" s="7" t="s">
        <v>683</v>
      </c>
      <c r="B56" t="s">
        <v>1454</v>
      </c>
      <c r="C56" s="8" t="s">
        <v>1455</v>
      </c>
      <c r="D56" t="s">
        <v>684</v>
      </c>
      <c r="E56" t="s">
        <v>686</v>
      </c>
      <c r="F56" s="14">
        <v>110.38</v>
      </c>
      <c r="G56" s="14">
        <v>0</v>
      </c>
      <c r="H56" s="57">
        <v>562.5</v>
      </c>
      <c r="I56" t="s">
        <v>513</v>
      </c>
      <c r="J56" s="15">
        <v>41334</v>
      </c>
      <c r="K56" s="18">
        <v>0</v>
      </c>
    </row>
    <row r="57" spans="1:11">
      <c r="A57" s="7" t="s">
        <v>687</v>
      </c>
      <c r="B57" t="s">
        <v>1456</v>
      </c>
      <c r="C57" s="8" t="s">
        <v>1457</v>
      </c>
      <c r="D57" t="s">
        <v>688</v>
      </c>
      <c r="E57" t="s">
        <v>690</v>
      </c>
      <c r="F57" s="14">
        <v>110.38</v>
      </c>
      <c r="G57" s="14">
        <v>0</v>
      </c>
      <c r="H57" s="57">
        <v>562.5</v>
      </c>
      <c r="I57" t="s">
        <v>513</v>
      </c>
      <c r="J57" s="15">
        <v>41334</v>
      </c>
      <c r="K57" s="18">
        <v>0</v>
      </c>
    </row>
    <row r="58" spans="1:11">
      <c r="A58" s="7" t="s">
        <v>691</v>
      </c>
      <c r="B58" t="s">
        <v>1458</v>
      </c>
      <c r="C58" s="8" t="s">
        <v>1459</v>
      </c>
      <c r="D58" t="s">
        <v>692</v>
      </c>
      <c r="E58" t="s">
        <v>694</v>
      </c>
      <c r="F58" s="14">
        <v>77.25</v>
      </c>
      <c r="G58" s="14">
        <v>0</v>
      </c>
      <c r="H58" s="57">
        <v>475</v>
      </c>
      <c r="I58" t="s">
        <v>652</v>
      </c>
      <c r="J58" s="15">
        <v>41334</v>
      </c>
      <c r="K58" s="18">
        <v>0</v>
      </c>
    </row>
    <row r="59" spans="1:11">
      <c r="A59" s="7" t="s">
        <v>695</v>
      </c>
      <c r="B59" t="s">
        <v>1460</v>
      </c>
      <c r="C59" s="8" t="s">
        <v>1461</v>
      </c>
      <c r="D59" t="s">
        <v>696</v>
      </c>
      <c r="E59" t="s">
        <v>698</v>
      </c>
      <c r="F59" s="14">
        <v>151.25</v>
      </c>
      <c r="G59" s="14">
        <v>0</v>
      </c>
      <c r="H59" s="57">
        <v>475</v>
      </c>
      <c r="I59" t="s">
        <v>700</v>
      </c>
      <c r="J59" s="15">
        <v>41365</v>
      </c>
      <c r="K59" s="18">
        <v>1208</v>
      </c>
    </row>
    <row r="60" spans="1:11">
      <c r="A60" s="7" t="s">
        <v>701</v>
      </c>
      <c r="B60" t="s">
        <v>1462</v>
      </c>
      <c r="C60" s="8" t="s">
        <v>1412</v>
      </c>
      <c r="D60" t="s">
        <v>463</v>
      </c>
      <c r="E60" t="s">
        <v>703</v>
      </c>
      <c r="F60" s="14">
        <v>77.5</v>
      </c>
      <c r="G60" s="14">
        <v>0</v>
      </c>
      <c r="H60" s="57">
        <v>475</v>
      </c>
      <c r="I60" t="s">
        <v>384</v>
      </c>
      <c r="J60" s="15">
        <v>41334</v>
      </c>
      <c r="K60" s="18">
        <v>0</v>
      </c>
    </row>
    <row r="61" spans="1:11">
      <c r="A61" s="7" t="s">
        <v>704</v>
      </c>
      <c r="B61" t="s">
        <v>1463</v>
      </c>
      <c r="C61" s="8" t="s">
        <v>1428</v>
      </c>
      <c r="D61" t="s">
        <v>546</v>
      </c>
      <c r="E61" t="s">
        <v>706</v>
      </c>
      <c r="F61" s="14">
        <v>110.38</v>
      </c>
      <c r="G61" s="14">
        <v>0</v>
      </c>
      <c r="H61" s="57">
        <v>562.5</v>
      </c>
      <c r="I61" t="s">
        <v>513</v>
      </c>
      <c r="J61" s="15">
        <v>41334</v>
      </c>
      <c r="K61" s="18">
        <v>0</v>
      </c>
    </row>
    <row r="62" spans="1:11">
      <c r="A62" s="7" t="s">
        <v>707</v>
      </c>
      <c r="B62" t="s">
        <v>1464</v>
      </c>
      <c r="C62" s="8" t="s">
        <v>1400</v>
      </c>
      <c r="D62" t="s">
        <v>708</v>
      </c>
      <c r="E62" t="s">
        <v>710</v>
      </c>
      <c r="F62" s="14">
        <v>77.25</v>
      </c>
      <c r="G62" s="14">
        <v>0</v>
      </c>
      <c r="H62" s="57">
        <v>475</v>
      </c>
      <c r="I62" t="s">
        <v>652</v>
      </c>
      <c r="J62" s="15">
        <v>41334</v>
      </c>
      <c r="K62" s="18">
        <v>0</v>
      </c>
    </row>
    <row r="63" spans="1:11">
      <c r="A63" s="7" t="s">
        <v>704</v>
      </c>
      <c r="B63" t="s">
        <v>1463</v>
      </c>
      <c r="C63" s="8" t="s">
        <v>1428</v>
      </c>
      <c r="D63" t="s">
        <v>546</v>
      </c>
      <c r="E63" t="s">
        <v>713</v>
      </c>
      <c r="F63" s="14">
        <v>110.38</v>
      </c>
      <c r="G63" s="14">
        <v>0</v>
      </c>
      <c r="H63" s="57">
        <v>562.5</v>
      </c>
      <c r="I63" t="s">
        <v>513</v>
      </c>
      <c r="J63" s="15">
        <v>41334</v>
      </c>
      <c r="K63" s="18">
        <v>0</v>
      </c>
    </row>
    <row r="64" spans="1:11">
      <c r="A64" s="7" t="s">
        <v>714</v>
      </c>
      <c r="B64" t="s">
        <v>1465</v>
      </c>
      <c r="C64" s="8" t="s">
        <v>1466</v>
      </c>
      <c r="D64" t="s">
        <v>715</v>
      </c>
      <c r="E64" t="s">
        <v>717</v>
      </c>
      <c r="F64" s="14">
        <v>105.38</v>
      </c>
      <c r="G64" s="14">
        <v>0</v>
      </c>
      <c r="H64" s="57">
        <v>475</v>
      </c>
      <c r="I64" t="s">
        <v>718</v>
      </c>
      <c r="J64" s="15">
        <v>41334</v>
      </c>
      <c r="K64" s="18">
        <v>0</v>
      </c>
    </row>
    <row r="65" spans="1:228">
      <c r="A65" s="7" t="s">
        <v>719</v>
      </c>
      <c r="B65" t="s">
        <v>1467</v>
      </c>
      <c r="C65" s="8" t="s">
        <v>1434</v>
      </c>
      <c r="D65" t="s">
        <v>566</v>
      </c>
      <c r="E65" t="s">
        <v>721</v>
      </c>
      <c r="F65" s="14">
        <v>77.5</v>
      </c>
      <c r="G65" s="14">
        <v>0</v>
      </c>
      <c r="H65" s="57">
        <v>475</v>
      </c>
      <c r="I65" t="s">
        <v>384</v>
      </c>
      <c r="J65" s="15">
        <v>41334</v>
      </c>
      <c r="K65" s="18">
        <v>0</v>
      </c>
    </row>
    <row r="66" spans="1:228">
      <c r="A66" s="7" t="s">
        <v>722</v>
      </c>
      <c r="B66" t="s">
        <v>1468</v>
      </c>
      <c r="C66" s="8" t="s">
        <v>1469</v>
      </c>
      <c r="D66" t="s">
        <v>723</v>
      </c>
      <c r="E66" t="s">
        <v>725</v>
      </c>
      <c r="F66" s="14">
        <v>103.25</v>
      </c>
      <c r="G66" s="14">
        <v>0</v>
      </c>
      <c r="H66" s="57">
        <v>475</v>
      </c>
      <c r="I66" t="s">
        <v>726</v>
      </c>
      <c r="J66" s="15">
        <v>41365</v>
      </c>
      <c r="K66" s="18">
        <v>1043</v>
      </c>
    </row>
    <row r="67" spans="1:228">
      <c r="A67" s="7" t="s">
        <v>727</v>
      </c>
      <c r="B67" t="s">
        <v>1470</v>
      </c>
      <c r="C67" s="8" t="s">
        <v>1471</v>
      </c>
      <c r="D67" t="s">
        <v>728</v>
      </c>
      <c r="E67" t="s">
        <v>730</v>
      </c>
      <c r="F67" s="14">
        <v>140.13</v>
      </c>
      <c r="G67" s="14">
        <v>0</v>
      </c>
      <c r="H67" s="57">
        <v>815</v>
      </c>
      <c r="I67" t="s">
        <v>473</v>
      </c>
      <c r="J67" s="15">
        <v>41365</v>
      </c>
      <c r="K67" s="18">
        <v>1208</v>
      </c>
    </row>
    <row r="68" spans="1:228">
      <c r="A68" s="7" t="s">
        <v>731</v>
      </c>
      <c r="B68" t="s">
        <v>1472</v>
      </c>
      <c r="C68" s="8" t="s">
        <v>1473</v>
      </c>
      <c r="D68" t="s">
        <v>732</v>
      </c>
      <c r="E68" t="s">
        <v>734</v>
      </c>
      <c r="F68" s="14">
        <v>157.38</v>
      </c>
      <c r="G68" s="14">
        <v>0</v>
      </c>
      <c r="H68" s="57">
        <v>814.6</v>
      </c>
      <c r="I68" t="s">
        <v>474</v>
      </c>
      <c r="J68" s="15">
        <v>41365</v>
      </c>
      <c r="K68" s="18">
        <v>1208</v>
      </c>
    </row>
    <row r="69" spans="1:228">
      <c r="A69" s="7" t="s">
        <v>735</v>
      </c>
      <c r="B69" t="s">
        <v>1474</v>
      </c>
      <c r="C69" s="8" t="s">
        <v>1406</v>
      </c>
      <c r="D69" t="s">
        <v>445</v>
      </c>
      <c r="E69" t="s">
        <v>737</v>
      </c>
      <c r="F69" s="14">
        <v>85.75</v>
      </c>
      <c r="G69" s="14">
        <v>0</v>
      </c>
      <c r="H69" s="57">
        <v>475</v>
      </c>
      <c r="I69" t="s">
        <v>738</v>
      </c>
      <c r="J69" s="15">
        <v>41365</v>
      </c>
      <c r="K69" s="18">
        <v>1043</v>
      </c>
    </row>
    <row r="70" spans="1:228">
      <c r="A70" s="7" t="s">
        <v>744</v>
      </c>
      <c r="B70" t="s">
        <v>1475</v>
      </c>
      <c r="C70" s="8" t="s">
        <v>1476</v>
      </c>
      <c r="D70" t="s">
        <v>745</v>
      </c>
      <c r="E70" t="s">
        <v>747</v>
      </c>
      <c r="F70" s="14">
        <v>105.38</v>
      </c>
      <c r="G70" s="14">
        <v>0</v>
      </c>
      <c r="H70" s="57">
        <v>475</v>
      </c>
      <c r="I70" t="s">
        <v>718</v>
      </c>
      <c r="J70" s="15">
        <v>41334</v>
      </c>
      <c r="K70" s="18">
        <v>0</v>
      </c>
    </row>
    <row r="71" spans="1:228">
      <c r="A71" s="7" t="s">
        <v>748</v>
      </c>
      <c r="B71" t="s">
        <v>1477</v>
      </c>
      <c r="C71" s="8" t="s">
        <v>1478</v>
      </c>
      <c r="D71" t="s">
        <v>749</v>
      </c>
      <c r="E71" t="s">
        <v>751</v>
      </c>
      <c r="F71" s="14">
        <v>105.38</v>
      </c>
      <c r="G71" s="14">
        <v>0</v>
      </c>
      <c r="H71" s="57">
        <v>475</v>
      </c>
      <c r="I71" t="s">
        <v>718</v>
      </c>
      <c r="J71" s="15">
        <v>41334</v>
      </c>
      <c r="K71" s="18">
        <v>0</v>
      </c>
    </row>
    <row r="72" spans="1:228">
      <c r="A72" s="7" t="s">
        <v>752</v>
      </c>
      <c r="B72" t="s">
        <v>1479</v>
      </c>
      <c r="C72" s="8" t="s">
        <v>1480</v>
      </c>
      <c r="D72" t="s">
        <v>753</v>
      </c>
      <c r="E72" t="s">
        <v>755</v>
      </c>
      <c r="F72" s="14">
        <v>84.5</v>
      </c>
      <c r="G72" s="14">
        <v>0</v>
      </c>
      <c r="H72" s="57">
        <v>475</v>
      </c>
      <c r="I72" t="s">
        <v>756</v>
      </c>
      <c r="J72" s="15">
        <v>41334</v>
      </c>
      <c r="K72" s="18">
        <v>0</v>
      </c>
    </row>
    <row r="73" spans="1:228">
      <c r="A73" s="33" t="s">
        <v>757</v>
      </c>
      <c r="B73" s="34" t="s">
        <v>1481</v>
      </c>
      <c r="C73" s="35" t="s">
        <v>1482</v>
      </c>
      <c r="D73" s="34" t="s">
        <v>758</v>
      </c>
      <c r="E73" s="34" t="s">
        <v>760</v>
      </c>
      <c r="F73" s="38">
        <v>105.38</v>
      </c>
      <c r="G73" s="38">
        <v>0</v>
      </c>
      <c r="H73" s="57">
        <v>475</v>
      </c>
      <c r="I73" s="34" t="s">
        <v>718</v>
      </c>
      <c r="J73" s="39">
        <v>41365</v>
      </c>
      <c r="K73" s="43">
        <v>1043</v>
      </c>
      <c r="L73" s="34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4"/>
      <c r="Y73" s="34"/>
      <c r="Z73" s="34"/>
      <c r="AA73" s="34"/>
      <c r="AB73" s="34"/>
      <c r="AC73" s="34"/>
      <c r="AD73" s="34"/>
      <c r="AE73" s="34"/>
      <c r="AF73" s="34"/>
      <c r="AG73" s="34"/>
      <c r="AH73" s="34"/>
      <c r="AI73" s="34"/>
      <c r="AJ73" s="34"/>
      <c r="AK73" s="34"/>
      <c r="AL73" s="34"/>
      <c r="AM73" s="34"/>
      <c r="AN73" s="34"/>
      <c r="AO73" s="34"/>
      <c r="AP73" s="34"/>
      <c r="AQ73" s="34"/>
      <c r="AR73" s="34"/>
      <c r="AS73" s="34"/>
      <c r="AT73" s="34"/>
      <c r="AU73" s="34"/>
      <c r="AV73" s="34"/>
      <c r="AW73" s="34"/>
      <c r="AX73" s="34"/>
      <c r="AY73" s="34"/>
      <c r="AZ73" s="34"/>
      <c r="BA73" s="34"/>
      <c r="BB73" s="34"/>
      <c r="BC73" s="34"/>
      <c r="BD73" s="34"/>
      <c r="BE73" s="34"/>
      <c r="BF73" s="34"/>
      <c r="BG73" s="34"/>
      <c r="BH73" s="34"/>
      <c r="BI73" s="34"/>
      <c r="BJ73" s="34"/>
      <c r="BK73" s="34"/>
      <c r="BL73" s="34"/>
      <c r="BM73" s="34"/>
      <c r="BN73" s="34"/>
      <c r="BO73" s="34"/>
      <c r="BP73" s="34"/>
      <c r="BQ73" s="34"/>
      <c r="BR73" s="34"/>
      <c r="BS73" s="34"/>
      <c r="BT73" s="34"/>
      <c r="BU73" s="34"/>
      <c r="BV73" s="34"/>
      <c r="BW73" s="34"/>
      <c r="BX73" s="34"/>
      <c r="BY73" s="34"/>
      <c r="BZ73" s="34"/>
      <c r="CA73" s="34"/>
      <c r="CB73" s="34"/>
      <c r="CC73" s="34"/>
      <c r="CD73" s="34"/>
      <c r="CE73" s="34"/>
      <c r="CF73" s="34"/>
      <c r="CG73" s="34"/>
      <c r="CH73" s="34"/>
      <c r="CI73" s="34"/>
      <c r="CJ73" s="34"/>
      <c r="CK73" s="34"/>
      <c r="CL73" s="34"/>
      <c r="CM73" s="34"/>
      <c r="CN73" s="34"/>
      <c r="CO73" s="34"/>
      <c r="CP73" s="34"/>
      <c r="CQ73" s="34"/>
      <c r="CR73" s="34"/>
      <c r="CS73" s="34"/>
      <c r="CT73" s="34"/>
      <c r="CU73" s="34"/>
      <c r="CV73" s="34"/>
      <c r="CW73" s="34"/>
      <c r="CX73" s="34"/>
      <c r="CY73" s="34"/>
      <c r="CZ73" s="34"/>
      <c r="DA73" s="34"/>
      <c r="DB73" s="34"/>
      <c r="DC73" s="34"/>
      <c r="DD73" s="34"/>
      <c r="DE73" s="34"/>
      <c r="DF73" s="34"/>
      <c r="DG73" s="34"/>
      <c r="DH73" s="34"/>
      <c r="DI73" s="34"/>
      <c r="DJ73" s="34"/>
      <c r="DK73" s="34"/>
      <c r="DL73" s="34"/>
      <c r="DM73" s="34"/>
      <c r="DN73" s="34"/>
      <c r="DO73" s="34"/>
      <c r="DP73" s="34"/>
      <c r="DQ73" s="34"/>
      <c r="DR73" s="34"/>
      <c r="DS73" s="34"/>
      <c r="DT73" s="34"/>
      <c r="DU73" s="34"/>
      <c r="DV73" s="34"/>
      <c r="DW73" s="34"/>
      <c r="DX73" s="34"/>
      <c r="DY73" s="34"/>
      <c r="DZ73" s="34"/>
      <c r="EA73" s="34"/>
      <c r="EB73" s="34"/>
      <c r="EC73" s="34"/>
      <c r="ED73" s="34"/>
      <c r="EE73" s="34"/>
      <c r="EF73" s="34"/>
      <c r="EG73" s="34"/>
      <c r="EH73" s="34"/>
      <c r="EI73" s="34"/>
      <c r="EJ73" s="34"/>
      <c r="EK73" s="34"/>
      <c r="EL73" s="34"/>
      <c r="EM73" s="34"/>
      <c r="EN73" s="34"/>
      <c r="EO73" s="34"/>
      <c r="EP73" s="34"/>
      <c r="EQ73" s="34"/>
      <c r="ER73" s="34"/>
      <c r="ES73" s="34"/>
      <c r="ET73" s="34"/>
      <c r="EU73" s="34"/>
      <c r="EV73" s="34"/>
      <c r="EW73" s="34"/>
      <c r="EX73" s="34"/>
      <c r="EY73" s="34"/>
      <c r="EZ73" s="34"/>
      <c r="FA73" s="34"/>
      <c r="FB73" s="34"/>
      <c r="FC73" s="34"/>
      <c r="FD73" s="34"/>
      <c r="FE73" s="34"/>
      <c r="FF73" s="34"/>
      <c r="FG73" s="34"/>
      <c r="FH73" s="34"/>
      <c r="FI73" s="34"/>
      <c r="FJ73" s="34"/>
      <c r="FK73" s="34"/>
      <c r="FL73" s="34"/>
      <c r="FM73" s="34"/>
      <c r="FN73" s="34"/>
      <c r="FO73" s="34"/>
      <c r="FP73" s="34"/>
      <c r="FQ73" s="34"/>
      <c r="FR73" s="34"/>
      <c r="FS73" s="34"/>
      <c r="FT73" s="34"/>
      <c r="FU73" s="34"/>
      <c r="FV73" s="34"/>
      <c r="FW73" s="34"/>
      <c r="FX73" s="34"/>
      <c r="FY73" s="34"/>
      <c r="FZ73" s="34"/>
      <c r="GA73" s="34"/>
      <c r="GB73" s="34"/>
      <c r="GC73" s="34"/>
      <c r="GD73" s="34"/>
      <c r="GE73" s="34"/>
      <c r="GF73" s="34"/>
      <c r="GG73" s="34"/>
      <c r="GH73" s="34"/>
      <c r="GI73" s="34"/>
      <c r="GJ73" s="34"/>
      <c r="GK73" s="34"/>
      <c r="GL73" s="34"/>
      <c r="GM73" s="34"/>
      <c r="GN73" s="34"/>
      <c r="GO73" s="34"/>
      <c r="GP73" s="34"/>
      <c r="GQ73" s="34"/>
      <c r="GR73" s="34"/>
      <c r="GS73" s="34"/>
      <c r="GT73" s="34"/>
      <c r="GU73" s="34"/>
      <c r="GV73" s="34"/>
      <c r="GW73" s="34"/>
      <c r="GX73" s="34"/>
      <c r="GY73" s="34"/>
      <c r="GZ73" s="34"/>
      <c r="HA73" s="34"/>
      <c r="HB73" s="34"/>
      <c r="HC73" s="34"/>
      <c r="HD73" s="34"/>
      <c r="HE73" s="34"/>
      <c r="HF73" s="34"/>
      <c r="HG73" s="34"/>
      <c r="HH73" s="34"/>
      <c r="HI73" s="34"/>
      <c r="HJ73" s="34"/>
      <c r="HK73" s="34"/>
      <c r="HL73" s="34"/>
      <c r="HM73" s="34"/>
      <c r="HN73" s="34"/>
      <c r="HO73" s="34"/>
      <c r="HP73" s="34"/>
      <c r="HQ73" s="34"/>
      <c r="HR73" s="34"/>
      <c r="HS73" s="34"/>
      <c r="HT73" s="34"/>
    </row>
    <row r="74" spans="1:228">
      <c r="A74" s="7" t="s">
        <v>761</v>
      </c>
      <c r="B74" t="s">
        <v>1483</v>
      </c>
      <c r="C74" s="8" t="s">
        <v>1471</v>
      </c>
      <c r="D74" t="s">
        <v>762</v>
      </c>
      <c r="E74" t="s">
        <v>764</v>
      </c>
      <c r="F74" s="14">
        <v>77.5</v>
      </c>
      <c r="G74" s="14">
        <v>0</v>
      </c>
      <c r="H74" s="57">
        <v>475</v>
      </c>
      <c r="I74" t="s">
        <v>384</v>
      </c>
      <c r="J74" s="15">
        <v>41334</v>
      </c>
      <c r="K74" s="18">
        <v>0</v>
      </c>
    </row>
    <row r="75" spans="1:228">
      <c r="A75" s="7" t="s">
        <v>765</v>
      </c>
      <c r="B75" t="s">
        <v>1484</v>
      </c>
      <c r="C75" s="8" t="s">
        <v>1485</v>
      </c>
      <c r="D75" t="s">
        <v>766</v>
      </c>
      <c r="E75" t="s">
        <v>768</v>
      </c>
      <c r="F75" s="14">
        <v>77.25</v>
      </c>
      <c r="G75" s="14">
        <v>0</v>
      </c>
      <c r="H75" s="57">
        <v>475</v>
      </c>
      <c r="I75" t="s">
        <v>652</v>
      </c>
      <c r="J75" s="15">
        <v>41334</v>
      </c>
      <c r="K75" s="18">
        <v>0</v>
      </c>
    </row>
    <row r="76" spans="1:228">
      <c r="A76" s="7" t="s">
        <v>769</v>
      </c>
      <c r="B76" t="s">
        <v>1486</v>
      </c>
      <c r="C76" s="8" t="s">
        <v>1487</v>
      </c>
      <c r="D76" t="s">
        <v>770</v>
      </c>
      <c r="E76" t="s">
        <v>772</v>
      </c>
      <c r="F76" s="14">
        <v>110.38</v>
      </c>
      <c r="G76" s="14">
        <v>0</v>
      </c>
      <c r="H76" s="57">
        <v>562.5</v>
      </c>
      <c r="I76" t="s">
        <v>513</v>
      </c>
      <c r="J76" s="15">
        <v>41334</v>
      </c>
      <c r="K76" s="18">
        <v>0</v>
      </c>
    </row>
    <row r="77" spans="1:228">
      <c r="A77" s="7" t="s">
        <v>773</v>
      </c>
      <c r="B77" t="s">
        <v>1488</v>
      </c>
      <c r="C77" s="8" t="s">
        <v>1378</v>
      </c>
      <c r="D77" t="s">
        <v>352</v>
      </c>
      <c r="E77" t="s">
        <v>775</v>
      </c>
      <c r="F77" s="14">
        <v>110.38</v>
      </c>
      <c r="G77" s="14">
        <v>0</v>
      </c>
      <c r="H77" s="57">
        <v>562.5</v>
      </c>
      <c r="I77" t="s">
        <v>513</v>
      </c>
      <c r="J77" s="15">
        <v>41334</v>
      </c>
      <c r="K77" s="18">
        <v>0</v>
      </c>
    </row>
    <row r="78" spans="1:228">
      <c r="A78" s="7" t="s">
        <v>776</v>
      </c>
      <c r="B78" t="s">
        <v>1489</v>
      </c>
      <c r="C78" s="8" t="s">
        <v>1380</v>
      </c>
      <c r="D78" t="s">
        <v>449</v>
      </c>
      <c r="E78" t="s">
        <v>778</v>
      </c>
      <c r="F78" s="14">
        <v>110.38</v>
      </c>
      <c r="G78" s="14">
        <v>0</v>
      </c>
      <c r="H78" s="57">
        <v>562.5</v>
      </c>
      <c r="I78" t="s">
        <v>513</v>
      </c>
      <c r="J78" s="15">
        <v>41365</v>
      </c>
      <c r="K78" s="18">
        <v>1208</v>
      </c>
    </row>
    <row r="79" spans="1:228">
      <c r="A79" s="7" t="s">
        <v>779</v>
      </c>
      <c r="B79" t="s">
        <v>1490</v>
      </c>
      <c r="C79" s="8" t="s">
        <v>1391</v>
      </c>
      <c r="D79" t="s">
        <v>404</v>
      </c>
      <c r="E79" t="s">
        <v>781</v>
      </c>
      <c r="F79" s="14">
        <v>77.5</v>
      </c>
      <c r="G79" s="14">
        <v>0</v>
      </c>
      <c r="H79" s="57">
        <v>475</v>
      </c>
      <c r="I79" t="s">
        <v>384</v>
      </c>
      <c r="J79" s="15">
        <v>41365</v>
      </c>
      <c r="K79" s="18">
        <v>1043</v>
      </c>
    </row>
    <row r="80" spans="1:228">
      <c r="A80" s="7" t="s">
        <v>782</v>
      </c>
      <c r="B80" t="s">
        <v>1491</v>
      </c>
      <c r="C80" s="8" t="s">
        <v>1391</v>
      </c>
      <c r="D80" t="s">
        <v>404</v>
      </c>
      <c r="E80" t="s">
        <v>784</v>
      </c>
      <c r="F80" s="14">
        <v>103.25</v>
      </c>
      <c r="G80" s="14">
        <v>0</v>
      </c>
      <c r="H80" s="57">
        <v>475</v>
      </c>
      <c r="I80" t="s">
        <v>726</v>
      </c>
      <c r="J80" s="15">
        <v>41365</v>
      </c>
      <c r="K80" s="18">
        <v>1043</v>
      </c>
    </row>
    <row r="81" spans="1:228">
      <c r="A81" s="7" t="s">
        <v>785</v>
      </c>
      <c r="B81" t="s">
        <v>1492</v>
      </c>
      <c r="C81" s="8" t="s">
        <v>1493</v>
      </c>
      <c r="D81" t="s">
        <v>786</v>
      </c>
      <c r="E81" t="s">
        <v>788</v>
      </c>
      <c r="F81" s="14">
        <v>77.25</v>
      </c>
      <c r="G81" s="14">
        <v>0</v>
      </c>
      <c r="H81" s="57">
        <v>475</v>
      </c>
      <c r="I81" t="s">
        <v>652</v>
      </c>
      <c r="J81" s="15">
        <v>41365</v>
      </c>
      <c r="K81" s="18">
        <v>1043</v>
      </c>
    </row>
    <row r="82" spans="1:228">
      <c r="A82" s="22" t="s">
        <v>789</v>
      </c>
      <c r="B82" s="22" t="s">
        <v>1494</v>
      </c>
      <c r="C82" s="23" t="s">
        <v>1495</v>
      </c>
      <c r="D82" s="22" t="s">
        <v>790</v>
      </c>
      <c r="E82" s="22" t="s">
        <v>792</v>
      </c>
      <c r="F82" s="25">
        <v>370.75</v>
      </c>
      <c r="G82" s="25">
        <v>0</v>
      </c>
      <c r="H82" s="57">
        <v>0</v>
      </c>
      <c r="I82" s="22" t="s">
        <v>398</v>
      </c>
      <c r="J82" s="26">
        <v>41426</v>
      </c>
      <c r="K82" s="29">
        <v>0</v>
      </c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2"/>
      <c r="AO82" s="22"/>
      <c r="AP82" s="22"/>
      <c r="AQ82" s="22"/>
      <c r="AR82" s="22"/>
      <c r="AS82" s="22"/>
      <c r="AT82" s="22"/>
      <c r="AU82" s="22"/>
      <c r="AV82" s="22"/>
      <c r="AW82" s="22"/>
      <c r="AX82" s="22"/>
      <c r="AY82" s="22"/>
      <c r="AZ82" s="22"/>
      <c r="BA82" s="22"/>
      <c r="BB82" s="22"/>
      <c r="BC82" s="22"/>
      <c r="BD82" s="22"/>
      <c r="BE82" s="22"/>
      <c r="BF82" s="22"/>
      <c r="BG82" s="22"/>
      <c r="BH82" s="22"/>
      <c r="BI82" s="22"/>
      <c r="BJ82" s="22"/>
      <c r="BK82" s="22"/>
      <c r="BL82" s="22"/>
      <c r="BM82" s="22"/>
      <c r="BN82" s="22"/>
      <c r="BO82" s="22"/>
      <c r="BP82" s="22"/>
      <c r="BQ82" s="22"/>
      <c r="BR82" s="22"/>
      <c r="BS82" s="22"/>
      <c r="BT82" s="22"/>
      <c r="BU82" s="22"/>
      <c r="BV82" s="22"/>
      <c r="BW82" s="22"/>
      <c r="BX82" s="22"/>
      <c r="BY82" s="22"/>
      <c r="BZ82" s="22"/>
      <c r="CA82" s="22"/>
      <c r="CB82" s="22"/>
      <c r="CC82" s="22"/>
      <c r="CD82" s="22"/>
      <c r="CE82" s="22"/>
      <c r="CF82" s="22"/>
      <c r="CG82" s="22"/>
      <c r="CH82" s="22"/>
      <c r="CI82" s="22"/>
      <c r="CJ82" s="22"/>
      <c r="CK82" s="22"/>
      <c r="CL82" s="22"/>
      <c r="CM82" s="22"/>
      <c r="CN82" s="22"/>
      <c r="CO82" s="22"/>
      <c r="CP82" s="22"/>
      <c r="CQ82" s="22"/>
      <c r="CR82" s="22"/>
      <c r="CS82" s="22"/>
      <c r="CT82" s="22"/>
      <c r="CU82" s="22"/>
      <c r="CV82" s="22"/>
      <c r="CW82" s="22"/>
      <c r="CX82" s="22"/>
      <c r="CY82" s="22"/>
      <c r="CZ82" s="22"/>
      <c r="DA82" s="22"/>
      <c r="DB82" s="22"/>
      <c r="DC82" s="22"/>
      <c r="DD82" s="22"/>
      <c r="DE82" s="22"/>
      <c r="DF82" s="22"/>
      <c r="DG82" s="22"/>
      <c r="DH82" s="22"/>
      <c r="DI82" s="22"/>
      <c r="DJ82" s="22"/>
      <c r="DK82" s="22"/>
      <c r="DL82" s="22"/>
      <c r="DM82" s="22"/>
      <c r="DN82" s="22"/>
      <c r="DO82" s="22"/>
      <c r="DP82" s="22"/>
      <c r="DQ82" s="22"/>
      <c r="DR82" s="22"/>
      <c r="DS82" s="22"/>
      <c r="DT82" s="22"/>
      <c r="DU82" s="22"/>
      <c r="DV82" s="22"/>
      <c r="DW82" s="22"/>
      <c r="DX82" s="22"/>
      <c r="DY82" s="22"/>
      <c r="DZ82" s="22"/>
      <c r="EA82" s="22"/>
      <c r="EB82" s="22"/>
      <c r="EC82" s="22"/>
      <c r="ED82" s="22"/>
      <c r="EE82" s="22"/>
      <c r="EF82" s="22"/>
      <c r="EG82" s="22"/>
      <c r="EH82" s="22"/>
      <c r="EI82" s="22"/>
      <c r="EJ82" s="22"/>
      <c r="EK82" s="22"/>
      <c r="EL82" s="22"/>
      <c r="EM82" s="22"/>
      <c r="EN82" s="22"/>
      <c r="EO82" s="22"/>
      <c r="EP82" s="22"/>
      <c r="EQ82" s="22"/>
      <c r="ER82" s="22"/>
      <c r="ES82" s="22"/>
      <c r="ET82" s="22"/>
      <c r="EU82" s="22"/>
      <c r="EV82" s="22"/>
      <c r="EW82" s="22"/>
      <c r="EX82" s="22"/>
      <c r="EY82" s="22"/>
      <c r="EZ82" s="22"/>
      <c r="FA82" s="22"/>
      <c r="FB82" s="22"/>
      <c r="FC82" s="22"/>
      <c r="FD82" s="22"/>
      <c r="FE82" s="22"/>
      <c r="FF82" s="22"/>
      <c r="FG82" s="22"/>
      <c r="FH82" s="22"/>
      <c r="FI82" s="22"/>
      <c r="FJ82" s="22"/>
      <c r="FK82" s="22"/>
      <c r="FL82" s="22"/>
      <c r="FM82" s="22"/>
      <c r="FN82" s="22"/>
      <c r="FO82" s="22"/>
      <c r="FP82" s="22"/>
      <c r="FQ82" s="22"/>
      <c r="FR82" s="22"/>
      <c r="FS82" s="22"/>
      <c r="FT82" s="22"/>
      <c r="FU82" s="22"/>
      <c r="FV82" s="22"/>
      <c r="FW82" s="22"/>
      <c r="FX82" s="22"/>
      <c r="FY82" s="22"/>
      <c r="FZ82" s="22"/>
      <c r="GA82" s="22"/>
      <c r="GB82" s="22"/>
      <c r="GC82" s="22"/>
      <c r="GD82" s="22"/>
      <c r="GE82" s="22"/>
      <c r="GF82" s="22"/>
      <c r="GG82" s="22"/>
      <c r="GH82" s="22"/>
      <c r="GI82" s="22"/>
      <c r="GJ82" s="22"/>
      <c r="GK82" s="22"/>
      <c r="GL82" s="22"/>
      <c r="GM82" s="22"/>
      <c r="GN82" s="22"/>
      <c r="GO82" s="22"/>
      <c r="GP82" s="22"/>
      <c r="GQ82" s="22"/>
      <c r="GR82" s="22"/>
      <c r="GS82" s="22"/>
      <c r="GT82" s="22"/>
      <c r="GU82" s="22"/>
      <c r="GV82" s="22"/>
      <c r="GW82" s="22"/>
      <c r="GX82" s="22"/>
      <c r="GY82" s="22"/>
      <c r="GZ82" s="22"/>
      <c r="HA82" s="22"/>
      <c r="HB82" s="22"/>
      <c r="HC82" s="22"/>
      <c r="HD82" s="22"/>
      <c r="HE82" s="22"/>
      <c r="HF82" s="22"/>
      <c r="HG82" s="22"/>
      <c r="HH82" s="22"/>
      <c r="HI82" s="22"/>
      <c r="HJ82" s="22"/>
      <c r="HK82" s="22"/>
      <c r="HL82" s="22"/>
      <c r="HM82" s="22"/>
      <c r="HN82" s="22"/>
      <c r="HO82" s="22"/>
      <c r="HP82" s="22"/>
      <c r="HQ82" s="22"/>
      <c r="HR82" s="22"/>
      <c r="HS82" s="22"/>
      <c r="HT82" s="22"/>
    </row>
    <row r="83" spans="1:228">
      <c r="A83" s="7" t="s">
        <v>793</v>
      </c>
      <c r="B83" t="s">
        <v>1496</v>
      </c>
      <c r="C83" s="8" t="s">
        <v>1447</v>
      </c>
      <c r="D83" t="s">
        <v>667</v>
      </c>
      <c r="E83" t="s">
        <v>795</v>
      </c>
      <c r="F83" s="14">
        <v>77.5</v>
      </c>
      <c r="G83" s="14">
        <v>0</v>
      </c>
      <c r="H83" s="57">
        <v>475</v>
      </c>
      <c r="I83" t="s">
        <v>384</v>
      </c>
      <c r="J83" s="15">
        <v>41334</v>
      </c>
      <c r="K83" s="18">
        <v>0</v>
      </c>
    </row>
    <row r="84" spans="1:228">
      <c r="A84" s="7" t="s">
        <v>796</v>
      </c>
      <c r="B84" t="s">
        <v>1497</v>
      </c>
      <c r="C84" s="8" t="s">
        <v>1498</v>
      </c>
      <c r="D84" t="s">
        <v>797</v>
      </c>
      <c r="E84" t="s">
        <v>799</v>
      </c>
      <c r="F84" s="14">
        <v>116.63</v>
      </c>
      <c r="G84" s="14">
        <v>0</v>
      </c>
      <c r="H84" s="57">
        <v>562.5</v>
      </c>
      <c r="I84" t="s">
        <v>800</v>
      </c>
      <c r="J84" s="15">
        <v>41334</v>
      </c>
      <c r="K84" s="18">
        <v>0</v>
      </c>
    </row>
    <row r="85" spans="1:228">
      <c r="A85" s="7" t="s">
        <v>801</v>
      </c>
      <c r="B85" t="s">
        <v>1499</v>
      </c>
      <c r="C85" s="8" t="s">
        <v>1409</v>
      </c>
      <c r="D85" t="s">
        <v>802</v>
      </c>
      <c r="E85" t="s">
        <v>804</v>
      </c>
      <c r="F85" s="14">
        <v>110.38</v>
      </c>
      <c r="G85" s="14">
        <v>31.25</v>
      </c>
      <c r="H85" s="57">
        <v>562.5</v>
      </c>
      <c r="I85" t="s">
        <v>513</v>
      </c>
      <c r="J85" s="15">
        <v>41334</v>
      </c>
      <c r="K85" s="18">
        <v>0</v>
      </c>
    </row>
    <row r="86" spans="1:228">
      <c r="A86" s="7" t="s">
        <v>806</v>
      </c>
      <c r="B86" t="s">
        <v>1500</v>
      </c>
      <c r="C86" s="8" t="s">
        <v>1412</v>
      </c>
      <c r="D86" t="s">
        <v>463</v>
      </c>
      <c r="E86" t="s">
        <v>808</v>
      </c>
      <c r="F86" s="14">
        <v>157.38</v>
      </c>
      <c r="G86" s="14">
        <v>27.63</v>
      </c>
      <c r="H86" s="57">
        <v>814.6</v>
      </c>
      <c r="I86" t="s">
        <v>474</v>
      </c>
      <c r="J86" s="15">
        <v>41365</v>
      </c>
      <c r="K86" s="18">
        <v>1208</v>
      </c>
    </row>
    <row r="87" spans="1:228">
      <c r="A87" s="7" t="s">
        <v>809</v>
      </c>
      <c r="B87" t="s">
        <v>1501</v>
      </c>
      <c r="C87" s="8" t="s">
        <v>1459</v>
      </c>
      <c r="D87" t="s">
        <v>692</v>
      </c>
      <c r="E87" t="s">
        <v>811</v>
      </c>
      <c r="F87" s="14">
        <v>140.13</v>
      </c>
      <c r="G87" s="14">
        <v>31.25</v>
      </c>
      <c r="H87" s="57">
        <v>815</v>
      </c>
      <c r="I87" t="s">
        <v>473</v>
      </c>
      <c r="J87" s="15">
        <v>41365</v>
      </c>
      <c r="K87" s="18">
        <v>1208</v>
      </c>
    </row>
    <row r="88" spans="1:228">
      <c r="A88" s="7" t="s">
        <v>812</v>
      </c>
      <c r="B88" t="s">
        <v>1502</v>
      </c>
      <c r="C88" s="8" t="s">
        <v>1400</v>
      </c>
      <c r="D88" t="s">
        <v>708</v>
      </c>
      <c r="E88" t="s">
        <v>814</v>
      </c>
      <c r="F88" s="14">
        <v>77.25</v>
      </c>
      <c r="G88" s="14">
        <v>0</v>
      </c>
      <c r="H88" s="57">
        <v>475</v>
      </c>
      <c r="I88" t="s">
        <v>652</v>
      </c>
      <c r="J88" s="15">
        <v>41334</v>
      </c>
      <c r="K88" s="18">
        <v>0</v>
      </c>
    </row>
    <row r="89" spans="1:228">
      <c r="A89" s="7" t="s">
        <v>815</v>
      </c>
      <c r="B89" t="s">
        <v>1503</v>
      </c>
      <c r="C89" s="8" t="s">
        <v>1459</v>
      </c>
      <c r="D89" t="s">
        <v>692</v>
      </c>
      <c r="E89" t="s">
        <v>817</v>
      </c>
      <c r="F89" s="14">
        <v>140.13</v>
      </c>
      <c r="G89" s="14">
        <v>31.25</v>
      </c>
      <c r="H89" s="57">
        <v>815</v>
      </c>
      <c r="I89" t="s">
        <v>473</v>
      </c>
      <c r="J89" s="15">
        <v>41365</v>
      </c>
      <c r="K89" s="18">
        <v>1208</v>
      </c>
    </row>
    <row r="90" spans="1:228">
      <c r="A90" s="7" t="s">
        <v>818</v>
      </c>
      <c r="B90" t="s">
        <v>1504</v>
      </c>
      <c r="C90" s="8" t="s">
        <v>1386</v>
      </c>
      <c r="D90" t="s">
        <v>819</v>
      </c>
      <c r="E90" t="s">
        <v>821</v>
      </c>
      <c r="F90" s="14">
        <v>140.13</v>
      </c>
      <c r="G90" s="14">
        <v>31.25</v>
      </c>
      <c r="H90" s="57">
        <v>815</v>
      </c>
      <c r="I90" t="s">
        <v>473</v>
      </c>
      <c r="J90" s="15">
        <v>41365</v>
      </c>
      <c r="K90" s="18">
        <v>1208</v>
      </c>
    </row>
    <row r="91" spans="1:228">
      <c r="A91" s="7" t="s">
        <v>818</v>
      </c>
      <c r="B91" t="s">
        <v>1504</v>
      </c>
      <c r="C91" s="8" t="s">
        <v>1386</v>
      </c>
      <c r="D91" t="s">
        <v>819</v>
      </c>
      <c r="E91" t="s">
        <v>823</v>
      </c>
      <c r="F91" s="14">
        <v>140.13</v>
      </c>
      <c r="G91" s="14">
        <v>31.25</v>
      </c>
      <c r="H91" s="57">
        <v>815</v>
      </c>
      <c r="I91" t="s">
        <v>473</v>
      </c>
      <c r="J91" s="15">
        <v>41365</v>
      </c>
      <c r="K91" s="18">
        <v>1208</v>
      </c>
    </row>
    <row r="92" spans="1:228">
      <c r="A92" s="7" t="s">
        <v>824</v>
      </c>
      <c r="B92" t="s">
        <v>1505</v>
      </c>
      <c r="C92" s="8" t="s">
        <v>1459</v>
      </c>
      <c r="D92" t="s">
        <v>692</v>
      </c>
      <c r="E92" t="s">
        <v>826</v>
      </c>
      <c r="F92" s="14">
        <v>187.75</v>
      </c>
      <c r="G92" s="14">
        <v>31.25</v>
      </c>
      <c r="H92" s="57">
        <v>815</v>
      </c>
      <c r="I92" t="s">
        <v>478</v>
      </c>
      <c r="J92" s="15">
        <v>41365</v>
      </c>
      <c r="K92" s="18">
        <v>1208</v>
      </c>
    </row>
    <row r="93" spans="1:228">
      <c r="A93" s="7" t="s">
        <v>827</v>
      </c>
      <c r="B93" t="s">
        <v>1506</v>
      </c>
      <c r="C93" s="8" t="s">
        <v>1459</v>
      </c>
      <c r="D93" t="s">
        <v>692</v>
      </c>
      <c r="E93" t="s">
        <v>829</v>
      </c>
      <c r="F93" s="14">
        <v>187.75</v>
      </c>
      <c r="G93" s="14">
        <v>31.25</v>
      </c>
      <c r="H93" s="57">
        <v>815</v>
      </c>
      <c r="I93" t="s">
        <v>478</v>
      </c>
      <c r="J93" s="15">
        <v>41365</v>
      </c>
      <c r="K93" s="18">
        <v>1208</v>
      </c>
    </row>
    <row r="94" spans="1:228">
      <c r="A94" s="7" t="s">
        <v>830</v>
      </c>
      <c r="B94" t="s">
        <v>1507</v>
      </c>
      <c r="C94" s="8" t="s">
        <v>1508</v>
      </c>
      <c r="D94" t="s">
        <v>831</v>
      </c>
      <c r="E94" t="s">
        <v>833</v>
      </c>
      <c r="F94" s="14">
        <v>77.25</v>
      </c>
      <c r="G94" s="14">
        <v>0</v>
      </c>
      <c r="H94" s="57">
        <v>475</v>
      </c>
      <c r="I94" t="s">
        <v>652</v>
      </c>
      <c r="J94" s="15">
        <v>41365</v>
      </c>
      <c r="K94" s="18">
        <v>1043</v>
      </c>
    </row>
    <row r="95" spans="1:228">
      <c r="A95" s="7" t="s">
        <v>834</v>
      </c>
      <c r="B95" t="s">
        <v>1509</v>
      </c>
      <c r="C95" s="8" t="s">
        <v>1459</v>
      </c>
      <c r="D95" t="s">
        <v>692</v>
      </c>
      <c r="E95" t="s">
        <v>836</v>
      </c>
      <c r="F95" s="14">
        <v>213.5</v>
      </c>
      <c r="G95" s="14">
        <v>31.25</v>
      </c>
      <c r="H95" s="57">
        <v>1067.4000000000001</v>
      </c>
      <c r="I95" t="s">
        <v>837</v>
      </c>
      <c r="J95" s="15">
        <v>41395</v>
      </c>
      <c r="K95" s="18">
        <v>1208</v>
      </c>
    </row>
    <row r="96" spans="1:228">
      <c r="A96" s="7" t="s">
        <v>838</v>
      </c>
      <c r="B96" t="s">
        <v>1510</v>
      </c>
      <c r="C96" s="8" t="s">
        <v>1459</v>
      </c>
      <c r="D96" t="s">
        <v>692</v>
      </c>
      <c r="E96" t="s">
        <v>841</v>
      </c>
      <c r="F96" s="14">
        <v>64.63</v>
      </c>
      <c r="G96" s="14">
        <v>31.25</v>
      </c>
      <c r="H96" s="57">
        <v>475</v>
      </c>
      <c r="I96" t="s">
        <v>488</v>
      </c>
      <c r="J96" s="15">
        <v>41365</v>
      </c>
      <c r="K96" s="18">
        <v>1043</v>
      </c>
    </row>
    <row r="97" spans="1:11">
      <c r="A97" s="7" t="s">
        <v>846</v>
      </c>
      <c r="B97" t="s">
        <v>1511</v>
      </c>
      <c r="C97" s="8" t="s">
        <v>1391</v>
      </c>
      <c r="D97" t="s">
        <v>404</v>
      </c>
      <c r="E97" t="s">
        <v>848</v>
      </c>
      <c r="F97" s="14">
        <v>64.63</v>
      </c>
      <c r="G97" s="14">
        <v>31.25</v>
      </c>
      <c r="H97" s="57">
        <v>475</v>
      </c>
      <c r="I97" t="s">
        <v>488</v>
      </c>
      <c r="J97" s="15">
        <v>41334</v>
      </c>
      <c r="K97" s="18">
        <v>0</v>
      </c>
    </row>
    <row r="98" spans="1:11">
      <c r="A98" s="7" t="s">
        <v>849</v>
      </c>
      <c r="B98" t="s">
        <v>1512</v>
      </c>
      <c r="C98" s="8" t="s">
        <v>1378</v>
      </c>
      <c r="D98" t="s">
        <v>352</v>
      </c>
      <c r="E98" t="s">
        <v>851</v>
      </c>
      <c r="F98" s="14">
        <v>213.5</v>
      </c>
      <c r="G98" s="14">
        <v>31.25</v>
      </c>
      <c r="H98" s="57">
        <v>1067.4000000000001</v>
      </c>
      <c r="I98" t="s">
        <v>837</v>
      </c>
      <c r="J98" s="15">
        <v>41395</v>
      </c>
      <c r="K98" s="18">
        <v>1208</v>
      </c>
    </row>
    <row r="99" spans="1:11">
      <c r="A99" s="7" t="s">
        <v>852</v>
      </c>
      <c r="B99" t="s">
        <v>1513</v>
      </c>
      <c r="C99" s="8" t="s">
        <v>1412</v>
      </c>
      <c r="D99" t="s">
        <v>853</v>
      </c>
      <c r="E99" t="s">
        <v>855</v>
      </c>
      <c r="F99" s="14">
        <v>140.13</v>
      </c>
      <c r="G99" s="14">
        <v>31.25</v>
      </c>
      <c r="H99" s="57">
        <v>815</v>
      </c>
      <c r="I99" t="s">
        <v>473</v>
      </c>
      <c r="J99" s="15">
        <v>41395</v>
      </c>
      <c r="K99" s="18">
        <v>1208</v>
      </c>
    </row>
    <row r="100" spans="1:11">
      <c r="A100" s="7" t="s">
        <v>856</v>
      </c>
      <c r="B100" t="s">
        <v>1514</v>
      </c>
      <c r="C100" s="8" t="s">
        <v>1515</v>
      </c>
      <c r="D100" t="s">
        <v>857</v>
      </c>
      <c r="E100" t="s">
        <v>859</v>
      </c>
      <c r="F100" s="14">
        <v>77.25</v>
      </c>
      <c r="G100" s="14">
        <v>27.63</v>
      </c>
      <c r="H100" s="57">
        <v>475</v>
      </c>
      <c r="I100" t="s">
        <v>652</v>
      </c>
      <c r="J100" s="15">
        <v>41334</v>
      </c>
      <c r="K100" s="18">
        <v>0</v>
      </c>
    </row>
    <row r="101" spans="1:11">
      <c r="A101" s="7" t="s">
        <v>860</v>
      </c>
      <c r="B101" t="s">
        <v>1516</v>
      </c>
      <c r="C101" s="8" t="s">
        <v>1402</v>
      </c>
      <c r="D101" t="s">
        <v>435</v>
      </c>
      <c r="E101" t="s">
        <v>862</v>
      </c>
      <c r="F101" s="14">
        <v>95.5</v>
      </c>
      <c r="G101" s="14">
        <v>31.25</v>
      </c>
      <c r="H101" s="57">
        <v>475</v>
      </c>
      <c r="I101" t="s">
        <v>361</v>
      </c>
      <c r="J101" s="15">
        <v>41334</v>
      </c>
      <c r="K101" s="18">
        <v>0</v>
      </c>
    </row>
    <row r="102" spans="1:11">
      <c r="A102" s="7" t="s">
        <v>860</v>
      </c>
      <c r="B102" t="s">
        <v>1516</v>
      </c>
      <c r="C102" s="8" t="s">
        <v>1402</v>
      </c>
      <c r="D102" t="s">
        <v>435</v>
      </c>
      <c r="E102" t="s">
        <v>865</v>
      </c>
      <c r="F102" s="14">
        <v>95.5</v>
      </c>
      <c r="G102" s="14">
        <v>31.25</v>
      </c>
      <c r="H102" s="57">
        <v>475</v>
      </c>
      <c r="I102" t="s">
        <v>361</v>
      </c>
      <c r="J102" s="15">
        <v>41334</v>
      </c>
      <c r="K102" s="18">
        <v>0</v>
      </c>
    </row>
    <row r="103" spans="1:11">
      <c r="A103" s="7" t="s">
        <v>866</v>
      </c>
      <c r="B103" t="s">
        <v>1517</v>
      </c>
      <c r="C103" s="8" t="s">
        <v>1384</v>
      </c>
      <c r="D103" t="s">
        <v>377</v>
      </c>
      <c r="E103" t="s">
        <v>868</v>
      </c>
      <c r="F103" s="14">
        <v>213.5</v>
      </c>
      <c r="G103" s="14">
        <v>31.25</v>
      </c>
      <c r="H103" s="57">
        <v>1067.4000000000001</v>
      </c>
      <c r="I103" t="s">
        <v>837</v>
      </c>
      <c r="J103" s="15">
        <v>41395</v>
      </c>
      <c r="K103" s="18">
        <v>1208</v>
      </c>
    </row>
    <row r="104" spans="1:11">
      <c r="A104" s="7" t="s">
        <v>838</v>
      </c>
      <c r="B104" t="s">
        <v>1510</v>
      </c>
      <c r="C104" s="8" t="s">
        <v>1459</v>
      </c>
      <c r="D104" t="s">
        <v>692</v>
      </c>
      <c r="E104" t="s">
        <v>870</v>
      </c>
      <c r="F104" s="14">
        <v>64.63</v>
      </c>
      <c r="G104" s="14">
        <v>31.25</v>
      </c>
      <c r="H104" s="57">
        <v>475</v>
      </c>
      <c r="I104" t="s">
        <v>488</v>
      </c>
      <c r="J104" s="15">
        <v>41365</v>
      </c>
      <c r="K104" s="18">
        <v>1043</v>
      </c>
    </row>
    <row r="105" spans="1:11">
      <c r="A105" s="7" t="s">
        <v>871</v>
      </c>
      <c r="B105" t="s">
        <v>1518</v>
      </c>
      <c r="C105" s="8" t="s">
        <v>1508</v>
      </c>
      <c r="D105" t="s">
        <v>872</v>
      </c>
      <c r="E105" t="s">
        <v>874</v>
      </c>
      <c r="F105" s="14">
        <v>136.25</v>
      </c>
      <c r="G105" s="14">
        <v>27.63</v>
      </c>
      <c r="H105" s="57">
        <v>562.5</v>
      </c>
      <c r="I105" t="s">
        <v>875</v>
      </c>
      <c r="J105" s="15">
        <v>41395</v>
      </c>
      <c r="K105" s="18">
        <v>1208</v>
      </c>
    </row>
    <row r="106" spans="1:11">
      <c r="A106" s="7" t="s">
        <v>876</v>
      </c>
      <c r="B106" t="s">
        <v>1519</v>
      </c>
      <c r="C106" s="8" t="s">
        <v>1469</v>
      </c>
      <c r="D106" t="s">
        <v>723</v>
      </c>
      <c r="E106" t="s">
        <v>878</v>
      </c>
      <c r="F106" s="14">
        <v>213.5</v>
      </c>
      <c r="G106" s="14">
        <v>31.25</v>
      </c>
      <c r="H106" s="57">
        <v>1067.4000000000001</v>
      </c>
      <c r="I106" t="s">
        <v>837</v>
      </c>
      <c r="J106" s="15">
        <v>41395</v>
      </c>
      <c r="K106" s="18">
        <v>1208</v>
      </c>
    </row>
    <row r="107" spans="1:11">
      <c r="A107" s="7" t="s">
        <v>879</v>
      </c>
      <c r="B107" t="s">
        <v>1520</v>
      </c>
      <c r="C107" s="8" t="s">
        <v>1393</v>
      </c>
      <c r="D107" t="s">
        <v>410</v>
      </c>
      <c r="E107" t="s">
        <v>881</v>
      </c>
      <c r="F107" s="14">
        <v>187.75</v>
      </c>
      <c r="G107" s="14">
        <v>31.25</v>
      </c>
      <c r="H107" s="57">
        <v>815</v>
      </c>
      <c r="I107" t="s">
        <v>478</v>
      </c>
      <c r="J107" s="15">
        <v>41395</v>
      </c>
      <c r="K107" s="18">
        <v>1208</v>
      </c>
    </row>
    <row r="108" spans="1:11">
      <c r="A108" s="7" t="s">
        <v>882</v>
      </c>
      <c r="B108" t="s">
        <v>1521</v>
      </c>
      <c r="C108" s="8" t="s">
        <v>1508</v>
      </c>
      <c r="D108" t="s">
        <v>831</v>
      </c>
      <c r="E108" t="s">
        <v>884</v>
      </c>
      <c r="F108" s="14">
        <v>196.75</v>
      </c>
      <c r="G108" s="14">
        <v>27.63</v>
      </c>
      <c r="H108" s="57">
        <v>814.6</v>
      </c>
      <c r="I108" t="s">
        <v>699</v>
      </c>
      <c r="J108" s="15">
        <v>41395</v>
      </c>
      <c r="K108" s="18">
        <v>1208</v>
      </c>
    </row>
    <row r="109" spans="1:11">
      <c r="A109" s="7" t="s">
        <v>885</v>
      </c>
      <c r="B109" t="s">
        <v>1522</v>
      </c>
      <c r="C109" s="8" t="s">
        <v>1523</v>
      </c>
      <c r="D109" t="s">
        <v>886</v>
      </c>
      <c r="E109" t="s">
        <v>888</v>
      </c>
      <c r="F109" s="14">
        <v>85.13</v>
      </c>
      <c r="G109" s="14">
        <v>27.63</v>
      </c>
      <c r="H109" s="57">
        <v>475</v>
      </c>
      <c r="I109" t="s">
        <v>372</v>
      </c>
      <c r="J109" s="15">
        <v>41334</v>
      </c>
      <c r="K109" s="18">
        <v>0</v>
      </c>
    </row>
    <row r="110" spans="1:11">
      <c r="A110" s="7" t="s">
        <v>889</v>
      </c>
      <c r="B110" t="s">
        <v>1524</v>
      </c>
      <c r="C110" s="8" t="s">
        <v>1412</v>
      </c>
      <c r="D110" t="s">
        <v>463</v>
      </c>
      <c r="E110" t="s">
        <v>891</v>
      </c>
      <c r="F110" s="14">
        <v>187.75</v>
      </c>
      <c r="G110" s="14">
        <v>31.25</v>
      </c>
      <c r="H110" s="57">
        <v>815</v>
      </c>
      <c r="I110" t="s">
        <v>478</v>
      </c>
      <c r="J110" s="15">
        <v>41395</v>
      </c>
      <c r="K110" s="18">
        <v>1208</v>
      </c>
    </row>
    <row r="111" spans="1:11">
      <c r="A111" s="7" t="s">
        <v>892</v>
      </c>
      <c r="B111" t="s">
        <v>1525</v>
      </c>
      <c r="C111" s="8" t="s">
        <v>1526</v>
      </c>
      <c r="D111" t="s">
        <v>893</v>
      </c>
      <c r="E111" t="s">
        <v>895</v>
      </c>
      <c r="F111" s="14">
        <v>95.5</v>
      </c>
      <c r="G111" s="14">
        <v>31.25</v>
      </c>
      <c r="H111" s="57">
        <v>475</v>
      </c>
      <c r="I111" t="s">
        <v>361</v>
      </c>
      <c r="J111" s="15">
        <v>41395</v>
      </c>
      <c r="K111" s="18">
        <v>1208</v>
      </c>
    </row>
    <row r="112" spans="1:11">
      <c r="A112" s="7" t="s">
        <v>892</v>
      </c>
      <c r="B112" t="s">
        <v>1525</v>
      </c>
      <c r="C112" s="8" t="s">
        <v>1526</v>
      </c>
      <c r="D112" t="s">
        <v>893</v>
      </c>
      <c r="E112" t="s">
        <v>897</v>
      </c>
      <c r="F112" s="14">
        <v>95.5</v>
      </c>
      <c r="G112" s="14">
        <v>31.25</v>
      </c>
      <c r="H112" s="57">
        <v>475</v>
      </c>
      <c r="I112" t="s">
        <v>361</v>
      </c>
      <c r="J112" s="15">
        <v>41395</v>
      </c>
      <c r="K112" s="18">
        <v>1208</v>
      </c>
    </row>
    <row r="113" spans="1:11">
      <c r="A113" s="7" t="s">
        <v>898</v>
      </c>
      <c r="B113" t="s">
        <v>1527</v>
      </c>
      <c r="C113" s="8" t="s">
        <v>1523</v>
      </c>
      <c r="D113" t="s">
        <v>899</v>
      </c>
      <c r="E113" t="s">
        <v>901</v>
      </c>
      <c r="F113" s="14">
        <v>196.75</v>
      </c>
      <c r="G113" s="14">
        <v>27.63</v>
      </c>
      <c r="H113" s="57">
        <v>814.6</v>
      </c>
      <c r="I113" t="s">
        <v>699</v>
      </c>
      <c r="J113" s="15">
        <v>41395</v>
      </c>
      <c r="K113" s="18">
        <v>1208</v>
      </c>
    </row>
    <row r="114" spans="1:11">
      <c r="A114" s="7" t="s">
        <v>902</v>
      </c>
      <c r="B114" t="s">
        <v>1528</v>
      </c>
      <c r="C114" s="8" t="s">
        <v>1529</v>
      </c>
      <c r="D114" t="s">
        <v>903</v>
      </c>
      <c r="E114" t="s">
        <v>905</v>
      </c>
      <c r="F114" s="14">
        <v>196.75</v>
      </c>
      <c r="G114" s="14">
        <v>27.63</v>
      </c>
      <c r="H114" s="57">
        <v>814.6</v>
      </c>
      <c r="I114" t="s">
        <v>699</v>
      </c>
      <c r="J114" s="15">
        <v>41395</v>
      </c>
      <c r="K114" s="18">
        <v>1208</v>
      </c>
    </row>
    <row r="115" spans="1:11">
      <c r="A115" s="7" t="s">
        <v>906</v>
      </c>
      <c r="B115" t="s">
        <v>1530</v>
      </c>
      <c r="C115" s="8" t="s">
        <v>1400</v>
      </c>
      <c r="D115" t="s">
        <v>431</v>
      </c>
      <c r="E115" t="s">
        <v>908</v>
      </c>
      <c r="F115" s="14">
        <v>157.38</v>
      </c>
      <c r="G115" s="14">
        <v>27.63</v>
      </c>
      <c r="H115" s="57">
        <v>814.6</v>
      </c>
      <c r="I115" t="s">
        <v>474</v>
      </c>
      <c r="J115" s="15">
        <v>41334</v>
      </c>
      <c r="K115" s="18">
        <v>0</v>
      </c>
    </row>
    <row r="116" spans="1:11">
      <c r="A116" s="7" t="s">
        <v>909</v>
      </c>
      <c r="B116" t="s">
        <v>1531</v>
      </c>
      <c r="C116" s="8" t="s">
        <v>1532</v>
      </c>
      <c r="D116" t="s">
        <v>910</v>
      </c>
      <c r="E116" t="s">
        <v>912</v>
      </c>
      <c r="F116" s="14">
        <v>196.75</v>
      </c>
      <c r="G116" s="14">
        <v>27.63</v>
      </c>
      <c r="H116" s="57">
        <v>814.6</v>
      </c>
      <c r="I116" t="s">
        <v>699</v>
      </c>
      <c r="J116" s="15">
        <v>41395</v>
      </c>
      <c r="K116" s="18">
        <v>1208</v>
      </c>
    </row>
    <row r="117" spans="1:11">
      <c r="A117" s="7" t="s">
        <v>913</v>
      </c>
      <c r="B117" t="s">
        <v>1533</v>
      </c>
      <c r="C117" s="8" t="s">
        <v>1534</v>
      </c>
      <c r="D117" t="s">
        <v>914</v>
      </c>
      <c r="E117" t="s">
        <v>916</v>
      </c>
      <c r="F117" s="14">
        <v>151.25</v>
      </c>
      <c r="G117" s="14">
        <v>31.25</v>
      </c>
      <c r="H117" s="57">
        <v>814.6</v>
      </c>
      <c r="I117" t="s">
        <v>700</v>
      </c>
      <c r="J117" s="15">
        <v>41334</v>
      </c>
      <c r="K117" s="18">
        <v>0</v>
      </c>
    </row>
    <row r="118" spans="1:11">
      <c r="A118" s="7" t="s">
        <v>917</v>
      </c>
      <c r="B118" t="s">
        <v>1535</v>
      </c>
      <c r="C118" s="8" t="s">
        <v>1536</v>
      </c>
      <c r="D118" t="s">
        <v>918</v>
      </c>
      <c r="E118" t="s">
        <v>921</v>
      </c>
      <c r="F118" s="14">
        <v>1318.25</v>
      </c>
      <c r="G118" s="14">
        <v>0</v>
      </c>
      <c r="H118" s="57">
        <v>2500</v>
      </c>
      <c r="I118" t="s">
        <v>922</v>
      </c>
      <c r="J118" s="15">
        <v>41334</v>
      </c>
      <c r="K118" s="18">
        <v>0</v>
      </c>
    </row>
    <row r="119" spans="1:11">
      <c r="A119" s="7" t="s">
        <v>933</v>
      </c>
      <c r="B119" t="s">
        <v>1537</v>
      </c>
      <c r="C119" s="8" t="s">
        <v>1473</v>
      </c>
      <c r="D119" t="s">
        <v>732</v>
      </c>
      <c r="E119" t="s">
        <v>935</v>
      </c>
      <c r="F119" s="14">
        <v>116</v>
      </c>
      <c r="G119" s="14">
        <v>27.63</v>
      </c>
      <c r="H119" s="57">
        <v>562.5</v>
      </c>
      <c r="I119" t="s">
        <v>382</v>
      </c>
      <c r="J119" s="15">
        <v>41395</v>
      </c>
      <c r="K119" s="18">
        <v>1208</v>
      </c>
    </row>
    <row r="120" spans="1:11">
      <c r="A120" s="7" t="s">
        <v>936</v>
      </c>
      <c r="B120" t="s">
        <v>1538</v>
      </c>
      <c r="C120" s="8" t="s">
        <v>1539</v>
      </c>
      <c r="D120" t="s">
        <v>937</v>
      </c>
      <c r="E120" t="s">
        <v>939</v>
      </c>
      <c r="F120" s="14">
        <v>140.13</v>
      </c>
      <c r="G120" s="14">
        <v>31.25</v>
      </c>
      <c r="H120" s="57">
        <v>815</v>
      </c>
      <c r="I120" t="s">
        <v>473</v>
      </c>
      <c r="J120" s="15">
        <v>41334</v>
      </c>
      <c r="K120" s="18">
        <v>0</v>
      </c>
    </row>
    <row r="121" spans="1:11">
      <c r="A121" s="7" t="s">
        <v>940</v>
      </c>
      <c r="B121" t="s">
        <v>1540</v>
      </c>
      <c r="C121" s="8" t="s">
        <v>1391</v>
      </c>
      <c r="D121" t="s">
        <v>941</v>
      </c>
      <c r="F121" s="14">
        <v>110.38</v>
      </c>
      <c r="G121" s="14">
        <v>31.25</v>
      </c>
      <c r="H121" s="57">
        <v>562.5</v>
      </c>
      <c r="I121" t="s">
        <v>513</v>
      </c>
      <c r="J121" s="15">
        <v>41395</v>
      </c>
      <c r="K121" s="18">
        <v>1208</v>
      </c>
    </row>
    <row r="122" spans="1:11">
      <c r="A122" s="7" t="s">
        <v>943</v>
      </c>
      <c r="B122" t="s">
        <v>1541</v>
      </c>
      <c r="C122" s="8" t="s">
        <v>1391</v>
      </c>
      <c r="D122" t="s">
        <v>404</v>
      </c>
      <c r="E122" t="s">
        <v>945</v>
      </c>
      <c r="F122" s="14">
        <v>140.13</v>
      </c>
      <c r="G122" s="14">
        <v>31.25</v>
      </c>
      <c r="H122" s="57">
        <v>815</v>
      </c>
      <c r="I122" t="s">
        <v>473</v>
      </c>
      <c r="J122" s="15">
        <v>41395</v>
      </c>
      <c r="K122" s="18">
        <v>1208</v>
      </c>
    </row>
    <row r="123" spans="1:11">
      <c r="A123" s="7" t="s">
        <v>946</v>
      </c>
      <c r="B123" t="s">
        <v>1542</v>
      </c>
      <c r="C123" s="8" t="s">
        <v>1391</v>
      </c>
      <c r="D123" t="s">
        <v>947</v>
      </c>
      <c r="E123" t="s">
        <v>949</v>
      </c>
      <c r="F123" s="14">
        <v>95.5</v>
      </c>
      <c r="G123" s="14">
        <v>31.25</v>
      </c>
      <c r="H123" s="57">
        <v>475</v>
      </c>
      <c r="I123" t="s">
        <v>361</v>
      </c>
      <c r="J123" s="15">
        <v>41395</v>
      </c>
      <c r="K123" s="18">
        <v>1208</v>
      </c>
    </row>
    <row r="124" spans="1:11">
      <c r="A124" s="7" t="s">
        <v>950</v>
      </c>
      <c r="B124" t="s">
        <v>1543</v>
      </c>
      <c r="C124" s="8" t="s">
        <v>1393</v>
      </c>
      <c r="D124" t="s">
        <v>410</v>
      </c>
      <c r="E124" t="s">
        <v>952</v>
      </c>
      <c r="F124" s="14">
        <v>187.75</v>
      </c>
      <c r="G124" s="14">
        <v>31.25</v>
      </c>
      <c r="H124" s="57">
        <v>815</v>
      </c>
      <c r="I124" t="s">
        <v>478</v>
      </c>
      <c r="J124" s="15">
        <v>41395</v>
      </c>
      <c r="K124" s="18">
        <v>1208</v>
      </c>
    </row>
    <row r="125" spans="1:11">
      <c r="A125" s="7" t="s">
        <v>946</v>
      </c>
      <c r="B125" t="s">
        <v>1542</v>
      </c>
      <c r="C125" s="8" t="s">
        <v>1391</v>
      </c>
      <c r="D125" t="s">
        <v>947</v>
      </c>
      <c r="E125" t="s">
        <v>954</v>
      </c>
      <c r="F125" s="14">
        <v>95.5</v>
      </c>
      <c r="G125" s="14">
        <v>31.25</v>
      </c>
      <c r="H125" s="57">
        <v>475</v>
      </c>
      <c r="I125" t="s">
        <v>361</v>
      </c>
      <c r="J125" s="15">
        <v>41395</v>
      </c>
      <c r="K125" s="18">
        <v>1208</v>
      </c>
    </row>
    <row r="126" spans="1:11">
      <c r="A126" s="7" t="s">
        <v>940</v>
      </c>
      <c r="B126" t="s">
        <v>1540</v>
      </c>
      <c r="C126" s="8" t="s">
        <v>1391</v>
      </c>
      <c r="D126" t="s">
        <v>941</v>
      </c>
      <c r="E126" t="s">
        <v>956</v>
      </c>
      <c r="F126" s="14">
        <v>95.5</v>
      </c>
      <c r="G126" s="14">
        <v>31.25</v>
      </c>
      <c r="H126" s="57">
        <v>562.5</v>
      </c>
      <c r="I126" t="s">
        <v>513</v>
      </c>
      <c r="J126" s="15">
        <v>41395</v>
      </c>
      <c r="K126" s="18">
        <v>1208</v>
      </c>
    </row>
    <row r="127" spans="1:11">
      <c r="A127" s="7" t="s">
        <v>957</v>
      </c>
      <c r="B127" t="s">
        <v>1544</v>
      </c>
      <c r="C127" s="8" t="s">
        <v>1391</v>
      </c>
      <c r="D127" t="s">
        <v>404</v>
      </c>
      <c r="E127" t="s">
        <v>959</v>
      </c>
      <c r="F127" s="14">
        <v>140.13</v>
      </c>
      <c r="G127" s="14">
        <v>31.25</v>
      </c>
      <c r="H127" s="57">
        <v>815</v>
      </c>
      <c r="I127" t="s">
        <v>473</v>
      </c>
      <c r="J127" s="15">
        <v>41334</v>
      </c>
      <c r="K127" s="18">
        <v>0</v>
      </c>
    </row>
    <row r="128" spans="1:11">
      <c r="A128" s="7" t="s">
        <v>960</v>
      </c>
      <c r="B128" t="s">
        <v>1545</v>
      </c>
      <c r="C128" s="8" t="s">
        <v>1546</v>
      </c>
      <c r="D128" t="s">
        <v>961</v>
      </c>
      <c r="E128" t="s">
        <v>963</v>
      </c>
      <c r="F128" s="14">
        <v>151.25</v>
      </c>
      <c r="G128" s="14">
        <v>31.25</v>
      </c>
      <c r="H128" s="57">
        <v>815</v>
      </c>
      <c r="I128" t="s">
        <v>700</v>
      </c>
      <c r="J128" s="15">
        <v>41395</v>
      </c>
      <c r="K128" s="18">
        <v>1208</v>
      </c>
    </row>
    <row r="129" spans="1:11">
      <c r="A129" s="7" t="s">
        <v>964</v>
      </c>
      <c r="B129" t="s">
        <v>1547</v>
      </c>
      <c r="C129" s="8" t="s">
        <v>1548</v>
      </c>
      <c r="D129" t="s">
        <v>965</v>
      </c>
      <c r="E129" t="s">
        <v>967</v>
      </c>
      <c r="F129" s="14">
        <v>116.63</v>
      </c>
      <c r="G129" s="14">
        <v>31.25</v>
      </c>
      <c r="H129" s="57">
        <v>562.5</v>
      </c>
      <c r="I129" t="s">
        <v>800</v>
      </c>
      <c r="J129" s="15">
        <v>41334</v>
      </c>
      <c r="K129" s="18">
        <v>0</v>
      </c>
    </row>
    <row r="130" spans="1:11">
      <c r="A130" s="7" t="s">
        <v>968</v>
      </c>
      <c r="B130" t="s">
        <v>1549</v>
      </c>
      <c r="C130" s="8" t="s">
        <v>1550</v>
      </c>
      <c r="D130" t="s">
        <v>969</v>
      </c>
      <c r="E130" t="s">
        <v>971</v>
      </c>
      <c r="F130" s="14">
        <v>196.75</v>
      </c>
      <c r="G130" s="14">
        <v>27.63</v>
      </c>
      <c r="H130" s="57">
        <v>814.6</v>
      </c>
      <c r="I130" t="s">
        <v>699</v>
      </c>
      <c r="J130" s="15">
        <v>41395</v>
      </c>
      <c r="K130" s="18">
        <v>1208</v>
      </c>
    </row>
    <row r="131" spans="1:11">
      <c r="A131" s="7" t="s">
        <v>973</v>
      </c>
      <c r="B131" t="s">
        <v>1551</v>
      </c>
      <c r="C131" s="8" t="s">
        <v>1380</v>
      </c>
      <c r="D131" t="s">
        <v>449</v>
      </c>
      <c r="E131" t="s">
        <v>975</v>
      </c>
      <c r="F131" s="14">
        <v>213.5</v>
      </c>
      <c r="G131" s="14">
        <v>31.25</v>
      </c>
      <c r="H131" s="57">
        <v>1067.4000000000001</v>
      </c>
      <c r="I131" t="s">
        <v>837</v>
      </c>
      <c r="J131" s="15">
        <v>41395</v>
      </c>
      <c r="K131" s="18">
        <v>1208</v>
      </c>
    </row>
    <row r="132" spans="1:11">
      <c r="A132" s="7" t="s">
        <v>976</v>
      </c>
      <c r="B132" t="s">
        <v>1552</v>
      </c>
      <c r="C132" s="8" t="s">
        <v>1553</v>
      </c>
      <c r="D132" t="s">
        <v>635</v>
      </c>
      <c r="E132" t="s">
        <v>978</v>
      </c>
      <c r="F132" s="14">
        <v>110.38</v>
      </c>
      <c r="G132" s="14">
        <v>31.25</v>
      </c>
      <c r="H132" s="57">
        <v>562.5</v>
      </c>
      <c r="I132" t="s">
        <v>513</v>
      </c>
      <c r="J132" s="15">
        <v>41334</v>
      </c>
      <c r="K132" s="18">
        <v>0</v>
      </c>
    </row>
    <row r="133" spans="1:11">
      <c r="A133" s="7" t="s">
        <v>980</v>
      </c>
      <c r="B133" t="s">
        <v>1554</v>
      </c>
      <c r="C133" s="8" t="s">
        <v>1553</v>
      </c>
      <c r="D133" t="s">
        <v>635</v>
      </c>
      <c r="E133" t="s">
        <v>982</v>
      </c>
      <c r="F133" s="14">
        <v>187.75</v>
      </c>
      <c r="G133" s="14">
        <v>31.25</v>
      </c>
      <c r="H133" s="57">
        <v>815</v>
      </c>
      <c r="I133" t="s">
        <v>478</v>
      </c>
      <c r="J133" s="15">
        <v>41395</v>
      </c>
      <c r="K133" s="18">
        <v>1208</v>
      </c>
    </row>
    <row r="134" spans="1:11">
      <c r="A134" s="7" t="s">
        <v>801</v>
      </c>
      <c r="B134" t="s">
        <v>1499</v>
      </c>
      <c r="C134" s="8" t="s">
        <v>1409</v>
      </c>
      <c r="D134" s="7" t="s">
        <v>802</v>
      </c>
      <c r="E134" s="7" t="s">
        <v>984</v>
      </c>
      <c r="F134" s="49">
        <v>116</v>
      </c>
      <c r="G134" s="49">
        <v>27.63</v>
      </c>
      <c r="H134" s="59">
        <v>562.5</v>
      </c>
      <c r="I134" s="7" t="s">
        <v>382</v>
      </c>
      <c r="J134" s="50">
        <v>41334</v>
      </c>
      <c r="K134" s="18">
        <v>0</v>
      </c>
    </row>
    <row r="135" spans="1:11">
      <c r="A135" s="7" t="s">
        <v>985</v>
      </c>
      <c r="B135" t="s">
        <v>1555</v>
      </c>
      <c r="C135" s="8" t="s">
        <v>1384</v>
      </c>
      <c r="D135" t="s">
        <v>377</v>
      </c>
      <c r="E135" t="s">
        <v>987</v>
      </c>
      <c r="F135" s="14">
        <v>116</v>
      </c>
      <c r="G135" s="14">
        <v>27.63</v>
      </c>
      <c r="H135" s="57">
        <v>562.5</v>
      </c>
      <c r="I135" t="s">
        <v>382</v>
      </c>
      <c r="J135" s="15">
        <v>41395</v>
      </c>
      <c r="K135" s="18">
        <v>1208</v>
      </c>
    </row>
    <row r="136" spans="1:11">
      <c r="A136" s="7" t="s">
        <v>989</v>
      </c>
      <c r="B136" t="s">
        <v>1556</v>
      </c>
      <c r="C136" s="8" t="s">
        <v>1557</v>
      </c>
      <c r="D136" t="s">
        <v>990</v>
      </c>
      <c r="E136" t="s">
        <v>992</v>
      </c>
      <c r="F136" s="14">
        <v>196.75</v>
      </c>
      <c r="G136" s="14">
        <v>27.63</v>
      </c>
      <c r="H136" s="57">
        <v>814.6</v>
      </c>
      <c r="I136" t="s">
        <v>699</v>
      </c>
      <c r="J136" s="15">
        <v>41395</v>
      </c>
      <c r="K136" s="18">
        <v>1208</v>
      </c>
    </row>
    <row r="137" spans="1:11">
      <c r="A137" s="7" t="s">
        <v>993</v>
      </c>
      <c r="B137" t="s">
        <v>1558</v>
      </c>
      <c r="C137" s="8" t="s">
        <v>1406</v>
      </c>
      <c r="D137" t="s">
        <v>445</v>
      </c>
      <c r="E137" t="s">
        <v>995</v>
      </c>
      <c r="F137" s="14">
        <v>151.25</v>
      </c>
      <c r="G137" s="14">
        <v>31.25</v>
      </c>
      <c r="H137" s="57">
        <v>815</v>
      </c>
      <c r="I137" t="s">
        <v>700</v>
      </c>
      <c r="J137" s="15">
        <v>41395</v>
      </c>
      <c r="K137" s="18">
        <v>1208</v>
      </c>
    </row>
    <row r="138" spans="1:11">
      <c r="A138" s="7" t="s">
        <v>996</v>
      </c>
      <c r="B138" t="s">
        <v>1559</v>
      </c>
      <c r="C138" s="8" t="s">
        <v>1553</v>
      </c>
      <c r="D138" t="s">
        <v>635</v>
      </c>
      <c r="E138" t="s">
        <v>998</v>
      </c>
      <c r="F138" s="14">
        <v>140.13</v>
      </c>
      <c r="G138" s="14">
        <v>0</v>
      </c>
      <c r="H138" s="57">
        <v>815</v>
      </c>
      <c r="I138" t="s">
        <v>473</v>
      </c>
      <c r="J138" s="15">
        <v>41334</v>
      </c>
      <c r="K138" s="18">
        <v>0</v>
      </c>
    </row>
    <row r="139" spans="1:11">
      <c r="A139" s="7" t="s">
        <v>1000</v>
      </c>
      <c r="B139" t="s">
        <v>1560</v>
      </c>
      <c r="C139" s="8" t="s">
        <v>1393</v>
      </c>
      <c r="D139" t="s">
        <v>410</v>
      </c>
      <c r="E139" t="s">
        <v>1002</v>
      </c>
      <c r="F139" s="14">
        <v>110.38</v>
      </c>
      <c r="G139" s="14">
        <v>31.25</v>
      </c>
      <c r="H139" s="57">
        <v>562.5</v>
      </c>
      <c r="I139" t="s">
        <v>513</v>
      </c>
      <c r="J139" s="15">
        <v>41334</v>
      </c>
      <c r="K139" s="18">
        <v>1208</v>
      </c>
    </row>
    <row r="140" spans="1:11">
      <c r="A140" s="7" t="s">
        <v>1003</v>
      </c>
      <c r="B140" t="s">
        <v>1561</v>
      </c>
      <c r="C140" s="8" t="s">
        <v>1562</v>
      </c>
      <c r="D140" t="s">
        <v>1004</v>
      </c>
      <c r="E140" t="s">
        <v>1006</v>
      </c>
      <c r="F140" s="14">
        <v>116</v>
      </c>
      <c r="G140" s="14">
        <v>27.63</v>
      </c>
      <c r="H140" s="57">
        <v>562.5</v>
      </c>
      <c r="I140" t="s">
        <v>382</v>
      </c>
      <c r="J140" s="15">
        <v>41395</v>
      </c>
      <c r="K140" s="18">
        <v>1208</v>
      </c>
    </row>
    <row r="141" spans="1:11">
      <c r="A141" s="7" t="s">
        <v>1007</v>
      </c>
      <c r="B141" t="s">
        <v>1563</v>
      </c>
      <c r="C141" s="8" t="s">
        <v>1391</v>
      </c>
      <c r="D141" t="s">
        <v>404</v>
      </c>
      <c r="E141" t="s">
        <v>1009</v>
      </c>
      <c r="F141" s="14">
        <v>140.13</v>
      </c>
      <c r="G141" s="14">
        <v>0</v>
      </c>
      <c r="H141" s="57">
        <v>815</v>
      </c>
      <c r="I141" t="s">
        <v>473</v>
      </c>
      <c r="J141" s="15">
        <v>41334</v>
      </c>
      <c r="K141" s="18">
        <v>0</v>
      </c>
    </row>
    <row r="142" spans="1:11">
      <c r="A142" s="7" t="s">
        <v>1010</v>
      </c>
      <c r="B142" t="s">
        <v>1564</v>
      </c>
      <c r="C142" s="8" t="s">
        <v>1565</v>
      </c>
      <c r="D142" t="s">
        <v>1011</v>
      </c>
      <c r="E142" t="s">
        <v>1013</v>
      </c>
      <c r="F142" s="14">
        <v>69.38</v>
      </c>
      <c r="G142" s="14">
        <v>0</v>
      </c>
      <c r="H142" s="57">
        <v>475</v>
      </c>
      <c r="I142" t="s">
        <v>1014</v>
      </c>
      <c r="J142" s="15">
        <v>41334</v>
      </c>
      <c r="K142" s="18">
        <v>0</v>
      </c>
    </row>
    <row r="143" spans="1:11">
      <c r="A143" s="7" t="s">
        <v>1015</v>
      </c>
      <c r="B143" t="s">
        <v>1566</v>
      </c>
      <c r="C143" s="8" t="s">
        <v>1567</v>
      </c>
      <c r="D143" t="s">
        <v>1016</v>
      </c>
      <c r="E143" t="s">
        <v>1018</v>
      </c>
      <c r="F143" s="14">
        <v>55.88</v>
      </c>
      <c r="G143" s="14">
        <v>0</v>
      </c>
      <c r="H143" s="57">
        <v>375</v>
      </c>
      <c r="I143" t="s">
        <v>494</v>
      </c>
      <c r="J143" s="15">
        <v>41365</v>
      </c>
      <c r="K143" s="18">
        <v>833</v>
      </c>
    </row>
    <row r="144" spans="1:11">
      <c r="A144" s="7" t="s">
        <v>1019</v>
      </c>
      <c r="B144" t="s">
        <v>1568</v>
      </c>
      <c r="C144" s="8" t="s">
        <v>1569</v>
      </c>
      <c r="D144" t="s">
        <v>1020</v>
      </c>
      <c r="E144" t="s">
        <v>1022</v>
      </c>
      <c r="F144" s="14">
        <v>151.25</v>
      </c>
      <c r="G144" s="14">
        <v>0</v>
      </c>
      <c r="H144" s="57">
        <v>815</v>
      </c>
      <c r="I144" t="s">
        <v>700</v>
      </c>
      <c r="J144" s="15">
        <v>41365</v>
      </c>
      <c r="K144" s="18">
        <v>1208</v>
      </c>
    </row>
    <row r="145" spans="1:11">
      <c r="A145" s="7" t="s">
        <v>1024</v>
      </c>
      <c r="B145" t="s">
        <v>1570</v>
      </c>
      <c r="C145" s="8" t="s">
        <v>1571</v>
      </c>
      <c r="D145" t="s">
        <v>1025</v>
      </c>
      <c r="E145" t="s">
        <v>1027</v>
      </c>
      <c r="F145" s="14">
        <v>76</v>
      </c>
      <c r="G145" s="14">
        <v>0</v>
      </c>
      <c r="H145" s="57">
        <v>375</v>
      </c>
      <c r="I145" t="s">
        <v>743</v>
      </c>
      <c r="J145" s="15">
        <v>41365</v>
      </c>
      <c r="K145" s="18">
        <v>833</v>
      </c>
    </row>
    <row r="146" spans="1:11">
      <c r="A146" s="7" t="s">
        <v>1033</v>
      </c>
      <c r="B146" t="s">
        <v>1572</v>
      </c>
      <c r="C146" s="8" t="s">
        <v>1384</v>
      </c>
      <c r="D146" t="s">
        <v>377</v>
      </c>
      <c r="E146" t="s">
        <v>1035</v>
      </c>
      <c r="F146" s="14">
        <v>95.5</v>
      </c>
      <c r="G146" s="14">
        <v>0</v>
      </c>
      <c r="H146" s="57">
        <v>562.5</v>
      </c>
      <c r="I146" t="s">
        <v>361</v>
      </c>
      <c r="J146" s="15">
        <v>41334</v>
      </c>
      <c r="K146" s="18">
        <v>0</v>
      </c>
    </row>
    <row r="147" spans="1:11">
      <c r="A147" s="7" t="s">
        <v>1036</v>
      </c>
      <c r="B147" t="s">
        <v>1445</v>
      </c>
      <c r="C147" s="8" t="s">
        <v>1434</v>
      </c>
      <c r="D147" t="s">
        <v>566</v>
      </c>
      <c r="E147" t="s">
        <v>1038</v>
      </c>
      <c r="F147" s="14">
        <v>51.13</v>
      </c>
      <c r="G147" s="14">
        <v>0</v>
      </c>
      <c r="H147" s="57">
        <v>375</v>
      </c>
      <c r="I147" t="s">
        <v>499</v>
      </c>
      <c r="J147" s="15">
        <v>41334</v>
      </c>
      <c r="K147" s="18">
        <v>0</v>
      </c>
    </row>
    <row r="148" spans="1:11">
      <c r="A148" s="7" t="s">
        <v>1039</v>
      </c>
      <c r="B148" t="s">
        <v>1573</v>
      </c>
      <c r="C148" s="8" t="s">
        <v>1441</v>
      </c>
      <c r="D148" t="s">
        <v>1040</v>
      </c>
      <c r="E148" t="s">
        <v>1042</v>
      </c>
      <c r="F148" s="14">
        <v>196.75</v>
      </c>
      <c r="G148" s="14">
        <v>27.63</v>
      </c>
      <c r="H148" s="57">
        <v>814.6</v>
      </c>
      <c r="I148" t="s">
        <v>699</v>
      </c>
      <c r="J148" s="15">
        <v>41395</v>
      </c>
      <c r="K148" s="18">
        <v>1208</v>
      </c>
    </row>
    <row r="149" spans="1:11">
      <c r="A149" s="7" t="s">
        <v>1043</v>
      </c>
      <c r="B149" t="s">
        <v>1574</v>
      </c>
      <c r="C149" s="8" t="s">
        <v>1393</v>
      </c>
      <c r="D149" t="s">
        <v>410</v>
      </c>
      <c r="E149" t="s">
        <v>1045</v>
      </c>
      <c r="F149" s="14">
        <v>110.38</v>
      </c>
      <c r="G149" s="14">
        <v>31.25</v>
      </c>
      <c r="H149" s="57">
        <v>562.5</v>
      </c>
      <c r="I149" t="s">
        <v>513</v>
      </c>
      <c r="J149" s="15">
        <v>41334</v>
      </c>
      <c r="K149" s="18">
        <v>0</v>
      </c>
    </row>
    <row r="150" spans="1:11">
      <c r="A150" s="7" t="s">
        <v>1046</v>
      </c>
      <c r="B150" t="s">
        <v>1575</v>
      </c>
      <c r="C150" s="8" t="s">
        <v>1569</v>
      </c>
      <c r="D150" t="s">
        <v>1047</v>
      </c>
      <c r="E150" t="s">
        <v>1049</v>
      </c>
      <c r="F150" s="14">
        <v>196.75</v>
      </c>
      <c r="G150" s="14">
        <v>27.63</v>
      </c>
      <c r="H150" s="57">
        <v>815</v>
      </c>
      <c r="I150" t="s">
        <v>699</v>
      </c>
      <c r="J150" s="15">
        <v>41395</v>
      </c>
      <c r="K150" s="18">
        <v>1208</v>
      </c>
    </row>
    <row r="151" spans="1:11">
      <c r="A151" s="7" t="s">
        <v>1051</v>
      </c>
      <c r="B151" t="s">
        <v>1576</v>
      </c>
      <c r="C151" s="8" t="s">
        <v>1553</v>
      </c>
      <c r="D151" t="s">
        <v>635</v>
      </c>
      <c r="E151" t="s">
        <v>1053</v>
      </c>
      <c r="F151" s="14">
        <v>110.38</v>
      </c>
      <c r="G151" s="14">
        <v>31.25</v>
      </c>
      <c r="H151" s="57">
        <v>562.5</v>
      </c>
      <c r="I151" t="s">
        <v>513</v>
      </c>
      <c r="J151" s="15">
        <v>41365</v>
      </c>
      <c r="K151" s="18">
        <v>1043</v>
      </c>
    </row>
    <row r="152" spans="1:11">
      <c r="A152" s="7" t="s">
        <v>1057</v>
      </c>
      <c r="B152" t="s">
        <v>1577</v>
      </c>
      <c r="C152" s="8" t="s">
        <v>1386</v>
      </c>
      <c r="D152" t="s">
        <v>819</v>
      </c>
      <c r="E152" t="s">
        <v>1059</v>
      </c>
      <c r="F152" s="14">
        <v>64.63</v>
      </c>
      <c r="G152" s="14">
        <v>0</v>
      </c>
      <c r="H152" s="57">
        <v>475</v>
      </c>
      <c r="I152" t="s">
        <v>488</v>
      </c>
      <c r="J152" s="15">
        <v>41365</v>
      </c>
      <c r="K152" s="18">
        <v>1043</v>
      </c>
    </row>
    <row r="153" spans="1:11">
      <c r="A153" s="7" t="s">
        <v>1063</v>
      </c>
      <c r="B153" t="s">
        <v>1578</v>
      </c>
      <c r="C153" s="8" t="s">
        <v>1459</v>
      </c>
      <c r="D153" t="s">
        <v>692</v>
      </c>
      <c r="E153" t="s">
        <v>1065</v>
      </c>
      <c r="F153" s="14">
        <v>64.63</v>
      </c>
      <c r="G153" s="14">
        <v>31.25</v>
      </c>
      <c r="H153" s="57">
        <v>475</v>
      </c>
      <c r="I153" t="s">
        <v>488</v>
      </c>
      <c r="J153" s="15">
        <v>41334</v>
      </c>
      <c r="K153" s="18">
        <v>0</v>
      </c>
    </row>
    <row r="154" spans="1:11">
      <c r="A154" s="7" t="s">
        <v>1066</v>
      </c>
      <c r="B154" t="s">
        <v>1579</v>
      </c>
      <c r="C154" s="8" t="s">
        <v>1393</v>
      </c>
      <c r="D154" t="s">
        <v>410</v>
      </c>
      <c r="E154" t="s">
        <v>1068</v>
      </c>
      <c r="F154" s="14">
        <v>64.63</v>
      </c>
      <c r="G154" s="14">
        <v>0</v>
      </c>
      <c r="H154" s="57">
        <v>475</v>
      </c>
      <c r="I154" t="s">
        <v>488</v>
      </c>
      <c r="J154" s="15">
        <v>41334</v>
      </c>
      <c r="K154" s="18">
        <v>0</v>
      </c>
    </row>
    <row r="155" spans="1:11">
      <c r="A155" s="7" t="s">
        <v>1072</v>
      </c>
      <c r="B155" t="s">
        <v>1580</v>
      </c>
      <c r="C155" s="8" t="s">
        <v>1473</v>
      </c>
      <c r="D155" t="s">
        <v>732</v>
      </c>
      <c r="E155" t="s">
        <v>1074</v>
      </c>
      <c r="F155" s="14">
        <v>85.13</v>
      </c>
      <c r="G155" s="14">
        <v>27.63</v>
      </c>
      <c r="H155" s="57">
        <v>475</v>
      </c>
      <c r="I155" t="s">
        <v>372</v>
      </c>
      <c r="J155" s="15">
        <v>41334</v>
      </c>
      <c r="K155" s="18">
        <v>0</v>
      </c>
    </row>
    <row r="156" spans="1:11">
      <c r="A156" s="7" t="s">
        <v>1075</v>
      </c>
      <c r="B156" t="s">
        <v>1581</v>
      </c>
      <c r="C156" s="8" t="s">
        <v>1393</v>
      </c>
      <c r="D156" t="s">
        <v>410</v>
      </c>
      <c r="E156" t="s">
        <v>1077</v>
      </c>
      <c r="F156" s="14">
        <v>64.63</v>
      </c>
      <c r="G156" s="14">
        <v>31.25</v>
      </c>
      <c r="H156" s="57">
        <v>475</v>
      </c>
      <c r="I156" t="s">
        <v>488</v>
      </c>
      <c r="J156" s="15">
        <v>41365</v>
      </c>
      <c r="K156" s="18">
        <v>1043</v>
      </c>
    </row>
    <row r="157" spans="1:11">
      <c r="A157" s="7" t="s">
        <v>1078</v>
      </c>
      <c r="B157" t="s">
        <v>1582</v>
      </c>
      <c r="C157" s="8" t="s">
        <v>1384</v>
      </c>
      <c r="D157" t="s">
        <v>377</v>
      </c>
      <c r="E157" t="s">
        <v>1080</v>
      </c>
      <c r="F157" s="14">
        <v>64.63</v>
      </c>
      <c r="G157" s="14">
        <v>31.25</v>
      </c>
      <c r="H157" s="57">
        <v>475</v>
      </c>
      <c r="I157" t="s">
        <v>488</v>
      </c>
      <c r="J157" s="15">
        <v>41334</v>
      </c>
      <c r="K157" s="18">
        <v>0</v>
      </c>
    </row>
    <row r="158" spans="1:11">
      <c r="A158" s="7" t="s">
        <v>1081</v>
      </c>
      <c r="B158" t="s">
        <v>1583</v>
      </c>
      <c r="C158" s="8" t="s">
        <v>1378</v>
      </c>
      <c r="D158" t="s">
        <v>352</v>
      </c>
      <c r="F158" s="14">
        <v>110.38</v>
      </c>
      <c r="G158" s="14">
        <v>31.25</v>
      </c>
      <c r="H158" s="57">
        <v>562.5</v>
      </c>
      <c r="I158" t="s">
        <v>513</v>
      </c>
      <c r="J158" s="15">
        <v>41334</v>
      </c>
      <c r="K158" s="18">
        <v>0</v>
      </c>
    </row>
    <row r="159" spans="1:11">
      <c r="A159" s="7" t="s">
        <v>1082</v>
      </c>
      <c r="B159" t="s">
        <v>1584</v>
      </c>
      <c r="C159" s="8" t="s">
        <v>1400</v>
      </c>
      <c r="D159" t="s">
        <v>431</v>
      </c>
      <c r="E159" t="s">
        <v>1084</v>
      </c>
      <c r="F159" s="14">
        <v>85.13</v>
      </c>
      <c r="G159" s="14">
        <v>27.63</v>
      </c>
      <c r="H159" s="57">
        <v>475</v>
      </c>
      <c r="I159" t="s">
        <v>372</v>
      </c>
      <c r="J159" s="15">
        <v>41365</v>
      </c>
      <c r="K159" s="18">
        <v>1043</v>
      </c>
    </row>
    <row r="160" spans="1:11">
      <c r="A160" s="7" t="s">
        <v>1085</v>
      </c>
      <c r="B160" t="s">
        <v>1585</v>
      </c>
      <c r="C160" s="8" t="s">
        <v>1586</v>
      </c>
      <c r="D160" t="s">
        <v>1086</v>
      </c>
      <c r="E160" t="s">
        <v>1088</v>
      </c>
      <c r="F160" s="14">
        <v>110.38</v>
      </c>
      <c r="G160" s="14">
        <v>31.25</v>
      </c>
      <c r="H160" s="57">
        <v>562.5</v>
      </c>
      <c r="I160" t="s">
        <v>513</v>
      </c>
      <c r="J160" s="15">
        <v>41334</v>
      </c>
      <c r="K160" s="18">
        <v>0</v>
      </c>
    </row>
    <row r="161" spans="1:11">
      <c r="A161" s="7" t="s">
        <v>1089</v>
      </c>
      <c r="B161" t="s">
        <v>1587</v>
      </c>
      <c r="C161" s="8" t="s">
        <v>1428</v>
      </c>
      <c r="D161" t="s">
        <v>546</v>
      </c>
      <c r="E161" t="s">
        <v>1091</v>
      </c>
      <c r="F161" s="14">
        <v>110.38</v>
      </c>
      <c r="G161" s="14">
        <v>31.25</v>
      </c>
      <c r="H161" s="57">
        <v>562.5</v>
      </c>
      <c r="I161" t="s">
        <v>513</v>
      </c>
      <c r="J161" s="15">
        <v>41395</v>
      </c>
      <c r="K161" s="18">
        <v>1208</v>
      </c>
    </row>
    <row r="162" spans="1:11">
      <c r="A162" s="7" t="s">
        <v>1085</v>
      </c>
      <c r="B162" t="s">
        <v>1585</v>
      </c>
      <c r="C162" s="8" t="s">
        <v>1586</v>
      </c>
      <c r="D162" t="s">
        <v>1086</v>
      </c>
      <c r="E162" t="s">
        <v>1093</v>
      </c>
      <c r="F162" s="14">
        <v>110.38</v>
      </c>
      <c r="G162" s="14">
        <v>31.25</v>
      </c>
      <c r="H162" s="57">
        <v>562.5</v>
      </c>
      <c r="I162" t="s">
        <v>513</v>
      </c>
      <c r="J162" s="15">
        <v>41334</v>
      </c>
      <c r="K162" s="18">
        <v>0</v>
      </c>
    </row>
    <row r="163" spans="1:11">
      <c r="A163" s="7" t="s">
        <v>1094</v>
      </c>
      <c r="B163" t="s">
        <v>1588</v>
      </c>
      <c r="C163" s="8" t="s">
        <v>1393</v>
      </c>
      <c r="D163" t="s">
        <v>410</v>
      </c>
      <c r="E163" t="s">
        <v>1096</v>
      </c>
      <c r="F163" s="14">
        <v>116</v>
      </c>
      <c r="G163" s="14">
        <v>27.63</v>
      </c>
      <c r="H163" s="57">
        <v>562.5</v>
      </c>
      <c r="I163" t="s">
        <v>382</v>
      </c>
      <c r="J163" s="15">
        <v>41334</v>
      </c>
      <c r="K163" s="18">
        <v>0</v>
      </c>
    </row>
    <row r="164" spans="1:11">
      <c r="A164" s="7" t="s">
        <v>1098</v>
      </c>
      <c r="B164" t="s">
        <v>1383</v>
      </c>
      <c r="C164" s="8" t="s">
        <v>1384</v>
      </c>
      <c r="D164" t="s">
        <v>377</v>
      </c>
      <c r="E164" t="s">
        <v>1100</v>
      </c>
      <c r="F164" s="14">
        <v>110.38</v>
      </c>
      <c r="G164" s="14">
        <v>31.25</v>
      </c>
      <c r="H164" s="57">
        <v>562.5</v>
      </c>
      <c r="I164" t="s">
        <v>513</v>
      </c>
      <c r="J164" s="15">
        <v>41395</v>
      </c>
      <c r="K164" s="18">
        <v>1208</v>
      </c>
    </row>
    <row r="165" spans="1:11">
      <c r="A165" s="7" t="s">
        <v>1098</v>
      </c>
      <c r="B165" t="s">
        <v>1383</v>
      </c>
      <c r="C165" s="8" t="s">
        <v>1384</v>
      </c>
      <c r="D165" t="s">
        <v>377</v>
      </c>
      <c r="E165" t="s">
        <v>1103</v>
      </c>
      <c r="F165" s="14">
        <v>110.38</v>
      </c>
      <c r="G165" s="14">
        <v>31.25</v>
      </c>
      <c r="H165" s="57">
        <v>562.5</v>
      </c>
      <c r="I165" t="s">
        <v>513</v>
      </c>
      <c r="J165" s="15">
        <v>41395</v>
      </c>
      <c r="K165" s="18">
        <v>1208</v>
      </c>
    </row>
    <row r="166" spans="1:11">
      <c r="A166" s="7" t="s">
        <v>1104</v>
      </c>
      <c r="B166" t="s">
        <v>1589</v>
      </c>
      <c r="C166" s="8" t="s">
        <v>1412</v>
      </c>
      <c r="D166" t="s">
        <v>463</v>
      </c>
      <c r="E166" t="s">
        <v>1106</v>
      </c>
      <c r="F166" s="14">
        <v>116</v>
      </c>
      <c r="G166" s="14">
        <v>27.63</v>
      </c>
      <c r="H166" s="57">
        <v>562.5</v>
      </c>
      <c r="I166" t="s">
        <v>382</v>
      </c>
      <c r="J166" s="15">
        <v>41365</v>
      </c>
      <c r="K166" s="18">
        <v>1043</v>
      </c>
    </row>
    <row r="167" spans="1:11">
      <c r="A167" s="7" t="s">
        <v>1109</v>
      </c>
      <c r="B167" t="s">
        <v>1590</v>
      </c>
      <c r="C167" s="8" t="s">
        <v>1378</v>
      </c>
      <c r="D167" t="s">
        <v>352</v>
      </c>
      <c r="E167" t="s">
        <v>1111</v>
      </c>
      <c r="F167" s="14">
        <v>110.38</v>
      </c>
      <c r="G167" s="14">
        <v>31.25</v>
      </c>
      <c r="H167" s="57">
        <v>562.5</v>
      </c>
      <c r="I167" t="s">
        <v>513</v>
      </c>
      <c r="J167" s="15">
        <v>41395</v>
      </c>
      <c r="K167" s="18">
        <v>1208</v>
      </c>
    </row>
    <row r="168" spans="1:11">
      <c r="A168" s="7" t="s">
        <v>1081</v>
      </c>
      <c r="B168" t="s">
        <v>1583</v>
      </c>
      <c r="C168" s="8" t="s">
        <v>1378</v>
      </c>
      <c r="D168" t="s">
        <v>352</v>
      </c>
      <c r="E168" t="s">
        <v>1113</v>
      </c>
      <c r="F168" s="14">
        <v>110.38</v>
      </c>
      <c r="G168" s="14">
        <v>31.25</v>
      </c>
      <c r="H168" s="57">
        <v>562.5</v>
      </c>
      <c r="I168" t="s">
        <v>513</v>
      </c>
      <c r="J168" s="15">
        <v>41334</v>
      </c>
      <c r="K168" s="18">
        <v>0</v>
      </c>
    </row>
    <row r="169" spans="1:11">
      <c r="A169" s="7" t="s">
        <v>1114</v>
      </c>
      <c r="B169" t="s">
        <v>1591</v>
      </c>
      <c r="C169" s="8" t="s">
        <v>1378</v>
      </c>
      <c r="D169" t="s">
        <v>352</v>
      </c>
      <c r="E169" t="s">
        <v>1116</v>
      </c>
      <c r="F169" s="14">
        <v>140.13</v>
      </c>
      <c r="G169" s="14">
        <v>31.25</v>
      </c>
      <c r="H169" s="57">
        <v>815</v>
      </c>
      <c r="I169" t="s">
        <v>473</v>
      </c>
      <c r="J169" s="15">
        <v>41395</v>
      </c>
      <c r="K169" s="18">
        <v>1208</v>
      </c>
    </row>
    <row r="170" spans="1:11">
      <c r="A170" s="7" t="s">
        <v>1109</v>
      </c>
      <c r="B170" t="s">
        <v>1590</v>
      </c>
      <c r="C170" s="8" t="s">
        <v>1378</v>
      </c>
      <c r="D170" t="s">
        <v>352</v>
      </c>
      <c r="E170" t="s">
        <v>1118</v>
      </c>
      <c r="F170" s="14">
        <v>110.38</v>
      </c>
      <c r="G170" s="14">
        <v>31.25</v>
      </c>
      <c r="H170" s="57">
        <v>562.5</v>
      </c>
      <c r="I170" t="s">
        <v>513</v>
      </c>
      <c r="J170" s="15">
        <v>41395</v>
      </c>
      <c r="K170" s="18">
        <v>1208</v>
      </c>
    </row>
    <row r="171" spans="1:11">
      <c r="A171" s="7" t="s">
        <v>1119</v>
      </c>
      <c r="B171" t="s">
        <v>1592</v>
      </c>
      <c r="C171" s="8" t="s">
        <v>1593</v>
      </c>
      <c r="D171" t="s">
        <v>1120</v>
      </c>
      <c r="E171" t="s">
        <v>1122</v>
      </c>
      <c r="F171" s="14">
        <v>151.25</v>
      </c>
      <c r="G171" s="14">
        <v>31.25</v>
      </c>
      <c r="H171" s="57">
        <v>815</v>
      </c>
      <c r="I171" t="s">
        <v>700</v>
      </c>
      <c r="J171" s="15">
        <v>41395</v>
      </c>
      <c r="K171" s="18">
        <v>1208</v>
      </c>
    </row>
    <row r="172" spans="1:11">
      <c r="A172" s="7" t="s">
        <v>1123</v>
      </c>
      <c r="B172" t="s">
        <v>1594</v>
      </c>
      <c r="C172" s="8" t="s">
        <v>1595</v>
      </c>
      <c r="D172" t="s">
        <v>1124</v>
      </c>
      <c r="E172" t="s">
        <v>1126</v>
      </c>
      <c r="F172" s="14">
        <v>187.75</v>
      </c>
      <c r="G172" s="14">
        <v>31.25</v>
      </c>
      <c r="H172" s="57">
        <v>815</v>
      </c>
      <c r="I172" t="s">
        <v>478</v>
      </c>
      <c r="J172" s="15">
        <v>41395</v>
      </c>
      <c r="K172" s="18">
        <v>1208</v>
      </c>
    </row>
    <row r="173" spans="1:11">
      <c r="A173" s="7" t="s">
        <v>1127</v>
      </c>
      <c r="B173" t="s">
        <v>1596</v>
      </c>
      <c r="C173" s="8" t="s">
        <v>1386</v>
      </c>
      <c r="D173" t="s">
        <v>1128</v>
      </c>
      <c r="E173" t="s">
        <v>1130</v>
      </c>
      <c r="F173" s="14">
        <v>110.38</v>
      </c>
      <c r="G173" s="14">
        <v>31.25</v>
      </c>
      <c r="H173" s="57">
        <v>562.5</v>
      </c>
      <c r="I173" t="s">
        <v>513</v>
      </c>
      <c r="J173" s="15">
        <v>41334</v>
      </c>
      <c r="K173" s="18">
        <v>0</v>
      </c>
    </row>
    <row r="174" spans="1:11">
      <c r="A174" s="7" t="s">
        <v>1127</v>
      </c>
      <c r="B174" t="s">
        <v>1596</v>
      </c>
      <c r="C174" s="8" t="s">
        <v>1386</v>
      </c>
      <c r="D174" t="s">
        <v>1128</v>
      </c>
      <c r="E174" t="s">
        <v>1132</v>
      </c>
      <c r="F174" s="14">
        <v>110.38</v>
      </c>
      <c r="G174" s="14">
        <v>31.25</v>
      </c>
      <c r="H174" s="57">
        <v>562.5</v>
      </c>
      <c r="I174" t="s">
        <v>513</v>
      </c>
      <c r="J174" s="15">
        <v>41334</v>
      </c>
      <c r="K174" s="18">
        <v>0</v>
      </c>
    </row>
    <row r="175" spans="1:11">
      <c r="A175" s="7" t="s">
        <v>1133</v>
      </c>
      <c r="B175" t="s">
        <v>1597</v>
      </c>
      <c r="C175" s="8" t="s">
        <v>1380</v>
      </c>
      <c r="D175" t="s">
        <v>449</v>
      </c>
      <c r="E175" t="s">
        <v>1135</v>
      </c>
      <c r="F175" s="14">
        <v>77.5</v>
      </c>
      <c r="G175" s="14">
        <v>31.25</v>
      </c>
      <c r="H175" s="57">
        <v>475</v>
      </c>
      <c r="I175" t="s">
        <v>384</v>
      </c>
      <c r="J175" s="15">
        <v>41365</v>
      </c>
      <c r="K175" s="18">
        <v>0</v>
      </c>
    </row>
    <row r="176" spans="1:11">
      <c r="A176" s="7" t="s">
        <v>1136</v>
      </c>
      <c r="B176" t="s">
        <v>1598</v>
      </c>
      <c r="C176" s="8" t="s">
        <v>1599</v>
      </c>
      <c r="D176" t="s">
        <v>1137</v>
      </c>
      <c r="E176" t="s">
        <v>1139</v>
      </c>
      <c r="F176" s="14">
        <v>196.75</v>
      </c>
      <c r="G176" s="14">
        <v>27.63</v>
      </c>
      <c r="H176" s="57">
        <v>814.6</v>
      </c>
      <c r="I176" t="s">
        <v>699</v>
      </c>
      <c r="J176" s="15">
        <v>41365</v>
      </c>
      <c r="K176" s="18">
        <v>1208</v>
      </c>
    </row>
    <row r="177" spans="1:11">
      <c r="A177" s="7" t="s">
        <v>1140</v>
      </c>
      <c r="B177" t="s">
        <v>1600</v>
      </c>
      <c r="C177" s="8" t="s">
        <v>1378</v>
      </c>
      <c r="D177" t="s">
        <v>352</v>
      </c>
      <c r="E177" t="s">
        <v>1142</v>
      </c>
      <c r="F177" s="14">
        <v>77.5</v>
      </c>
      <c r="G177" s="14">
        <v>31.25</v>
      </c>
      <c r="H177" s="57">
        <v>475</v>
      </c>
      <c r="I177" t="s">
        <v>384</v>
      </c>
      <c r="J177" s="15">
        <v>41365</v>
      </c>
      <c r="K177" s="18">
        <v>0</v>
      </c>
    </row>
    <row r="178" spans="1:11">
      <c r="A178" s="7" t="s">
        <v>1143</v>
      </c>
      <c r="B178" t="s">
        <v>1601</v>
      </c>
      <c r="C178" s="8" t="s">
        <v>1409</v>
      </c>
      <c r="D178" t="s">
        <v>453</v>
      </c>
      <c r="E178" t="s">
        <v>1145</v>
      </c>
      <c r="F178" s="14">
        <v>77.5</v>
      </c>
      <c r="G178" s="14">
        <v>31.25</v>
      </c>
      <c r="H178" s="57">
        <v>475</v>
      </c>
      <c r="I178" t="s">
        <v>384</v>
      </c>
      <c r="J178" s="15">
        <v>41365</v>
      </c>
      <c r="K178" s="18">
        <v>0</v>
      </c>
    </row>
    <row r="179" spans="1:11">
      <c r="A179" s="7" t="s">
        <v>1146</v>
      </c>
      <c r="B179" t="s">
        <v>1602</v>
      </c>
      <c r="C179" s="8" t="s">
        <v>1603</v>
      </c>
      <c r="D179" t="s">
        <v>404</v>
      </c>
      <c r="F179" s="14">
        <v>110.38</v>
      </c>
      <c r="G179" s="14">
        <v>31.25</v>
      </c>
      <c r="H179" s="57">
        <v>562.5</v>
      </c>
      <c r="I179" t="s">
        <v>513</v>
      </c>
      <c r="J179" s="15">
        <v>41365</v>
      </c>
      <c r="K179" s="18">
        <v>0</v>
      </c>
    </row>
    <row r="180" spans="1:11">
      <c r="A180" s="7" t="s">
        <v>1146</v>
      </c>
      <c r="B180" t="s">
        <v>1602</v>
      </c>
      <c r="C180" s="8" t="s">
        <v>1603</v>
      </c>
      <c r="D180" t="s">
        <v>404</v>
      </c>
      <c r="E180" t="s">
        <v>1148</v>
      </c>
      <c r="F180" s="14">
        <v>110.38</v>
      </c>
      <c r="G180" s="14">
        <v>31.25</v>
      </c>
      <c r="H180" s="57">
        <v>562.5</v>
      </c>
      <c r="I180" t="s">
        <v>513</v>
      </c>
      <c r="J180" s="15">
        <v>41365</v>
      </c>
      <c r="K180" s="18">
        <v>0</v>
      </c>
    </row>
    <row r="181" spans="1:11">
      <c r="A181" s="7" t="s">
        <v>1149</v>
      </c>
      <c r="B181" t="s">
        <v>1604</v>
      </c>
      <c r="C181" s="8" t="s">
        <v>1605</v>
      </c>
      <c r="D181" t="s">
        <v>1150</v>
      </c>
      <c r="E181" t="s">
        <v>1152</v>
      </c>
      <c r="F181" s="14">
        <v>151.25</v>
      </c>
      <c r="G181" s="14">
        <v>31.25</v>
      </c>
      <c r="H181" s="57">
        <v>815</v>
      </c>
      <c r="I181" t="s">
        <v>700</v>
      </c>
      <c r="J181" s="15">
        <v>41395</v>
      </c>
      <c r="K181" s="18">
        <v>1208</v>
      </c>
    </row>
    <row r="182" spans="1:11">
      <c r="A182" s="7" t="s">
        <v>1153</v>
      </c>
      <c r="B182" t="s">
        <v>1606</v>
      </c>
      <c r="C182" s="8" t="s">
        <v>1607</v>
      </c>
      <c r="D182" t="s">
        <v>1154</v>
      </c>
      <c r="E182" t="s">
        <v>1156</v>
      </c>
      <c r="F182" s="14">
        <v>77.5</v>
      </c>
      <c r="G182" s="14">
        <v>31.25</v>
      </c>
      <c r="H182" s="57">
        <v>475</v>
      </c>
      <c r="I182" t="s">
        <v>384</v>
      </c>
      <c r="J182" s="15">
        <v>41365</v>
      </c>
      <c r="K182" s="18">
        <v>0</v>
      </c>
    </row>
    <row r="183" spans="1:11">
      <c r="A183" s="7" t="s">
        <v>1157</v>
      </c>
      <c r="B183" t="s">
        <v>1608</v>
      </c>
      <c r="C183" s="8" t="s">
        <v>1459</v>
      </c>
      <c r="D183" t="s">
        <v>692</v>
      </c>
      <c r="E183" t="s">
        <v>1159</v>
      </c>
      <c r="F183" s="14">
        <v>157.38</v>
      </c>
      <c r="G183" s="14">
        <v>27.63</v>
      </c>
      <c r="H183" s="57">
        <v>814.6</v>
      </c>
      <c r="I183" t="s">
        <v>474</v>
      </c>
      <c r="J183" s="15">
        <v>41395</v>
      </c>
      <c r="K183" s="18">
        <v>1208</v>
      </c>
    </row>
    <row r="184" spans="1:11">
      <c r="A184" s="7" t="s">
        <v>1160</v>
      </c>
      <c r="B184" t="s">
        <v>1609</v>
      </c>
      <c r="C184" s="8" t="s">
        <v>1428</v>
      </c>
      <c r="D184" t="s">
        <v>546</v>
      </c>
      <c r="E184" t="s">
        <v>1162</v>
      </c>
      <c r="F184" s="14">
        <v>77.5</v>
      </c>
      <c r="G184" s="14">
        <v>31.25</v>
      </c>
      <c r="H184" s="57">
        <v>475</v>
      </c>
      <c r="I184" t="s">
        <v>384</v>
      </c>
      <c r="J184" s="15">
        <v>41365</v>
      </c>
      <c r="K184" s="18">
        <v>0</v>
      </c>
    </row>
    <row r="185" spans="1:11">
      <c r="A185" s="7" t="s">
        <v>1163</v>
      </c>
      <c r="B185" t="s">
        <v>1413</v>
      </c>
      <c r="C185" s="8" t="s">
        <v>1391</v>
      </c>
      <c r="D185" t="s">
        <v>404</v>
      </c>
      <c r="E185" t="s">
        <v>1165</v>
      </c>
      <c r="F185" s="14">
        <v>77.5</v>
      </c>
      <c r="G185" s="14">
        <v>31.25</v>
      </c>
      <c r="H185" s="57">
        <v>475</v>
      </c>
      <c r="I185" t="s">
        <v>384</v>
      </c>
      <c r="J185" s="15">
        <v>41365</v>
      </c>
      <c r="K185" s="18">
        <v>0</v>
      </c>
    </row>
    <row r="186" spans="1:11">
      <c r="A186" s="7" t="s">
        <v>1166</v>
      </c>
      <c r="B186" t="s">
        <v>1610</v>
      </c>
      <c r="C186" s="8" t="s">
        <v>1611</v>
      </c>
      <c r="D186" t="s">
        <v>1167</v>
      </c>
      <c r="E186" t="s">
        <v>1169</v>
      </c>
      <c r="F186" s="14">
        <v>196.75</v>
      </c>
      <c r="G186" s="14">
        <v>27.63</v>
      </c>
      <c r="H186" s="57">
        <v>814.6</v>
      </c>
      <c r="I186" t="s">
        <v>699</v>
      </c>
      <c r="J186" s="15">
        <v>41395</v>
      </c>
      <c r="K186" s="18">
        <v>1208</v>
      </c>
    </row>
    <row r="187" spans="1:11">
      <c r="A187" s="7" t="s">
        <v>1170</v>
      </c>
      <c r="B187" t="s">
        <v>1612</v>
      </c>
      <c r="C187" s="8" t="s">
        <v>1384</v>
      </c>
      <c r="D187" t="s">
        <v>377</v>
      </c>
      <c r="E187" t="s">
        <v>1172</v>
      </c>
      <c r="F187" s="14">
        <v>110.38</v>
      </c>
      <c r="G187" s="14">
        <v>31.25</v>
      </c>
      <c r="H187" s="57">
        <v>562.5</v>
      </c>
      <c r="I187" t="s">
        <v>513</v>
      </c>
      <c r="J187" s="15">
        <v>41395</v>
      </c>
      <c r="K187" s="18">
        <v>1208</v>
      </c>
    </row>
    <row r="188" spans="1:11">
      <c r="A188" s="7" t="s">
        <v>1174</v>
      </c>
      <c r="B188" t="s">
        <v>1613</v>
      </c>
      <c r="C188" s="8" t="s">
        <v>1614</v>
      </c>
      <c r="D188" t="s">
        <v>1175</v>
      </c>
      <c r="E188" t="s">
        <v>1177</v>
      </c>
      <c r="F188" s="14">
        <v>196.75</v>
      </c>
      <c r="G188" s="14">
        <v>27.63</v>
      </c>
      <c r="H188" s="57">
        <v>814.6</v>
      </c>
      <c r="I188" t="s">
        <v>699</v>
      </c>
      <c r="J188" s="15">
        <v>41395</v>
      </c>
      <c r="K188" s="18">
        <v>1208</v>
      </c>
    </row>
    <row r="189" spans="1:11">
      <c r="A189" s="7" t="s">
        <v>1178</v>
      </c>
      <c r="B189" t="s">
        <v>1615</v>
      </c>
      <c r="C189" s="8" t="s">
        <v>1384</v>
      </c>
      <c r="D189" t="s">
        <v>377</v>
      </c>
      <c r="E189" t="s">
        <v>1180</v>
      </c>
      <c r="F189" s="14">
        <v>110.38</v>
      </c>
      <c r="G189" s="14">
        <v>31.25</v>
      </c>
      <c r="H189" s="57">
        <v>562.5</v>
      </c>
      <c r="I189" t="s">
        <v>513</v>
      </c>
      <c r="J189" s="15">
        <v>41365</v>
      </c>
      <c r="K189" s="18">
        <v>0</v>
      </c>
    </row>
    <row r="190" spans="1:11">
      <c r="A190" s="7" t="s">
        <v>1181</v>
      </c>
      <c r="B190" t="s">
        <v>1616</v>
      </c>
      <c r="C190" s="8" t="s">
        <v>1393</v>
      </c>
      <c r="D190" t="s">
        <v>410</v>
      </c>
      <c r="E190" t="s">
        <v>1183</v>
      </c>
      <c r="F190" s="14">
        <v>110.38</v>
      </c>
      <c r="G190" s="14">
        <v>31.25</v>
      </c>
      <c r="H190" s="57">
        <v>562.5</v>
      </c>
      <c r="I190" t="s">
        <v>513</v>
      </c>
      <c r="J190" s="15">
        <v>41395</v>
      </c>
      <c r="K190" s="18">
        <v>1208</v>
      </c>
    </row>
    <row r="191" spans="1:11">
      <c r="A191" s="7" t="s">
        <v>1186</v>
      </c>
      <c r="B191" t="s">
        <v>1617</v>
      </c>
      <c r="C191" s="8" t="s">
        <v>1565</v>
      </c>
      <c r="D191" t="s">
        <v>1187</v>
      </c>
      <c r="E191" t="s">
        <v>1189</v>
      </c>
      <c r="F191" s="14">
        <v>105.38</v>
      </c>
      <c r="G191" s="14">
        <v>27.63</v>
      </c>
      <c r="H191" s="57">
        <v>475</v>
      </c>
      <c r="I191" t="s">
        <v>718</v>
      </c>
      <c r="J191" s="15">
        <v>41395</v>
      </c>
      <c r="K191" s="18">
        <v>1208</v>
      </c>
    </row>
    <row r="192" spans="1:11">
      <c r="A192" s="7" t="s">
        <v>1199</v>
      </c>
      <c r="B192" t="s">
        <v>1618</v>
      </c>
      <c r="C192" s="8" t="s">
        <v>1380</v>
      </c>
      <c r="D192" t="s">
        <v>449</v>
      </c>
      <c r="E192" t="s">
        <v>1201</v>
      </c>
      <c r="F192" s="14">
        <v>140.13</v>
      </c>
      <c r="G192" s="14">
        <v>31.25</v>
      </c>
      <c r="H192" s="57">
        <v>815</v>
      </c>
      <c r="I192" t="s">
        <v>473</v>
      </c>
      <c r="J192" s="15">
        <v>41395</v>
      </c>
      <c r="K192" s="18">
        <v>1208</v>
      </c>
    </row>
    <row r="193" spans="1:228">
      <c r="A193" s="7" t="s">
        <v>1202</v>
      </c>
      <c r="B193" t="s">
        <v>1619</v>
      </c>
      <c r="C193" s="8" t="s">
        <v>1620</v>
      </c>
      <c r="D193" t="s">
        <v>1203</v>
      </c>
      <c r="E193" t="s">
        <v>1205</v>
      </c>
      <c r="F193" s="14">
        <v>196.75</v>
      </c>
      <c r="G193" s="14">
        <v>27.63</v>
      </c>
      <c r="H193" s="57">
        <v>814.6</v>
      </c>
      <c r="I193" t="s">
        <v>699</v>
      </c>
      <c r="J193" s="15">
        <v>41395</v>
      </c>
      <c r="K193" s="18">
        <v>1208</v>
      </c>
    </row>
    <row r="194" spans="1:228">
      <c r="A194" s="7" t="s">
        <v>1206</v>
      </c>
      <c r="B194" t="s">
        <v>1621</v>
      </c>
      <c r="C194" s="8" t="s">
        <v>1386</v>
      </c>
      <c r="D194" t="s">
        <v>819</v>
      </c>
      <c r="E194" t="s">
        <v>1208</v>
      </c>
      <c r="F194" s="14">
        <v>140.13</v>
      </c>
      <c r="G194" s="14">
        <v>31.25</v>
      </c>
      <c r="H194" s="57">
        <v>815</v>
      </c>
      <c r="I194" t="s">
        <v>473</v>
      </c>
      <c r="J194" s="15">
        <v>41395</v>
      </c>
      <c r="K194" s="18">
        <v>1208</v>
      </c>
    </row>
    <row r="195" spans="1:228">
      <c r="A195" s="33" t="s">
        <v>556</v>
      </c>
      <c r="B195" s="34" t="s">
        <v>1431</v>
      </c>
      <c r="C195" s="35" t="s">
        <v>1384</v>
      </c>
      <c r="D195" s="34" t="s">
        <v>1209</v>
      </c>
      <c r="E195" s="34" t="s">
        <v>1211</v>
      </c>
      <c r="F195" s="38">
        <v>196.75</v>
      </c>
      <c r="G195" s="38">
        <v>27.63</v>
      </c>
      <c r="H195" s="57">
        <v>814.6</v>
      </c>
      <c r="I195" s="34" t="s">
        <v>699</v>
      </c>
      <c r="J195" s="39">
        <v>41365</v>
      </c>
      <c r="K195" s="43">
        <v>0</v>
      </c>
      <c r="L195" s="34"/>
      <c r="M195" s="34"/>
      <c r="N195" s="34"/>
      <c r="O195" s="34"/>
      <c r="P195" s="34"/>
      <c r="Q195" s="34"/>
      <c r="R195" s="34"/>
      <c r="S195" s="34"/>
      <c r="T195" s="34"/>
      <c r="U195" s="34"/>
      <c r="V195" s="34"/>
      <c r="W195" s="34"/>
      <c r="X195" s="34"/>
      <c r="Y195" s="34"/>
      <c r="Z195" s="34"/>
      <c r="AA195" s="34"/>
      <c r="AB195" s="34"/>
      <c r="AC195" s="34"/>
      <c r="AD195" s="34"/>
      <c r="AE195" s="34"/>
      <c r="AF195" s="34"/>
      <c r="AG195" s="34"/>
      <c r="AH195" s="34"/>
      <c r="AI195" s="34"/>
      <c r="AJ195" s="34"/>
      <c r="AK195" s="34"/>
      <c r="AL195" s="34"/>
      <c r="AM195" s="34"/>
      <c r="AN195" s="34"/>
      <c r="AO195" s="34"/>
      <c r="AP195" s="34"/>
      <c r="AQ195" s="34"/>
      <c r="AR195" s="34"/>
      <c r="AS195" s="34"/>
      <c r="AT195" s="34"/>
      <c r="AU195" s="34"/>
      <c r="AV195" s="34"/>
      <c r="AW195" s="34"/>
      <c r="AX195" s="34"/>
      <c r="AY195" s="34"/>
      <c r="AZ195" s="34"/>
      <c r="BA195" s="34"/>
      <c r="BB195" s="34"/>
      <c r="BC195" s="34"/>
      <c r="BD195" s="34"/>
      <c r="BE195" s="34"/>
      <c r="BF195" s="34"/>
      <c r="BG195" s="34"/>
      <c r="BH195" s="34"/>
      <c r="BI195" s="34"/>
      <c r="BJ195" s="34"/>
      <c r="BK195" s="34"/>
      <c r="BL195" s="34"/>
      <c r="BM195" s="34"/>
      <c r="BN195" s="34"/>
      <c r="BO195" s="34"/>
      <c r="BP195" s="34"/>
      <c r="BQ195" s="34"/>
      <c r="BR195" s="34"/>
      <c r="BS195" s="34"/>
      <c r="BT195" s="34"/>
      <c r="BU195" s="34"/>
      <c r="BV195" s="34"/>
      <c r="BW195" s="34"/>
      <c r="BX195" s="34"/>
      <c r="BY195" s="34"/>
      <c r="BZ195" s="34"/>
      <c r="CA195" s="34"/>
      <c r="CB195" s="34"/>
      <c r="CC195" s="34"/>
      <c r="CD195" s="34"/>
      <c r="CE195" s="34"/>
      <c r="CF195" s="34"/>
      <c r="CG195" s="34"/>
      <c r="CH195" s="34"/>
      <c r="CI195" s="34"/>
      <c r="CJ195" s="34"/>
      <c r="CK195" s="34"/>
      <c r="CL195" s="34"/>
      <c r="CM195" s="34"/>
      <c r="CN195" s="34"/>
      <c r="CO195" s="34"/>
      <c r="CP195" s="34"/>
      <c r="CQ195" s="34"/>
      <c r="CR195" s="34"/>
      <c r="CS195" s="34"/>
      <c r="CT195" s="34"/>
      <c r="CU195" s="34"/>
      <c r="CV195" s="34"/>
      <c r="CW195" s="34"/>
      <c r="CX195" s="34"/>
      <c r="CY195" s="34"/>
      <c r="CZ195" s="34"/>
      <c r="DA195" s="34"/>
      <c r="DB195" s="34"/>
      <c r="DC195" s="34"/>
      <c r="DD195" s="34"/>
      <c r="DE195" s="34"/>
      <c r="DF195" s="34"/>
      <c r="DG195" s="34"/>
      <c r="DH195" s="34"/>
      <c r="DI195" s="34"/>
      <c r="DJ195" s="34"/>
      <c r="DK195" s="34"/>
      <c r="DL195" s="34"/>
      <c r="DM195" s="34"/>
      <c r="DN195" s="34"/>
      <c r="DO195" s="34"/>
      <c r="DP195" s="34"/>
      <c r="DQ195" s="34"/>
      <c r="DR195" s="34"/>
      <c r="DS195" s="34"/>
      <c r="DT195" s="34"/>
      <c r="DU195" s="34"/>
      <c r="DV195" s="34"/>
      <c r="DW195" s="34"/>
      <c r="DX195" s="34"/>
      <c r="DY195" s="34"/>
      <c r="DZ195" s="34"/>
      <c r="EA195" s="34"/>
      <c r="EB195" s="34"/>
      <c r="EC195" s="34"/>
      <c r="ED195" s="34"/>
      <c r="EE195" s="34"/>
      <c r="EF195" s="34"/>
      <c r="EG195" s="34"/>
      <c r="EH195" s="34"/>
      <c r="EI195" s="34"/>
      <c r="EJ195" s="34"/>
      <c r="EK195" s="34"/>
      <c r="EL195" s="34"/>
      <c r="EM195" s="34"/>
      <c r="EN195" s="34"/>
      <c r="EO195" s="34"/>
      <c r="EP195" s="34"/>
      <c r="EQ195" s="34"/>
      <c r="ER195" s="34"/>
      <c r="ES195" s="34"/>
      <c r="ET195" s="34"/>
      <c r="EU195" s="34"/>
      <c r="EV195" s="34"/>
      <c r="EW195" s="34"/>
      <c r="EX195" s="34"/>
      <c r="EY195" s="34"/>
      <c r="EZ195" s="34"/>
      <c r="FA195" s="34"/>
      <c r="FB195" s="34"/>
      <c r="FC195" s="34"/>
      <c r="FD195" s="34"/>
      <c r="FE195" s="34"/>
      <c r="FF195" s="34"/>
      <c r="FG195" s="34"/>
      <c r="FH195" s="34"/>
      <c r="FI195" s="34"/>
      <c r="FJ195" s="34"/>
      <c r="FK195" s="34"/>
      <c r="FL195" s="34"/>
      <c r="FM195" s="34"/>
      <c r="FN195" s="34"/>
      <c r="FO195" s="34"/>
      <c r="FP195" s="34"/>
      <c r="FQ195" s="34"/>
      <c r="FR195" s="34"/>
      <c r="FS195" s="34"/>
      <c r="FT195" s="34"/>
      <c r="FU195" s="34"/>
      <c r="FV195" s="34"/>
      <c r="FW195" s="34"/>
      <c r="FX195" s="34"/>
      <c r="FY195" s="34"/>
      <c r="FZ195" s="34"/>
      <c r="GA195" s="34"/>
      <c r="GB195" s="34"/>
      <c r="GC195" s="34"/>
      <c r="GD195" s="34"/>
      <c r="GE195" s="34"/>
      <c r="GF195" s="34"/>
      <c r="GG195" s="34"/>
      <c r="GH195" s="34"/>
      <c r="GI195" s="34"/>
      <c r="GJ195" s="34"/>
      <c r="GK195" s="34"/>
      <c r="GL195" s="34"/>
      <c r="GM195" s="34"/>
      <c r="GN195" s="34"/>
      <c r="GO195" s="34"/>
      <c r="GP195" s="34"/>
      <c r="GQ195" s="34"/>
      <c r="GR195" s="34"/>
      <c r="GS195" s="34"/>
      <c r="GT195" s="34"/>
      <c r="GU195" s="34"/>
      <c r="GV195" s="34"/>
      <c r="GW195" s="34"/>
      <c r="GX195" s="34"/>
      <c r="GY195" s="34"/>
      <c r="GZ195" s="34"/>
      <c r="HA195" s="34"/>
      <c r="HB195" s="34"/>
      <c r="HC195" s="34"/>
      <c r="HD195" s="34"/>
      <c r="HE195" s="34"/>
      <c r="HF195" s="34"/>
      <c r="HG195" s="34"/>
      <c r="HH195" s="34"/>
      <c r="HI195" s="34"/>
      <c r="HJ195" s="34"/>
      <c r="HK195" s="34"/>
      <c r="HL195" s="34"/>
      <c r="HM195" s="34"/>
      <c r="HN195" s="34"/>
      <c r="HO195" s="34"/>
      <c r="HP195" s="34"/>
      <c r="HQ195" s="34"/>
      <c r="HR195" s="34"/>
      <c r="HS195" s="34"/>
      <c r="HT195" s="34"/>
    </row>
    <row r="196" spans="1:228">
      <c r="A196" s="7" t="s">
        <v>1212</v>
      </c>
      <c r="B196" t="s">
        <v>1622</v>
      </c>
      <c r="C196" s="8" t="s">
        <v>1459</v>
      </c>
      <c r="D196" t="s">
        <v>692</v>
      </c>
      <c r="E196" t="s">
        <v>1214</v>
      </c>
      <c r="F196" s="14">
        <v>140.13</v>
      </c>
      <c r="G196" s="14">
        <v>0</v>
      </c>
      <c r="H196" s="57">
        <v>814.6</v>
      </c>
      <c r="I196" t="s">
        <v>473</v>
      </c>
      <c r="J196" s="15">
        <v>41395</v>
      </c>
      <c r="K196" s="18">
        <v>1208</v>
      </c>
    </row>
    <row r="197" spans="1:228">
      <c r="A197" s="7" t="s">
        <v>1215</v>
      </c>
      <c r="B197" t="s">
        <v>1623</v>
      </c>
      <c r="C197" s="8" t="s">
        <v>1624</v>
      </c>
      <c r="D197" t="s">
        <v>1216</v>
      </c>
      <c r="E197" t="s">
        <v>1218</v>
      </c>
      <c r="F197" s="14">
        <v>110.38</v>
      </c>
      <c r="G197" s="14">
        <v>31.25</v>
      </c>
      <c r="H197" s="57">
        <v>475</v>
      </c>
      <c r="I197" t="s">
        <v>513</v>
      </c>
      <c r="J197" s="15">
        <v>41365</v>
      </c>
      <c r="K197" s="18">
        <v>0</v>
      </c>
    </row>
    <row r="198" spans="1:228">
      <c r="A198" s="7" t="s">
        <v>1224</v>
      </c>
      <c r="B198" t="s">
        <v>1625</v>
      </c>
      <c r="C198" s="8" t="s">
        <v>1626</v>
      </c>
      <c r="D198" t="s">
        <v>1225</v>
      </c>
      <c r="E198" t="s">
        <v>1227</v>
      </c>
      <c r="F198" s="14">
        <v>157.38</v>
      </c>
      <c r="G198" s="14">
        <v>27.63</v>
      </c>
      <c r="H198" s="57">
        <v>814.6</v>
      </c>
      <c r="I198" t="s">
        <v>474</v>
      </c>
      <c r="J198" s="15">
        <v>41395</v>
      </c>
      <c r="K198" s="18">
        <v>1208</v>
      </c>
    </row>
    <row r="199" spans="1:228">
      <c r="A199" s="7" t="s">
        <v>1228</v>
      </c>
      <c r="B199" t="s">
        <v>1627</v>
      </c>
      <c r="C199" s="8" t="s">
        <v>1628</v>
      </c>
      <c r="D199" t="s">
        <v>1229</v>
      </c>
      <c r="E199" t="s">
        <v>1231</v>
      </c>
      <c r="F199" s="14">
        <v>196.75</v>
      </c>
      <c r="G199" s="14">
        <v>27.63</v>
      </c>
      <c r="H199" s="57">
        <v>814.6</v>
      </c>
      <c r="I199" t="s">
        <v>699</v>
      </c>
      <c r="J199" s="15">
        <v>41395</v>
      </c>
      <c r="K199" s="18">
        <v>1208</v>
      </c>
    </row>
    <row r="200" spans="1:228">
      <c r="A200" s="7" t="s">
        <v>1232</v>
      </c>
      <c r="B200" t="s">
        <v>1629</v>
      </c>
      <c r="C200" s="8" t="s">
        <v>1391</v>
      </c>
      <c r="D200" t="s">
        <v>404</v>
      </c>
      <c r="E200" t="s">
        <v>1234</v>
      </c>
      <c r="F200" s="14">
        <v>140.13</v>
      </c>
      <c r="G200" s="14">
        <v>31.25</v>
      </c>
      <c r="H200" s="57">
        <v>815</v>
      </c>
      <c r="I200" t="s">
        <v>473</v>
      </c>
      <c r="J200" s="15">
        <v>41395</v>
      </c>
      <c r="K200" s="18">
        <v>1208</v>
      </c>
    </row>
    <row r="201" spans="1:228">
      <c r="A201" s="7" t="s">
        <v>1235</v>
      </c>
      <c r="B201" t="s">
        <v>1630</v>
      </c>
      <c r="C201" s="8" t="s">
        <v>1450</v>
      </c>
      <c r="D201" t="s">
        <v>586</v>
      </c>
      <c r="E201" t="s">
        <v>1237</v>
      </c>
      <c r="F201" s="14">
        <v>140.13</v>
      </c>
      <c r="G201" s="14">
        <v>31.25</v>
      </c>
      <c r="H201" s="57">
        <v>815</v>
      </c>
      <c r="I201" t="s">
        <v>473</v>
      </c>
      <c r="J201" s="15">
        <v>41395</v>
      </c>
      <c r="K201" s="18">
        <v>1208</v>
      </c>
    </row>
    <row r="202" spans="1:228">
      <c r="A202" s="7" t="s">
        <v>1238</v>
      </c>
      <c r="B202" t="s">
        <v>1631</v>
      </c>
      <c r="C202" s="8" t="s">
        <v>1632</v>
      </c>
      <c r="D202" t="s">
        <v>1239</v>
      </c>
      <c r="E202" t="s">
        <v>1241</v>
      </c>
      <c r="F202" s="14">
        <v>196.75</v>
      </c>
      <c r="G202" s="14">
        <v>27.63</v>
      </c>
      <c r="H202" s="57">
        <v>814.6</v>
      </c>
      <c r="I202" t="s">
        <v>699</v>
      </c>
      <c r="J202" s="15">
        <v>41395</v>
      </c>
      <c r="K202" s="18">
        <v>1208</v>
      </c>
    </row>
    <row r="203" spans="1:228">
      <c r="A203" s="7" t="s">
        <v>1238</v>
      </c>
      <c r="B203" t="s">
        <v>1631</v>
      </c>
      <c r="C203" s="8" t="s">
        <v>1632</v>
      </c>
      <c r="D203" t="s">
        <v>1242</v>
      </c>
      <c r="E203" t="s">
        <v>1244</v>
      </c>
      <c r="F203" s="14">
        <v>151.25</v>
      </c>
      <c r="G203" s="14">
        <v>31.25</v>
      </c>
      <c r="H203" s="57">
        <v>815</v>
      </c>
      <c r="I203" t="s">
        <v>700</v>
      </c>
      <c r="J203" s="15">
        <v>41395</v>
      </c>
      <c r="K203" s="18">
        <v>1208</v>
      </c>
    </row>
    <row r="204" spans="1:228">
      <c r="A204" s="7" t="s">
        <v>1245</v>
      </c>
      <c r="B204" t="s">
        <v>1633</v>
      </c>
      <c r="C204" s="8" t="s">
        <v>1634</v>
      </c>
      <c r="D204" t="s">
        <v>1246</v>
      </c>
      <c r="E204" t="s">
        <v>1248</v>
      </c>
      <c r="F204" s="14">
        <v>95.5</v>
      </c>
      <c r="G204" s="14">
        <v>31.25</v>
      </c>
      <c r="H204" s="57">
        <v>475</v>
      </c>
      <c r="I204" t="s">
        <v>361</v>
      </c>
      <c r="J204" s="15">
        <v>41395</v>
      </c>
      <c r="K204" s="18">
        <v>1208</v>
      </c>
    </row>
    <row r="205" spans="1:228">
      <c r="A205" s="7" t="s">
        <v>1245</v>
      </c>
      <c r="B205" t="s">
        <v>1633</v>
      </c>
      <c r="C205" s="8" t="s">
        <v>1634</v>
      </c>
      <c r="D205" t="s">
        <v>1246</v>
      </c>
      <c r="E205" t="s">
        <v>1256</v>
      </c>
      <c r="F205" s="14">
        <v>95.5</v>
      </c>
      <c r="G205" s="14">
        <v>31.25</v>
      </c>
      <c r="H205" s="57">
        <v>475</v>
      </c>
      <c r="I205" t="s">
        <v>361</v>
      </c>
      <c r="J205" s="15">
        <v>41395</v>
      </c>
      <c r="K205" s="18">
        <v>1208</v>
      </c>
    </row>
    <row r="206" spans="1:228">
      <c r="A206" s="7" t="s">
        <v>1261</v>
      </c>
      <c r="B206" t="s">
        <v>1635</v>
      </c>
      <c r="C206" s="8" t="s">
        <v>1634</v>
      </c>
      <c r="D206" t="s">
        <v>1246</v>
      </c>
      <c r="E206" t="s">
        <v>1263</v>
      </c>
      <c r="F206" s="14">
        <v>140.13</v>
      </c>
      <c r="G206" s="14">
        <v>31.25</v>
      </c>
      <c r="H206" s="57">
        <v>815</v>
      </c>
      <c r="I206" t="s">
        <v>473</v>
      </c>
      <c r="J206" s="15">
        <v>41395</v>
      </c>
      <c r="K206" s="18">
        <v>1208</v>
      </c>
    </row>
    <row r="207" spans="1:228">
      <c r="A207" s="7" t="s">
        <v>1264</v>
      </c>
      <c r="B207" t="s">
        <v>1636</v>
      </c>
      <c r="C207" s="8" t="s">
        <v>1637</v>
      </c>
      <c r="D207" t="s">
        <v>1265</v>
      </c>
      <c r="E207" t="s">
        <v>1267</v>
      </c>
      <c r="F207" s="14">
        <v>196.75</v>
      </c>
      <c r="G207" s="14">
        <v>27.63</v>
      </c>
      <c r="H207" s="57">
        <v>814.6</v>
      </c>
      <c r="I207" t="s">
        <v>699</v>
      </c>
      <c r="J207" s="15">
        <v>41395</v>
      </c>
      <c r="K207" s="18">
        <v>1208</v>
      </c>
    </row>
    <row r="208" spans="1:228">
      <c r="A208" s="7" t="s">
        <v>1268</v>
      </c>
      <c r="B208" t="s">
        <v>1638</v>
      </c>
      <c r="C208" s="8" t="s">
        <v>1639</v>
      </c>
      <c r="D208" t="s">
        <v>1269</v>
      </c>
      <c r="E208" t="s">
        <v>1271</v>
      </c>
      <c r="F208" s="14">
        <v>196.75</v>
      </c>
      <c r="G208" s="14">
        <v>27.63</v>
      </c>
      <c r="H208" s="57">
        <v>814.6</v>
      </c>
      <c r="I208" t="s">
        <v>699</v>
      </c>
      <c r="J208" s="15">
        <v>41395</v>
      </c>
      <c r="K208" s="18">
        <v>1208</v>
      </c>
    </row>
    <row r="209" spans="1:11">
      <c r="A209" s="7" t="s">
        <v>1272</v>
      </c>
      <c r="B209" t="s">
        <v>1640</v>
      </c>
      <c r="C209" s="8" t="s">
        <v>1452</v>
      </c>
      <c r="D209" t="s">
        <v>677</v>
      </c>
      <c r="E209" t="s">
        <v>1274</v>
      </c>
      <c r="F209" s="14">
        <v>140.13</v>
      </c>
      <c r="G209" s="14">
        <v>31.25</v>
      </c>
      <c r="H209" s="57">
        <v>815</v>
      </c>
      <c r="I209" t="s">
        <v>473</v>
      </c>
      <c r="J209" s="15">
        <v>41395</v>
      </c>
      <c r="K209" s="18">
        <v>1208</v>
      </c>
    </row>
    <row r="210" spans="1:11">
      <c r="A210" s="7" t="s">
        <v>1275</v>
      </c>
      <c r="B210" t="s">
        <v>1641</v>
      </c>
      <c r="C210" s="8" t="s">
        <v>1523</v>
      </c>
      <c r="D210" t="s">
        <v>886</v>
      </c>
      <c r="E210" t="s">
        <v>1277</v>
      </c>
      <c r="F210" s="14">
        <v>157.38</v>
      </c>
      <c r="G210" s="14">
        <v>27.63</v>
      </c>
      <c r="H210" s="57">
        <v>814.6</v>
      </c>
      <c r="I210" t="s">
        <v>474</v>
      </c>
      <c r="J210" s="15">
        <v>41365</v>
      </c>
      <c r="K210" s="18">
        <v>1208</v>
      </c>
    </row>
    <row r="211" spans="1:11">
      <c r="A211" s="7" t="s">
        <v>1279</v>
      </c>
      <c r="B211" t="s">
        <v>1642</v>
      </c>
      <c r="C211" s="8" t="s">
        <v>1471</v>
      </c>
      <c r="D211" t="s">
        <v>762</v>
      </c>
      <c r="E211" t="s">
        <v>1281</v>
      </c>
      <c r="F211" s="14">
        <v>187.75</v>
      </c>
      <c r="G211" s="14">
        <v>31.25</v>
      </c>
      <c r="H211" s="57">
        <v>815</v>
      </c>
      <c r="I211" t="s">
        <v>478</v>
      </c>
      <c r="J211" s="15">
        <v>41395</v>
      </c>
      <c r="K211" s="18">
        <v>1208</v>
      </c>
    </row>
    <row r="212" spans="1:11">
      <c r="A212" s="7" t="s">
        <v>1282</v>
      </c>
      <c r="B212" t="s">
        <v>1643</v>
      </c>
      <c r="C212" s="8" t="s">
        <v>1644</v>
      </c>
      <c r="D212" t="s">
        <v>1283</v>
      </c>
      <c r="E212" t="s">
        <v>1285</v>
      </c>
      <c r="F212" s="14">
        <v>196.75</v>
      </c>
      <c r="G212" s="14">
        <v>27.63</v>
      </c>
      <c r="H212" s="57">
        <v>814.6</v>
      </c>
      <c r="I212" t="s">
        <v>699</v>
      </c>
      <c r="J212" s="15">
        <v>41395</v>
      </c>
      <c r="K212" s="18">
        <v>1208</v>
      </c>
    </row>
    <row r="213" spans="1:11">
      <c r="A213" s="7" t="s">
        <v>1292</v>
      </c>
      <c r="B213" t="s">
        <v>1645</v>
      </c>
      <c r="C213" s="8" t="s">
        <v>1646</v>
      </c>
      <c r="D213" t="s">
        <v>1293</v>
      </c>
      <c r="E213" t="s">
        <v>1295</v>
      </c>
      <c r="F213" s="14">
        <v>95.5</v>
      </c>
      <c r="G213" s="14">
        <v>31.25</v>
      </c>
      <c r="H213" s="57">
        <v>475</v>
      </c>
      <c r="I213" t="s">
        <v>361</v>
      </c>
      <c r="J213" s="15">
        <v>41395</v>
      </c>
      <c r="K213" s="18">
        <v>1208</v>
      </c>
    </row>
    <row r="214" spans="1:11">
      <c r="A214" s="7" t="s">
        <v>1292</v>
      </c>
      <c r="B214" t="s">
        <v>1645</v>
      </c>
      <c r="C214" s="8" t="s">
        <v>1646</v>
      </c>
      <c r="D214" t="s">
        <v>1293</v>
      </c>
      <c r="E214" t="s">
        <v>1297</v>
      </c>
      <c r="F214" s="14">
        <v>95.5</v>
      </c>
      <c r="G214" s="14">
        <v>31.25</v>
      </c>
      <c r="H214" s="57">
        <v>475</v>
      </c>
      <c r="I214" t="s">
        <v>361</v>
      </c>
      <c r="J214" s="15">
        <v>41395</v>
      </c>
      <c r="K214" s="18">
        <v>1208</v>
      </c>
    </row>
    <row r="215" spans="1:11">
      <c r="A215" s="7" t="s">
        <v>1298</v>
      </c>
      <c r="B215" t="s">
        <v>1647</v>
      </c>
      <c r="C215" s="8" t="s">
        <v>1457</v>
      </c>
      <c r="D215" t="s">
        <v>688</v>
      </c>
      <c r="E215" t="s">
        <v>1300</v>
      </c>
      <c r="F215" s="14">
        <v>140.13</v>
      </c>
      <c r="G215" s="14">
        <v>31.25</v>
      </c>
      <c r="H215" s="57">
        <v>815</v>
      </c>
      <c r="I215" t="s">
        <v>473</v>
      </c>
      <c r="J215" s="15">
        <v>41395</v>
      </c>
      <c r="K215" s="18">
        <v>1208</v>
      </c>
    </row>
    <row r="216" spans="1:11">
      <c r="A216" s="7" t="s">
        <v>1301</v>
      </c>
      <c r="B216" t="s">
        <v>1648</v>
      </c>
      <c r="C216" s="8" t="s">
        <v>1536</v>
      </c>
      <c r="D216" t="s">
        <v>918</v>
      </c>
      <c r="E216" t="s">
        <v>1303</v>
      </c>
      <c r="F216" s="14">
        <v>110.38</v>
      </c>
      <c r="G216" s="14">
        <v>31.25</v>
      </c>
      <c r="H216" s="57">
        <v>562.5</v>
      </c>
      <c r="I216" t="s">
        <v>513</v>
      </c>
      <c r="J216" s="15">
        <v>41395</v>
      </c>
      <c r="K216" s="18">
        <v>1208</v>
      </c>
    </row>
    <row r="217" spans="1:11">
      <c r="A217" s="7" t="s">
        <v>1304</v>
      </c>
      <c r="B217" t="s">
        <v>1649</v>
      </c>
      <c r="C217" s="8" t="s">
        <v>1650</v>
      </c>
      <c r="D217" t="s">
        <v>1305</v>
      </c>
      <c r="F217" s="14">
        <v>90</v>
      </c>
      <c r="G217" s="14">
        <v>0</v>
      </c>
      <c r="H217" s="57">
        <v>562.5</v>
      </c>
      <c r="I217" t="s">
        <v>1306</v>
      </c>
      <c r="J217" s="15">
        <v>41395</v>
      </c>
      <c r="K217" s="18">
        <v>1208</v>
      </c>
    </row>
    <row r="218" spans="1:11">
      <c r="A218" s="7" t="s">
        <v>1308</v>
      </c>
      <c r="B218" t="s">
        <v>1651</v>
      </c>
      <c r="C218" s="8" t="s">
        <v>1412</v>
      </c>
      <c r="D218" t="s">
        <v>463</v>
      </c>
      <c r="E218" t="s">
        <v>1310</v>
      </c>
      <c r="F218" s="14">
        <v>140.13</v>
      </c>
      <c r="G218" s="14">
        <v>31.25</v>
      </c>
      <c r="H218" s="57">
        <v>815</v>
      </c>
      <c r="I218" t="s">
        <v>473</v>
      </c>
      <c r="J218" s="15">
        <v>41395</v>
      </c>
      <c r="K218" s="18">
        <v>1208</v>
      </c>
    </row>
    <row r="219" spans="1:11">
      <c r="A219" s="7" t="s">
        <v>1311</v>
      </c>
      <c r="B219" t="s">
        <v>1652</v>
      </c>
      <c r="C219" s="8" t="s">
        <v>1393</v>
      </c>
      <c r="D219" t="s">
        <v>410</v>
      </c>
      <c r="E219" t="s">
        <v>1313</v>
      </c>
      <c r="F219" s="14">
        <v>140.13</v>
      </c>
      <c r="G219" s="14">
        <v>31.25</v>
      </c>
      <c r="H219" s="57">
        <v>815</v>
      </c>
      <c r="I219" t="s">
        <v>473</v>
      </c>
      <c r="J219" s="15">
        <v>41395</v>
      </c>
      <c r="K219" s="18">
        <v>1208</v>
      </c>
    </row>
    <row r="220" spans="1:11">
      <c r="A220" s="7" t="s">
        <v>1314</v>
      </c>
      <c r="B220" t="s">
        <v>1653</v>
      </c>
      <c r="C220" s="8" t="s">
        <v>1455</v>
      </c>
      <c r="D220" t="s">
        <v>684</v>
      </c>
      <c r="E220" t="s">
        <v>1316</v>
      </c>
      <c r="F220" s="14">
        <v>140.13</v>
      </c>
      <c r="G220" s="14">
        <v>31.25</v>
      </c>
      <c r="H220" s="57">
        <v>815</v>
      </c>
      <c r="I220" t="s">
        <v>473</v>
      </c>
      <c r="J220" s="15">
        <v>41395</v>
      </c>
      <c r="K220" s="18">
        <v>1208</v>
      </c>
    </row>
    <row r="221" spans="1:11">
      <c r="A221" s="7" t="s">
        <v>1304</v>
      </c>
      <c r="B221" t="s">
        <v>1649</v>
      </c>
      <c r="C221" s="8" t="s">
        <v>1650</v>
      </c>
      <c r="D221" t="s">
        <v>1305</v>
      </c>
      <c r="E221" t="s">
        <v>1318</v>
      </c>
      <c r="F221" s="14">
        <v>90</v>
      </c>
      <c r="G221" s="14">
        <v>0</v>
      </c>
      <c r="H221" s="57">
        <v>562.5</v>
      </c>
      <c r="I221" t="s">
        <v>1306</v>
      </c>
      <c r="J221" s="15">
        <v>41365</v>
      </c>
      <c r="K221" s="18">
        <v>1208</v>
      </c>
    </row>
    <row r="222" spans="1:11">
      <c r="A222" s="7" t="s">
        <v>1320</v>
      </c>
      <c r="B222" t="s">
        <v>1654</v>
      </c>
      <c r="C222" s="8" t="s">
        <v>1553</v>
      </c>
      <c r="D222" t="s">
        <v>635</v>
      </c>
      <c r="E222" t="s">
        <v>1322</v>
      </c>
      <c r="F222" s="14">
        <v>187.75</v>
      </c>
      <c r="G222" s="14">
        <v>31.25</v>
      </c>
      <c r="H222" s="57">
        <v>815</v>
      </c>
      <c r="I222" t="s">
        <v>478</v>
      </c>
      <c r="J222" s="15">
        <v>41395</v>
      </c>
      <c r="K222" s="18">
        <v>1208</v>
      </c>
    </row>
    <row r="223" spans="1:11">
      <c r="A223" s="7" t="s">
        <v>1323</v>
      </c>
      <c r="B223" t="s">
        <v>1655</v>
      </c>
      <c r="C223" s="8" t="s">
        <v>1459</v>
      </c>
      <c r="D223" t="s">
        <v>692</v>
      </c>
      <c r="E223" t="s">
        <v>1325</v>
      </c>
      <c r="F223" s="14">
        <v>157.38</v>
      </c>
      <c r="G223" s="14">
        <v>27.63</v>
      </c>
      <c r="H223" s="57">
        <v>814.6</v>
      </c>
      <c r="I223" t="s">
        <v>474</v>
      </c>
      <c r="J223" s="15">
        <v>41395</v>
      </c>
      <c r="K223" s="18">
        <v>1208</v>
      </c>
    </row>
    <row r="224" spans="1:11">
      <c r="A224" s="7" t="s">
        <v>1327</v>
      </c>
      <c r="B224" t="s">
        <v>1656</v>
      </c>
      <c r="C224" s="8" t="s">
        <v>1447</v>
      </c>
      <c r="D224" t="s">
        <v>667</v>
      </c>
      <c r="E224" t="s">
        <v>1329</v>
      </c>
      <c r="F224" s="14">
        <v>140.13</v>
      </c>
      <c r="G224" s="14">
        <v>0</v>
      </c>
      <c r="H224" s="57">
        <v>815</v>
      </c>
      <c r="I224" t="s">
        <v>473</v>
      </c>
      <c r="J224" s="15">
        <v>41365</v>
      </c>
      <c r="K224" s="18">
        <v>1208</v>
      </c>
    </row>
    <row r="225" spans="1:11">
      <c r="A225" s="7" t="s">
        <v>1330</v>
      </c>
      <c r="C225" s="8">
        <v>80330</v>
      </c>
      <c r="D225" t="s">
        <v>1331</v>
      </c>
      <c r="E225" t="s">
        <v>1333</v>
      </c>
      <c r="F225" s="14">
        <v>140.13</v>
      </c>
      <c r="G225" s="14">
        <v>31.25</v>
      </c>
      <c r="H225" s="57">
        <v>815</v>
      </c>
      <c r="I225" t="s">
        <v>473</v>
      </c>
      <c r="J225" s="15">
        <v>41395</v>
      </c>
      <c r="K225" s="18">
        <v>1208</v>
      </c>
    </row>
    <row r="226" spans="1:11">
      <c r="A226" s="7" t="s">
        <v>1330</v>
      </c>
      <c r="C226" s="8">
        <v>80600</v>
      </c>
      <c r="D226" t="s">
        <v>819</v>
      </c>
      <c r="E226" t="s">
        <v>1335</v>
      </c>
      <c r="F226" s="14">
        <v>140.13</v>
      </c>
      <c r="G226" s="14">
        <v>31.25</v>
      </c>
      <c r="H226" s="57">
        <v>815</v>
      </c>
      <c r="I226" t="s">
        <v>473</v>
      </c>
      <c r="J226" s="15">
        <v>41395</v>
      </c>
      <c r="K226" s="18">
        <v>1208</v>
      </c>
    </row>
    <row r="227" spans="1:11">
      <c r="A227" s="7" t="s">
        <v>1330</v>
      </c>
      <c r="C227" s="51">
        <v>2000</v>
      </c>
      <c r="D227" t="s">
        <v>377</v>
      </c>
      <c r="E227" t="s">
        <v>1337</v>
      </c>
      <c r="F227" s="14">
        <v>140.13</v>
      </c>
      <c r="G227" s="14">
        <v>31.25</v>
      </c>
      <c r="H227" s="57">
        <v>815</v>
      </c>
      <c r="I227" t="s">
        <v>473</v>
      </c>
      <c r="J227" s="15">
        <v>41395</v>
      </c>
      <c r="K227" s="18">
        <v>1208</v>
      </c>
    </row>
    <row r="228" spans="1:11">
      <c r="A228" s="7" t="s">
        <v>1338</v>
      </c>
      <c r="B228" t="s">
        <v>1657</v>
      </c>
      <c r="C228" s="8">
        <v>80000</v>
      </c>
      <c r="D228" t="s">
        <v>410</v>
      </c>
      <c r="F228" s="14">
        <v>566</v>
      </c>
      <c r="G228" s="14"/>
      <c r="H228" s="14">
        <v>0</v>
      </c>
      <c r="I228" t="s">
        <v>1341</v>
      </c>
      <c r="J228" s="15">
        <v>41395</v>
      </c>
      <c r="K228" s="18">
        <v>0</v>
      </c>
    </row>
    <row r="229" spans="1:11">
      <c r="A229" s="7" t="s">
        <v>1311</v>
      </c>
      <c r="B229" t="s">
        <v>1652</v>
      </c>
      <c r="C229" s="8">
        <v>80000</v>
      </c>
      <c r="D229" t="s">
        <v>410</v>
      </c>
      <c r="F229" s="14">
        <v>566</v>
      </c>
      <c r="G229" s="14"/>
      <c r="H229" s="14">
        <v>0</v>
      </c>
      <c r="I229" t="s">
        <v>1341</v>
      </c>
      <c r="J229" s="15">
        <v>41395</v>
      </c>
      <c r="K229" s="18">
        <v>0</v>
      </c>
    </row>
    <row r="230" spans="1:11">
      <c r="H230" s="57">
        <f>SUM(H2:H229)</f>
        <v>145140.35000000012</v>
      </c>
      <c r="K230" s="18">
        <f>SUM(K2:K229)</f>
        <v>150492</v>
      </c>
    </row>
    <row r="232" spans="1:11">
      <c r="E232" s="60" t="s">
        <v>1658</v>
      </c>
      <c r="F232" s="61"/>
      <c r="G232" s="61"/>
      <c r="H232" s="62">
        <f>H230*1.196</f>
        <v>173587.85860000015</v>
      </c>
      <c r="K232" s="18">
        <f>K230*1.196</f>
        <v>179988.432</v>
      </c>
    </row>
    <row r="233" spans="1:11">
      <c r="H233" s="14"/>
    </row>
    <row r="234" spans="1:11">
      <c r="H234" s="14">
        <f>H232+K232</f>
        <v>353576.29060000018</v>
      </c>
    </row>
  </sheetData>
  <autoFilter ref="A1:HT1"/>
  <pageMargins left="0.78749999999999998" right="0.78749999999999998" top="0.98402777777777795" bottom="0.98402777777777795" header="0.51180555555555496" footer="0.51180555555555496"/>
  <pageSetup paperSize="0" scale="0" firstPageNumber="0" fitToHeight="4" orientation="portrait" usePrinterDefaults="0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FF0000"/>
    <pageSetUpPr fitToPage="1"/>
  </sheetPr>
  <dimension ref="A1:K27"/>
  <sheetViews>
    <sheetView zoomScaleNormal="100" workbookViewId="0"/>
  </sheetViews>
  <sheetFormatPr baseColWidth="10" defaultColWidth="8.7109375" defaultRowHeight="12.75"/>
  <cols>
    <col min="1" max="1" width="40.28515625"/>
    <col min="2" max="2" width="29.140625"/>
    <col min="3" max="5" width="10.7109375"/>
    <col min="6" max="6" width="11.7109375"/>
    <col min="7" max="8" width="10.7109375"/>
    <col min="9" max="9" width="16.7109375"/>
    <col min="10" max="1025" width="10.7109375"/>
  </cols>
  <sheetData>
    <row r="1" spans="1:11" ht="51">
      <c r="A1" s="9" t="s">
        <v>0</v>
      </c>
      <c r="B1" s="9" t="s">
        <v>326</v>
      </c>
      <c r="C1" s="10" t="s">
        <v>327</v>
      </c>
      <c r="D1" s="9" t="s">
        <v>2</v>
      </c>
      <c r="E1" s="9" t="s">
        <v>332</v>
      </c>
      <c r="F1" s="9" t="s">
        <v>335</v>
      </c>
      <c r="G1" s="9" t="s">
        <v>336</v>
      </c>
      <c r="H1" s="9" t="s">
        <v>337</v>
      </c>
      <c r="I1" s="9" t="s">
        <v>338</v>
      </c>
      <c r="J1" s="9" t="s">
        <v>339</v>
      </c>
      <c r="K1" s="9" t="s">
        <v>343</v>
      </c>
    </row>
    <row r="2" spans="1:11">
      <c r="A2" s="7" t="s">
        <v>578</v>
      </c>
      <c r="B2" t="s">
        <v>1661</v>
      </c>
      <c r="C2" s="8" t="s">
        <v>1384</v>
      </c>
      <c r="D2" t="s">
        <v>377</v>
      </c>
      <c r="E2" t="s">
        <v>581</v>
      </c>
      <c r="F2" s="57">
        <v>748.25</v>
      </c>
      <c r="G2" s="14">
        <v>0</v>
      </c>
      <c r="H2" s="14">
        <v>0</v>
      </c>
      <c r="I2" t="s">
        <v>549</v>
      </c>
      <c r="J2" s="15">
        <v>41275</v>
      </c>
      <c r="K2" s="18">
        <v>0</v>
      </c>
    </row>
    <row r="3" spans="1:11">
      <c r="A3" s="7" t="s">
        <v>582</v>
      </c>
      <c r="B3" t="s">
        <v>1662</v>
      </c>
      <c r="C3" s="8" t="s">
        <v>1412</v>
      </c>
      <c r="D3" t="s">
        <v>463</v>
      </c>
      <c r="E3" t="s">
        <v>584</v>
      </c>
      <c r="F3" s="57">
        <v>748.25</v>
      </c>
      <c r="G3" s="14">
        <v>0</v>
      </c>
      <c r="H3" s="14">
        <v>0</v>
      </c>
      <c r="I3" t="s">
        <v>549</v>
      </c>
      <c r="J3" s="15">
        <v>41275</v>
      </c>
      <c r="K3" s="18">
        <v>0</v>
      </c>
    </row>
    <row r="4" spans="1:11">
      <c r="A4" s="7" t="s">
        <v>585</v>
      </c>
      <c r="B4" t="s">
        <v>1663</v>
      </c>
      <c r="C4" s="8" t="s">
        <v>1450</v>
      </c>
      <c r="D4" t="s">
        <v>586</v>
      </c>
      <c r="E4" t="s">
        <v>588</v>
      </c>
      <c r="F4" s="57">
        <v>895.75</v>
      </c>
      <c r="G4" s="14">
        <v>0</v>
      </c>
      <c r="H4" s="14">
        <v>0</v>
      </c>
      <c r="I4" t="s">
        <v>589</v>
      </c>
      <c r="J4" s="15">
        <v>41275</v>
      </c>
      <c r="K4" s="18">
        <v>0</v>
      </c>
    </row>
    <row r="5" spans="1:11">
      <c r="A5" s="7" t="s">
        <v>591</v>
      </c>
      <c r="B5" t="s">
        <v>1664</v>
      </c>
      <c r="C5" s="8" t="s">
        <v>1380</v>
      </c>
      <c r="D5" t="s">
        <v>449</v>
      </c>
      <c r="E5" t="s">
        <v>593</v>
      </c>
      <c r="F5" s="57">
        <v>748.25</v>
      </c>
      <c r="G5" s="14">
        <v>0</v>
      </c>
      <c r="H5" s="14">
        <v>0</v>
      </c>
      <c r="I5" t="s">
        <v>549</v>
      </c>
      <c r="J5" s="15">
        <v>41275</v>
      </c>
      <c r="K5" s="18">
        <v>0</v>
      </c>
    </row>
    <row r="6" spans="1:11">
      <c r="A6" s="7" t="s">
        <v>594</v>
      </c>
      <c r="B6" t="s">
        <v>1665</v>
      </c>
      <c r="C6" s="8" t="s">
        <v>1409</v>
      </c>
      <c r="D6" t="s">
        <v>453</v>
      </c>
      <c r="E6" t="s">
        <v>596</v>
      </c>
      <c r="F6" s="57">
        <v>748.25</v>
      </c>
      <c r="G6" s="14">
        <v>0</v>
      </c>
      <c r="H6" s="14">
        <v>0</v>
      </c>
      <c r="I6" t="s">
        <v>549</v>
      </c>
      <c r="J6" s="15">
        <v>41275</v>
      </c>
      <c r="K6" s="18">
        <v>0</v>
      </c>
    </row>
    <row r="7" spans="1:11">
      <c r="A7" s="7" t="s">
        <v>597</v>
      </c>
      <c r="B7" t="s">
        <v>1666</v>
      </c>
      <c r="C7" s="8" t="s">
        <v>1384</v>
      </c>
      <c r="D7" t="s">
        <v>377</v>
      </c>
      <c r="E7" t="s">
        <v>599</v>
      </c>
      <c r="F7" s="57">
        <v>748.25</v>
      </c>
      <c r="G7" s="14">
        <v>0</v>
      </c>
      <c r="H7" s="14">
        <v>0</v>
      </c>
      <c r="I7" t="s">
        <v>549</v>
      </c>
      <c r="J7" s="15">
        <v>41275</v>
      </c>
      <c r="K7" s="18">
        <v>0</v>
      </c>
    </row>
    <row r="8" spans="1:11">
      <c r="A8" s="7" t="s">
        <v>600</v>
      </c>
      <c r="B8" t="s">
        <v>1667</v>
      </c>
      <c r="C8" s="8" t="s">
        <v>1412</v>
      </c>
      <c r="D8" t="s">
        <v>463</v>
      </c>
      <c r="E8" t="s">
        <v>602</v>
      </c>
      <c r="F8" s="57">
        <v>748.25</v>
      </c>
      <c r="G8" s="14">
        <v>0</v>
      </c>
      <c r="H8" s="14">
        <v>0</v>
      </c>
      <c r="I8" t="s">
        <v>549</v>
      </c>
      <c r="J8" s="15">
        <v>41275</v>
      </c>
      <c r="K8" s="18">
        <v>0</v>
      </c>
    </row>
    <row r="9" spans="1:11">
      <c r="A9" s="7" t="s">
        <v>603</v>
      </c>
      <c r="B9" t="s">
        <v>1668</v>
      </c>
      <c r="C9" s="8" t="s">
        <v>1412</v>
      </c>
      <c r="D9" t="s">
        <v>463</v>
      </c>
      <c r="E9" t="s">
        <v>605</v>
      </c>
      <c r="F9" s="57">
        <v>748.25</v>
      </c>
      <c r="G9" s="14">
        <v>0</v>
      </c>
      <c r="H9" s="14">
        <v>0</v>
      </c>
      <c r="I9" t="s">
        <v>549</v>
      </c>
      <c r="J9" s="15">
        <v>41275</v>
      </c>
      <c r="K9" s="18">
        <v>0</v>
      </c>
    </row>
    <row r="10" spans="1:11">
      <c r="A10" s="7" t="s">
        <v>606</v>
      </c>
      <c r="B10" t="s">
        <v>1669</v>
      </c>
      <c r="C10" s="8" t="s">
        <v>1384</v>
      </c>
      <c r="D10" t="s">
        <v>377</v>
      </c>
      <c r="E10" t="s">
        <v>608</v>
      </c>
      <c r="F10" s="57">
        <v>748.25</v>
      </c>
      <c r="G10" s="14">
        <v>0</v>
      </c>
      <c r="H10" s="14">
        <v>0</v>
      </c>
      <c r="I10" t="s">
        <v>549</v>
      </c>
      <c r="J10" s="15">
        <v>41275</v>
      </c>
      <c r="K10" s="18">
        <v>0</v>
      </c>
    </row>
    <row r="11" spans="1:11">
      <c r="A11" s="7" t="s">
        <v>609</v>
      </c>
      <c r="B11" t="s">
        <v>1670</v>
      </c>
      <c r="C11" s="8" t="s">
        <v>1391</v>
      </c>
      <c r="D11" t="s">
        <v>404</v>
      </c>
      <c r="E11" t="s">
        <v>611</v>
      </c>
      <c r="F11" s="57">
        <v>748.25</v>
      </c>
      <c r="G11" s="14">
        <v>0</v>
      </c>
      <c r="H11" s="14">
        <v>0</v>
      </c>
      <c r="I11" t="s">
        <v>549</v>
      </c>
      <c r="J11" s="15">
        <v>41275</v>
      </c>
      <c r="K11" s="18">
        <v>0</v>
      </c>
    </row>
    <row r="12" spans="1:11">
      <c r="A12" s="7" t="s">
        <v>612</v>
      </c>
      <c r="B12" t="s">
        <v>1671</v>
      </c>
      <c r="C12" s="8" t="s">
        <v>1393</v>
      </c>
      <c r="D12" t="s">
        <v>410</v>
      </c>
      <c r="E12" t="s">
        <v>615</v>
      </c>
      <c r="F12" s="57">
        <v>370.75</v>
      </c>
      <c r="G12" s="14">
        <v>0</v>
      </c>
      <c r="H12" s="14">
        <v>0</v>
      </c>
      <c r="I12" t="s">
        <v>398</v>
      </c>
      <c r="J12" s="15">
        <v>41275</v>
      </c>
      <c r="K12" s="18">
        <v>0</v>
      </c>
    </row>
    <row r="13" spans="1:11">
      <c r="A13" s="7" t="s">
        <v>616</v>
      </c>
      <c r="B13" t="s">
        <v>1672</v>
      </c>
      <c r="C13" s="8" t="s">
        <v>1393</v>
      </c>
      <c r="D13" t="s">
        <v>410</v>
      </c>
      <c r="E13" t="s">
        <v>618</v>
      </c>
      <c r="F13" s="57">
        <v>370.75</v>
      </c>
      <c r="G13" s="14">
        <v>0</v>
      </c>
      <c r="H13" s="14">
        <v>0</v>
      </c>
      <c r="I13" t="s">
        <v>398</v>
      </c>
      <c r="J13" s="15">
        <v>41275</v>
      </c>
      <c r="K13" s="18">
        <v>0</v>
      </c>
    </row>
    <row r="14" spans="1:11">
      <c r="A14" s="7" t="s">
        <v>619</v>
      </c>
      <c r="B14" t="s">
        <v>1673</v>
      </c>
      <c r="C14" s="8" t="s">
        <v>1393</v>
      </c>
      <c r="D14" t="s">
        <v>410</v>
      </c>
      <c r="E14" t="s">
        <v>621</v>
      </c>
      <c r="F14" s="57">
        <v>370.75</v>
      </c>
      <c r="G14" s="14">
        <v>0</v>
      </c>
      <c r="H14" s="14">
        <v>0</v>
      </c>
      <c r="I14" t="s">
        <v>398</v>
      </c>
      <c r="J14" s="15">
        <v>41275</v>
      </c>
      <c r="K14" s="18">
        <v>0</v>
      </c>
    </row>
    <row r="15" spans="1:11">
      <c r="A15" s="7" t="s">
        <v>622</v>
      </c>
      <c r="B15" t="s">
        <v>1674</v>
      </c>
      <c r="C15" s="8" t="s">
        <v>1675</v>
      </c>
      <c r="D15" t="s">
        <v>496</v>
      </c>
      <c r="E15" t="s">
        <v>624</v>
      </c>
      <c r="F15" s="57">
        <v>370.75</v>
      </c>
      <c r="G15" s="14">
        <v>0</v>
      </c>
      <c r="H15" s="14">
        <v>0</v>
      </c>
      <c r="I15" t="s">
        <v>398</v>
      </c>
      <c r="J15" s="15">
        <v>41275</v>
      </c>
      <c r="K15" s="18">
        <v>0</v>
      </c>
    </row>
    <row r="16" spans="1:11">
      <c r="A16" s="7" t="s">
        <v>625</v>
      </c>
      <c r="B16" t="s">
        <v>1676</v>
      </c>
      <c r="C16" s="8" t="s">
        <v>1393</v>
      </c>
      <c r="D16" t="s">
        <v>410</v>
      </c>
      <c r="E16" t="s">
        <v>627</v>
      </c>
      <c r="F16" s="57">
        <v>370.75</v>
      </c>
      <c r="G16" s="14">
        <v>0</v>
      </c>
      <c r="H16" s="14">
        <v>0</v>
      </c>
      <c r="I16" t="s">
        <v>398</v>
      </c>
      <c r="J16" s="15">
        <v>41275</v>
      </c>
      <c r="K16" s="18">
        <v>0</v>
      </c>
    </row>
    <row r="17" spans="1:11">
      <c r="A17" s="7" t="s">
        <v>628</v>
      </c>
      <c r="B17" t="s">
        <v>1677</v>
      </c>
      <c r="C17" s="8" t="s">
        <v>1393</v>
      </c>
      <c r="D17" t="s">
        <v>410</v>
      </c>
      <c r="E17" t="s">
        <v>630</v>
      </c>
      <c r="F17" s="57">
        <v>370.75</v>
      </c>
      <c r="G17" s="14">
        <v>0</v>
      </c>
      <c r="H17" s="14">
        <v>0</v>
      </c>
      <c r="I17" t="s">
        <v>398</v>
      </c>
      <c r="J17" s="15">
        <v>41275</v>
      </c>
      <c r="K17" s="18">
        <v>0</v>
      </c>
    </row>
    <row r="18" spans="1:11">
      <c r="A18" s="7" t="s">
        <v>631</v>
      </c>
      <c r="B18" t="s">
        <v>1678</v>
      </c>
      <c r="C18" s="8" t="s">
        <v>1679</v>
      </c>
      <c r="D18" t="s">
        <v>528</v>
      </c>
      <c r="E18" t="s">
        <v>633</v>
      </c>
      <c r="F18" s="57">
        <v>370.75</v>
      </c>
      <c r="G18" s="14">
        <v>0</v>
      </c>
      <c r="H18" s="14">
        <v>0</v>
      </c>
      <c r="I18" t="s">
        <v>398</v>
      </c>
      <c r="J18" s="15">
        <v>41275</v>
      </c>
      <c r="K18" s="18">
        <v>0</v>
      </c>
    </row>
    <row r="19" spans="1:11">
      <c r="A19" s="7" t="s">
        <v>634</v>
      </c>
      <c r="B19" t="s">
        <v>1680</v>
      </c>
      <c r="C19" s="8" t="s">
        <v>1553</v>
      </c>
      <c r="D19" t="s">
        <v>635</v>
      </c>
      <c r="E19" t="s">
        <v>637</v>
      </c>
      <c r="F19" s="57">
        <v>370.75</v>
      </c>
      <c r="G19" s="14">
        <v>0</v>
      </c>
      <c r="H19" s="14">
        <v>0</v>
      </c>
      <c r="I19" t="s">
        <v>398</v>
      </c>
      <c r="J19" s="15">
        <v>41275</v>
      </c>
      <c r="K19" s="18">
        <v>0</v>
      </c>
    </row>
    <row r="20" spans="1:11">
      <c r="A20" s="7" t="s">
        <v>638</v>
      </c>
      <c r="B20" t="s">
        <v>1681</v>
      </c>
      <c r="C20" s="8" t="s">
        <v>1682</v>
      </c>
      <c r="D20" t="s">
        <v>639</v>
      </c>
      <c r="E20" t="s">
        <v>641</v>
      </c>
      <c r="F20" s="57">
        <v>370.75</v>
      </c>
      <c r="G20" s="14">
        <v>0</v>
      </c>
      <c r="H20" s="14">
        <v>0</v>
      </c>
      <c r="I20" t="s">
        <v>398</v>
      </c>
      <c r="J20" s="15">
        <v>41275</v>
      </c>
      <c r="K20" s="18">
        <v>0</v>
      </c>
    </row>
    <row r="21" spans="1:11">
      <c r="A21" s="7" t="s">
        <v>924</v>
      </c>
      <c r="B21" t="s">
        <v>1683</v>
      </c>
      <c r="C21" s="8" t="s">
        <v>1459</v>
      </c>
      <c r="D21" t="s">
        <v>692</v>
      </c>
      <c r="E21" t="s">
        <v>926</v>
      </c>
      <c r="F21" s="57">
        <v>1100.75</v>
      </c>
      <c r="G21" s="14">
        <v>0</v>
      </c>
      <c r="H21" s="14">
        <v>0</v>
      </c>
      <c r="I21" t="s">
        <v>927</v>
      </c>
      <c r="J21" s="15">
        <v>41275</v>
      </c>
      <c r="K21" s="18">
        <v>0</v>
      </c>
    </row>
    <row r="22" spans="1:11">
      <c r="A22" s="7" t="s">
        <v>929</v>
      </c>
      <c r="B22" t="s">
        <v>1684</v>
      </c>
      <c r="C22" s="8" t="s">
        <v>1393</v>
      </c>
      <c r="D22" t="s">
        <v>410</v>
      </c>
      <c r="E22" t="s">
        <v>931</v>
      </c>
      <c r="F22" s="57">
        <v>398</v>
      </c>
      <c r="G22" s="14">
        <v>0</v>
      </c>
      <c r="H22" s="14">
        <v>0</v>
      </c>
      <c r="I22" t="s">
        <v>932</v>
      </c>
      <c r="J22" s="15">
        <v>41275</v>
      </c>
      <c r="K22" s="18">
        <v>0</v>
      </c>
    </row>
    <row r="23" spans="1:11">
      <c r="F23" s="14">
        <f>SUM(F2:F22)</f>
        <v>12465.5</v>
      </c>
    </row>
    <row r="24" spans="1:11">
      <c r="C24" s="60" t="s">
        <v>1658</v>
      </c>
      <c r="D24" s="61"/>
      <c r="E24" s="61"/>
      <c r="F24" s="57">
        <f>F23*2*1.196</f>
        <v>29817.475999999999</v>
      </c>
    </row>
    <row r="26" spans="1:11">
      <c r="F26" s="14"/>
    </row>
    <row r="27" spans="1:11">
      <c r="E27" t="s">
        <v>1685</v>
      </c>
      <c r="F27" s="14">
        <f>F23*1.196*10</f>
        <v>149087.38</v>
      </c>
    </row>
  </sheetData>
  <pageMargins left="0.70833333333333304" right="0.70833333333333304" top="0.74791666666666701" bottom="0.74791666666666701" header="0.51180555555555496" footer="0.51180555555555496"/>
  <pageSetup paperSize="0" scale="0" firstPageNumber="0" orientation="portrait" usePrinterDefaults="0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>
  <sheetPr filterMode="1">
    <tabColor rgb="FFFF0000"/>
    <pageSetUpPr fitToPage="1"/>
  </sheetPr>
  <dimension ref="A1:AMK39"/>
  <sheetViews>
    <sheetView zoomScaleNormal="100" workbookViewId="0">
      <pane xSplit="1" ySplit="1" topLeftCell="C2" activePane="bottomRight" state="frozen"/>
      <selection pane="topRight" activeCell="C1" sqref="C1"/>
      <selection pane="bottomLeft" activeCell="A2" sqref="A2"/>
      <selection pane="bottomRight"/>
    </sheetView>
  </sheetViews>
  <sheetFormatPr baseColWidth="10" defaultColWidth="8.7109375" defaultRowHeight="12.75"/>
  <cols>
    <col min="1" max="1" width="33.7109375" style="63"/>
    <col min="2" max="2" width="17.5703125" style="64"/>
    <col min="3" max="3" width="8.7109375" style="65"/>
    <col min="4" max="5" width="11.42578125" style="64"/>
    <col min="6" max="8" width="9.7109375" style="64"/>
    <col min="9" max="9" width="21.85546875" style="63"/>
    <col min="10" max="10" width="8.7109375" style="66"/>
    <col min="11" max="11" width="8.7109375" style="64"/>
    <col min="12" max="12" width="10.7109375" style="66"/>
    <col min="13" max="13" width="11.7109375" style="66"/>
    <col min="14" max="14" width="14.7109375" style="65"/>
    <col min="15" max="1025" width="11.42578125" style="63"/>
  </cols>
  <sheetData>
    <row r="1" spans="1:228" ht="45">
      <c r="A1" s="67" t="s">
        <v>0</v>
      </c>
      <c r="B1" s="68" t="s">
        <v>326</v>
      </c>
      <c r="C1" s="71" t="s">
        <v>327</v>
      </c>
      <c r="D1" s="68" t="s">
        <v>2</v>
      </c>
      <c r="E1" s="68" t="s">
        <v>332</v>
      </c>
      <c r="F1" s="68" t="s">
        <v>1686</v>
      </c>
      <c r="G1" s="68" t="s">
        <v>1687</v>
      </c>
      <c r="H1" s="68" t="s">
        <v>1659</v>
      </c>
      <c r="I1" s="67" t="s">
        <v>338</v>
      </c>
      <c r="J1" s="69" t="s">
        <v>339</v>
      </c>
      <c r="K1" s="68" t="s">
        <v>343</v>
      </c>
      <c r="L1" s="69" t="s">
        <v>5</v>
      </c>
      <c r="M1" s="69" t="s">
        <v>1660</v>
      </c>
      <c r="N1" s="69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</row>
    <row r="2" spans="1:228" hidden="1">
      <c r="A2" s="70" t="s">
        <v>459</v>
      </c>
      <c r="B2" s="64" t="s">
        <v>1688</v>
      </c>
      <c r="C2" s="65" t="s">
        <v>1393</v>
      </c>
      <c r="D2" s="64" t="s">
        <v>410</v>
      </c>
      <c r="E2" s="64" t="s">
        <v>461</v>
      </c>
      <c r="F2" s="72">
        <v>51.75</v>
      </c>
      <c r="G2" s="72">
        <v>0</v>
      </c>
      <c r="H2" s="72">
        <v>263.75</v>
      </c>
      <c r="I2" s="73" t="s">
        <v>413</v>
      </c>
      <c r="J2" s="74">
        <v>41306</v>
      </c>
      <c r="K2" s="75">
        <v>0</v>
      </c>
      <c r="L2" s="66" t="e">
        <f>VLOOKUP(A2,#REF!,5,0)</f>
        <v>#REF!</v>
      </c>
      <c r="M2" s="66" t="e">
        <f>VLOOKUP(A2,#REF!,5,0)</f>
        <v>#REF!</v>
      </c>
      <c r="N2" s="76"/>
    </row>
    <row r="3" spans="1:228">
      <c r="A3" s="77" t="s">
        <v>490</v>
      </c>
      <c r="B3" s="78" t="s">
        <v>1689</v>
      </c>
      <c r="C3" s="79" t="s">
        <v>1690</v>
      </c>
      <c r="D3" s="78" t="s">
        <v>491</v>
      </c>
      <c r="E3" s="78" t="s">
        <v>493</v>
      </c>
      <c r="F3" s="80">
        <v>55.88</v>
      </c>
      <c r="G3" s="80">
        <v>0</v>
      </c>
      <c r="H3" s="80">
        <v>375</v>
      </c>
      <c r="I3" s="77" t="s">
        <v>494</v>
      </c>
      <c r="J3" s="81">
        <v>41306</v>
      </c>
      <c r="K3" s="82">
        <v>0</v>
      </c>
      <c r="L3" s="83" t="e">
        <f>VLOOKUP(A3,#REF!,5,0)</f>
        <v>#REF!</v>
      </c>
      <c r="M3" s="83" t="e">
        <f>VLOOKUP(A3,#REF!,5,0)</f>
        <v>#REF!</v>
      </c>
      <c r="N3" s="84"/>
      <c r="O3" s="77"/>
      <c r="P3" s="77"/>
      <c r="Q3" s="77"/>
      <c r="R3" s="77"/>
      <c r="S3" s="77"/>
      <c r="T3" s="77"/>
      <c r="U3" s="77"/>
      <c r="V3" s="77"/>
      <c r="W3" s="77"/>
      <c r="X3" s="77"/>
      <c r="Y3" s="77"/>
      <c r="Z3" s="77"/>
      <c r="AA3" s="77"/>
      <c r="AB3" s="77"/>
      <c r="AC3" s="77"/>
      <c r="AD3" s="77"/>
      <c r="AE3" s="77"/>
      <c r="AF3" s="77"/>
      <c r="AG3" s="77"/>
      <c r="AH3" s="77"/>
      <c r="AI3" s="77"/>
      <c r="AJ3" s="77"/>
      <c r="AK3" s="77"/>
      <c r="AL3" s="77"/>
      <c r="AM3" s="77"/>
      <c r="AN3" s="77"/>
      <c r="AO3" s="77"/>
      <c r="AP3" s="77"/>
      <c r="AQ3" s="77"/>
      <c r="AR3" s="77"/>
      <c r="AS3" s="77"/>
      <c r="AT3" s="77"/>
      <c r="AU3" s="77"/>
      <c r="AV3" s="77"/>
      <c r="AW3" s="77"/>
      <c r="AX3" s="77"/>
      <c r="AY3" s="77"/>
      <c r="AZ3" s="77"/>
      <c r="BA3" s="77"/>
      <c r="BB3" s="77"/>
      <c r="BC3" s="77"/>
      <c r="BD3" s="77"/>
      <c r="BE3" s="77"/>
      <c r="BF3" s="77"/>
      <c r="BG3" s="77"/>
      <c r="BH3" s="77"/>
      <c r="BI3" s="77"/>
      <c r="BJ3" s="77"/>
      <c r="BK3" s="77"/>
      <c r="BL3" s="77"/>
      <c r="BM3" s="77"/>
      <c r="BN3" s="77"/>
      <c r="BO3" s="77"/>
      <c r="BP3" s="77"/>
      <c r="BQ3" s="77"/>
      <c r="BR3" s="77"/>
      <c r="BS3" s="77"/>
      <c r="BT3" s="77"/>
      <c r="BU3" s="77"/>
      <c r="BV3" s="77"/>
      <c r="BW3" s="77"/>
      <c r="BX3" s="77"/>
      <c r="BY3" s="77"/>
      <c r="BZ3" s="77"/>
      <c r="CA3" s="77"/>
      <c r="CB3" s="77"/>
      <c r="CC3" s="77"/>
      <c r="CD3" s="77"/>
      <c r="CE3" s="77"/>
      <c r="CF3" s="77"/>
      <c r="CG3" s="77"/>
      <c r="CH3" s="77"/>
      <c r="CI3" s="77"/>
      <c r="CJ3" s="77"/>
      <c r="CK3" s="77"/>
      <c r="CL3" s="77"/>
      <c r="CM3" s="77"/>
      <c r="CN3" s="77"/>
      <c r="CO3" s="77"/>
      <c r="CP3" s="77"/>
      <c r="CQ3" s="77"/>
      <c r="CR3" s="77"/>
      <c r="CS3" s="77"/>
      <c r="CT3" s="77"/>
      <c r="CU3" s="77"/>
      <c r="CV3" s="77"/>
      <c r="CW3" s="77"/>
      <c r="CX3" s="77"/>
      <c r="CY3" s="77"/>
      <c r="CZ3" s="77"/>
      <c r="DA3" s="77"/>
      <c r="DB3" s="77"/>
      <c r="DC3" s="77"/>
      <c r="DD3" s="77"/>
      <c r="DE3" s="77"/>
      <c r="DF3" s="77"/>
      <c r="DG3" s="77"/>
      <c r="DH3" s="77"/>
      <c r="DI3" s="77"/>
      <c r="DJ3" s="77"/>
      <c r="DK3" s="77"/>
      <c r="DL3" s="77"/>
      <c r="DM3" s="77"/>
      <c r="DN3" s="77"/>
      <c r="DO3" s="77"/>
      <c r="DP3" s="77"/>
      <c r="DQ3" s="77"/>
      <c r="DR3" s="77"/>
      <c r="DS3" s="77"/>
      <c r="DT3" s="77"/>
      <c r="DU3" s="77"/>
      <c r="DV3" s="77"/>
      <c r="DW3" s="77"/>
      <c r="DX3" s="77"/>
      <c r="DY3" s="77"/>
      <c r="DZ3" s="77"/>
      <c r="EA3" s="77"/>
      <c r="EB3" s="77"/>
      <c r="EC3" s="77"/>
      <c r="ED3" s="77"/>
      <c r="EE3" s="77"/>
      <c r="EF3" s="77"/>
      <c r="EG3" s="77"/>
      <c r="EH3" s="77"/>
      <c r="EI3" s="77"/>
      <c r="EJ3" s="77"/>
      <c r="EK3" s="77"/>
      <c r="EL3" s="77"/>
      <c r="EM3" s="77"/>
      <c r="EN3" s="77"/>
      <c r="EO3" s="77"/>
      <c r="EP3" s="77"/>
      <c r="EQ3" s="77"/>
      <c r="ER3" s="77"/>
      <c r="ES3" s="77"/>
      <c r="ET3" s="77"/>
      <c r="EU3" s="77"/>
      <c r="EV3" s="77"/>
      <c r="EW3" s="77"/>
      <c r="EX3" s="77"/>
      <c r="EY3" s="77"/>
      <c r="EZ3" s="77"/>
      <c r="FA3" s="77"/>
      <c r="FB3" s="77"/>
      <c r="FC3" s="77"/>
      <c r="FD3" s="77"/>
      <c r="FE3" s="77"/>
      <c r="FF3" s="77"/>
      <c r="FG3" s="77"/>
      <c r="FH3" s="77"/>
      <c r="FI3" s="77"/>
      <c r="FJ3" s="77"/>
      <c r="FK3" s="77"/>
      <c r="FL3" s="77"/>
      <c r="FM3" s="77"/>
      <c r="FN3" s="77"/>
      <c r="FO3" s="77"/>
      <c r="FP3" s="77"/>
      <c r="FQ3" s="77"/>
      <c r="FR3" s="77"/>
      <c r="FS3" s="77"/>
      <c r="FT3" s="77"/>
      <c r="FU3" s="77"/>
      <c r="FV3" s="77"/>
      <c r="FW3" s="77"/>
      <c r="FX3" s="77"/>
      <c r="FY3" s="77"/>
      <c r="FZ3" s="77"/>
      <c r="GA3" s="77"/>
      <c r="GB3" s="77"/>
      <c r="GC3" s="77"/>
      <c r="GD3" s="77"/>
      <c r="GE3" s="77"/>
      <c r="GF3" s="77"/>
      <c r="GG3" s="77"/>
      <c r="GH3" s="77"/>
      <c r="GI3" s="77"/>
      <c r="GJ3" s="77"/>
      <c r="GK3" s="77"/>
      <c r="GL3" s="77"/>
      <c r="GM3" s="77"/>
      <c r="GN3" s="77"/>
      <c r="GO3" s="77"/>
      <c r="GP3" s="77"/>
      <c r="GQ3" s="77"/>
      <c r="GR3" s="77"/>
      <c r="GS3" s="77"/>
      <c r="GT3" s="77"/>
      <c r="GU3" s="77"/>
      <c r="GV3" s="77"/>
      <c r="GW3" s="77"/>
      <c r="GX3" s="77"/>
      <c r="GY3" s="77"/>
      <c r="GZ3" s="77"/>
      <c r="HA3" s="77"/>
      <c r="HB3" s="77"/>
      <c r="HC3" s="77"/>
      <c r="HD3" s="77"/>
      <c r="HE3" s="77"/>
      <c r="HF3" s="77"/>
      <c r="HG3" s="77"/>
      <c r="HH3" s="77"/>
      <c r="HI3" s="77"/>
      <c r="HJ3" s="77"/>
      <c r="HK3" s="77"/>
      <c r="HL3" s="77"/>
      <c r="HM3" s="77"/>
      <c r="HN3" s="77"/>
      <c r="HO3" s="77"/>
      <c r="HP3" s="77"/>
      <c r="HQ3" s="77"/>
      <c r="HR3" s="77"/>
      <c r="HS3" s="77"/>
      <c r="HT3" s="77"/>
    </row>
    <row r="4" spans="1:228">
      <c r="A4" s="70" t="s">
        <v>495</v>
      </c>
      <c r="B4" s="64" t="s">
        <v>1691</v>
      </c>
      <c r="C4" s="65" t="s">
        <v>1675</v>
      </c>
      <c r="D4" s="64" t="s">
        <v>496</v>
      </c>
      <c r="E4" s="64" t="s">
        <v>498</v>
      </c>
      <c r="F4" s="72">
        <v>51.13</v>
      </c>
      <c r="G4" s="72">
        <v>0</v>
      </c>
      <c r="H4" s="72">
        <v>375</v>
      </c>
      <c r="I4" s="63" t="s">
        <v>499</v>
      </c>
      <c r="J4" s="74">
        <v>41306</v>
      </c>
      <c r="K4" s="75">
        <v>0</v>
      </c>
      <c r="L4" s="66" t="e">
        <f>VLOOKUP(A4,#REF!,5,0)</f>
        <v>#REF!</v>
      </c>
      <c r="M4" s="66" t="e">
        <f>VLOOKUP(A4,#REF!,5,0)</f>
        <v>#REF!</v>
      </c>
      <c r="N4" s="76"/>
    </row>
    <row r="5" spans="1:228" hidden="1">
      <c r="A5" s="70" t="s">
        <v>514</v>
      </c>
      <c r="B5" s="64" t="s">
        <v>1692</v>
      </c>
      <c r="C5" s="65" t="s">
        <v>1393</v>
      </c>
      <c r="D5" s="64" t="s">
        <v>410</v>
      </c>
      <c r="E5" s="64" t="s">
        <v>516</v>
      </c>
      <c r="F5" s="72">
        <v>51.75</v>
      </c>
      <c r="G5" s="72">
        <v>0</v>
      </c>
      <c r="H5" s="72">
        <v>263.75</v>
      </c>
      <c r="I5" s="73" t="s">
        <v>413</v>
      </c>
      <c r="J5" s="74">
        <v>41306</v>
      </c>
      <c r="K5" s="75">
        <v>0</v>
      </c>
      <c r="L5" s="66" t="e">
        <f>VLOOKUP(A5,#REF!,5,0)</f>
        <v>#REF!</v>
      </c>
      <c r="M5" s="66" t="e">
        <f>VLOOKUP(A5,#REF!,5,0)</f>
        <v>#REF!</v>
      </c>
      <c r="N5" s="76"/>
    </row>
    <row r="6" spans="1:228" hidden="1">
      <c r="A6" s="70" t="s">
        <v>517</v>
      </c>
      <c r="B6" s="64" t="s">
        <v>1377</v>
      </c>
      <c r="C6" s="65" t="s">
        <v>1378</v>
      </c>
      <c r="D6" s="64" t="s">
        <v>352</v>
      </c>
      <c r="E6" s="64" t="s">
        <v>519</v>
      </c>
      <c r="F6" s="72">
        <v>47.5</v>
      </c>
      <c r="G6" s="72">
        <v>0</v>
      </c>
      <c r="H6" s="72">
        <v>475</v>
      </c>
      <c r="I6" s="63" t="s">
        <v>520</v>
      </c>
      <c r="J6" s="74">
        <v>41306</v>
      </c>
      <c r="K6" s="75">
        <v>0</v>
      </c>
      <c r="L6" s="66" t="e">
        <f>VLOOKUP(A6,#REF!,5,0)</f>
        <v>#REF!</v>
      </c>
      <c r="M6" s="66" t="e">
        <f>VLOOKUP(A6,#REF!,5,0)</f>
        <v>#REF!</v>
      </c>
      <c r="N6" s="76"/>
    </row>
    <row r="7" spans="1:228">
      <c r="A7" s="70" t="s">
        <v>521</v>
      </c>
      <c r="B7" s="64" t="s">
        <v>1693</v>
      </c>
      <c r="C7" s="65" t="s">
        <v>1690</v>
      </c>
      <c r="D7" s="64" t="s">
        <v>491</v>
      </c>
      <c r="E7" s="64" t="s">
        <v>523</v>
      </c>
      <c r="F7" s="72">
        <v>55.88</v>
      </c>
      <c r="G7" s="72">
        <v>0</v>
      </c>
      <c r="H7" s="72">
        <v>375</v>
      </c>
      <c r="I7" s="63" t="s">
        <v>494</v>
      </c>
      <c r="J7" s="74">
        <v>41306</v>
      </c>
      <c r="K7" s="75">
        <v>0</v>
      </c>
      <c r="L7" s="66" t="e">
        <f>VLOOKUP(A7,#REF!,5,0)</f>
        <v>#REF!</v>
      </c>
      <c r="M7" s="66" t="e">
        <f>VLOOKUP(A7,#REF!,5,0)</f>
        <v>#REF!</v>
      </c>
      <c r="N7" s="76"/>
    </row>
    <row r="8" spans="1:228" hidden="1">
      <c r="A8" s="70" t="s">
        <v>524</v>
      </c>
      <c r="B8" s="64" t="s">
        <v>1694</v>
      </c>
      <c r="C8" s="65" t="s">
        <v>1393</v>
      </c>
      <c r="D8" s="64" t="s">
        <v>410</v>
      </c>
      <c r="E8" s="64" t="s">
        <v>526</v>
      </c>
      <c r="F8" s="72">
        <v>51.75</v>
      </c>
      <c r="G8" s="72">
        <v>0</v>
      </c>
      <c r="H8" s="72">
        <v>263.75</v>
      </c>
      <c r="I8" s="73" t="s">
        <v>413</v>
      </c>
      <c r="J8" s="74">
        <v>41306</v>
      </c>
      <c r="K8" s="75">
        <v>0</v>
      </c>
      <c r="L8" s="66" t="e">
        <f>VLOOKUP(A8,#REF!,5,0)</f>
        <v>#REF!</v>
      </c>
      <c r="M8" s="66" t="e">
        <f>VLOOKUP(A8,#REF!,5,0)</f>
        <v>#REF!</v>
      </c>
      <c r="N8" s="76"/>
    </row>
    <row r="9" spans="1:228">
      <c r="A9" s="70" t="s">
        <v>527</v>
      </c>
      <c r="B9" s="64" t="s">
        <v>1695</v>
      </c>
      <c r="C9" s="65" t="s">
        <v>1679</v>
      </c>
      <c r="D9" s="64" t="s">
        <v>528</v>
      </c>
      <c r="E9" s="64" t="s">
        <v>530</v>
      </c>
      <c r="F9" s="72">
        <v>51.13</v>
      </c>
      <c r="G9" s="72">
        <v>0</v>
      </c>
      <c r="H9" s="72">
        <v>375</v>
      </c>
      <c r="I9" s="63" t="s">
        <v>499</v>
      </c>
      <c r="J9" s="74">
        <v>41306</v>
      </c>
      <c r="K9" s="75">
        <v>0</v>
      </c>
      <c r="L9" s="66" t="e">
        <f>VLOOKUP(A9,#REF!,5,0)</f>
        <v>#REF!</v>
      </c>
      <c r="M9" s="66" t="e">
        <f>VLOOKUP(A9,#REF!,5,0)</f>
        <v>#REF!</v>
      </c>
      <c r="N9" s="76"/>
    </row>
    <row r="10" spans="1:228" hidden="1">
      <c r="A10" s="70" t="s">
        <v>531</v>
      </c>
      <c r="B10" s="64" t="s">
        <v>1696</v>
      </c>
      <c r="C10" s="65" t="s">
        <v>1393</v>
      </c>
      <c r="D10" s="64" t="s">
        <v>410</v>
      </c>
      <c r="E10" s="64" t="s">
        <v>533</v>
      </c>
      <c r="F10" s="72">
        <v>51.75</v>
      </c>
      <c r="G10" s="72">
        <v>0</v>
      </c>
      <c r="H10" s="72">
        <v>263.75</v>
      </c>
      <c r="I10" s="73" t="s">
        <v>413</v>
      </c>
      <c r="J10" s="74">
        <v>41306</v>
      </c>
      <c r="K10" s="75">
        <v>0</v>
      </c>
      <c r="L10" s="66" t="e">
        <f>VLOOKUP(A10,#REF!,5,0)</f>
        <v>#REF!</v>
      </c>
      <c r="M10" s="66" t="e">
        <f>VLOOKUP(A10,#REF!,5,0)</f>
        <v>#REF!</v>
      </c>
      <c r="N10" s="76"/>
    </row>
    <row r="11" spans="1:228">
      <c r="A11" s="70" t="s">
        <v>663</v>
      </c>
      <c r="B11" s="64" t="s">
        <v>1697</v>
      </c>
      <c r="C11" s="65" t="s">
        <v>1682</v>
      </c>
      <c r="D11" s="64" t="s">
        <v>639</v>
      </c>
      <c r="E11" s="64" t="s">
        <v>665</v>
      </c>
      <c r="F11" s="72">
        <v>51.13</v>
      </c>
      <c r="G11" s="72">
        <v>0</v>
      </c>
      <c r="H11" s="72">
        <v>375</v>
      </c>
      <c r="I11" s="63" t="s">
        <v>499</v>
      </c>
      <c r="J11" s="74">
        <v>41306</v>
      </c>
      <c r="K11" s="75">
        <v>0</v>
      </c>
      <c r="L11" s="66" t="e">
        <f>VLOOKUP(A11,#REF!,5,0)</f>
        <v>#REF!</v>
      </c>
      <c r="M11" s="66" t="e">
        <f>VLOOKUP(A11,#REF!,5,0)</f>
        <v>#REF!</v>
      </c>
      <c r="N11" s="76"/>
    </row>
    <row r="12" spans="1:228" hidden="1">
      <c r="A12" s="70" t="s">
        <v>739</v>
      </c>
      <c r="B12" s="64" t="s">
        <v>1698</v>
      </c>
      <c r="C12" s="65" t="s">
        <v>1406</v>
      </c>
      <c r="D12" s="64" t="s">
        <v>740</v>
      </c>
      <c r="E12" s="64" t="s">
        <v>742</v>
      </c>
      <c r="F12" s="72">
        <v>76</v>
      </c>
      <c r="G12" s="72">
        <v>0</v>
      </c>
      <c r="H12" s="72">
        <v>475</v>
      </c>
      <c r="I12" s="63" t="s">
        <v>743</v>
      </c>
      <c r="J12" s="74">
        <v>41306</v>
      </c>
      <c r="K12" s="75">
        <v>0</v>
      </c>
      <c r="L12" s="66" t="e">
        <f>VLOOKUP(A12,#REF!,5,0)</f>
        <v>#REF!</v>
      </c>
      <c r="M12" s="66" t="e">
        <f>VLOOKUP(A12,#REF!,5,0)</f>
        <v>#REF!</v>
      </c>
      <c r="N12" s="76"/>
    </row>
    <row r="13" spans="1:228" hidden="1">
      <c r="A13" s="70" t="s">
        <v>842</v>
      </c>
      <c r="B13" s="64" t="e">
        <v>#N/A</v>
      </c>
      <c r="C13" s="65" t="e">
        <v>#N/A</v>
      </c>
      <c r="D13" s="64" t="s">
        <v>843</v>
      </c>
      <c r="E13" s="64" t="s">
        <v>845</v>
      </c>
      <c r="F13" s="72">
        <v>51.75</v>
      </c>
      <c r="G13" s="72">
        <v>0</v>
      </c>
      <c r="H13" s="72">
        <v>263.75</v>
      </c>
      <c r="I13" s="73" t="s">
        <v>413</v>
      </c>
      <c r="J13" s="74">
        <v>41306</v>
      </c>
      <c r="K13" s="75">
        <v>0</v>
      </c>
      <c r="L13" s="66" t="e">
        <f>VLOOKUP(A13,#REF!,5,0)</f>
        <v>#REF!</v>
      </c>
      <c r="M13" s="66" t="e">
        <f>VLOOKUP(A13,#REF!,5,0)</f>
        <v>#REF!</v>
      </c>
      <c r="N13" s="76"/>
    </row>
    <row r="14" spans="1:228">
      <c r="A14" s="70" t="s">
        <v>1029</v>
      </c>
      <c r="B14" s="64" t="s">
        <v>1699</v>
      </c>
      <c r="C14" s="65" t="s">
        <v>1700</v>
      </c>
      <c r="D14" s="64" t="s">
        <v>1030</v>
      </c>
      <c r="E14" s="64" t="s">
        <v>1032</v>
      </c>
      <c r="F14" s="72">
        <v>55.88</v>
      </c>
      <c r="G14" s="72">
        <v>0</v>
      </c>
      <c r="H14" s="72">
        <v>375</v>
      </c>
      <c r="I14" s="63" t="s">
        <v>494</v>
      </c>
      <c r="J14" s="74">
        <v>41306</v>
      </c>
      <c r="K14" s="75">
        <v>0</v>
      </c>
      <c r="L14" s="66" t="e">
        <f>VLOOKUP(A14,#REF!,5,0)</f>
        <v>#REF!</v>
      </c>
      <c r="M14" s="66" t="e">
        <f>VLOOKUP(A14,#REF!,5,0)</f>
        <v>#REF!</v>
      </c>
      <c r="N14" s="76"/>
    </row>
    <row r="15" spans="1:228">
      <c r="A15" s="70" t="s">
        <v>1054</v>
      </c>
      <c r="B15" s="64" t="s">
        <v>1701</v>
      </c>
      <c r="C15" s="65" t="s">
        <v>1393</v>
      </c>
      <c r="D15" s="64" t="s">
        <v>410</v>
      </c>
      <c r="E15" s="64" t="s">
        <v>1056</v>
      </c>
      <c r="F15" s="72">
        <v>51.13</v>
      </c>
      <c r="G15" s="72">
        <v>31.25</v>
      </c>
      <c r="H15" s="72">
        <v>375</v>
      </c>
      <c r="I15" s="63" t="s">
        <v>499</v>
      </c>
      <c r="J15" s="74">
        <v>41306</v>
      </c>
      <c r="K15" s="75">
        <v>0</v>
      </c>
      <c r="L15" s="66" t="e">
        <f>VLOOKUP(A15,#REF!,5,0)</f>
        <v>#REF!</v>
      </c>
      <c r="M15" s="66" t="e">
        <f>VLOOKUP(A15,#REF!,5,0)</f>
        <v>#REF!</v>
      </c>
      <c r="N15" s="76"/>
    </row>
    <row r="16" spans="1:228">
      <c r="A16" s="64" t="s">
        <v>1060</v>
      </c>
      <c r="B16" s="64" t="s">
        <v>1702</v>
      </c>
      <c r="C16" s="65" t="s">
        <v>1393</v>
      </c>
      <c r="D16" s="64" t="s">
        <v>410</v>
      </c>
      <c r="E16" s="64" t="s">
        <v>1062</v>
      </c>
      <c r="F16" s="72">
        <v>51.13</v>
      </c>
      <c r="G16" s="72">
        <v>0</v>
      </c>
      <c r="H16" s="72">
        <v>375</v>
      </c>
      <c r="I16" s="63" t="s">
        <v>499</v>
      </c>
      <c r="J16" s="74">
        <v>41306</v>
      </c>
      <c r="K16" s="75">
        <v>0</v>
      </c>
      <c r="L16" s="66" t="e">
        <f>VLOOKUP(A16,#REF!,5,0)</f>
        <v>#REF!</v>
      </c>
      <c r="M16" s="66" t="e">
        <f>VLOOKUP(A16,#REF!,5,0)</f>
        <v>#REF!</v>
      </c>
      <c r="N16" s="76"/>
    </row>
    <row r="17" spans="1:14">
      <c r="A17" s="70" t="s">
        <v>1069</v>
      </c>
      <c r="B17" s="64" t="s">
        <v>1703</v>
      </c>
      <c r="C17" s="65" t="s">
        <v>1393</v>
      </c>
      <c r="D17" s="64" t="s">
        <v>410</v>
      </c>
      <c r="E17" s="64" t="s">
        <v>1071</v>
      </c>
      <c r="F17" s="72">
        <v>51.13</v>
      </c>
      <c r="G17" s="72">
        <v>31.25</v>
      </c>
      <c r="H17" s="72">
        <v>375</v>
      </c>
      <c r="I17" s="63" t="s">
        <v>499</v>
      </c>
      <c r="J17" s="74">
        <v>41306</v>
      </c>
      <c r="K17" s="75">
        <v>0</v>
      </c>
      <c r="L17" s="66" t="e">
        <f>VLOOKUP(A17,#REF!,5,0)</f>
        <v>#REF!</v>
      </c>
      <c r="M17" s="66" t="e">
        <f>VLOOKUP(A17,#REF!,5,0)</f>
        <v>#REF!</v>
      </c>
      <c r="N17" s="76"/>
    </row>
    <row r="18" spans="1:14">
      <c r="A18" s="70" t="s">
        <v>1184</v>
      </c>
      <c r="B18" s="64" t="s">
        <v>1704</v>
      </c>
      <c r="C18" s="65" t="s">
        <v>1409</v>
      </c>
      <c r="D18" s="85" t="s">
        <v>453</v>
      </c>
      <c r="E18" s="64" t="s">
        <v>1184</v>
      </c>
      <c r="F18" s="72">
        <v>140.13</v>
      </c>
      <c r="G18" s="72">
        <v>31.25</v>
      </c>
      <c r="H18" s="72">
        <v>815</v>
      </c>
      <c r="I18" s="86" t="s">
        <v>473</v>
      </c>
      <c r="J18" s="74">
        <v>41306</v>
      </c>
      <c r="K18" s="75">
        <v>0</v>
      </c>
      <c r="L18" s="66" t="e">
        <f>VLOOKUP(A18,#REF!,5,0)</f>
        <v>#REF!</v>
      </c>
      <c r="M18" s="66" t="e">
        <f>VLOOKUP(A18,#REF!,5,0)</f>
        <v>#REF!</v>
      </c>
      <c r="N18" s="76"/>
    </row>
    <row r="19" spans="1:14" hidden="1">
      <c r="A19" s="70" t="s">
        <v>1190</v>
      </c>
      <c r="B19" s="64" t="s">
        <v>1705</v>
      </c>
      <c r="C19" s="65" t="s">
        <v>1380</v>
      </c>
      <c r="D19" s="64" t="s">
        <v>449</v>
      </c>
      <c r="E19" s="64" t="s">
        <v>1192</v>
      </c>
      <c r="F19" s="72">
        <v>116</v>
      </c>
      <c r="G19" s="72">
        <v>27.63</v>
      </c>
      <c r="H19" s="72">
        <v>562.5</v>
      </c>
      <c r="I19" s="87" t="s">
        <v>382</v>
      </c>
      <c r="J19" s="74">
        <v>41306</v>
      </c>
      <c r="K19" s="75">
        <v>0</v>
      </c>
      <c r="L19" s="66" t="e">
        <f>VLOOKUP(A19,#REF!,5,0)</f>
        <v>#REF!</v>
      </c>
      <c r="M19" s="66" t="e">
        <f>VLOOKUP(A19,#REF!,5,0)</f>
        <v>#REF!</v>
      </c>
      <c r="N19" s="76"/>
    </row>
    <row r="20" spans="1:14">
      <c r="A20" s="70" t="s">
        <v>1193</v>
      </c>
      <c r="B20" s="64" t="s">
        <v>1706</v>
      </c>
      <c r="C20" s="65" t="s">
        <v>1553</v>
      </c>
      <c r="D20" s="64" t="s">
        <v>635</v>
      </c>
      <c r="E20" s="64" t="s">
        <v>1195</v>
      </c>
      <c r="F20" s="72">
        <v>140.13</v>
      </c>
      <c r="G20" s="72">
        <v>31.25</v>
      </c>
      <c r="H20" s="72">
        <v>815</v>
      </c>
      <c r="I20" s="86" t="s">
        <v>473</v>
      </c>
      <c r="J20" s="74">
        <v>41306</v>
      </c>
      <c r="K20" s="75">
        <v>0</v>
      </c>
      <c r="L20" s="66" t="e">
        <f>VLOOKUP(A20,#REF!,5,0)</f>
        <v>#REF!</v>
      </c>
      <c r="M20" s="66" t="e">
        <f>VLOOKUP(A20,#REF!,5,0)</f>
        <v>#REF!</v>
      </c>
      <c r="N20" s="76"/>
    </row>
    <row r="21" spans="1:14">
      <c r="A21" s="70" t="s">
        <v>1196</v>
      </c>
      <c r="B21" s="64" t="s">
        <v>1707</v>
      </c>
      <c r="C21" s="65" t="s">
        <v>1607</v>
      </c>
      <c r="D21" s="64" t="s">
        <v>1154</v>
      </c>
      <c r="E21" s="64" t="s">
        <v>1198</v>
      </c>
      <c r="F21" s="72">
        <v>140.13</v>
      </c>
      <c r="G21" s="72">
        <v>31.25</v>
      </c>
      <c r="H21" s="72">
        <v>815</v>
      </c>
      <c r="I21" s="86" t="s">
        <v>473</v>
      </c>
      <c r="J21" s="74">
        <v>41306</v>
      </c>
      <c r="K21" s="75">
        <v>0</v>
      </c>
      <c r="L21" s="66" t="e">
        <f>VLOOKUP(A21,#REF!,5,0)</f>
        <v>#REF!</v>
      </c>
      <c r="M21" s="66" t="e">
        <f>VLOOKUP(A21,#REF!,5,0)</f>
        <v>#REF!</v>
      </c>
      <c r="N21" s="76"/>
    </row>
    <row r="22" spans="1:14" hidden="1">
      <c r="A22" s="70" t="s">
        <v>1219</v>
      </c>
      <c r="B22" s="64" t="s">
        <v>1708</v>
      </c>
      <c r="C22" s="65" t="s">
        <v>1459</v>
      </c>
      <c r="D22" s="64" t="s">
        <v>692</v>
      </c>
      <c r="E22" s="64" t="s">
        <v>1221</v>
      </c>
      <c r="F22" s="72">
        <v>157.38</v>
      </c>
      <c r="G22" s="72">
        <v>27.63</v>
      </c>
      <c r="H22" s="72">
        <v>814.6</v>
      </c>
      <c r="I22" s="86" t="s">
        <v>474</v>
      </c>
      <c r="J22" s="74">
        <v>41306</v>
      </c>
      <c r="K22" s="75">
        <v>0</v>
      </c>
      <c r="L22" s="66" t="e">
        <f>VLOOKUP(A22,#REF!,5,0)</f>
        <v>#REF!</v>
      </c>
      <c r="M22" s="66" t="e">
        <f>VLOOKUP(A22,#REF!,5,0)</f>
        <v>#REF!</v>
      </c>
      <c r="N22" s="76"/>
    </row>
    <row r="23" spans="1:14" hidden="1">
      <c r="A23" s="70" t="s">
        <v>1219</v>
      </c>
      <c r="B23" s="64" t="s">
        <v>1708</v>
      </c>
      <c r="C23" s="65" t="s">
        <v>1459</v>
      </c>
      <c r="D23" s="64" t="s">
        <v>692</v>
      </c>
      <c r="E23" s="64" t="s">
        <v>1223</v>
      </c>
      <c r="F23" s="72">
        <v>157.38</v>
      </c>
      <c r="G23" s="72">
        <v>27.63</v>
      </c>
      <c r="H23" s="72">
        <v>814.6</v>
      </c>
      <c r="I23" s="86" t="s">
        <v>474</v>
      </c>
      <c r="J23" s="74">
        <v>41306</v>
      </c>
      <c r="K23" s="75">
        <v>0</v>
      </c>
      <c r="L23" s="66" t="e">
        <f>VLOOKUP(A23,#REF!,5,0)</f>
        <v>#REF!</v>
      </c>
      <c r="M23" s="66" t="e">
        <f>VLOOKUP(A23,#REF!,5,0)</f>
        <v>#REF!</v>
      </c>
      <c r="N23" s="76"/>
    </row>
    <row r="24" spans="1:14" hidden="1">
      <c r="A24" s="70" t="s">
        <v>1249</v>
      </c>
      <c r="B24" s="64" t="s">
        <v>1709</v>
      </c>
      <c r="C24" s="65" t="s">
        <v>1391</v>
      </c>
      <c r="D24" s="64" t="s">
        <v>404</v>
      </c>
      <c r="E24" s="64" t="s">
        <v>1251</v>
      </c>
      <c r="F24" s="72">
        <v>157.38</v>
      </c>
      <c r="G24" s="72">
        <v>27.63</v>
      </c>
      <c r="H24" s="72">
        <v>814.6</v>
      </c>
      <c r="I24" s="86" t="s">
        <v>474</v>
      </c>
      <c r="J24" s="74">
        <v>41306</v>
      </c>
      <c r="K24" s="75">
        <v>0</v>
      </c>
      <c r="L24" s="66" t="e">
        <f>VLOOKUP(A24,#REF!,5,0)</f>
        <v>#REF!</v>
      </c>
      <c r="M24" s="66" t="e">
        <f>VLOOKUP(A24,#REF!,5,0)</f>
        <v>#REF!</v>
      </c>
      <c r="N24" s="76"/>
    </row>
    <row r="25" spans="1:14" hidden="1">
      <c r="A25" s="70" t="s">
        <v>1252</v>
      </c>
      <c r="B25" s="64" t="s">
        <v>1710</v>
      </c>
      <c r="C25" s="65" t="s">
        <v>1412</v>
      </c>
      <c r="D25" s="64" t="s">
        <v>463</v>
      </c>
      <c r="E25" s="64" t="s">
        <v>1254</v>
      </c>
      <c r="F25" s="72">
        <v>157.38</v>
      </c>
      <c r="G25" s="72">
        <v>27.63</v>
      </c>
      <c r="H25" s="72">
        <v>814.6</v>
      </c>
      <c r="I25" s="86" t="s">
        <v>474</v>
      </c>
      <c r="J25" s="74">
        <v>41306</v>
      </c>
      <c r="K25" s="75">
        <v>0</v>
      </c>
      <c r="L25" s="66" t="e">
        <f>VLOOKUP(A25,#REF!,5,0)</f>
        <v>#REF!</v>
      </c>
      <c r="M25" s="66" t="e">
        <f>VLOOKUP(A25,#REF!,5,0)</f>
        <v>#REF!</v>
      </c>
      <c r="N25" s="76"/>
    </row>
    <row r="26" spans="1:14" hidden="1">
      <c r="A26" s="70" t="s">
        <v>1257</v>
      </c>
      <c r="B26" s="64" t="s">
        <v>1711</v>
      </c>
      <c r="C26" s="65" t="s">
        <v>1712</v>
      </c>
      <c r="D26" s="64" t="s">
        <v>1258</v>
      </c>
      <c r="E26" s="64" t="s">
        <v>1260</v>
      </c>
      <c r="F26" s="72">
        <v>196.75</v>
      </c>
      <c r="G26" s="72">
        <v>27.63</v>
      </c>
      <c r="H26" s="72">
        <v>814.6</v>
      </c>
      <c r="I26" s="86" t="s">
        <v>699</v>
      </c>
      <c r="J26" s="74">
        <v>41306</v>
      </c>
      <c r="K26" s="75">
        <v>0</v>
      </c>
      <c r="L26" s="66" t="e">
        <f>VLOOKUP(A26,#REF!,5,0)</f>
        <v>#REF!</v>
      </c>
      <c r="M26" s="66" t="e">
        <f>VLOOKUP(A26,#REF!,5,0)</f>
        <v>#REF!</v>
      </c>
      <c r="N26" s="76"/>
    </row>
    <row r="27" spans="1:14">
      <c r="A27" s="70" t="s">
        <v>1286</v>
      </c>
      <c r="B27" s="64" t="s">
        <v>1713</v>
      </c>
      <c r="C27" s="65" t="s">
        <v>1634</v>
      </c>
      <c r="D27" s="64" t="s">
        <v>1246</v>
      </c>
      <c r="E27" s="64" t="s">
        <v>1288</v>
      </c>
      <c r="F27" s="72">
        <v>140.13</v>
      </c>
      <c r="G27" s="72">
        <v>31.25</v>
      </c>
      <c r="H27" s="72">
        <v>815</v>
      </c>
      <c r="I27" s="86" t="s">
        <v>473</v>
      </c>
      <c r="J27" s="74">
        <v>41306</v>
      </c>
      <c r="K27" s="75">
        <v>0</v>
      </c>
      <c r="L27" s="66" t="e">
        <f>VLOOKUP(A27,#REF!,5,0)</f>
        <v>#REF!</v>
      </c>
      <c r="M27" s="66" t="e">
        <f>VLOOKUP(A27,#REF!,5,0)</f>
        <v>#REF!</v>
      </c>
      <c r="N27" s="76"/>
    </row>
    <row r="28" spans="1:14">
      <c r="A28" s="70" t="s">
        <v>1289</v>
      </c>
      <c r="B28" s="64" t="s">
        <v>1714</v>
      </c>
      <c r="C28" s="65" t="s">
        <v>1459</v>
      </c>
      <c r="D28" s="64" t="s">
        <v>692</v>
      </c>
      <c r="E28" s="64" t="s">
        <v>1291</v>
      </c>
      <c r="F28" s="72">
        <v>140.13</v>
      </c>
      <c r="G28" s="72">
        <v>31.25</v>
      </c>
      <c r="H28" s="72">
        <v>815</v>
      </c>
      <c r="I28" s="86" t="s">
        <v>473</v>
      </c>
      <c r="J28" s="74">
        <v>41306</v>
      </c>
      <c r="K28" s="75">
        <v>0</v>
      </c>
      <c r="L28" s="66" t="e">
        <f>VLOOKUP(A28,#REF!,5,0)</f>
        <v>#REF!</v>
      </c>
      <c r="M28" s="66" t="e">
        <f>VLOOKUP(A28,#REF!,5,0)</f>
        <v>#REF!</v>
      </c>
      <c r="N28" s="76"/>
    </row>
    <row r="29" spans="1:14" hidden="1">
      <c r="A29" s="70" t="s">
        <v>1344</v>
      </c>
      <c r="B29" s="64" t="s">
        <v>1345</v>
      </c>
      <c r="C29" s="65">
        <v>80000</v>
      </c>
      <c r="D29" s="64" t="s">
        <v>410</v>
      </c>
      <c r="E29" s="64" t="s">
        <v>1346</v>
      </c>
      <c r="F29" s="72">
        <v>85.13</v>
      </c>
      <c r="G29" s="72">
        <v>27.63</v>
      </c>
      <c r="H29" s="72">
        <v>475</v>
      </c>
      <c r="I29" s="87" t="s">
        <v>372</v>
      </c>
      <c r="J29" s="74">
        <v>41306</v>
      </c>
      <c r="K29" s="75">
        <v>0</v>
      </c>
      <c r="L29" s="66" t="e">
        <f>VLOOKUP(A29,#REF!,5,0)</f>
        <v>#REF!</v>
      </c>
      <c r="M29" s="66" t="e">
        <f>VLOOKUP(A29,#REF!,5,0)</f>
        <v>#REF!</v>
      </c>
      <c r="N29" s="76"/>
    </row>
    <row r="30" spans="1:14" hidden="1">
      <c r="C30"/>
      <c r="D30"/>
      <c r="E30"/>
      <c r="F30" s="88">
        <f>SUM(F2:F29)</f>
        <v>2584.7200000000007</v>
      </c>
      <c r="G30" s="88">
        <f>SUM(G2:G29)</f>
        <v>412.15999999999997</v>
      </c>
      <c r="H30" s="88">
        <f>SUM(H2:H29)</f>
        <v>14829.250000000002</v>
      </c>
      <c r="I30"/>
      <c r="J30"/>
    </row>
    <row r="31" spans="1:14" hidden="1">
      <c r="C31"/>
      <c r="D31"/>
      <c r="E31"/>
      <c r="F31" s="88">
        <f>F30*1*1.196</f>
        <v>3091.3251200000009</v>
      </c>
      <c r="G31" s="88">
        <f>G30*1*1.196</f>
        <v>492.94335999999993</v>
      </c>
      <c r="H31" s="88"/>
      <c r="I31"/>
      <c r="J31"/>
    </row>
    <row r="32" spans="1:14">
      <c r="C32"/>
      <c r="D32"/>
      <c r="E32"/>
      <c r="F32"/>
      <c r="H32"/>
      <c r="I32"/>
      <c r="J32"/>
    </row>
    <row r="33" spans="3:10">
      <c r="C33"/>
      <c r="D33"/>
      <c r="E33"/>
      <c r="F33" s="88">
        <f>F31+G31+H30</f>
        <v>18413.518480000002</v>
      </c>
      <c r="H33" s="205" t="s">
        <v>1715</v>
      </c>
      <c r="I33" s="205"/>
      <c r="J33" s="205"/>
    </row>
    <row r="34" spans="3:10">
      <c r="C34"/>
      <c r="D34"/>
      <c r="E34"/>
      <c r="F34"/>
    </row>
    <row r="35" spans="3:10">
      <c r="C35" s="89" t="s">
        <v>1658</v>
      </c>
      <c r="D35" s="90"/>
      <c r="E35" s="90"/>
      <c r="F35" s="91">
        <f>F30*1.196*11</f>
        <v>34004.576320000007</v>
      </c>
    </row>
    <row r="36" spans="3:10">
      <c r="E36"/>
      <c r="F36"/>
    </row>
    <row r="37" spans="3:10">
      <c r="E37"/>
      <c r="F37"/>
    </row>
    <row r="38" spans="3:10">
      <c r="E38" s="64" t="s">
        <v>1716</v>
      </c>
      <c r="F38" s="88">
        <f>F33+'FAS + désat ! 01-03-2013'!H232+'01-01-2013'!F24</f>
        <v>221818.85308000015</v>
      </c>
    </row>
    <row r="39" spans="3:10">
      <c r="E39" s="64" t="s">
        <v>1717</v>
      </c>
      <c r="F39" s="88">
        <f>F38+30827.84</f>
        <v>252646.69308000014</v>
      </c>
    </row>
  </sheetData>
  <autoFilter ref="A1:HT31">
    <filterColumn colId="8">
      <filters>
        <filter val="FT_SDSLBis_2M_1p_C1"/>
        <filter val="FT_SDSLBis_2M_1p_C2"/>
        <filter val="FT_SDSLBis_8M_4p_C1"/>
      </filters>
    </filterColumn>
  </autoFilter>
  <mergeCells count="1">
    <mergeCell ref="H33:J33"/>
  </mergeCells>
  <pageMargins left="0.196527777777778" right="0.196527777777778" top="0.39374999999999999" bottom="0.78680555555555598" header="0.51180555555555496" footer="0.31527777777777799"/>
  <pageSetup paperSize="0" scale="0" firstPageNumber="0" orientation="portrait" usePrinterDefaults="0" horizontalDpi="0" verticalDpi="0" copies="0"/>
  <headerFooter>
    <oddFooter>&amp;L&amp;"Bookman Old Style,Regular"&amp;9&amp;F - &amp;A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MK79"/>
  <sheetViews>
    <sheetView zoomScaleNormal="100" workbookViewId="0">
      <pane xSplit="1" ySplit="1" topLeftCell="C2" activePane="bottomRight" state="frozen"/>
      <selection pane="topRight" activeCell="C1" sqref="C1"/>
      <selection pane="bottomLeft" activeCell="A2" sqref="A2"/>
      <selection pane="bottomRight"/>
    </sheetView>
  </sheetViews>
  <sheetFormatPr baseColWidth="10" defaultColWidth="8.7109375" defaultRowHeight="12.75"/>
  <cols>
    <col min="1" max="1" width="33.7109375" style="92"/>
    <col min="2" max="2" width="17.5703125" style="64"/>
    <col min="3" max="3" width="8.7109375" style="65"/>
    <col min="4" max="5" width="11.42578125" style="64"/>
    <col min="6" max="8" width="9.7109375" style="64"/>
    <col min="9" max="9" width="21.85546875" style="63"/>
    <col min="10" max="10" width="8.7109375" style="66"/>
    <col min="11" max="11" width="8.7109375" style="64"/>
    <col min="12" max="12" width="10.7109375" style="63"/>
    <col min="13" max="13" width="11.7109375" style="63"/>
    <col min="14" max="14" width="14.7109375" style="63"/>
    <col min="15" max="1025" width="11.42578125" style="63"/>
  </cols>
  <sheetData>
    <row r="1" spans="1:229" ht="45">
      <c r="A1" s="67" t="s">
        <v>0</v>
      </c>
      <c r="B1" s="68" t="s">
        <v>326</v>
      </c>
      <c r="C1" s="71" t="s">
        <v>327</v>
      </c>
      <c r="D1" s="68" t="s">
        <v>2</v>
      </c>
      <c r="E1" s="68" t="s">
        <v>332</v>
      </c>
      <c r="F1" s="68" t="s">
        <v>1686</v>
      </c>
      <c r="G1" s="68" t="s">
        <v>1687</v>
      </c>
      <c r="H1" s="68" t="s">
        <v>1659</v>
      </c>
      <c r="I1" s="67" t="s">
        <v>338</v>
      </c>
      <c r="J1" s="69" t="s">
        <v>339</v>
      </c>
      <c r="K1" s="68" t="s">
        <v>343</v>
      </c>
      <c r="L1" s="69" t="s">
        <v>5</v>
      </c>
      <c r="M1" s="69" t="s">
        <v>1660</v>
      </c>
      <c r="N1" s="69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</row>
    <row r="2" spans="1:229" ht="22.5">
      <c r="A2" s="93" t="s">
        <v>414</v>
      </c>
      <c r="B2" s="64" t="s">
        <v>1394</v>
      </c>
      <c r="C2" s="65" t="s">
        <v>1384</v>
      </c>
      <c r="D2" s="64" t="s">
        <v>377</v>
      </c>
      <c r="E2" s="64" t="s">
        <v>416</v>
      </c>
      <c r="F2" s="72">
        <v>42.63</v>
      </c>
      <c r="G2" s="72">
        <v>0</v>
      </c>
      <c r="H2" s="72">
        <v>475</v>
      </c>
      <c r="I2" s="63" t="s">
        <v>417</v>
      </c>
      <c r="J2" s="74">
        <v>41334</v>
      </c>
      <c r="K2" s="75">
        <v>0</v>
      </c>
      <c r="L2" s="66" t="e">
        <f>VLOOKUP(A2,#REF!,5,0)</f>
        <v>#REF!</v>
      </c>
      <c r="M2" s="66" t="e">
        <f>VLOOKUP(A2,#REF!,5,0)</f>
        <v>#REF!</v>
      </c>
      <c r="N2" s="76"/>
    </row>
    <row r="3" spans="1:229">
      <c r="A3" s="94" t="s">
        <v>418</v>
      </c>
      <c r="B3" s="64" t="s">
        <v>1395</v>
      </c>
      <c r="C3" s="65" t="s">
        <v>1386</v>
      </c>
      <c r="D3" s="64" t="s">
        <v>419</v>
      </c>
      <c r="E3" s="64" t="s">
        <v>421</v>
      </c>
      <c r="F3" s="72">
        <v>42.63</v>
      </c>
      <c r="G3" s="72">
        <v>0</v>
      </c>
      <c r="H3" s="72">
        <v>475</v>
      </c>
      <c r="I3" s="63" t="s">
        <v>417</v>
      </c>
      <c r="J3" s="74">
        <v>41334</v>
      </c>
      <c r="K3" s="75">
        <v>0</v>
      </c>
      <c r="L3" s="66" t="e">
        <f>VLOOKUP(A3,#REF!,5,0)</f>
        <v>#REF!</v>
      </c>
      <c r="M3" s="66" t="e">
        <f>VLOOKUP(A3,#REF!,5,0)</f>
        <v>#REF!</v>
      </c>
      <c r="N3" s="76"/>
    </row>
    <row r="4" spans="1:229" hidden="1">
      <c r="A4" s="94" t="s">
        <v>423</v>
      </c>
      <c r="B4" s="64" t="s">
        <v>1396</v>
      </c>
      <c r="C4" s="65" t="s">
        <v>1384</v>
      </c>
      <c r="D4" s="64" t="s">
        <v>377</v>
      </c>
      <c r="E4" s="64" t="s">
        <v>425</v>
      </c>
      <c r="F4" s="72">
        <v>54.38</v>
      </c>
      <c r="G4" s="72">
        <v>0</v>
      </c>
      <c r="H4" s="72">
        <v>475</v>
      </c>
      <c r="I4" s="63" t="s">
        <v>422</v>
      </c>
      <c r="J4" s="74">
        <v>41334</v>
      </c>
      <c r="K4" s="75">
        <v>0</v>
      </c>
      <c r="L4" s="66" t="e">
        <f>VLOOKUP(A4,#REF!,5,0)</f>
        <v>#REF!</v>
      </c>
      <c r="M4" s="66" t="e">
        <f>VLOOKUP(A4,#REF!,5,0)</f>
        <v>#REF!</v>
      </c>
      <c r="N4" s="76"/>
    </row>
    <row r="5" spans="1:229" ht="22.5" hidden="1">
      <c r="A5" s="94" t="s">
        <v>426</v>
      </c>
      <c r="B5" s="93" t="s">
        <v>1397</v>
      </c>
      <c r="C5" s="65" t="s">
        <v>1398</v>
      </c>
      <c r="D5" s="64" t="s">
        <v>427</v>
      </c>
      <c r="E5" s="64" t="s">
        <v>429</v>
      </c>
      <c r="F5" s="72">
        <v>54.38</v>
      </c>
      <c r="G5" s="72">
        <v>0</v>
      </c>
      <c r="H5" s="72">
        <v>475</v>
      </c>
      <c r="I5" s="63" t="s">
        <v>422</v>
      </c>
      <c r="J5" s="74">
        <v>41334</v>
      </c>
      <c r="K5" s="75">
        <v>0</v>
      </c>
      <c r="L5" s="66" t="e">
        <f>VLOOKUP(A5,#REF!,5,0)</f>
        <v>#REF!</v>
      </c>
      <c r="M5" s="95" t="e">
        <f>VLOOKUP(A5,#REF!,5,0)</f>
        <v>#REF!</v>
      </c>
      <c r="N5" s="76"/>
    </row>
    <row r="6" spans="1:229" hidden="1">
      <c r="A6" s="94" t="s">
        <v>430</v>
      </c>
      <c r="B6" s="64" t="s">
        <v>1399</v>
      </c>
      <c r="C6" s="65" t="s">
        <v>1400</v>
      </c>
      <c r="D6" s="64" t="s">
        <v>431</v>
      </c>
      <c r="E6" s="64" t="s">
        <v>433</v>
      </c>
      <c r="F6" s="72">
        <v>54.38</v>
      </c>
      <c r="G6" s="72">
        <v>0</v>
      </c>
      <c r="H6" s="72">
        <v>475</v>
      </c>
      <c r="I6" s="63" t="s">
        <v>422</v>
      </c>
      <c r="J6" s="74">
        <v>41334</v>
      </c>
      <c r="K6" s="75">
        <v>0</v>
      </c>
      <c r="L6" s="66" t="e">
        <f>VLOOKUP(A6,#REF!,5,0)</f>
        <v>#REF!</v>
      </c>
      <c r="M6" s="66" t="e">
        <f>VLOOKUP(A6,#REF!,5,0)</f>
        <v>#REF!</v>
      </c>
      <c r="N6" s="76"/>
    </row>
    <row r="7" spans="1:229" ht="22.5" hidden="1">
      <c r="A7" s="93" t="s">
        <v>434</v>
      </c>
      <c r="B7" s="64" t="s">
        <v>1401</v>
      </c>
      <c r="C7" s="65" t="s">
        <v>1402</v>
      </c>
      <c r="D7" s="64" t="s">
        <v>435</v>
      </c>
      <c r="E7" s="64" t="s">
        <v>437</v>
      </c>
      <c r="F7" s="72">
        <v>54.38</v>
      </c>
      <c r="G7" s="72">
        <v>0</v>
      </c>
      <c r="H7" s="72">
        <v>475</v>
      </c>
      <c r="I7" s="63" t="s">
        <v>422</v>
      </c>
      <c r="J7" s="74">
        <v>41334</v>
      </c>
      <c r="K7" s="75">
        <v>0</v>
      </c>
      <c r="L7" s="66" t="e">
        <f>VLOOKUP(A7,#REF!,5,0)</f>
        <v>#REF!</v>
      </c>
      <c r="M7" s="66" t="e">
        <f>VLOOKUP(A7,#REF!,5,0)</f>
        <v>#REF!</v>
      </c>
      <c r="N7" s="76"/>
    </row>
    <row r="8" spans="1:229" hidden="1">
      <c r="A8" s="94" t="s">
        <v>438</v>
      </c>
      <c r="B8" s="64" t="s">
        <v>1403</v>
      </c>
      <c r="C8" s="65" t="s">
        <v>1384</v>
      </c>
      <c r="D8" s="64" t="s">
        <v>377</v>
      </c>
      <c r="E8" s="64" t="s">
        <v>440</v>
      </c>
      <c r="F8" s="72">
        <v>54.38</v>
      </c>
      <c r="G8" s="72">
        <v>0</v>
      </c>
      <c r="H8" s="72">
        <v>475</v>
      </c>
      <c r="I8" s="63" t="s">
        <v>422</v>
      </c>
      <c r="J8" s="74">
        <v>41334</v>
      </c>
      <c r="K8" s="75">
        <v>0</v>
      </c>
      <c r="L8" s="66" t="e">
        <f>VLOOKUP(A8,#REF!,5,0)</f>
        <v>#REF!</v>
      </c>
      <c r="M8" s="66" t="e">
        <f>VLOOKUP(A8,#REF!,5,0)</f>
        <v>#REF!</v>
      </c>
      <c r="N8" s="76"/>
    </row>
    <row r="9" spans="1:229" hidden="1">
      <c r="A9" s="93" t="s">
        <v>441</v>
      </c>
      <c r="B9" s="64" t="s">
        <v>1404</v>
      </c>
      <c r="C9" s="65" t="s">
        <v>1402</v>
      </c>
      <c r="D9" s="64" t="s">
        <v>435</v>
      </c>
      <c r="E9" s="64" t="s">
        <v>443</v>
      </c>
      <c r="F9" s="72">
        <v>54.38</v>
      </c>
      <c r="G9" s="72">
        <v>0</v>
      </c>
      <c r="H9" s="72">
        <v>475</v>
      </c>
      <c r="I9" s="63" t="s">
        <v>422</v>
      </c>
      <c r="J9" s="74">
        <v>41334</v>
      </c>
      <c r="K9" s="75">
        <v>0</v>
      </c>
      <c r="L9" s="66" t="e">
        <f>VLOOKUP(A9,#REF!,5,0)</f>
        <v>#REF!</v>
      </c>
      <c r="M9" s="66" t="e">
        <f>VLOOKUP(A9,#REF!,5,0)</f>
        <v>#REF!</v>
      </c>
      <c r="N9" s="76"/>
    </row>
    <row r="10" spans="1:229" ht="22.5">
      <c r="A10" s="93" t="s">
        <v>444</v>
      </c>
      <c r="B10" s="64" t="s">
        <v>1405</v>
      </c>
      <c r="C10" s="65" t="s">
        <v>1406</v>
      </c>
      <c r="D10" s="64" t="s">
        <v>445</v>
      </c>
      <c r="E10" s="64" t="s">
        <v>447</v>
      </c>
      <c r="F10" s="72">
        <v>42.63</v>
      </c>
      <c r="G10" s="72">
        <v>0</v>
      </c>
      <c r="H10" s="72">
        <v>475</v>
      </c>
      <c r="I10" s="63" t="s">
        <v>417</v>
      </c>
      <c r="J10" s="74">
        <v>41334</v>
      </c>
      <c r="K10" s="75">
        <v>0</v>
      </c>
      <c r="L10" s="66" t="e">
        <f>VLOOKUP(A10,#REF!,5,0)</f>
        <v>#REF!</v>
      </c>
      <c r="M10" s="66" t="e">
        <f>VLOOKUP(A10,#REF!,5,0)</f>
        <v>#REF!</v>
      </c>
      <c r="N10" s="76"/>
    </row>
    <row r="11" spans="1:229" ht="22.5">
      <c r="A11" s="93" t="s">
        <v>448</v>
      </c>
      <c r="B11" s="64" t="s">
        <v>1407</v>
      </c>
      <c r="C11" s="65" t="s">
        <v>1380</v>
      </c>
      <c r="D11" s="64" t="s">
        <v>449</v>
      </c>
      <c r="E11" s="64" t="s">
        <v>451</v>
      </c>
      <c r="F11" s="72">
        <v>42.63</v>
      </c>
      <c r="G11" s="72">
        <v>0</v>
      </c>
      <c r="H11" s="72">
        <v>475</v>
      </c>
      <c r="I11" s="63" t="s">
        <v>417</v>
      </c>
      <c r="J11" s="74">
        <v>41334</v>
      </c>
      <c r="K11" s="75">
        <v>0</v>
      </c>
      <c r="L11" s="66" t="e">
        <f>VLOOKUP(A11,#REF!,5,0)</f>
        <v>#REF!</v>
      </c>
      <c r="M11" s="66" t="e">
        <f>VLOOKUP(A11,#REF!,5,0)</f>
        <v>#REF!</v>
      </c>
      <c r="N11" s="76"/>
    </row>
    <row r="12" spans="1:229" ht="22.5" hidden="1">
      <c r="A12" s="93" t="s">
        <v>452</v>
      </c>
      <c r="B12" s="64" t="s">
        <v>1408</v>
      </c>
      <c r="C12" s="65" t="s">
        <v>1409</v>
      </c>
      <c r="D12" s="85" t="s">
        <v>453</v>
      </c>
      <c r="E12" s="64" t="s">
        <v>455</v>
      </c>
      <c r="F12" s="72">
        <v>54.38</v>
      </c>
      <c r="G12" s="72">
        <v>0</v>
      </c>
      <c r="H12" s="72">
        <v>475</v>
      </c>
      <c r="I12" s="63" t="s">
        <v>422</v>
      </c>
      <c r="J12" s="74">
        <v>41334</v>
      </c>
      <c r="K12" s="75">
        <v>0</v>
      </c>
      <c r="L12" s="66" t="e">
        <f>VLOOKUP(A12,#REF!,5,0)</f>
        <v>#REF!</v>
      </c>
      <c r="M12" s="66" t="e">
        <f>VLOOKUP(A12,#REF!,5,0)</f>
        <v>#REF!</v>
      </c>
      <c r="N12" s="76"/>
    </row>
    <row r="13" spans="1:229">
      <c r="A13" s="93" t="s">
        <v>456</v>
      </c>
      <c r="B13" s="64" t="s">
        <v>1410</v>
      </c>
      <c r="C13" s="65" t="s">
        <v>1384</v>
      </c>
      <c r="D13" s="64" t="s">
        <v>377</v>
      </c>
      <c r="E13" s="64" t="s">
        <v>458</v>
      </c>
      <c r="F13" s="72">
        <v>42.63</v>
      </c>
      <c r="G13" s="72">
        <v>0</v>
      </c>
      <c r="H13" s="72">
        <v>475</v>
      </c>
      <c r="I13" s="63" t="s">
        <v>417</v>
      </c>
      <c r="J13" s="74">
        <v>41334</v>
      </c>
      <c r="K13" s="75">
        <v>0</v>
      </c>
      <c r="L13" s="66" t="e">
        <f>VLOOKUP(A13,#REF!,5,0)</f>
        <v>#REF!</v>
      </c>
      <c r="M13" s="66" t="e">
        <f>VLOOKUP(A13,#REF!,5,0)</f>
        <v>#REF!</v>
      </c>
      <c r="N13" s="76"/>
    </row>
    <row r="14" spans="1:229">
      <c r="A14" s="94" t="s">
        <v>462</v>
      </c>
      <c r="B14" s="64" t="s">
        <v>1411</v>
      </c>
      <c r="C14" s="65" t="s">
        <v>1412</v>
      </c>
      <c r="D14" s="64" t="s">
        <v>463</v>
      </c>
      <c r="E14" s="64" t="s">
        <v>465</v>
      </c>
      <c r="F14" s="72">
        <v>56.13</v>
      </c>
      <c r="G14" s="72">
        <v>0</v>
      </c>
      <c r="H14" s="72">
        <v>475</v>
      </c>
      <c r="I14" s="63" t="s">
        <v>408</v>
      </c>
      <c r="J14" s="74">
        <v>41334</v>
      </c>
      <c r="K14" s="75">
        <v>0</v>
      </c>
      <c r="L14" s="66" t="e">
        <f>VLOOKUP(A14,#REF!,5,0)</f>
        <v>#REF!</v>
      </c>
      <c r="M14" s="66" t="e">
        <f>VLOOKUP(A14,#REF!,5,0)</f>
        <v>#REF!</v>
      </c>
      <c r="N14" s="76"/>
    </row>
    <row r="15" spans="1:229">
      <c r="A15" s="93" t="s">
        <v>466</v>
      </c>
      <c r="B15" s="64" t="s">
        <v>1413</v>
      </c>
      <c r="C15" s="65" t="s">
        <v>1391</v>
      </c>
      <c r="D15" s="64" t="s">
        <v>404</v>
      </c>
      <c r="E15" s="64" t="s">
        <v>468</v>
      </c>
      <c r="F15" s="72">
        <v>42.63</v>
      </c>
      <c r="G15" s="72">
        <v>0</v>
      </c>
      <c r="H15" s="72">
        <v>475</v>
      </c>
      <c r="I15" s="63" t="s">
        <v>417</v>
      </c>
      <c r="J15" s="74">
        <v>41334</v>
      </c>
      <c r="K15" s="75">
        <v>0</v>
      </c>
      <c r="L15" s="66" t="e">
        <f>VLOOKUP(A15,#REF!,5,0)</f>
        <v>#REF!</v>
      </c>
      <c r="M15" s="66" t="e">
        <f>VLOOKUP(A15,#REF!,5,0)</f>
        <v>#REF!</v>
      </c>
      <c r="N15" s="76"/>
    </row>
    <row r="16" spans="1:229" hidden="1">
      <c r="A16" s="94" t="s">
        <v>500</v>
      </c>
      <c r="B16" s="64" t="s">
        <v>1420</v>
      </c>
      <c r="C16" s="65" t="s">
        <v>1421</v>
      </c>
      <c r="D16" s="64" t="s">
        <v>501</v>
      </c>
      <c r="E16" s="64" t="s">
        <v>503</v>
      </c>
      <c r="F16" s="72">
        <v>68.75</v>
      </c>
      <c r="G16" s="72">
        <v>0</v>
      </c>
      <c r="H16" s="72">
        <v>375</v>
      </c>
      <c r="I16" s="63" t="s">
        <v>504</v>
      </c>
      <c r="J16" s="74">
        <v>41334</v>
      </c>
      <c r="K16" s="75">
        <v>0</v>
      </c>
      <c r="L16" s="66" t="e">
        <f>VLOOKUP(A16,#REF!,5,0)</f>
        <v>#REF!</v>
      </c>
      <c r="M16" s="66" t="e">
        <f>VLOOKUP(A16,#REF!,5,0)</f>
        <v>#REF!</v>
      </c>
      <c r="N16" s="76"/>
    </row>
    <row r="17" spans="1:14" hidden="1">
      <c r="A17" s="94" t="s">
        <v>569</v>
      </c>
      <c r="B17" s="64" t="s">
        <v>1435</v>
      </c>
      <c r="C17" s="65" t="s">
        <v>1409</v>
      </c>
      <c r="D17" s="85" t="s">
        <v>453</v>
      </c>
      <c r="E17" s="64" t="s">
        <v>571</v>
      </c>
      <c r="F17" s="72">
        <v>748.25</v>
      </c>
      <c r="G17" s="72">
        <v>0</v>
      </c>
      <c r="H17" s="72">
        <v>1875</v>
      </c>
      <c r="I17" s="73" t="s">
        <v>549</v>
      </c>
      <c r="J17" s="74">
        <v>41334</v>
      </c>
      <c r="K17" s="75">
        <v>0</v>
      </c>
      <c r="L17" s="66" t="e">
        <f>VLOOKUP(A17,#REF!,5,0)</f>
        <v>#REF!</v>
      </c>
      <c r="M17" s="66" t="e">
        <f>VLOOKUP(A17,#REF!,5,0)</f>
        <v>#REF!</v>
      </c>
      <c r="N17" s="76"/>
    </row>
    <row r="18" spans="1:14" hidden="1">
      <c r="A18" s="94" t="s">
        <v>575</v>
      </c>
      <c r="B18" s="64" t="s">
        <v>1437</v>
      </c>
      <c r="C18" s="65" t="s">
        <v>1382</v>
      </c>
      <c r="D18" s="64" t="s">
        <v>367</v>
      </c>
      <c r="E18" s="64" t="s">
        <v>577</v>
      </c>
      <c r="F18" s="72">
        <v>748.25</v>
      </c>
      <c r="G18" s="72">
        <v>0</v>
      </c>
      <c r="H18" s="72">
        <v>1875</v>
      </c>
      <c r="I18" s="73" t="s">
        <v>549</v>
      </c>
      <c r="J18" s="74">
        <v>41334</v>
      </c>
      <c r="K18" s="75">
        <v>0</v>
      </c>
      <c r="L18" s="66" t="e">
        <f>VLOOKUP(A18,#REF!,5,0)</f>
        <v>#REF!</v>
      </c>
      <c r="M18" s="66" t="e">
        <f>VLOOKUP(A18,#REF!,5,0)</f>
        <v>#REF!</v>
      </c>
      <c r="N18" s="76"/>
    </row>
    <row r="19" spans="1:14" hidden="1">
      <c r="A19" s="94" t="s">
        <v>653</v>
      </c>
      <c r="B19" s="64" t="s">
        <v>1442</v>
      </c>
      <c r="C19" s="65" t="s">
        <v>1443</v>
      </c>
      <c r="D19" s="64" t="s">
        <v>654</v>
      </c>
      <c r="E19" s="64" t="s">
        <v>656</v>
      </c>
      <c r="F19" s="72">
        <v>77.25</v>
      </c>
      <c r="G19" s="72">
        <v>0</v>
      </c>
      <c r="H19" s="72">
        <v>475</v>
      </c>
      <c r="I19" s="63" t="s">
        <v>652</v>
      </c>
      <c r="J19" s="74">
        <v>41334</v>
      </c>
      <c r="K19" s="75">
        <v>0</v>
      </c>
      <c r="L19" s="66" t="e">
        <f>VLOOKUP(A19,#REF!,5,0)</f>
        <v>#REF!</v>
      </c>
      <c r="M19" s="66" t="e">
        <f>VLOOKUP(A19,#REF!,5,0)</f>
        <v>#REF!</v>
      </c>
      <c r="N19" s="76"/>
    </row>
    <row r="20" spans="1:14">
      <c r="A20" s="94" t="s">
        <v>680</v>
      </c>
      <c r="B20" s="64" t="s">
        <v>1453</v>
      </c>
      <c r="C20" s="65" t="s">
        <v>1398</v>
      </c>
      <c r="D20" s="64" t="s">
        <v>427</v>
      </c>
      <c r="E20" s="64" t="s">
        <v>682</v>
      </c>
      <c r="F20" s="72">
        <v>64.63</v>
      </c>
      <c r="G20" s="72">
        <v>0</v>
      </c>
      <c r="H20" s="72">
        <v>475</v>
      </c>
      <c r="I20" s="63" t="s">
        <v>488</v>
      </c>
      <c r="J20" s="74">
        <v>41334</v>
      </c>
      <c r="K20" s="75">
        <v>0</v>
      </c>
      <c r="L20" s="66" t="e">
        <f>VLOOKUP(A20,#REF!,5,0)</f>
        <v>#REF!</v>
      </c>
      <c r="M20" s="66" t="e">
        <f>VLOOKUP(A20,#REF!,5,0)</f>
        <v>#REF!</v>
      </c>
      <c r="N20" s="76"/>
    </row>
    <row r="21" spans="1:14">
      <c r="A21" s="94" t="s">
        <v>683</v>
      </c>
      <c r="B21" s="64" t="s">
        <v>1454</v>
      </c>
      <c r="C21" s="65" t="s">
        <v>1455</v>
      </c>
      <c r="D21" s="64" t="s">
        <v>684</v>
      </c>
      <c r="E21" s="64" t="s">
        <v>686</v>
      </c>
      <c r="F21" s="72">
        <v>110.38</v>
      </c>
      <c r="G21" s="72">
        <v>0</v>
      </c>
      <c r="H21" s="72">
        <v>562.5</v>
      </c>
      <c r="I21" s="87" t="s">
        <v>513</v>
      </c>
      <c r="J21" s="74">
        <v>41334</v>
      </c>
      <c r="K21" s="75">
        <v>0</v>
      </c>
      <c r="L21" s="66" t="e">
        <f>VLOOKUP(A21,#REF!,5,0)</f>
        <v>#REF!</v>
      </c>
      <c r="M21" s="66" t="e">
        <f>VLOOKUP(A21,#REF!,5,0)</f>
        <v>#REF!</v>
      </c>
      <c r="N21" s="76"/>
    </row>
    <row r="22" spans="1:14">
      <c r="A22" s="94" t="s">
        <v>687</v>
      </c>
      <c r="B22" s="64" t="s">
        <v>1456</v>
      </c>
      <c r="C22" s="65" t="s">
        <v>1457</v>
      </c>
      <c r="D22" s="64" t="s">
        <v>688</v>
      </c>
      <c r="E22" s="64" t="s">
        <v>690</v>
      </c>
      <c r="F22" s="72">
        <v>110.38</v>
      </c>
      <c r="G22" s="72">
        <v>0</v>
      </c>
      <c r="H22" s="72">
        <v>562.5</v>
      </c>
      <c r="I22" s="87" t="s">
        <v>513</v>
      </c>
      <c r="J22" s="74">
        <v>41334</v>
      </c>
      <c r="K22" s="75">
        <v>0</v>
      </c>
      <c r="L22" s="66" t="e">
        <f>VLOOKUP(A22,#REF!,5,0)</f>
        <v>#REF!</v>
      </c>
      <c r="M22" s="66" t="e">
        <f>VLOOKUP(A22,#REF!,5,0)</f>
        <v>#REF!</v>
      </c>
      <c r="N22" s="76"/>
    </row>
    <row r="23" spans="1:14" hidden="1">
      <c r="A23" s="94" t="s">
        <v>691</v>
      </c>
      <c r="B23" s="64" t="s">
        <v>1458</v>
      </c>
      <c r="C23" s="65" t="s">
        <v>1459</v>
      </c>
      <c r="D23" s="64" t="s">
        <v>692</v>
      </c>
      <c r="E23" s="64" t="s">
        <v>694</v>
      </c>
      <c r="F23" s="72">
        <v>77.25</v>
      </c>
      <c r="G23" s="72">
        <v>0</v>
      </c>
      <c r="H23" s="72">
        <v>475</v>
      </c>
      <c r="I23" s="63" t="s">
        <v>652</v>
      </c>
      <c r="J23" s="74">
        <v>41334</v>
      </c>
      <c r="K23" s="75">
        <v>0</v>
      </c>
      <c r="L23" s="66" t="e">
        <f>VLOOKUP(A23,#REF!,5,0)</f>
        <v>#REF!</v>
      </c>
      <c r="M23" s="66" t="e">
        <f>VLOOKUP(A23,#REF!,5,0)</f>
        <v>#REF!</v>
      </c>
      <c r="N23" s="76"/>
    </row>
    <row r="24" spans="1:14">
      <c r="A24" s="94" t="s">
        <v>701</v>
      </c>
      <c r="B24" s="64" t="s">
        <v>1462</v>
      </c>
      <c r="C24" s="65" t="s">
        <v>1412</v>
      </c>
      <c r="D24" s="64" t="s">
        <v>463</v>
      </c>
      <c r="E24" s="64" t="s">
        <v>703</v>
      </c>
      <c r="F24" s="72">
        <v>77.5</v>
      </c>
      <c r="G24" s="72">
        <v>0</v>
      </c>
      <c r="H24" s="72">
        <v>475</v>
      </c>
      <c r="I24" s="87" t="s">
        <v>384</v>
      </c>
      <c r="J24" s="74">
        <v>41334</v>
      </c>
      <c r="K24" s="75">
        <v>0</v>
      </c>
      <c r="L24" s="66" t="e">
        <f>VLOOKUP(A24,#REF!,5,0)</f>
        <v>#REF!</v>
      </c>
      <c r="M24" s="66" t="e">
        <f>VLOOKUP(A24,#REF!,5,0)</f>
        <v>#REF!</v>
      </c>
      <c r="N24" s="76"/>
    </row>
    <row r="25" spans="1:14">
      <c r="A25" s="94" t="s">
        <v>704</v>
      </c>
      <c r="B25" s="64" t="s">
        <v>1463</v>
      </c>
      <c r="C25" s="65" t="s">
        <v>1428</v>
      </c>
      <c r="D25" s="64" t="s">
        <v>546</v>
      </c>
      <c r="E25" s="64" t="s">
        <v>706</v>
      </c>
      <c r="F25" s="72">
        <v>110.38</v>
      </c>
      <c r="G25" s="72">
        <v>0</v>
      </c>
      <c r="H25" s="72">
        <v>562.5</v>
      </c>
      <c r="I25" s="87" t="s">
        <v>513</v>
      </c>
      <c r="J25" s="74">
        <v>41334</v>
      </c>
      <c r="K25" s="75">
        <v>0</v>
      </c>
      <c r="L25" s="66" t="e">
        <f>VLOOKUP(A25,#REF!,5,0)</f>
        <v>#REF!</v>
      </c>
      <c r="M25" s="66" t="e">
        <f>VLOOKUP(A25,#REF!,5,0)</f>
        <v>#REF!</v>
      </c>
      <c r="N25" s="76"/>
    </row>
    <row r="26" spans="1:14" hidden="1">
      <c r="A26" s="94" t="s">
        <v>707</v>
      </c>
      <c r="B26" s="64" t="s">
        <v>1464</v>
      </c>
      <c r="C26" s="65" t="s">
        <v>1400</v>
      </c>
      <c r="D26" s="64" t="s">
        <v>708</v>
      </c>
      <c r="E26" s="64" t="s">
        <v>710</v>
      </c>
      <c r="F26" s="72">
        <v>77.25</v>
      </c>
      <c r="G26" s="72">
        <v>0</v>
      </c>
      <c r="H26" s="72">
        <v>475</v>
      </c>
      <c r="I26" s="63" t="s">
        <v>652</v>
      </c>
      <c r="J26" s="74">
        <v>41334</v>
      </c>
      <c r="K26" s="75">
        <v>0</v>
      </c>
      <c r="L26" s="66" t="e">
        <f>VLOOKUP(A26,#REF!,5,0)</f>
        <v>#REF!</v>
      </c>
      <c r="M26" s="66" t="e">
        <f>VLOOKUP(A26,#REF!,5,0)</f>
        <v>#REF!</v>
      </c>
      <c r="N26" s="76"/>
    </row>
    <row r="27" spans="1:14">
      <c r="A27" s="94" t="s">
        <v>704</v>
      </c>
      <c r="B27" s="64" t="s">
        <v>1463</v>
      </c>
      <c r="C27" s="65" t="s">
        <v>1428</v>
      </c>
      <c r="D27" s="64" t="s">
        <v>546</v>
      </c>
      <c r="E27" s="64" t="s">
        <v>713</v>
      </c>
      <c r="F27" s="72">
        <v>110.38</v>
      </c>
      <c r="G27" s="72">
        <v>0</v>
      </c>
      <c r="H27" s="72">
        <v>562.5</v>
      </c>
      <c r="I27" s="87" t="s">
        <v>513</v>
      </c>
      <c r="J27" s="74">
        <v>41334</v>
      </c>
      <c r="K27" s="75">
        <v>0</v>
      </c>
      <c r="L27" s="66" t="e">
        <f>VLOOKUP(A27,#REF!,5,0)</f>
        <v>#REF!</v>
      </c>
      <c r="M27" s="66" t="e">
        <f>VLOOKUP(A27,#REF!,5,0)</f>
        <v>#REF!</v>
      </c>
      <c r="N27" s="76"/>
    </row>
    <row r="28" spans="1:14" ht="22.5" hidden="1">
      <c r="A28" s="93" t="s">
        <v>714</v>
      </c>
      <c r="B28" s="64" t="s">
        <v>1465</v>
      </c>
      <c r="C28" s="65" t="s">
        <v>1466</v>
      </c>
      <c r="D28" s="64" t="s">
        <v>715</v>
      </c>
      <c r="E28" s="64" t="s">
        <v>717</v>
      </c>
      <c r="F28" s="72">
        <v>105.38</v>
      </c>
      <c r="G28" s="72">
        <v>0</v>
      </c>
      <c r="H28" s="72">
        <v>475</v>
      </c>
      <c r="I28" s="87" t="s">
        <v>718</v>
      </c>
      <c r="J28" s="74">
        <v>41334</v>
      </c>
      <c r="K28" s="75">
        <v>0</v>
      </c>
      <c r="L28" s="66" t="e">
        <f>VLOOKUP(A28,#REF!,5,0)</f>
        <v>#REF!</v>
      </c>
      <c r="M28" s="66" t="e">
        <f>VLOOKUP(A28,#REF!,5,0)</f>
        <v>#REF!</v>
      </c>
      <c r="N28" s="76"/>
    </row>
    <row r="29" spans="1:14">
      <c r="A29" s="93" t="s">
        <v>719</v>
      </c>
      <c r="B29" s="64" t="s">
        <v>1467</v>
      </c>
      <c r="C29" s="65" t="s">
        <v>1434</v>
      </c>
      <c r="D29" s="64" t="s">
        <v>566</v>
      </c>
      <c r="E29" s="64" t="s">
        <v>721</v>
      </c>
      <c r="F29" s="72">
        <v>77.5</v>
      </c>
      <c r="G29" s="72">
        <v>0</v>
      </c>
      <c r="H29" s="72">
        <v>475</v>
      </c>
      <c r="I29" s="87" t="s">
        <v>384</v>
      </c>
      <c r="J29" s="74">
        <v>41334</v>
      </c>
      <c r="K29" s="75">
        <v>0</v>
      </c>
      <c r="L29" s="66" t="e">
        <f>VLOOKUP(A29,#REF!,5,0)</f>
        <v>#REF!</v>
      </c>
      <c r="M29" s="66" t="e">
        <f>VLOOKUP(A29,#REF!,5,0)</f>
        <v>#REF!</v>
      </c>
      <c r="N29" s="76"/>
    </row>
    <row r="30" spans="1:14" hidden="1">
      <c r="A30" s="94" t="s">
        <v>744</v>
      </c>
      <c r="B30" s="64" t="s">
        <v>1475</v>
      </c>
      <c r="C30" s="65" t="s">
        <v>1476</v>
      </c>
      <c r="D30" s="64" t="s">
        <v>745</v>
      </c>
      <c r="E30" s="64" t="s">
        <v>747</v>
      </c>
      <c r="F30" s="72">
        <v>105.38</v>
      </c>
      <c r="G30" s="72">
        <v>0</v>
      </c>
      <c r="H30" s="72">
        <v>475</v>
      </c>
      <c r="I30" s="87" t="s">
        <v>718</v>
      </c>
      <c r="J30" s="74">
        <v>41334</v>
      </c>
      <c r="K30" s="75">
        <v>0</v>
      </c>
      <c r="L30" s="66" t="e">
        <f>VLOOKUP(A30,#REF!,5,0)</f>
        <v>#REF!</v>
      </c>
      <c r="M30" s="66" t="e">
        <f>VLOOKUP(A30,#REF!,5,0)</f>
        <v>#REF!</v>
      </c>
      <c r="N30" s="76"/>
    </row>
    <row r="31" spans="1:14" hidden="1">
      <c r="A31" s="94" t="s">
        <v>748</v>
      </c>
      <c r="B31" s="64" t="s">
        <v>1477</v>
      </c>
      <c r="C31" s="65" t="s">
        <v>1478</v>
      </c>
      <c r="D31" s="64" t="s">
        <v>749</v>
      </c>
      <c r="E31" s="64" t="s">
        <v>751</v>
      </c>
      <c r="F31" s="72">
        <v>105.38</v>
      </c>
      <c r="G31" s="72">
        <v>0</v>
      </c>
      <c r="H31" s="72">
        <v>475</v>
      </c>
      <c r="I31" s="87" t="s">
        <v>718</v>
      </c>
      <c r="J31" s="74">
        <v>41334</v>
      </c>
      <c r="K31" s="75">
        <v>0</v>
      </c>
      <c r="L31" s="66" t="e">
        <f>VLOOKUP(A31,#REF!,5,0)</f>
        <v>#REF!</v>
      </c>
      <c r="M31" s="66" t="e">
        <f>VLOOKUP(A31,#REF!,5,0)</f>
        <v>#REF!</v>
      </c>
      <c r="N31" s="76"/>
    </row>
    <row r="32" spans="1:14" hidden="1">
      <c r="A32" s="94" t="s">
        <v>752</v>
      </c>
      <c r="B32" s="64" t="s">
        <v>1479</v>
      </c>
      <c r="C32" s="65" t="s">
        <v>1480</v>
      </c>
      <c r="D32" s="64" t="s">
        <v>753</v>
      </c>
      <c r="E32" s="64" t="s">
        <v>755</v>
      </c>
      <c r="F32" s="72">
        <v>84.5</v>
      </c>
      <c r="G32" s="72">
        <v>0</v>
      </c>
      <c r="H32" s="72">
        <v>475</v>
      </c>
      <c r="I32" s="63" t="s">
        <v>756</v>
      </c>
      <c r="J32" s="74">
        <v>41334</v>
      </c>
      <c r="K32" s="75">
        <v>0</v>
      </c>
      <c r="L32" s="66" t="e">
        <f>VLOOKUP(A32,#REF!,5,0)</f>
        <v>#REF!</v>
      </c>
      <c r="M32" s="66" t="e">
        <f>VLOOKUP(A32,#REF!,5,0)</f>
        <v>#REF!</v>
      </c>
      <c r="N32" s="76"/>
    </row>
    <row r="33" spans="1:14">
      <c r="A33" s="94" t="s">
        <v>761</v>
      </c>
      <c r="B33" s="64" t="s">
        <v>1483</v>
      </c>
      <c r="C33" s="65" t="s">
        <v>1471</v>
      </c>
      <c r="D33" s="64" t="s">
        <v>762</v>
      </c>
      <c r="E33" s="64" t="s">
        <v>764</v>
      </c>
      <c r="F33" s="72">
        <v>77.5</v>
      </c>
      <c r="G33" s="72">
        <v>0</v>
      </c>
      <c r="H33" s="72">
        <v>475</v>
      </c>
      <c r="I33" s="87" t="s">
        <v>384</v>
      </c>
      <c r="J33" s="74">
        <v>41334</v>
      </c>
      <c r="K33" s="75">
        <v>0</v>
      </c>
      <c r="L33" s="66" t="e">
        <f>VLOOKUP(A33,#REF!,5,0)</f>
        <v>#REF!</v>
      </c>
      <c r="M33" s="66" t="e">
        <f>VLOOKUP(A33,#REF!,5,0)</f>
        <v>#REF!</v>
      </c>
      <c r="N33" s="76"/>
    </row>
    <row r="34" spans="1:14" hidden="1">
      <c r="A34" s="94" t="s">
        <v>765</v>
      </c>
      <c r="B34" s="64" t="s">
        <v>1484</v>
      </c>
      <c r="C34" s="65" t="s">
        <v>1485</v>
      </c>
      <c r="D34" s="64" t="s">
        <v>766</v>
      </c>
      <c r="E34" s="64" t="s">
        <v>768</v>
      </c>
      <c r="F34" s="72">
        <v>77.25</v>
      </c>
      <c r="G34" s="72">
        <v>0</v>
      </c>
      <c r="H34" s="72">
        <v>475</v>
      </c>
      <c r="I34" s="63" t="s">
        <v>652</v>
      </c>
      <c r="J34" s="74">
        <v>41334</v>
      </c>
      <c r="K34" s="75">
        <v>0</v>
      </c>
      <c r="L34" s="66" t="e">
        <f>VLOOKUP(A34,#REF!,5,0)</f>
        <v>#REF!</v>
      </c>
      <c r="M34" s="66" t="e">
        <f>VLOOKUP(A34,#REF!,5,0)</f>
        <v>#REF!</v>
      </c>
      <c r="N34" s="76"/>
    </row>
    <row r="35" spans="1:14">
      <c r="A35" s="93" t="s">
        <v>769</v>
      </c>
      <c r="B35" s="64" t="s">
        <v>1486</v>
      </c>
      <c r="C35" s="65" t="s">
        <v>1487</v>
      </c>
      <c r="D35" s="64" t="s">
        <v>770</v>
      </c>
      <c r="E35" s="64" t="s">
        <v>772</v>
      </c>
      <c r="F35" s="72">
        <v>110.38</v>
      </c>
      <c r="G35" s="72">
        <v>0</v>
      </c>
      <c r="H35" s="72">
        <v>562.5</v>
      </c>
      <c r="I35" s="87" t="s">
        <v>513</v>
      </c>
      <c r="J35" s="74">
        <v>41334</v>
      </c>
      <c r="K35" s="75">
        <v>0</v>
      </c>
      <c r="L35" s="66" t="e">
        <f>VLOOKUP(A35,#REF!,5,0)</f>
        <v>#REF!</v>
      </c>
      <c r="M35" s="66" t="e">
        <f>VLOOKUP(A35,#REF!,5,0)</f>
        <v>#REF!</v>
      </c>
      <c r="N35" s="76"/>
    </row>
    <row r="36" spans="1:14">
      <c r="A36" s="94" t="s">
        <v>773</v>
      </c>
      <c r="B36" s="64" t="s">
        <v>1488</v>
      </c>
      <c r="C36" s="65" t="s">
        <v>1378</v>
      </c>
      <c r="D36" s="64" t="s">
        <v>352</v>
      </c>
      <c r="E36" s="64" t="s">
        <v>775</v>
      </c>
      <c r="F36" s="72">
        <v>110.38</v>
      </c>
      <c r="G36" s="72">
        <v>0</v>
      </c>
      <c r="H36" s="72">
        <v>562.5</v>
      </c>
      <c r="I36" s="87" t="s">
        <v>513</v>
      </c>
      <c r="J36" s="74">
        <v>41334</v>
      </c>
      <c r="K36" s="75">
        <v>0</v>
      </c>
      <c r="L36" s="66" t="e">
        <f>VLOOKUP(A36,#REF!,5,0)</f>
        <v>#REF!</v>
      </c>
      <c r="M36" s="66" t="e">
        <f>VLOOKUP(A36,#REF!,5,0)</f>
        <v>#REF!</v>
      </c>
      <c r="N36" s="76"/>
    </row>
    <row r="37" spans="1:14">
      <c r="A37" s="94" t="s">
        <v>793</v>
      </c>
      <c r="B37" s="64" t="s">
        <v>1496</v>
      </c>
      <c r="C37" s="65" t="s">
        <v>1447</v>
      </c>
      <c r="D37" s="64" t="s">
        <v>667</v>
      </c>
      <c r="E37" s="64" t="s">
        <v>795</v>
      </c>
      <c r="F37" s="72">
        <v>77.5</v>
      </c>
      <c r="G37" s="72">
        <v>0</v>
      </c>
      <c r="H37" s="72">
        <v>475</v>
      </c>
      <c r="I37" s="87" t="s">
        <v>384</v>
      </c>
      <c r="J37" s="74">
        <v>41334</v>
      </c>
      <c r="K37" s="75">
        <v>0</v>
      </c>
      <c r="L37" s="66" t="e">
        <f>VLOOKUP(A37,#REF!,5,0)</f>
        <v>#REF!</v>
      </c>
      <c r="M37" s="66" t="e">
        <f>VLOOKUP(A37,#REF!,5,0)</f>
        <v>#REF!</v>
      </c>
      <c r="N37" s="76"/>
    </row>
    <row r="38" spans="1:14">
      <c r="A38" s="94" t="s">
        <v>796</v>
      </c>
      <c r="B38" s="64" t="s">
        <v>1497</v>
      </c>
      <c r="C38" s="65" t="s">
        <v>1498</v>
      </c>
      <c r="D38" s="64" t="s">
        <v>797</v>
      </c>
      <c r="E38" s="64" t="s">
        <v>799</v>
      </c>
      <c r="F38" s="72">
        <v>116.63</v>
      </c>
      <c r="G38" s="72">
        <v>0</v>
      </c>
      <c r="H38" s="72">
        <v>562.5</v>
      </c>
      <c r="I38" s="87" t="s">
        <v>800</v>
      </c>
      <c r="J38" s="74">
        <v>41334</v>
      </c>
      <c r="K38" s="75">
        <v>0</v>
      </c>
      <c r="L38" s="66" t="e">
        <f>VLOOKUP(A38,#REF!,5,0)</f>
        <v>#REF!</v>
      </c>
      <c r="M38" s="66" t="e">
        <f>VLOOKUP(A38,#REF!,5,0)</f>
        <v>#REF!</v>
      </c>
      <c r="N38" s="76"/>
    </row>
    <row r="39" spans="1:14">
      <c r="A39" s="94" t="s">
        <v>801</v>
      </c>
      <c r="B39" s="64" t="s">
        <v>1499</v>
      </c>
      <c r="C39" s="65" t="s">
        <v>1409</v>
      </c>
      <c r="D39" s="64" t="s">
        <v>802</v>
      </c>
      <c r="E39" s="64" t="s">
        <v>804</v>
      </c>
      <c r="F39" s="72">
        <v>110.38</v>
      </c>
      <c r="G39" s="72">
        <v>31.25</v>
      </c>
      <c r="H39" s="72">
        <v>562.5</v>
      </c>
      <c r="I39" s="87" t="s">
        <v>513</v>
      </c>
      <c r="J39" s="74">
        <v>41334</v>
      </c>
      <c r="K39" s="75">
        <v>0</v>
      </c>
      <c r="L39" s="66" t="e">
        <f>VLOOKUP(A39,#REF!,5,0)</f>
        <v>#REF!</v>
      </c>
      <c r="M39" s="66" t="e">
        <f>VLOOKUP(A39,#REF!,5,0)</f>
        <v>#REF!</v>
      </c>
      <c r="N39" s="76"/>
    </row>
    <row r="40" spans="1:14" hidden="1">
      <c r="A40" s="93" t="s">
        <v>812</v>
      </c>
      <c r="B40" s="64" t="s">
        <v>1502</v>
      </c>
      <c r="C40" s="65" t="s">
        <v>1400</v>
      </c>
      <c r="D40" s="64" t="s">
        <v>708</v>
      </c>
      <c r="E40" s="64" t="s">
        <v>814</v>
      </c>
      <c r="F40" s="72">
        <v>77.25</v>
      </c>
      <c r="G40" s="72">
        <v>0</v>
      </c>
      <c r="H40" s="72">
        <v>475</v>
      </c>
      <c r="I40" s="63" t="s">
        <v>652</v>
      </c>
      <c r="J40" s="74">
        <v>41334</v>
      </c>
      <c r="K40" s="75">
        <v>0</v>
      </c>
      <c r="L40" s="66" t="e">
        <f>VLOOKUP(A40,#REF!,5,0)</f>
        <v>#REF!</v>
      </c>
      <c r="M40" s="66" t="e">
        <f>VLOOKUP(A40,#REF!,5,0)</f>
        <v>#REF!</v>
      </c>
      <c r="N40" s="76"/>
    </row>
    <row r="41" spans="1:14">
      <c r="A41" s="94" t="s">
        <v>846</v>
      </c>
      <c r="B41" s="64" t="s">
        <v>1511</v>
      </c>
      <c r="C41" s="65" t="s">
        <v>1391</v>
      </c>
      <c r="D41" s="64" t="s">
        <v>404</v>
      </c>
      <c r="E41" s="64" t="s">
        <v>848</v>
      </c>
      <c r="F41" s="72">
        <v>64.63</v>
      </c>
      <c r="G41" s="72">
        <v>31.25</v>
      </c>
      <c r="H41" s="72">
        <v>475</v>
      </c>
      <c r="I41" s="63" t="s">
        <v>488</v>
      </c>
      <c r="J41" s="74">
        <v>41334</v>
      </c>
      <c r="K41" s="75">
        <v>0</v>
      </c>
      <c r="L41" s="66" t="e">
        <f>VLOOKUP(A41,#REF!,5,0)</f>
        <v>#REF!</v>
      </c>
      <c r="M41" s="66" t="e">
        <f>VLOOKUP(A41,#REF!,5,0)</f>
        <v>#REF!</v>
      </c>
      <c r="N41" s="76"/>
    </row>
    <row r="42" spans="1:14" hidden="1">
      <c r="A42" s="94" t="s">
        <v>856</v>
      </c>
      <c r="B42" s="64" t="s">
        <v>1514</v>
      </c>
      <c r="C42" s="65" t="s">
        <v>1515</v>
      </c>
      <c r="D42" s="64" t="s">
        <v>857</v>
      </c>
      <c r="E42" s="64" t="s">
        <v>859</v>
      </c>
      <c r="F42" s="72">
        <v>77.25</v>
      </c>
      <c r="G42" s="72">
        <v>27.63</v>
      </c>
      <c r="H42" s="72">
        <v>475</v>
      </c>
      <c r="I42" s="63" t="s">
        <v>652</v>
      </c>
      <c r="J42" s="74">
        <v>41334</v>
      </c>
      <c r="K42" s="75">
        <v>0</v>
      </c>
      <c r="L42" s="66" t="e">
        <f>VLOOKUP(A42,#REF!,5,0)</f>
        <v>#REF!</v>
      </c>
      <c r="M42" s="66" t="e">
        <f>VLOOKUP(A42,#REF!,5,0)</f>
        <v>#REF!</v>
      </c>
      <c r="N42" s="76"/>
    </row>
    <row r="43" spans="1:14">
      <c r="A43" s="94" t="s">
        <v>860</v>
      </c>
      <c r="B43" s="64" t="s">
        <v>1516</v>
      </c>
      <c r="C43" s="65" t="s">
        <v>1402</v>
      </c>
      <c r="D43" s="64" t="s">
        <v>435</v>
      </c>
      <c r="E43" s="64" t="s">
        <v>862</v>
      </c>
      <c r="F43" s="72">
        <v>95.5</v>
      </c>
      <c r="G43" s="72">
        <v>31.25</v>
      </c>
      <c r="H43" s="72">
        <v>475</v>
      </c>
      <c r="I43" s="63" t="s">
        <v>361</v>
      </c>
      <c r="J43" s="74">
        <v>41334</v>
      </c>
      <c r="K43" s="75">
        <v>0</v>
      </c>
      <c r="L43" s="66" t="e">
        <f>VLOOKUP(A43,#REF!,5,0)</f>
        <v>#REF!</v>
      </c>
      <c r="M43" s="66" t="e">
        <f>VLOOKUP(A43,#REF!,5,0)</f>
        <v>#REF!</v>
      </c>
      <c r="N43" s="76"/>
    </row>
    <row r="44" spans="1:14">
      <c r="A44" s="94" t="s">
        <v>860</v>
      </c>
      <c r="B44" s="64" t="s">
        <v>1516</v>
      </c>
      <c r="C44" s="65" t="s">
        <v>1402</v>
      </c>
      <c r="D44" s="64" t="s">
        <v>435</v>
      </c>
      <c r="E44" s="64" t="s">
        <v>865</v>
      </c>
      <c r="F44" s="72">
        <v>95.5</v>
      </c>
      <c r="G44" s="72">
        <v>31.25</v>
      </c>
      <c r="H44" s="72">
        <v>475</v>
      </c>
      <c r="I44" s="63" t="s">
        <v>361</v>
      </c>
      <c r="J44" s="74">
        <v>41334</v>
      </c>
      <c r="K44" s="75">
        <v>0</v>
      </c>
      <c r="L44" s="66" t="e">
        <f>VLOOKUP(A44,#REF!,5,0)</f>
        <v>#REF!</v>
      </c>
      <c r="M44" s="66" t="e">
        <f>VLOOKUP(A44,#REF!,5,0)</f>
        <v>#REF!</v>
      </c>
      <c r="N44" s="76"/>
    </row>
    <row r="45" spans="1:14" hidden="1">
      <c r="A45" s="94" t="s">
        <v>885</v>
      </c>
      <c r="B45" s="64" t="s">
        <v>1522</v>
      </c>
      <c r="C45" s="65" t="s">
        <v>1523</v>
      </c>
      <c r="D45" s="64" t="s">
        <v>886</v>
      </c>
      <c r="E45" s="64" t="s">
        <v>888</v>
      </c>
      <c r="F45" s="72">
        <v>85.13</v>
      </c>
      <c r="G45" s="72">
        <v>27.63</v>
      </c>
      <c r="H45" s="72">
        <v>475</v>
      </c>
      <c r="I45" s="87" t="s">
        <v>372</v>
      </c>
      <c r="J45" s="74">
        <v>41334</v>
      </c>
      <c r="K45" s="75">
        <v>0</v>
      </c>
      <c r="L45" s="66" t="e">
        <f>VLOOKUP(A45,#REF!,5,0)</f>
        <v>#REF!</v>
      </c>
      <c r="M45" s="66" t="e">
        <f>VLOOKUP(A45,#REF!,5,0)</f>
        <v>#REF!</v>
      </c>
      <c r="N45" s="76"/>
    </row>
    <row r="46" spans="1:14" hidden="1">
      <c r="A46" s="94" t="s">
        <v>906</v>
      </c>
      <c r="B46" s="64" t="s">
        <v>1530</v>
      </c>
      <c r="C46" s="65" t="s">
        <v>1400</v>
      </c>
      <c r="D46" s="64" t="s">
        <v>431</v>
      </c>
      <c r="E46" s="64" t="s">
        <v>908</v>
      </c>
      <c r="F46" s="72">
        <v>157.38</v>
      </c>
      <c r="G46" s="72">
        <v>27.63</v>
      </c>
      <c r="H46" s="72">
        <v>814.6</v>
      </c>
      <c r="I46" s="86" t="s">
        <v>474</v>
      </c>
      <c r="J46" s="74">
        <v>41334</v>
      </c>
      <c r="K46" s="75">
        <v>0</v>
      </c>
      <c r="L46" s="66" t="e">
        <f>VLOOKUP(A46,#REF!,5,0)</f>
        <v>#REF!</v>
      </c>
      <c r="M46" s="66" t="e">
        <f>VLOOKUP(A46,#REF!,5,0)</f>
        <v>#REF!</v>
      </c>
      <c r="N46" s="76"/>
    </row>
    <row r="47" spans="1:14">
      <c r="A47" s="94" t="s">
        <v>913</v>
      </c>
      <c r="B47" s="64" t="s">
        <v>1533</v>
      </c>
      <c r="C47" s="65" t="s">
        <v>1534</v>
      </c>
      <c r="D47" s="64" t="s">
        <v>914</v>
      </c>
      <c r="E47" s="64" t="s">
        <v>916</v>
      </c>
      <c r="F47" s="72">
        <v>151.25</v>
      </c>
      <c r="G47" s="72">
        <v>31.25</v>
      </c>
      <c r="H47" s="72">
        <v>814.6</v>
      </c>
      <c r="I47" s="86" t="s">
        <v>700</v>
      </c>
      <c r="J47" s="74">
        <v>41334</v>
      </c>
      <c r="K47" s="75">
        <v>0</v>
      </c>
      <c r="L47" s="66" t="e">
        <f>VLOOKUP(A47,#REF!,5,0)</f>
        <v>#REF!</v>
      </c>
      <c r="M47" s="66" t="e">
        <f>VLOOKUP(A47,#REF!,5,0)</f>
        <v>#REF!</v>
      </c>
      <c r="N47" s="76"/>
    </row>
    <row r="48" spans="1:14" hidden="1">
      <c r="A48" s="94" t="s">
        <v>917</v>
      </c>
      <c r="B48" s="64" t="s">
        <v>1535</v>
      </c>
      <c r="C48" s="65" t="s">
        <v>1536</v>
      </c>
      <c r="D48" s="64" t="s">
        <v>918</v>
      </c>
      <c r="E48" s="64" t="s">
        <v>921</v>
      </c>
      <c r="F48" s="72">
        <v>1318.25</v>
      </c>
      <c r="G48" s="72">
        <v>0</v>
      </c>
      <c r="H48" s="72">
        <v>2500</v>
      </c>
      <c r="I48" s="73" t="s">
        <v>922</v>
      </c>
      <c r="J48" s="74">
        <v>41334</v>
      </c>
      <c r="K48" s="75">
        <v>0</v>
      </c>
      <c r="L48" s="66" t="e">
        <f>VLOOKUP(A48,#REF!,5,0)</f>
        <v>#REF!</v>
      </c>
      <c r="M48" s="66" t="e">
        <f>VLOOKUP(A48,#REF!,5,0)</f>
        <v>#REF!</v>
      </c>
      <c r="N48" s="76"/>
    </row>
    <row r="49" spans="1:14">
      <c r="A49" s="94" t="s">
        <v>936</v>
      </c>
      <c r="B49" s="64" t="s">
        <v>1538</v>
      </c>
      <c r="C49" s="65" t="s">
        <v>1539</v>
      </c>
      <c r="D49" s="64" t="s">
        <v>937</v>
      </c>
      <c r="E49" s="64" t="s">
        <v>939</v>
      </c>
      <c r="F49" s="72">
        <v>140.13</v>
      </c>
      <c r="G49" s="72">
        <v>31.25</v>
      </c>
      <c r="H49" s="72">
        <v>815</v>
      </c>
      <c r="I49" s="86" t="s">
        <v>473</v>
      </c>
      <c r="J49" s="74">
        <v>41334</v>
      </c>
      <c r="K49" s="75">
        <v>0</v>
      </c>
      <c r="L49" s="66" t="e">
        <f>VLOOKUP(A49,#REF!,5,0)</f>
        <v>#REF!</v>
      </c>
      <c r="M49" s="66" t="e">
        <f>VLOOKUP(A49,#REF!,5,0)</f>
        <v>#REF!</v>
      </c>
      <c r="N49" s="76"/>
    </row>
    <row r="50" spans="1:14">
      <c r="A50" s="94" t="s">
        <v>957</v>
      </c>
      <c r="B50" s="64" t="s">
        <v>1544</v>
      </c>
      <c r="C50" s="65" t="s">
        <v>1391</v>
      </c>
      <c r="D50" s="64" t="s">
        <v>404</v>
      </c>
      <c r="E50" s="64" t="s">
        <v>959</v>
      </c>
      <c r="F50" s="72">
        <v>140.13</v>
      </c>
      <c r="G50" s="72">
        <v>31.25</v>
      </c>
      <c r="H50" s="72">
        <v>815</v>
      </c>
      <c r="I50" s="86" t="s">
        <v>473</v>
      </c>
      <c r="J50" s="74">
        <v>41334</v>
      </c>
      <c r="K50" s="75">
        <v>0</v>
      </c>
      <c r="L50" s="66" t="e">
        <f>VLOOKUP(A50,#REF!,5,0)</f>
        <v>#REF!</v>
      </c>
      <c r="M50" s="66" t="e">
        <f>VLOOKUP(A50,#REF!,5,0)</f>
        <v>#REF!</v>
      </c>
      <c r="N50" s="76"/>
    </row>
    <row r="51" spans="1:14">
      <c r="A51" s="94" t="s">
        <v>964</v>
      </c>
      <c r="B51" s="64" t="s">
        <v>1547</v>
      </c>
      <c r="C51" s="65" t="s">
        <v>1548</v>
      </c>
      <c r="D51" s="64" t="s">
        <v>965</v>
      </c>
      <c r="E51" s="64" t="s">
        <v>967</v>
      </c>
      <c r="F51" s="72">
        <v>116.63</v>
      </c>
      <c r="G51" s="72">
        <v>31.25</v>
      </c>
      <c r="H51" s="72">
        <v>562.5</v>
      </c>
      <c r="I51" s="87" t="s">
        <v>800</v>
      </c>
      <c r="J51" s="74">
        <v>41334</v>
      </c>
      <c r="K51" s="75">
        <v>0</v>
      </c>
      <c r="L51" s="66" t="e">
        <f>VLOOKUP(A51,#REF!,5,0)</f>
        <v>#REF!</v>
      </c>
      <c r="M51" s="66" t="e">
        <f>VLOOKUP(A51,#REF!,5,0)</f>
        <v>#REF!</v>
      </c>
      <c r="N51" s="76"/>
    </row>
    <row r="52" spans="1:14">
      <c r="A52" s="94" t="s">
        <v>976</v>
      </c>
      <c r="B52" s="64" t="s">
        <v>1552</v>
      </c>
      <c r="C52" s="65" t="s">
        <v>1553</v>
      </c>
      <c r="D52" s="64" t="s">
        <v>635</v>
      </c>
      <c r="E52" s="64" t="s">
        <v>978</v>
      </c>
      <c r="F52" s="72">
        <v>110.38</v>
      </c>
      <c r="G52" s="72">
        <v>31.25</v>
      </c>
      <c r="H52" s="72">
        <v>562.5</v>
      </c>
      <c r="I52" s="87" t="s">
        <v>513</v>
      </c>
      <c r="J52" s="74">
        <v>41334</v>
      </c>
      <c r="K52" s="75">
        <v>0</v>
      </c>
      <c r="L52" s="66" t="e">
        <f>VLOOKUP(A52,#REF!,5,0)</f>
        <v>#REF!</v>
      </c>
      <c r="M52" s="66" t="e">
        <f>VLOOKUP(A52,#REF!,5,0)</f>
        <v>#REF!</v>
      </c>
      <c r="N52" s="76"/>
    </row>
    <row r="53" spans="1:14" hidden="1">
      <c r="A53" s="94" t="s">
        <v>801</v>
      </c>
      <c r="B53" s="64" t="s">
        <v>1499</v>
      </c>
      <c r="C53" s="65" t="s">
        <v>1409</v>
      </c>
      <c r="D53" s="64" t="s">
        <v>802</v>
      </c>
      <c r="E53" s="64" t="s">
        <v>984</v>
      </c>
      <c r="F53" s="72">
        <v>116</v>
      </c>
      <c r="G53" s="72">
        <v>27.63</v>
      </c>
      <c r="H53" s="72">
        <v>562.5</v>
      </c>
      <c r="I53" s="87" t="s">
        <v>382</v>
      </c>
      <c r="J53" s="74">
        <v>41334</v>
      </c>
      <c r="K53" s="75">
        <v>0</v>
      </c>
      <c r="L53" s="66" t="e">
        <f>VLOOKUP(A53,#REF!,5,0)</f>
        <v>#REF!</v>
      </c>
      <c r="M53" s="66" t="e">
        <f>VLOOKUP(A53,#REF!,5,0)</f>
        <v>#REF!</v>
      </c>
      <c r="N53" s="76"/>
    </row>
    <row r="54" spans="1:14">
      <c r="A54" s="94" t="s">
        <v>996</v>
      </c>
      <c r="B54" s="64" t="s">
        <v>1559</v>
      </c>
      <c r="C54" s="65" t="s">
        <v>1553</v>
      </c>
      <c r="D54" s="64" t="s">
        <v>635</v>
      </c>
      <c r="E54" s="64" t="s">
        <v>998</v>
      </c>
      <c r="F54" s="72">
        <v>140.13</v>
      </c>
      <c r="G54" s="72">
        <v>0</v>
      </c>
      <c r="H54" s="72">
        <v>815</v>
      </c>
      <c r="I54" s="86" t="s">
        <v>473</v>
      </c>
      <c r="J54" s="74">
        <v>41334</v>
      </c>
      <c r="K54" s="75">
        <v>0</v>
      </c>
      <c r="L54" s="66" t="e">
        <f>VLOOKUP(A54,#REF!,5,0)</f>
        <v>#REF!</v>
      </c>
      <c r="M54" s="66" t="e">
        <f>VLOOKUP(A54,#REF!,5,0)</f>
        <v>#REF!</v>
      </c>
      <c r="N54" s="76"/>
    </row>
    <row r="55" spans="1:14">
      <c r="A55" s="94" t="s">
        <v>1000</v>
      </c>
      <c r="B55" s="64" t="s">
        <v>1560</v>
      </c>
      <c r="C55" s="65" t="s">
        <v>1393</v>
      </c>
      <c r="D55" s="64" t="s">
        <v>410</v>
      </c>
      <c r="E55" s="64" t="s">
        <v>1002</v>
      </c>
      <c r="F55" s="72">
        <v>110.38</v>
      </c>
      <c r="G55" s="72">
        <v>31.25</v>
      </c>
      <c r="H55" s="72">
        <v>562.5</v>
      </c>
      <c r="I55" s="87" t="s">
        <v>513</v>
      </c>
      <c r="J55" s="74">
        <v>41334</v>
      </c>
      <c r="K55" s="75">
        <v>1208</v>
      </c>
      <c r="L55" s="66" t="e">
        <f>VLOOKUP(A55,#REF!,5,0)</f>
        <v>#REF!</v>
      </c>
      <c r="M55" s="66" t="e">
        <f>VLOOKUP(A55,#REF!,5,0)</f>
        <v>#REF!</v>
      </c>
      <c r="N55" s="76"/>
    </row>
    <row r="56" spans="1:14">
      <c r="A56" s="94" t="s">
        <v>1007</v>
      </c>
      <c r="B56" s="64" t="s">
        <v>1563</v>
      </c>
      <c r="C56" s="65" t="s">
        <v>1391</v>
      </c>
      <c r="D56" s="64" t="s">
        <v>404</v>
      </c>
      <c r="E56" s="64" t="s">
        <v>1009</v>
      </c>
      <c r="F56" s="72">
        <v>140.13</v>
      </c>
      <c r="G56" s="72">
        <v>0</v>
      </c>
      <c r="H56" s="72">
        <v>815</v>
      </c>
      <c r="I56" s="86" t="s">
        <v>473</v>
      </c>
      <c r="J56" s="74">
        <v>41334</v>
      </c>
      <c r="K56" s="75">
        <v>0</v>
      </c>
      <c r="L56" s="66" t="e">
        <f>VLOOKUP(A56,#REF!,5,0)</f>
        <v>#REF!</v>
      </c>
      <c r="M56" s="66" t="e">
        <f>VLOOKUP(A56,#REF!,5,0)</f>
        <v>#REF!</v>
      </c>
      <c r="N56" s="76"/>
    </row>
    <row r="57" spans="1:14">
      <c r="A57" s="94" t="s">
        <v>1010</v>
      </c>
      <c r="B57" s="64" t="s">
        <v>1564</v>
      </c>
      <c r="C57" s="65" t="s">
        <v>1565</v>
      </c>
      <c r="D57" s="64" t="s">
        <v>1011</v>
      </c>
      <c r="E57" s="64" t="s">
        <v>1013</v>
      </c>
      <c r="F57" s="72">
        <v>69.38</v>
      </c>
      <c r="G57" s="72">
        <v>0</v>
      </c>
      <c r="H57" s="72">
        <v>475</v>
      </c>
      <c r="I57" s="63" t="s">
        <v>1014</v>
      </c>
      <c r="J57" s="74">
        <v>41334</v>
      </c>
      <c r="K57" s="75">
        <v>0</v>
      </c>
      <c r="L57" s="66" t="e">
        <f>VLOOKUP(A57,#REF!,5,0)</f>
        <v>#REF!</v>
      </c>
      <c r="M57" s="66" t="e">
        <f>VLOOKUP(A57,#REF!,5,0)</f>
        <v>#REF!</v>
      </c>
      <c r="N57" s="76"/>
    </row>
    <row r="58" spans="1:14">
      <c r="A58" s="94" t="s">
        <v>1033</v>
      </c>
      <c r="B58" s="64" t="s">
        <v>1572</v>
      </c>
      <c r="C58" s="65" t="s">
        <v>1384</v>
      </c>
      <c r="D58" s="64" t="s">
        <v>377</v>
      </c>
      <c r="E58" s="64" t="s">
        <v>1035</v>
      </c>
      <c r="F58" s="72">
        <v>95.5</v>
      </c>
      <c r="G58" s="72">
        <v>0</v>
      </c>
      <c r="H58" s="72">
        <v>562.5</v>
      </c>
      <c r="I58" s="63" t="s">
        <v>361</v>
      </c>
      <c r="J58" s="74">
        <v>41334</v>
      </c>
      <c r="K58" s="75">
        <v>0</v>
      </c>
      <c r="L58" s="66" t="e">
        <f>VLOOKUP(A58,#REF!,5,0)</f>
        <v>#REF!</v>
      </c>
      <c r="M58" s="66" t="e">
        <f>VLOOKUP(A58,#REF!,5,0)</f>
        <v>#REF!</v>
      </c>
      <c r="N58" s="76"/>
    </row>
    <row r="59" spans="1:14">
      <c r="A59" s="94" t="s">
        <v>1036</v>
      </c>
      <c r="B59" s="64" t="s">
        <v>1445</v>
      </c>
      <c r="C59" s="65" t="s">
        <v>1434</v>
      </c>
      <c r="D59" s="64" t="s">
        <v>566</v>
      </c>
      <c r="E59" s="64" t="s">
        <v>1038</v>
      </c>
      <c r="F59" s="72">
        <v>51.13</v>
      </c>
      <c r="G59" s="72">
        <v>0</v>
      </c>
      <c r="H59" s="72">
        <v>375</v>
      </c>
      <c r="I59" s="63" t="s">
        <v>499</v>
      </c>
      <c r="J59" s="74">
        <v>41334</v>
      </c>
      <c r="K59" s="75">
        <v>0</v>
      </c>
      <c r="L59" s="66" t="e">
        <f>VLOOKUP(A59,#REF!,5,0)</f>
        <v>#REF!</v>
      </c>
      <c r="M59" s="66" t="e">
        <f>VLOOKUP(A59,#REF!,5,0)</f>
        <v>#REF!</v>
      </c>
      <c r="N59" s="76"/>
    </row>
    <row r="60" spans="1:14">
      <c r="A60" s="94" t="s">
        <v>1043</v>
      </c>
      <c r="B60" s="64" t="s">
        <v>1574</v>
      </c>
      <c r="C60" s="65" t="s">
        <v>1393</v>
      </c>
      <c r="D60" s="64" t="s">
        <v>410</v>
      </c>
      <c r="E60" s="64" t="s">
        <v>1045</v>
      </c>
      <c r="F60" s="72">
        <v>110.38</v>
      </c>
      <c r="G60" s="72">
        <v>31.25</v>
      </c>
      <c r="H60" s="72">
        <v>562.5</v>
      </c>
      <c r="I60" s="87" t="s">
        <v>513</v>
      </c>
      <c r="J60" s="74">
        <v>41334</v>
      </c>
      <c r="K60" s="75">
        <v>0</v>
      </c>
      <c r="L60" s="66" t="e">
        <f>VLOOKUP(A60,#REF!,5,0)</f>
        <v>#REF!</v>
      </c>
      <c r="M60" s="66" t="e">
        <f>VLOOKUP(A60,#REF!,5,0)</f>
        <v>#REF!</v>
      </c>
      <c r="N60" s="76"/>
    </row>
    <row r="61" spans="1:14" ht="22.5">
      <c r="A61" s="93" t="s">
        <v>1063</v>
      </c>
      <c r="B61" s="64" t="s">
        <v>1578</v>
      </c>
      <c r="C61" s="65" t="s">
        <v>1459</v>
      </c>
      <c r="D61" s="64" t="s">
        <v>692</v>
      </c>
      <c r="E61" s="64" t="s">
        <v>1065</v>
      </c>
      <c r="F61" s="72">
        <v>64.63</v>
      </c>
      <c r="G61" s="72">
        <v>31.25</v>
      </c>
      <c r="H61" s="72">
        <v>475</v>
      </c>
      <c r="I61" s="63" t="s">
        <v>488</v>
      </c>
      <c r="J61" s="74">
        <v>41334</v>
      </c>
      <c r="K61" s="75">
        <v>0</v>
      </c>
      <c r="L61" s="66" t="e">
        <f>VLOOKUP(A61,#REF!,5,0)</f>
        <v>#REF!</v>
      </c>
      <c r="M61" s="66" t="e">
        <f>VLOOKUP(A61,#REF!,5,0)</f>
        <v>#REF!</v>
      </c>
      <c r="N61" s="76"/>
    </row>
    <row r="62" spans="1:14">
      <c r="A62" s="94" t="s">
        <v>1066</v>
      </c>
      <c r="B62" s="64" t="s">
        <v>1579</v>
      </c>
      <c r="C62" s="65" t="s">
        <v>1393</v>
      </c>
      <c r="D62" s="64" t="s">
        <v>410</v>
      </c>
      <c r="E62" s="64" t="s">
        <v>1068</v>
      </c>
      <c r="F62" s="72">
        <v>64.63</v>
      </c>
      <c r="G62" s="72">
        <v>0</v>
      </c>
      <c r="H62" s="72">
        <v>475</v>
      </c>
      <c r="I62" s="63" t="s">
        <v>488</v>
      </c>
      <c r="J62" s="74">
        <v>41334</v>
      </c>
      <c r="K62" s="75">
        <v>0</v>
      </c>
      <c r="L62" s="66" t="e">
        <f>VLOOKUP(A62,#REF!,5,0)</f>
        <v>#REF!</v>
      </c>
      <c r="M62" s="66" t="e">
        <f>VLOOKUP(A62,#REF!,5,0)</f>
        <v>#REF!</v>
      </c>
      <c r="N62" s="76"/>
    </row>
    <row r="63" spans="1:14" ht="22.5" hidden="1">
      <c r="A63" s="93" t="s">
        <v>1072</v>
      </c>
      <c r="B63" s="64" t="s">
        <v>1580</v>
      </c>
      <c r="C63" s="65" t="s">
        <v>1473</v>
      </c>
      <c r="D63" s="64" t="s">
        <v>732</v>
      </c>
      <c r="E63" s="64" t="s">
        <v>1074</v>
      </c>
      <c r="F63" s="72">
        <v>85.13</v>
      </c>
      <c r="G63" s="72">
        <v>27.63</v>
      </c>
      <c r="H63" s="72">
        <v>475</v>
      </c>
      <c r="I63" s="87" t="s">
        <v>372</v>
      </c>
      <c r="J63" s="74">
        <v>41334</v>
      </c>
      <c r="K63" s="75">
        <v>0</v>
      </c>
      <c r="L63" s="66" t="e">
        <f>VLOOKUP(A63,#REF!,5,0)</f>
        <v>#REF!</v>
      </c>
      <c r="M63" s="66" t="e">
        <f>VLOOKUP(A63,#REF!,5,0)</f>
        <v>#REF!</v>
      </c>
      <c r="N63" s="76"/>
    </row>
    <row r="64" spans="1:14">
      <c r="A64" s="94" t="s">
        <v>1078</v>
      </c>
      <c r="B64" s="64" t="s">
        <v>1582</v>
      </c>
      <c r="C64" s="65" t="s">
        <v>1384</v>
      </c>
      <c r="D64" s="64" t="s">
        <v>377</v>
      </c>
      <c r="E64" s="64" t="s">
        <v>1080</v>
      </c>
      <c r="F64" s="72">
        <v>64.63</v>
      </c>
      <c r="G64" s="72">
        <v>31.25</v>
      </c>
      <c r="H64" s="72">
        <v>475</v>
      </c>
      <c r="I64" s="63" t="s">
        <v>488</v>
      </c>
      <c r="J64" s="74">
        <v>41334</v>
      </c>
      <c r="K64" s="75">
        <v>0</v>
      </c>
      <c r="L64" s="66" t="e">
        <f>VLOOKUP(A64,#REF!,5,0)</f>
        <v>#REF!</v>
      </c>
      <c r="M64" s="66" t="e">
        <f>VLOOKUP(A64,#REF!,5,0)</f>
        <v>#REF!</v>
      </c>
      <c r="N64" s="76"/>
    </row>
    <row r="65" spans="1:14">
      <c r="A65" s="94" t="s">
        <v>1081</v>
      </c>
      <c r="B65" s="64" t="s">
        <v>1583</v>
      </c>
      <c r="C65" s="65" t="s">
        <v>1378</v>
      </c>
      <c r="D65" s="64" t="s">
        <v>352</v>
      </c>
      <c r="F65" s="72">
        <v>110.38</v>
      </c>
      <c r="G65" s="72">
        <v>31.25</v>
      </c>
      <c r="H65" s="72">
        <v>562.5</v>
      </c>
      <c r="I65" s="87" t="s">
        <v>513</v>
      </c>
      <c r="J65" s="74">
        <v>41334</v>
      </c>
      <c r="K65" s="75">
        <v>0</v>
      </c>
      <c r="L65" s="66" t="e">
        <f>VLOOKUP(A65,#REF!,5,0)</f>
        <v>#REF!</v>
      </c>
      <c r="M65" s="66" t="e">
        <f>VLOOKUP(A65,#REF!,5,0)</f>
        <v>#REF!</v>
      </c>
      <c r="N65" s="76"/>
    </row>
    <row r="66" spans="1:14">
      <c r="A66" s="94" t="s">
        <v>1085</v>
      </c>
      <c r="B66" s="64" t="s">
        <v>1585</v>
      </c>
      <c r="C66" s="65" t="s">
        <v>1586</v>
      </c>
      <c r="D66" s="64" t="s">
        <v>1086</v>
      </c>
      <c r="E66" s="64" t="s">
        <v>1088</v>
      </c>
      <c r="F66" s="72">
        <v>110.38</v>
      </c>
      <c r="G66" s="72">
        <v>31.25</v>
      </c>
      <c r="H66" s="72">
        <v>562.5</v>
      </c>
      <c r="I66" s="87" t="s">
        <v>513</v>
      </c>
      <c r="J66" s="74">
        <v>41334</v>
      </c>
      <c r="K66" s="75">
        <v>0</v>
      </c>
      <c r="L66" s="66" t="e">
        <f>VLOOKUP(A66,#REF!,5,0)</f>
        <v>#REF!</v>
      </c>
      <c r="M66" s="66" t="e">
        <f>VLOOKUP(A66,#REF!,5,0)</f>
        <v>#REF!</v>
      </c>
      <c r="N66" s="76"/>
    </row>
    <row r="67" spans="1:14">
      <c r="A67" s="94" t="s">
        <v>1085</v>
      </c>
      <c r="B67" s="64" t="s">
        <v>1585</v>
      </c>
      <c r="C67" s="65" t="s">
        <v>1586</v>
      </c>
      <c r="D67" s="64" t="s">
        <v>1086</v>
      </c>
      <c r="E67" s="64" t="s">
        <v>1093</v>
      </c>
      <c r="F67" s="72">
        <v>110.38</v>
      </c>
      <c r="G67" s="72">
        <v>31.25</v>
      </c>
      <c r="H67" s="72">
        <v>562.5</v>
      </c>
      <c r="I67" s="87" t="s">
        <v>513</v>
      </c>
      <c r="J67" s="74">
        <v>41334</v>
      </c>
      <c r="K67" s="75">
        <v>0</v>
      </c>
      <c r="L67" s="66" t="e">
        <f>VLOOKUP(A67,#REF!,5,0)</f>
        <v>#REF!</v>
      </c>
      <c r="M67" s="66" t="e">
        <f>VLOOKUP(A67,#REF!,5,0)</f>
        <v>#REF!</v>
      </c>
      <c r="N67" s="76"/>
    </row>
    <row r="68" spans="1:14" hidden="1">
      <c r="A68" s="94" t="s">
        <v>1094</v>
      </c>
      <c r="B68" s="64" t="s">
        <v>1588</v>
      </c>
      <c r="C68" s="65" t="s">
        <v>1393</v>
      </c>
      <c r="D68" s="64" t="s">
        <v>410</v>
      </c>
      <c r="E68" s="64" t="s">
        <v>1096</v>
      </c>
      <c r="F68" s="72">
        <v>116</v>
      </c>
      <c r="G68" s="72">
        <v>27.63</v>
      </c>
      <c r="H68" s="72">
        <v>562.5</v>
      </c>
      <c r="I68" s="87" t="s">
        <v>382</v>
      </c>
      <c r="J68" s="74">
        <v>41334</v>
      </c>
      <c r="K68" s="75">
        <v>0</v>
      </c>
      <c r="L68" s="66" t="e">
        <f>VLOOKUP(A68,#REF!,5,0)</f>
        <v>#REF!</v>
      </c>
      <c r="M68" s="66" t="e">
        <f>VLOOKUP(A68,#REF!,5,0)</f>
        <v>#REF!</v>
      </c>
      <c r="N68" s="76"/>
    </row>
    <row r="69" spans="1:14">
      <c r="A69" s="94" t="s">
        <v>1081</v>
      </c>
      <c r="B69" s="64" t="s">
        <v>1583</v>
      </c>
      <c r="C69" s="65" t="s">
        <v>1378</v>
      </c>
      <c r="D69" s="64" t="s">
        <v>352</v>
      </c>
      <c r="E69" s="64" t="s">
        <v>1113</v>
      </c>
      <c r="F69" s="72">
        <v>110.38</v>
      </c>
      <c r="G69" s="72">
        <v>31.25</v>
      </c>
      <c r="H69" s="72">
        <v>562.5</v>
      </c>
      <c r="I69" s="87" t="s">
        <v>513</v>
      </c>
      <c r="J69" s="74">
        <v>41334</v>
      </c>
      <c r="K69" s="75">
        <v>0</v>
      </c>
      <c r="L69" s="66" t="e">
        <f>VLOOKUP(A69,#REF!,5,0)</f>
        <v>#REF!</v>
      </c>
      <c r="M69" s="66" t="e">
        <f>VLOOKUP(A69,#REF!,5,0)</f>
        <v>#REF!</v>
      </c>
      <c r="N69" s="76"/>
    </row>
    <row r="70" spans="1:14">
      <c r="A70" s="94" t="s">
        <v>1127</v>
      </c>
      <c r="B70" s="64" t="s">
        <v>1596</v>
      </c>
      <c r="C70" s="65" t="s">
        <v>1386</v>
      </c>
      <c r="D70" s="64" t="s">
        <v>1128</v>
      </c>
      <c r="E70" s="64" t="s">
        <v>1130</v>
      </c>
      <c r="F70" s="72">
        <v>110.38</v>
      </c>
      <c r="G70" s="72">
        <v>31.25</v>
      </c>
      <c r="H70" s="72">
        <v>562.5</v>
      </c>
      <c r="I70" s="87" t="s">
        <v>513</v>
      </c>
      <c r="J70" s="74">
        <v>41334</v>
      </c>
      <c r="K70" s="75">
        <v>0</v>
      </c>
      <c r="L70" s="66" t="e">
        <f>VLOOKUP(A70,#REF!,5,0)</f>
        <v>#REF!</v>
      </c>
      <c r="M70" s="66" t="e">
        <f>VLOOKUP(A70,#REF!,5,0)</f>
        <v>#REF!</v>
      </c>
      <c r="N70" s="76"/>
    </row>
    <row r="71" spans="1:14">
      <c r="A71" s="94" t="s">
        <v>1127</v>
      </c>
      <c r="B71" s="64" t="s">
        <v>1596</v>
      </c>
      <c r="C71" s="65" t="s">
        <v>1386</v>
      </c>
      <c r="D71" s="64" t="s">
        <v>1128</v>
      </c>
      <c r="E71" s="64" t="s">
        <v>1132</v>
      </c>
      <c r="F71" s="72">
        <v>110.38</v>
      </c>
      <c r="G71" s="72">
        <v>31.25</v>
      </c>
      <c r="H71" s="72">
        <v>562.5</v>
      </c>
      <c r="I71" s="87" t="s">
        <v>513</v>
      </c>
      <c r="J71" s="74">
        <v>41334</v>
      </c>
      <c r="K71" s="75">
        <v>0</v>
      </c>
      <c r="L71" s="66" t="e">
        <f>VLOOKUP(A71,#REF!,5,0)</f>
        <v>#REF!</v>
      </c>
      <c r="M71" s="66" t="e">
        <f>VLOOKUP(A71,#REF!,5,0)</f>
        <v>#REF!</v>
      </c>
      <c r="N71" s="76"/>
    </row>
    <row r="72" spans="1:14" hidden="1">
      <c r="F72" s="88">
        <f>SUM(F2:F71)</f>
        <v>8751.119999999999</v>
      </c>
      <c r="G72" s="88">
        <f>SUM(G2:G71)</f>
        <v>759.53</v>
      </c>
      <c r="H72" s="88">
        <f>SUM(H2:H71)</f>
        <v>41751.699999999997</v>
      </c>
      <c r="K72" s="75">
        <f>SUM(K2:K71)</f>
        <v>1208</v>
      </c>
    </row>
    <row r="73" spans="1:14" hidden="1">
      <c r="F73" s="88">
        <f>F72*10*1.196</f>
        <v>104663.39519999997</v>
      </c>
      <c r="G73" s="88">
        <f>G72*11*1.196</f>
        <v>9992.3766799999994</v>
      </c>
      <c r="H73" s="88"/>
      <c r="K73" s="75">
        <f>K72*1.196</f>
        <v>1444.768</v>
      </c>
    </row>
    <row r="74" spans="1:14" ht="3" customHeight="1">
      <c r="F74"/>
    </row>
    <row r="75" spans="1:14">
      <c r="F75" s="88">
        <f>F73+G73+K73</f>
        <v>116100.53987999997</v>
      </c>
    </row>
    <row r="76" spans="1:14" ht="3" customHeight="1"/>
    <row r="77" spans="1:14" ht="3" customHeight="1"/>
    <row r="78" spans="1:14" ht="3" customHeight="1"/>
    <row r="79" spans="1:14" ht="3" customHeight="1"/>
  </sheetData>
  <autoFilter ref="A1:HU73"/>
  <pageMargins left="0.196527777777778" right="0.196527777777778" top="0.39374999999999999" bottom="0.59097222222222201" header="0.51180555555555496" footer="0.31527777777777799"/>
  <pageSetup paperSize="0" scale="0" firstPageNumber="0" orientation="portrait" usePrinterDefaults="0" horizontalDpi="0" verticalDpi="0" copies="0"/>
  <headerFooter>
    <oddFooter>&amp;L&amp;"Bookman Old Style,Regular"&amp;9&amp;F - &amp;A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dimension ref="A1:HT76"/>
  <sheetViews>
    <sheetView zoomScaleNormal="100" workbookViewId="0">
      <selection activeCell="J2" sqref="J2"/>
    </sheetView>
  </sheetViews>
  <sheetFormatPr baseColWidth="10" defaultColWidth="8.7109375" defaultRowHeight="12.75"/>
  <cols>
    <col min="1" max="1" width="63.28515625"/>
    <col min="2" max="5" width="10.7109375"/>
    <col min="6" max="6" width="11.7109375"/>
    <col min="7" max="1025" width="10.7109375"/>
  </cols>
  <sheetData>
    <row r="1" spans="1:228" ht="51">
      <c r="A1" s="9" t="s">
        <v>0</v>
      </c>
      <c r="B1" s="9" t="s">
        <v>326</v>
      </c>
      <c r="C1" s="10" t="s">
        <v>327</v>
      </c>
      <c r="D1" s="9" t="s">
        <v>2</v>
      </c>
      <c r="E1" s="9" t="s">
        <v>332</v>
      </c>
      <c r="F1" s="9" t="s">
        <v>335</v>
      </c>
      <c r="G1" s="9" t="s">
        <v>336</v>
      </c>
      <c r="H1" s="9" t="s">
        <v>337</v>
      </c>
      <c r="I1" s="9" t="s">
        <v>338</v>
      </c>
      <c r="J1" s="9" t="s">
        <v>339</v>
      </c>
      <c r="K1" s="9" t="s">
        <v>343</v>
      </c>
    </row>
    <row r="2" spans="1:228">
      <c r="A2" s="7" t="s">
        <v>351</v>
      </c>
      <c r="B2" t="s">
        <v>1377</v>
      </c>
      <c r="C2" s="8" t="s">
        <v>1378</v>
      </c>
      <c r="D2" t="s">
        <v>352</v>
      </c>
      <c r="E2" t="s">
        <v>356</v>
      </c>
      <c r="F2" s="14">
        <v>95.5</v>
      </c>
      <c r="G2" s="14">
        <v>0</v>
      </c>
      <c r="H2" s="14">
        <v>562.5</v>
      </c>
      <c r="I2" t="s">
        <v>361</v>
      </c>
      <c r="J2" s="15">
        <v>41365</v>
      </c>
      <c r="K2" s="18">
        <v>0</v>
      </c>
    </row>
    <row r="3" spans="1:228">
      <c r="A3" s="7" t="s">
        <v>362</v>
      </c>
      <c r="B3" t="s">
        <v>1379</v>
      </c>
      <c r="C3" s="8" t="s">
        <v>1380</v>
      </c>
      <c r="D3" t="s">
        <v>363</v>
      </c>
      <c r="E3" t="s">
        <v>365</v>
      </c>
      <c r="F3" s="14">
        <v>95.5</v>
      </c>
      <c r="G3" s="14">
        <v>0</v>
      </c>
      <c r="H3" s="14">
        <v>562.5</v>
      </c>
      <c r="I3" t="s">
        <v>361</v>
      </c>
      <c r="J3" s="15">
        <v>41365</v>
      </c>
      <c r="K3" s="18">
        <v>1208</v>
      </c>
    </row>
    <row r="4" spans="1:228">
      <c r="A4" s="7" t="s">
        <v>366</v>
      </c>
      <c r="B4" t="s">
        <v>1381</v>
      </c>
      <c r="C4" s="8" t="s">
        <v>1382</v>
      </c>
      <c r="D4" t="s">
        <v>367</v>
      </c>
      <c r="E4" t="s">
        <v>371</v>
      </c>
      <c r="F4" s="14">
        <v>85.13</v>
      </c>
      <c r="G4" s="14">
        <v>27.63</v>
      </c>
      <c r="H4" s="14">
        <v>475</v>
      </c>
      <c r="I4" t="s">
        <v>372</v>
      </c>
      <c r="J4" s="15">
        <v>41365</v>
      </c>
      <c r="K4" s="18">
        <v>0</v>
      </c>
    </row>
    <row r="5" spans="1:228">
      <c r="A5" s="7" t="s">
        <v>376</v>
      </c>
      <c r="B5" t="s">
        <v>1383</v>
      </c>
      <c r="C5" s="8" t="s">
        <v>1384</v>
      </c>
      <c r="D5" t="s">
        <v>377</v>
      </c>
      <c r="E5" t="s">
        <v>381</v>
      </c>
      <c r="F5" s="14">
        <v>77.5</v>
      </c>
      <c r="G5" s="14">
        <v>31.25</v>
      </c>
      <c r="H5" s="14">
        <v>475</v>
      </c>
      <c r="I5" t="s">
        <v>384</v>
      </c>
      <c r="J5" s="15">
        <v>41365</v>
      </c>
      <c r="K5" s="18">
        <v>1043</v>
      </c>
    </row>
    <row r="6" spans="1:228">
      <c r="A6" s="7" t="s">
        <v>400</v>
      </c>
      <c r="B6" t="s">
        <v>1389</v>
      </c>
      <c r="C6" s="8" t="s">
        <v>1384</v>
      </c>
      <c r="D6" t="s">
        <v>377</v>
      </c>
      <c r="E6" t="s">
        <v>402</v>
      </c>
      <c r="F6" s="14">
        <v>77.5</v>
      </c>
      <c r="G6" s="14">
        <v>31.25</v>
      </c>
      <c r="H6" s="14">
        <v>475</v>
      </c>
      <c r="I6" t="s">
        <v>384</v>
      </c>
      <c r="J6" s="15">
        <v>41365</v>
      </c>
      <c r="K6" s="18">
        <v>0</v>
      </c>
    </row>
    <row r="7" spans="1:228">
      <c r="A7" s="7" t="s">
        <v>403</v>
      </c>
      <c r="B7" t="s">
        <v>1390</v>
      </c>
      <c r="C7" s="8" t="s">
        <v>1391</v>
      </c>
      <c r="D7" t="s">
        <v>404</v>
      </c>
      <c r="E7" t="s">
        <v>407</v>
      </c>
      <c r="F7" s="14">
        <v>56.13</v>
      </c>
      <c r="G7" s="14">
        <v>0</v>
      </c>
      <c r="H7" s="14">
        <v>475</v>
      </c>
      <c r="I7" t="s">
        <v>408</v>
      </c>
      <c r="J7" s="15">
        <v>41365</v>
      </c>
      <c r="K7" s="18">
        <v>0</v>
      </c>
    </row>
    <row r="8" spans="1:228">
      <c r="A8" s="7" t="s">
        <v>409</v>
      </c>
      <c r="B8" t="s">
        <v>1392</v>
      </c>
      <c r="C8" s="8" t="s">
        <v>1393</v>
      </c>
      <c r="D8" t="s">
        <v>410</v>
      </c>
      <c r="E8" t="s">
        <v>412</v>
      </c>
      <c r="F8" s="14">
        <v>51.75</v>
      </c>
      <c r="G8" s="14">
        <v>0</v>
      </c>
      <c r="H8" s="14">
        <v>263.75</v>
      </c>
      <c r="I8" t="s">
        <v>413</v>
      </c>
      <c r="J8" s="15">
        <v>41365</v>
      </c>
      <c r="K8" s="18">
        <v>0</v>
      </c>
    </row>
    <row r="9" spans="1:228">
      <c r="A9" s="7" t="s">
        <v>469</v>
      </c>
      <c r="B9" t="s">
        <v>1414</v>
      </c>
      <c r="C9" s="8" t="s">
        <v>1415</v>
      </c>
      <c r="D9" t="s">
        <v>377</v>
      </c>
      <c r="E9" t="s">
        <v>472</v>
      </c>
      <c r="F9" s="14">
        <v>140.13</v>
      </c>
      <c r="G9" s="14">
        <v>31.25</v>
      </c>
      <c r="H9" s="14">
        <v>815</v>
      </c>
      <c r="I9" t="s">
        <v>473</v>
      </c>
      <c r="J9" s="15">
        <v>41365</v>
      </c>
      <c r="K9" s="18">
        <v>1208</v>
      </c>
    </row>
    <row r="10" spans="1:228">
      <c r="A10" s="7" t="s">
        <v>475</v>
      </c>
      <c r="B10" t="s">
        <v>1416</v>
      </c>
      <c r="C10" s="8" t="s">
        <v>1412</v>
      </c>
      <c r="D10" t="s">
        <v>463</v>
      </c>
      <c r="E10" t="s">
        <v>477</v>
      </c>
      <c r="F10" s="14">
        <v>187.75</v>
      </c>
      <c r="G10" s="14">
        <v>31.25</v>
      </c>
      <c r="H10" s="14">
        <v>815</v>
      </c>
      <c r="I10" t="s">
        <v>478</v>
      </c>
      <c r="J10" s="15">
        <v>41365</v>
      </c>
      <c r="K10" s="18">
        <v>1208</v>
      </c>
    </row>
    <row r="11" spans="1:228">
      <c r="A11" s="7" t="s">
        <v>480</v>
      </c>
      <c r="B11" t="s">
        <v>1417</v>
      </c>
      <c r="C11" s="8" t="s">
        <v>1412</v>
      </c>
      <c r="D11" t="s">
        <v>463</v>
      </c>
      <c r="E11" t="s">
        <v>482</v>
      </c>
      <c r="F11" s="14">
        <v>116</v>
      </c>
      <c r="G11" s="14">
        <v>27.63</v>
      </c>
      <c r="H11" s="14">
        <v>562.5</v>
      </c>
      <c r="I11" t="s">
        <v>382</v>
      </c>
      <c r="J11" s="15">
        <v>41365</v>
      </c>
      <c r="K11" s="18">
        <v>1208</v>
      </c>
    </row>
    <row r="12" spans="1:228">
      <c r="A12" s="33" t="s">
        <v>483</v>
      </c>
      <c r="B12" s="34" t="s">
        <v>1418</v>
      </c>
      <c r="C12" s="35" t="s">
        <v>1419</v>
      </c>
      <c r="D12" s="34" t="s">
        <v>484</v>
      </c>
      <c r="E12" s="34" t="s">
        <v>487</v>
      </c>
      <c r="F12" s="38">
        <v>64.63</v>
      </c>
      <c r="G12" s="38">
        <v>0</v>
      </c>
      <c r="H12" s="38">
        <v>475</v>
      </c>
      <c r="I12" s="34" t="s">
        <v>488</v>
      </c>
      <c r="J12" s="39">
        <v>41365</v>
      </c>
      <c r="K12" s="43">
        <v>1043</v>
      </c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34"/>
      <c r="AK12" s="34"/>
      <c r="AL12" s="34"/>
      <c r="AM12" s="34"/>
      <c r="AN12" s="34"/>
      <c r="AO12" s="34"/>
      <c r="AP12" s="34"/>
      <c r="AQ12" s="34"/>
      <c r="AR12" s="34"/>
      <c r="AS12" s="34"/>
      <c r="AT12" s="34"/>
      <c r="AU12" s="34"/>
      <c r="AV12" s="34"/>
      <c r="AW12" s="34"/>
      <c r="AX12" s="34"/>
      <c r="AY12" s="34"/>
      <c r="AZ12" s="34"/>
      <c r="BA12" s="34"/>
      <c r="BB12" s="34"/>
      <c r="BC12" s="34"/>
      <c r="BD12" s="34"/>
      <c r="BE12" s="34"/>
      <c r="BF12" s="34"/>
      <c r="BG12" s="34"/>
      <c r="BH12" s="34"/>
      <c r="BI12" s="34"/>
      <c r="BJ12" s="34"/>
      <c r="BK12" s="34"/>
      <c r="BL12" s="34"/>
      <c r="BM12" s="34"/>
      <c r="BN12" s="34"/>
      <c r="BO12" s="34"/>
      <c r="BP12" s="34"/>
      <c r="BQ12" s="34"/>
      <c r="BR12" s="34"/>
      <c r="BS12" s="34"/>
      <c r="BT12" s="34"/>
      <c r="BU12" s="34"/>
      <c r="BV12" s="34"/>
      <c r="BW12" s="34"/>
      <c r="BX12" s="34"/>
      <c r="BY12" s="34"/>
      <c r="BZ12" s="34"/>
      <c r="CA12" s="34"/>
      <c r="CB12" s="34"/>
      <c r="CC12" s="34"/>
      <c r="CD12" s="34"/>
      <c r="CE12" s="34"/>
      <c r="CF12" s="34"/>
      <c r="CG12" s="34"/>
      <c r="CH12" s="34"/>
      <c r="CI12" s="34"/>
      <c r="CJ12" s="34"/>
      <c r="CK12" s="34"/>
      <c r="CL12" s="34"/>
      <c r="CM12" s="34"/>
      <c r="CN12" s="34"/>
      <c r="CO12" s="34"/>
      <c r="CP12" s="34"/>
      <c r="CQ12" s="34"/>
      <c r="CR12" s="34"/>
      <c r="CS12" s="34"/>
      <c r="CT12" s="34"/>
      <c r="CU12" s="34"/>
      <c r="CV12" s="34"/>
      <c r="CW12" s="34"/>
      <c r="CX12" s="34"/>
      <c r="CY12" s="34"/>
      <c r="CZ12" s="34"/>
      <c r="DA12" s="34"/>
      <c r="DB12" s="34"/>
      <c r="DC12" s="34"/>
      <c r="DD12" s="34"/>
      <c r="DE12" s="34"/>
      <c r="DF12" s="34"/>
      <c r="DG12" s="34"/>
      <c r="DH12" s="34"/>
      <c r="DI12" s="34"/>
      <c r="DJ12" s="34"/>
      <c r="DK12" s="34"/>
      <c r="DL12" s="34"/>
      <c r="DM12" s="34"/>
      <c r="DN12" s="34"/>
      <c r="DO12" s="34"/>
      <c r="DP12" s="34"/>
      <c r="DQ12" s="34"/>
      <c r="DR12" s="34"/>
      <c r="DS12" s="34"/>
      <c r="DT12" s="34"/>
      <c r="DU12" s="34"/>
      <c r="DV12" s="34"/>
      <c r="DW12" s="34"/>
      <c r="DX12" s="34"/>
      <c r="DY12" s="34"/>
      <c r="DZ12" s="34"/>
      <c r="EA12" s="34"/>
      <c r="EB12" s="34"/>
      <c r="EC12" s="34"/>
      <c r="ED12" s="34"/>
      <c r="EE12" s="34"/>
      <c r="EF12" s="34"/>
      <c r="EG12" s="34"/>
      <c r="EH12" s="34"/>
      <c r="EI12" s="34"/>
      <c r="EJ12" s="34"/>
      <c r="EK12" s="34"/>
      <c r="EL12" s="34"/>
      <c r="EM12" s="34"/>
      <c r="EN12" s="34"/>
      <c r="EO12" s="34"/>
      <c r="EP12" s="34"/>
      <c r="EQ12" s="34"/>
      <c r="ER12" s="34"/>
      <c r="ES12" s="34"/>
      <c r="ET12" s="34"/>
      <c r="EU12" s="34"/>
      <c r="EV12" s="34"/>
      <c r="EW12" s="34"/>
      <c r="EX12" s="34"/>
      <c r="EY12" s="34"/>
      <c r="EZ12" s="34"/>
      <c r="FA12" s="34"/>
      <c r="FB12" s="34"/>
      <c r="FC12" s="34"/>
      <c r="FD12" s="34"/>
      <c r="FE12" s="34"/>
      <c r="FF12" s="34"/>
      <c r="FG12" s="34"/>
      <c r="FH12" s="34"/>
      <c r="FI12" s="34"/>
      <c r="FJ12" s="34"/>
      <c r="FK12" s="34"/>
      <c r="FL12" s="34"/>
      <c r="FM12" s="34"/>
      <c r="FN12" s="34"/>
      <c r="FO12" s="34"/>
      <c r="FP12" s="34"/>
      <c r="FQ12" s="34"/>
      <c r="FR12" s="34"/>
      <c r="FS12" s="34"/>
      <c r="FT12" s="34"/>
      <c r="FU12" s="34"/>
      <c r="FV12" s="34"/>
      <c r="FW12" s="34"/>
      <c r="FX12" s="34"/>
      <c r="FY12" s="34"/>
      <c r="FZ12" s="34"/>
      <c r="GA12" s="34"/>
      <c r="GB12" s="34"/>
      <c r="GC12" s="34"/>
      <c r="GD12" s="34"/>
      <c r="GE12" s="34"/>
      <c r="GF12" s="34"/>
      <c r="GG12" s="34"/>
      <c r="GH12" s="34"/>
      <c r="GI12" s="34"/>
      <c r="GJ12" s="34"/>
      <c r="GK12" s="34"/>
      <c r="GL12" s="34"/>
      <c r="GM12" s="34"/>
      <c r="GN12" s="34"/>
      <c r="GO12" s="34"/>
      <c r="GP12" s="34"/>
      <c r="GQ12" s="34"/>
      <c r="GR12" s="34"/>
      <c r="GS12" s="34"/>
      <c r="GT12" s="34"/>
      <c r="GU12" s="34"/>
      <c r="GV12" s="34"/>
      <c r="GW12" s="34"/>
      <c r="GX12" s="34"/>
      <c r="GY12" s="34"/>
      <c r="GZ12" s="34"/>
      <c r="HA12" s="34"/>
      <c r="HB12" s="34"/>
      <c r="HC12" s="34"/>
      <c r="HD12" s="34"/>
      <c r="HE12" s="34"/>
      <c r="HF12" s="34"/>
      <c r="HG12" s="34"/>
      <c r="HH12" s="34"/>
      <c r="HI12" s="34"/>
      <c r="HJ12" s="34"/>
      <c r="HK12" s="34"/>
      <c r="HL12" s="34"/>
      <c r="HM12" s="34"/>
      <c r="HN12" s="34"/>
      <c r="HO12" s="34"/>
      <c r="HP12" s="34"/>
      <c r="HQ12" s="34"/>
      <c r="HR12" s="34"/>
      <c r="HS12" s="34"/>
      <c r="HT12" s="34"/>
    </row>
    <row r="13" spans="1:228">
      <c r="A13" s="7" t="s">
        <v>505</v>
      </c>
      <c r="B13" t="s">
        <v>1422</v>
      </c>
      <c r="C13" s="8" t="s">
        <v>1423</v>
      </c>
      <c r="D13" t="s">
        <v>506</v>
      </c>
      <c r="E13" t="s">
        <v>508</v>
      </c>
      <c r="F13" s="14">
        <v>51.13</v>
      </c>
      <c r="G13" s="14">
        <v>0</v>
      </c>
      <c r="H13" s="14">
        <v>375</v>
      </c>
      <c r="I13" t="s">
        <v>499</v>
      </c>
      <c r="J13" s="15">
        <v>41365</v>
      </c>
      <c r="K13" s="18">
        <v>833</v>
      </c>
    </row>
    <row r="14" spans="1:228">
      <c r="A14" s="7" t="s">
        <v>510</v>
      </c>
      <c r="B14" t="s">
        <v>1424</v>
      </c>
      <c r="C14" s="8" t="s">
        <v>1412</v>
      </c>
      <c r="D14" t="s">
        <v>463</v>
      </c>
      <c r="E14" t="s">
        <v>512</v>
      </c>
      <c r="F14" s="14">
        <v>110.38</v>
      </c>
      <c r="G14" s="14">
        <v>31.25</v>
      </c>
      <c r="H14" s="14">
        <v>475</v>
      </c>
      <c r="I14" t="s">
        <v>513</v>
      </c>
      <c r="J14" s="15">
        <v>41365</v>
      </c>
      <c r="K14" s="18">
        <v>1208</v>
      </c>
    </row>
    <row r="15" spans="1:228">
      <c r="A15" s="7" t="s">
        <v>534</v>
      </c>
      <c r="B15" t="s">
        <v>1425</v>
      </c>
      <c r="C15" s="8" t="s">
        <v>1412</v>
      </c>
      <c r="D15" t="s">
        <v>463</v>
      </c>
      <c r="E15" t="s">
        <v>537</v>
      </c>
      <c r="F15" s="14">
        <v>116</v>
      </c>
      <c r="G15" s="14">
        <v>27.63</v>
      </c>
      <c r="H15" s="14">
        <v>562.5</v>
      </c>
      <c r="I15" t="s">
        <v>382</v>
      </c>
      <c r="J15" s="15">
        <v>41365</v>
      </c>
      <c r="K15" s="18">
        <v>1208</v>
      </c>
    </row>
    <row r="16" spans="1:228">
      <c r="A16" s="7" t="s">
        <v>534</v>
      </c>
      <c r="B16" t="s">
        <v>1425</v>
      </c>
      <c r="C16" s="8" t="s">
        <v>1412</v>
      </c>
      <c r="D16" t="s">
        <v>463</v>
      </c>
      <c r="E16" t="s">
        <v>537</v>
      </c>
      <c r="F16" s="14">
        <v>116</v>
      </c>
      <c r="G16" s="14">
        <v>27.63</v>
      </c>
      <c r="H16" s="14">
        <v>562.5</v>
      </c>
      <c r="I16" t="s">
        <v>382</v>
      </c>
      <c r="J16" s="15">
        <v>41365</v>
      </c>
      <c r="K16" s="18">
        <v>1208</v>
      </c>
    </row>
    <row r="17" spans="1:11">
      <c r="A17" s="7" t="s">
        <v>545</v>
      </c>
      <c r="B17" t="s">
        <v>1427</v>
      </c>
      <c r="C17" s="8" t="s">
        <v>1428</v>
      </c>
      <c r="D17" t="s">
        <v>546</v>
      </c>
      <c r="E17" t="s">
        <v>548</v>
      </c>
      <c r="F17" s="14">
        <v>748.25</v>
      </c>
      <c r="G17" s="14">
        <v>0</v>
      </c>
      <c r="H17" s="14">
        <v>1875</v>
      </c>
      <c r="I17" t="s">
        <v>549</v>
      </c>
      <c r="J17" s="15">
        <v>41365</v>
      </c>
      <c r="K17" s="18">
        <v>0</v>
      </c>
    </row>
    <row r="18" spans="1:11">
      <c r="A18" s="7" t="s">
        <v>551</v>
      </c>
      <c r="B18" t="s">
        <v>1429</v>
      </c>
      <c r="C18" s="8" t="s">
        <v>1409</v>
      </c>
      <c r="D18" t="s">
        <v>453</v>
      </c>
      <c r="E18" t="s">
        <v>553</v>
      </c>
      <c r="F18" s="14">
        <v>748.25</v>
      </c>
      <c r="G18" s="14">
        <v>0</v>
      </c>
      <c r="H18" s="14">
        <v>1875</v>
      </c>
      <c r="I18" t="s">
        <v>549</v>
      </c>
      <c r="J18" s="15">
        <v>41365</v>
      </c>
      <c r="K18" s="18">
        <v>0</v>
      </c>
    </row>
    <row r="19" spans="1:11">
      <c r="A19" s="7" t="s">
        <v>562</v>
      </c>
      <c r="B19" t="s">
        <v>1432</v>
      </c>
      <c r="C19" s="8" t="s">
        <v>1382</v>
      </c>
      <c r="D19" t="s">
        <v>367</v>
      </c>
      <c r="E19" t="s">
        <v>564</v>
      </c>
      <c r="F19" s="14">
        <v>748.25</v>
      </c>
      <c r="G19" s="14">
        <v>0</v>
      </c>
      <c r="H19" s="14">
        <v>1875</v>
      </c>
      <c r="I19" t="s">
        <v>549</v>
      </c>
      <c r="J19" s="15">
        <v>41365</v>
      </c>
      <c r="K19" s="18">
        <v>0</v>
      </c>
    </row>
    <row r="20" spans="1:11">
      <c r="A20" s="7" t="s">
        <v>642</v>
      </c>
      <c r="B20" t="s">
        <v>1438</v>
      </c>
      <c r="C20" s="8" t="s">
        <v>1412</v>
      </c>
      <c r="D20" t="s">
        <v>463</v>
      </c>
      <c r="E20" t="s">
        <v>644</v>
      </c>
      <c r="F20" s="14">
        <v>116</v>
      </c>
      <c r="G20" s="14">
        <v>27.63</v>
      </c>
      <c r="H20" s="14">
        <v>562.5</v>
      </c>
      <c r="I20" t="s">
        <v>382</v>
      </c>
      <c r="J20" s="15">
        <v>41365</v>
      </c>
      <c r="K20" s="18">
        <v>1208</v>
      </c>
    </row>
    <row r="21" spans="1:11">
      <c r="A21" s="7" t="s">
        <v>645</v>
      </c>
      <c r="B21" t="s">
        <v>1439</v>
      </c>
      <c r="C21" s="8" t="s">
        <v>1412</v>
      </c>
      <c r="D21" t="s">
        <v>463</v>
      </c>
      <c r="E21" t="s">
        <v>647</v>
      </c>
      <c r="F21" s="14">
        <v>64.63</v>
      </c>
      <c r="G21" s="14">
        <v>0</v>
      </c>
      <c r="H21" s="14">
        <v>475</v>
      </c>
      <c r="I21" t="s">
        <v>488</v>
      </c>
      <c r="J21" s="15">
        <v>41365</v>
      </c>
      <c r="K21" s="18">
        <v>1043</v>
      </c>
    </row>
    <row r="22" spans="1:11">
      <c r="A22" s="7" t="s">
        <v>648</v>
      </c>
      <c r="B22" t="s">
        <v>1440</v>
      </c>
      <c r="C22" s="8" t="s">
        <v>1441</v>
      </c>
      <c r="D22" t="s">
        <v>649</v>
      </c>
      <c r="E22" t="s">
        <v>651</v>
      </c>
      <c r="F22" s="14">
        <v>77.25</v>
      </c>
      <c r="G22" s="14">
        <v>0</v>
      </c>
      <c r="H22" s="14">
        <v>475</v>
      </c>
      <c r="I22" t="s">
        <v>652</v>
      </c>
      <c r="J22" s="15">
        <v>41365</v>
      </c>
      <c r="K22" s="18">
        <v>1043</v>
      </c>
    </row>
    <row r="23" spans="1:11">
      <c r="A23" s="7" t="s">
        <v>657</v>
      </c>
      <c r="B23" t="s">
        <v>1444</v>
      </c>
      <c r="C23" s="8" t="s">
        <v>1412</v>
      </c>
      <c r="D23" t="s">
        <v>463</v>
      </c>
      <c r="E23" t="s">
        <v>659</v>
      </c>
      <c r="F23" s="14">
        <v>116</v>
      </c>
      <c r="G23" s="14">
        <v>27.63</v>
      </c>
      <c r="H23" s="14">
        <v>562.5</v>
      </c>
      <c r="I23" t="s">
        <v>382</v>
      </c>
      <c r="J23" s="15">
        <v>41365</v>
      </c>
      <c r="K23" s="18">
        <v>1208</v>
      </c>
    </row>
    <row r="24" spans="1:11">
      <c r="A24" s="7" t="s">
        <v>660</v>
      </c>
      <c r="B24" t="s">
        <v>1445</v>
      </c>
      <c r="C24" s="8" t="s">
        <v>1434</v>
      </c>
      <c r="D24" t="s">
        <v>566</v>
      </c>
      <c r="E24" t="s">
        <v>662</v>
      </c>
      <c r="F24" s="14">
        <v>51.13</v>
      </c>
      <c r="G24" s="14">
        <v>0</v>
      </c>
      <c r="H24" s="14">
        <v>375</v>
      </c>
      <c r="I24" t="s">
        <v>499</v>
      </c>
      <c r="J24" s="15">
        <v>41365</v>
      </c>
      <c r="K24" s="18">
        <v>833</v>
      </c>
    </row>
    <row r="25" spans="1:11">
      <c r="A25" s="7" t="s">
        <v>666</v>
      </c>
      <c r="B25" t="s">
        <v>1446</v>
      </c>
      <c r="C25" s="8" t="s">
        <v>1447</v>
      </c>
      <c r="D25" t="s">
        <v>667</v>
      </c>
      <c r="E25" t="s">
        <v>669</v>
      </c>
      <c r="F25" s="14">
        <v>51.13</v>
      </c>
      <c r="G25" s="14">
        <v>0</v>
      </c>
      <c r="H25" s="14">
        <v>375</v>
      </c>
      <c r="I25" t="s">
        <v>499</v>
      </c>
      <c r="J25" s="15">
        <v>41365</v>
      </c>
      <c r="K25" s="18">
        <v>833</v>
      </c>
    </row>
    <row r="26" spans="1:11">
      <c r="A26" s="7" t="s">
        <v>670</v>
      </c>
      <c r="B26" t="s">
        <v>1448</v>
      </c>
      <c r="C26" s="8" t="s">
        <v>1380</v>
      </c>
      <c r="D26" t="s">
        <v>449</v>
      </c>
      <c r="E26" t="s">
        <v>672</v>
      </c>
      <c r="F26" s="14">
        <v>77.5</v>
      </c>
      <c r="G26" s="14">
        <v>0</v>
      </c>
      <c r="H26" s="14">
        <v>475</v>
      </c>
      <c r="I26" t="s">
        <v>384</v>
      </c>
      <c r="J26" s="15">
        <v>41365</v>
      </c>
      <c r="K26" s="18">
        <v>1043</v>
      </c>
    </row>
    <row r="27" spans="1:11">
      <c r="A27" s="7" t="s">
        <v>673</v>
      </c>
      <c r="B27" t="s">
        <v>1449</v>
      </c>
      <c r="C27" s="8" t="s">
        <v>1450</v>
      </c>
      <c r="D27" t="s">
        <v>586</v>
      </c>
      <c r="E27" t="s">
        <v>675</v>
      </c>
      <c r="F27" s="14">
        <v>77.5</v>
      </c>
      <c r="G27" s="14">
        <v>0</v>
      </c>
      <c r="H27" s="14">
        <v>475</v>
      </c>
      <c r="I27" t="s">
        <v>384</v>
      </c>
      <c r="J27" s="15">
        <v>41365</v>
      </c>
      <c r="K27" s="18">
        <v>1043</v>
      </c>
    </row>
    <row r="28" spans="1:11">
      <c r="A28" s="7" t="s">
        <v>676</v>
      </c>
      <c r="B28" t="s">
        <v>1451</v>
      </c>
      <c r="C28" s="8" t="s">
        <v>1452</v>
      </c>
      <c r="D28" t="s">
        <v>677</v>
      </c>
      <c r="E28" t="s">
        <v>679</v>
      </c>
      <c r="F28" s="14">
        <v>77.5</v>
      </c>
      <c r="G28" s="14">
        <v>0</v>
      </c>
      <c r="H28" s="14">
        <v>475</v>
      </c>
      <c r="I28" t="s">
        <v>384</v>
      </c>
      <c r="J28" s="15">
        <v>41365</v>
      </c>
      <c r="K28" s="18">
        <v>1043</v>
      </c>
    </row>
    <row r="29" spans="1:11">
      <c r="A29" s="7" t="s">
        <v>695</v>
      </c>
      <c r="B29" t="s">
        <v>1460</v>
      </c>
      <c r="C29" s="8" t="s">
        <v>1461</v>
      </c>
      <c r="D29" t="s">
        <v>696</v>
      </c>
      <c r="E29" t="s">
        <v>698</v>
      </c>
      <c r="F29" s="14">
        <v>151.25</v>
      </c>
      <c r="G29" s="14">
        <v>0</v>
      </c>
      <c r="H29" s="14">
        <v>475</v>
      </c>
      <c r="I29" t="s">
        <v>700</v>
      </c>
      <c r="J29" s="15">
        <v>41365</v>
      </c>
      <c r="K29" s="18">
        <v>1208</v>
      </c>
    </row>
    <row r="30" spans="1:11">
      <c r="A30" s="7" t="s">
        <v>722</v>
      </c>
      <c r="B30" t="s">
        <v>1468</v>
      </c>
      <c r="C30" s="8" t="s">
        <v>1469</v>
      </c>
      <c r="D30" t="s">
        <v>723</v>
      </c>
      <c r="E30" t="s">
        <v>725</v>
      </c>
      <c r="F30" s="14">
        <v>103.25</v>
      </c>
      <c r="G30" s="14">
        <v>0</v>
      </c>
      <c r="H30" s="14">
        <v>475</v>
      </c>
      <c r="I30" t="s">
        <v>726</v>
      </c>
      <c r="J30" s="15">
        <v>41365</v>
      </c>
      <c r="K30" s="18">
        <v>1043</v>
      </c>
    </row>
    <row r="31" spans="1:11">
      <c r="A31" s="7" t="s">
        <v>727</v>
      </c>
      <c r="B31" t="s">
        <v>1470</v>
      </c>
      <c r="C31" s="8" t="s">
        <v>1471</v>
      </c>
      <c r="D31" t="s">
        <v>728</v>
      </c>
      <c r="E31" t="s">
        <v>730</v>
      </c>
      <c r="F31" s="14">
        <v>140.13</v>
      </c>
      <c r="G31" s="14">
        <v>0</v>
      </c>
      <c r="H31" s="14">
        <v>815</v>
      </c>
      <c r="I31" t="s">
        <v>473</v>
      </c>
      <c r="J31" s="15">
        <v>41365</v>
      </c>
      <c r="K31" s="18">
        <v>1208</v>
      </c>
    </row>
    <row r="32" spans="1:11">
      <c r="A32" s="7" t="s">
        <v>731</v>
      </c>
      <c r="B32" t="s">
        <v>1472</v>
      </c>
      <c r="C32" s="8" t="s">
        <v>1473</v>
      </c>
      <c r="D32" t="s">
        <v>732</v>
      </c>
      <c r="E32" t="s">
        <v>734</v>
      </c>
      <c r="F32" s="14">
        <v>157.38</v>
      </c>
      <c r="G32" s="14">
        <v>27.63</v>
      </c>
      <c r="H32" s="14">
        <v>814.6</v>
      </c>
      <c r="I32" t="s">
        <v>474</v>
      </c>
      <c r="J32" s="15">
        <v>41365</v>
      </c>
      <c r="K32" s="18">
        <v>1208</v>
      </c>
    </row>
    <row r="33" spans="1:228">
      <c r="A33" s="7" t="s">
        <v>735</v>
      </c>
      <c r="B33" t="s">
        <v>1474</v>
      </c>
      <c r="C33" s="8" t="s">
        <v>1406</v>
      </c>
      <c r="D33" t="s">
        <v>445</v>
      </c>
      <c r="E33" t="s">
        <v>737</v>
      </c>
      <c r="F33" s="14">
        <v>85.75</v>
      </c>
      <c r="G33" s="14">
        <v>0</v>
      </c>
      <c r="H33" s="14">
        <v>475</v>
      </c>
      <c r="I33" t="s">
        <v>738</v>
      </c>
      <c r="J33" s="15">
        <v>41365</v>
      </c>
      <c r="K33" s="18">
        <v>1043</v>
      </c>
    </row>
    <row r="34" spans="1:228">
      <c r="A34" s="33" t="s">
        <v>757</v>
      </c>
      <c r="B34" s="34" t="s">
        <v>1481</v>
      </c>
      <c r="C34" s="35" t="s">
        <v>1482</v>
      </c>
      <c r="D34" s="34" t="s">
        <v>758</v>
      </c>
      <c r="E34" s="34" t="s">
        <v>760</v>
      </c>
      <c r="F34" s="38">
        <v>105.38</v>
      </c>
      <c r="G34" s="38">
        <v>0</v>
      </c>
      <c r="H34" s="38">
        <v>475</v>
      </c>
      <c r="I34" s="34" t="s">
        <v>718</v>
      </c>
      <c r="J34" s="39">
        <v>41365</v>
      </c>
      <c r="K34" s="43">
        <v>1043</v>
      </c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4"/>
      <c r="AI34" s="34"/>
      <c r="AJ34" s="34"/>
      <c r="AK34" s="34"/>
      <c r="AL34" s="34"/>
      <c r="AM34" s="34"/>
      <c r="AN34" s="34"/>
      <c r="AO34" s="34"/>
      <c r="AP34" s="34"/>
      <c r="AQ34" s="34"/>
      <c r="AR34" s="34"/>
      <c r="AS34" s="34"/>
      <c r="AT34" s="34"/>
      <c r="AU34" s="34"/>
      <c r="AV34" s="34"/>
      <c r="AW34" s="34"/>
      <c r="AX34" s="34"/>
      <c r="AY34" s="34"/>
      <c r="AZ34" s="34"/>
      <c r="BA34" s="34"/>
      <c r="BB34" s="34"/>
      <c r="BC34" s="34"/>
      <c r="BD34" s="34"/>
      <c r="BE34" s="34"/>
      <c r="BF34" s="34"/>
      <c r="BG34" s="34"/>
      <c r="BH34" s="34"/>
      <c r="BI34" s="34"/>
      <c r="BJ34" s="34"/>
      <c r="BK34" s="34"/>
      <c r="BL34" s="34"/>
      <c r="BM34" s="34"/>
      <c r="BN34" s="34"/>
      <c r="BO34" s="34"/>
      <c r="BP34" s="34"/>
      <c r="BQ34" s="34"/>
      <c r="BR34" s="34"/>
      <c r="BS34" s="34"/>
      <c r="BT34" s="34"/>
      <c r="BU34" s="34"/>
      <c r="BV34" s="34"/>
      <c r="BW34" s="34"/>
      <c r="BX34" s="34"/>
      <c r="BY34" s="34"/>
      <c r="BZ34" s="34"/>
      <c r="CA34" s="34"/>
      <c r="CB34" s="34"/>
      <c r="CC34" s="34"/>
      <c r="CD34" s="34"/>
      <c r="CE34" s="34"/>
      <c r="CF34" s="34"/>
      <c r="CG34" s="34"/>
      <c r="CH34" s="34"/>
      <c r="CI34" s="34"/>
      <c r="CJ34" s="34"/>
      <c r="CK34" s="34"/>
      <c r="CL34" s="34"/>
      <c r="CM34" s="34"/>
      <c r="CN34" s="34"/>
      <c r="CO34" s="34"/>
      <c r="CP34" s="34"/>
      <c r="CQ34" s="34"/>
      <c r="CR34" s="34"/>
      <c r="CS34" s="34"/>
      <c r="CT34" s="34"/>
      <c r="CU34" s="34"/>
      <c r="CV34" s="34"/>
      <c r="CW34" s="34"/>
      <c r="CX34" s="34"/>
      <c r="CY34" s="34"/>
      <c r="CZ34" s="34"/>
      <c r="DA34" s="34"/>
      <c r="DB34" s="34"/>
      <c r="DC34" s="34"/>
      <c r="DD34" s="34"/>
      <c r="DE34" s="34"/>
      <c r="DF34" s="34"/>
      <c r="DG34" s="34"/>
      <c r="DH34" s="34"/>
      <c r="DI34" s="34"/>
      <c r="DJ34" s="34"/>
      <c r="DK34" s="34"/>
      <c r="DL34" s="34"/>
      <c r="DM34" s="34"/>
      <c r="DN34" s="34"/>
      <c r="DO34" s="34"/>
      <c r="DP34" s="34"/>
      <c r="DQ34" s="34"/>
      <c r="DR34" s="34"/>
      <c r="DS34" s="34"/>
      <c r="DT34" s="34"/>
      <c r="DU34" s="34"/>
      <c r="DV34" s="34"/>
      <c r="DW34" s="34"/>
      <c r="DX34" s="34"/>
      <c r="DY34" s="34"/>
      <c r="DZ34" s="34"/>
      <c r="EA34" s="34"/>
      <c r="EB34" s="34"/>
      <c r="EC34" s="34"/>
      <c r="ED34" s="34"/>
      <c r="EE34" s="34"/>
      <c r="EF34" s="34"/>
      <c r="EG34" s="34"/>
      <c r="EH34" s="34"/>
      <c r="EI34" s="34"/>
      <c r="EJ34" s="34"/>
      <c r="EK34" s="34"/>
      <c r="EL34" s="34"/>
      <c r="EM34" s="34"/>
      <c r="EN34" s="34"/>
      <c r="EO34" s="34"/>
      <c r="EP34" s="34"/>
      <c r="EQ34" s="34"/>
      <c r="ER34" s="34"/>
      <c r="ES34" s="34"/>
      <c r="ET34" s="34"/>
      <c r="EU34" s="34"/>
      <c r="EV34" s="34"/>
      <c r="EW34" s="34"/>
      <c r="EX34" s="34"/>
      <c r="EY34" s="34"/>
      <c r="EZ34" s="34"/>
      <c r="FA34" s="34"/>
      <c r="FB34" s="34"/>
      <c r="FC34" s="34"/>
      <c r="FD34" s="34"/>
      <c r="FE34" s="34"/>
      <c r="FF34" s="34"/>
      <c r="FG34" s="34"/>
      <c r="FH34" s="34"/>
      <c r="FI34" s="34"/>
      <c r="FJ34" s="34"/>
      <c r="FK34" s="34"/>
      <c r="FL34" s="34"/>
      <c r="FM34" s="34"/>
      <c r="FN34" s="34"/>
      <c r="FO34" s="34"/>
      <c r="FP34" s="34"/>
      <c r="FQ34" s="34"/>
      <c r="FR34" s="34"/>
      <c r="FS34" s="34"/>
      <c r="FT34" s="34"/>
      <c r="FU34" s="34"/>
      <c r="FV34" s="34"/>
      <c r="FW34" s="34"/>
      <c r="FX34" s="34"/>
      <c r="FY34" s="34"/>
      <c r="FZ34" s="34"/>
      <c r="GA34" s="34"/>
      <c r="GB34" s="34"/>
      <c r="GC34" s="34"/>
      <c r="GD34" s="34"/>
      <c r="GE34" s="34"/>
      <c r="GF34" s="34"/>
      <c r="GG34" s="34"/>
      <c r="GH34" s="34"/>
      <c r="GI34" s="34"/>
      <c r="GJ34" s="34"/>
      <c r="GK34" s="34"/>
      <c r="GL34" s="34"/>
      <c r="GM34" s="34"/>
      <c r="GN34" s="34"/>
      <c r="GO34" s="34"/>
      <c r="GP34" s="34"/>
      <c r="GQ34" s="34"/>
      <c r="GR34" s="34"/>
      <c r="GS34" s="34"/>
      <c r="GT34" s="34"/>
      <c r="GU34" s="34"/>
      <c r="GV34" s="34"/>
      <c r="GW34" s="34"/>
      <c r="GX34" s="34"/>
      <c r="GY34" s="34"/>
      <c r="GZ34" s="34"/>
      <c r="HA34" s="34"/>
      <c r="HB34" s="34"/>
      <c r="HC34" s="34"/>
      <c r="HD34" s="34"/>
      <c r="HE34" s="34"/>
      <c r="HF34" s="34"/>
      <c r="HG34" s="34"/>
      <c r="HH34" s="34"/>
      <c r="HI34" s="34"/>
      <c r="HJ34" s="34"/>
      <c r="HK34" s="34"/>
      <c r="HL34" s="34"/>
      <c r="HM34" s="34"/>
      <c r="HN34" s="34"/>
      <c r="HO34" s="34"/>
      <c r="HP34" s="34"/>
      <c r="HQ34" s="34"/>
      <c r="HR34" s="34"/>
      <c r="HS34" s="34"/>
      <c r="HT34" s="34"/>
    </row>
    <row r="35" spans="1:228">
      <c r="A35" s="7" t="s">
        <v>776</v>
      </c>
      <c r="B35" t="s">
        <v>1489</v>
      </c>
      <c r="C35" s="8" t="s">
        <v>1380</v>
      </c>
      <c r="D35" t="s">
        <v>449</v>
      </c>
      <c r="E35" t="s">
        <v>778</v>
      </c>
      <c r="F35" s="14">
        <v>110.38</v>
      </c>
      <c r="G35" s="14">
        <v>0</v>
      </c>
      <c r="H35" s="14">
        <v>562.5</v>
      </c>
      <c r="I35" t="s">
        <v>513</v>
      </c>
      <c r="J35" s="15">
        <v>41365</v>
      </c>
      <c r="K35" s="18">
        <v>1208</v>
      </c>
    </row>
    <row r="36" spans="1:228">
      <c r="A36" s="7" t="s">
        <v>779</v>
      </c>
      <c r="B36" t="s">
        <v>1490</v>
      </c>
      <c r="C36" s="8" t="s">
        <v>1391</v>
      </c>
      <c r="D36" t="s">
        <v>404</v>
      </c>
      <c r="E36" t="s">
        <v>781</v>
      </c>
      <c r="F36" s="14">
        <v>77.5</v>
      </c>
      <c r="G36" s="14">
        <v>0</v>
      </c>
      <c r="H36" s="14">
        <v>475</v>
      </c>
      <c r="I36" t="s">
        <v>384</v>
      </c>
      <c r="J36" s="15">
        <v>41365</v>
      </c>
      <c r="K36" s="18">
        <v>1043</v>
      </c>
    </row>
    <row r="37" spans="1:228">
      <c r="A37" s="7" t="s">
        <v>782</v>
      </c>
      <c r="B37" t="s">
        <v>1491</v>
      </c>
      <c r="C37" s="8" t="s">
        <v>1391</v>
      </c>
      <c r="D37" t="s">
        <v>404</v>
      </c>
      <c r="E37" t="s">
        <v>784</v>
      </c>
      <c r="F37" s="14">
        <v>103.25</v>
      </c>
      <c r="G37" s="14">
        <v>0</v>
      </c>
      <c r="H37" s="14">
        <v>475</v>
      </c>
      <c r="I37" t="s">
        <v>726</v>
      </c>
      <c r="J37" s="15">
        <v>41365</v>
      </c>
      <c r="K37" s="18">
        <v>1043</v>
      </c>
    </row>
    <row r="38" spans="1:228">
      <c r="A38" s="7" t="s">
        <v>785</v>
      </c>
      <c r="B38" t="s">
        <v>1492</v>
      </c>
      <c r="C38" s="8" t="s">
        <v>1493</v>
      </c>
      <c r="D38" t="s">
        <v>786</v>
      </c>
      <c r="E38" t="s">
        <v>788</v>
      </c>
      <c r="F38" s="14">
        <v>77.25</v>
      </c>
      <c r="G38" s="14">
        <v>0</v>
      </c>
      <c r="H38" s="14">
        <v>475</v>
      </c>
      <c r="I38" t="s">
        <v>652</v>
      </c>
      <c r="J38" s="15">
        <v>41365</v>
      </c>
      <c r="K38" s="18">
        <v>1043</v>
      </c>
    </row>
    <row r="39" spans="1:228">
      <c r="A39" s="7" t="s">
        <v>806</v>
      </c>
      <c r="B39" t="s">
        <v>1500</v>
      </c>
      <c r="C39" s="8" t="s">
        <v>1412</v>
      </c>
      <c r="D39" t="s">
        <v>463</v>
      </c>
      <c r="E39" t="s">
        <v>808</v>
      </c>
      <c r="F39" s="14">
        <v>157.38</v>
      </c>
      <c r="G39" s="14">
        <v>27.63</v>
      </c>
      <c r="H39" s="14">
        <v>814.6</v>
      </c>
      <c r="I39" t="s">
        <v>474</v>
      </c>
      <c r="J39" s="15">
        <v>41365</v>
      </c>
      <c r="K39" s="18">
        <v>1208</v>
      </c>
    </row>
    <row r="40" spans="1:228">
      <c r="A40" s="7" t="s">
        <v>809</v>
      </c>
      <c r="B40" t="s">
        <v>1501</v>
      </c>
      <c r="C40" s="8" t="s">
        <v>1459</v>
      </c>
      <c r="D40" t="s">
        <v>692</v>
      </c>
      <c r="E40" t="s">
        <v>811</v>
      </c>
      <c r="F40" s="14">
        <v>140.13</v>
      </c>
      <c r="G40" s="14">
        <v>31.25</v>
      </c>
      <c r="H40" s="14">
        <v>815</v>
      </c>
      <c r="I40" t="s">
        <v>473</v>
      </c>
      <c r="J40" s="15">
        <v>41365</v>
      </c>
      <c r="K40" s="18">
        <v>1208</v>
      </c>
    </row>
    <row r="41" spans="1:228">
      <c r="A41" s="7" t="s">
        <v>815</v>
      </c>
      <c r="B41" t="s">
        <v>1503</v>
      </c>
      <c r="C41" s="8" t="s">
        <v>1459</v>
      </c>
      <c r="D41" t="s">
        <v>692</v>
      </c>
      <c r="E41" t="s">
        <v>817</v>
      </c>
      <c r="F41" s="14">
        <v>140.13</v>
      </c>
      <c r="G41" s="14">
        <v>31.25</v>
      </c>
      <c r="H41" s="14">
        <v>815</v>
      </c>
      <c r="I41" t="s">
        <v>473</v>
      </c>
      <c r="J41" s="15">
        <v>41365</v>
      </c>
      <c r="K41" s="18">
        <v>1208</v>
      </c>
    </row>
    <row r="42" spans="1:228">
      <c r="A42" s="7" t="s">
        <v>818</v>
      </c>
      <c r="B42" t="s">
        <v>1504</v>
      </c>
      <c r="C42" s="8" t="s">
        <v>1386</v>
      </c>
      <c r="D42" t="s">
        <v>819</v>
      </c>
      <c r="E42" t="s">
        <v>821</v>
      </c>
      <c r="F42" s="14">
        <v>140.13</v>
      </c>
      <c r="G42" s="14">
        <v>31.25</v>
      </c>
      <c r="H42" s="14">
        <v>815</v>
      </c>
      <c r="I42" t="s">
        <v>473</v>
      </c>
      <c r="J42" s="15">
        <v>41365</v>
      </c>
      <c r="K42" s="18">
        <v>1208</v>
      </c>
    </row>
    <row r="43" spans="1:228">
      <c r="A43" s="7" t="s">
        <v>818</v>
      </c>
      <c r="B43" t="s">
        <v>1504</v>
      </c>
      <c r="C43" s="8" t="s">
        <v>1386</v>
      </c>
      <c r="D43" t="s">
        <v>819</v>
      </c>
      <c r="E43" t="s">
        <v>823</v>
      </c>
      <c r="F43" s="14">
        <v>140.13</v>
      </c>
      <c r="G43" s="14">
        <v>31.25</v>
      </c>
      <c r="H43" s="14">
        <v>815</v>
      </c>
      <c r="I43" t="s">
        <v>473</v>
      </c>
      <c r="J43" s="15">
        <v>41365</v>
      </c>
      <c r="K43" s="18">
        <v>1208</v>
      </c>
    </row>
    <row r="44" spans="1:228">
      <c r="A44" s="7" t="s">
        <v>824</v>
      </c>
      <c r="B44" t="s">
        <v>1505</v>
      </c>
      <c r="C44" s="8" t="s">
        <v>1459</v>
      </c>
      <c r="D44" t="s">
        <v>692</v>
      </c>
      <c r="E44" t="s">
        <v>826</v>
      </c>
      <c r="F44" s="14">
        <v>187.75</v>
      </c>
      <c r="G44" s="14">
        <v>31.25</v>
      </c>
      <c r="H44" s="14">
        <v>815</v>
      </c>
      <c r="I44" t="s">
        <v>478</v>
      </c>
      <c r="J44" s="15">
        <v>41365</v>
      </c>
      <c r="K44" s="18">
        <v>1208</v>
      </c>
    </row>
    <row r="45" spans="1:228">
      <c r="A45" s="7" t="s">
        <v>827</v>
      </c>
      <c r="B45" t="s">
        <v>1506</v>
      </c>
      <c r="C45" s="8" t="s">
        <v>1459</v>
      </c>
      <c r="D45" t="s">
        <v>692</v>
      </c>
      <c r="E45" t="s">
        <v>829</v>
      </c>
      <c r="F45" s="14">
        <v>187.75</v>
      </c>
      <c r="G45" s="14">
        <v>31.25</v>
      </c>
      <c r="H45" s="14">
        <v>815</v>
      </c>
      <c r="I45" t="s">
        <v>478</v>
      </c>
      <c r="J45" s="15">
        <v>41365</v>
      </c>
      <c r="K45" s="18">
        <v>1208</v>
      </c>
    </row>
    <row r="46" spans="1:228">
      <c r="A46" s="7" t="s">
        <v>830</v>
      </c>
      <c r="B46" t="s">
        <v>1507</v>
      </c>
      <c r="C46" s="8" t="s">
        <v>1508</v>
      </c>
      <c r="D46" t="s">
        <v>831</v>
      </c>
      <c r="E46" t="s">
        <v>833</v>
      </c>
      <c r="F46" s="14">
        <v>77.25</v>
      </c>
      <c r="G46" s="14">
        <v>0</v>
      </c>
      <c r="H46" s="14">
        <v>475</v>
      </c>
      <c r="I46" t="s">
        <v>652</v>
      </c>
      <c r="J46" s="15">
        <v>41365</v>
      </c>
      <c r="K46" s="18">
        <v>1043</v>
      </c>
    </row>
    <row r="47" spans="1:228">
      <c r="A47" s="7" t="s">
        <v>838</v>
      </c>
      <c r="B47" t="s">
        <v>1510</v>
      </c>
      <c r="C47" s="8" t="s">
        <v>1459</v>
      </c>
      <c r="D47" t="s">
        <v>692</v>
      </c>
      <c r="E47" t="s">
        <v>841</v>
      </c>
      <c r="F47" s="14">
        <v>64.63</v>
      </c>
      <c r="G47" s="14">
        <v>31.25</v>
      </c>
      <c r="H47" s="14">
        <v>475</v>
      </c>
      <c r="I47" t="s">
        <v>488</v>
      </c>
      <c r="J47" s="15">
        <v>41365</v>
      </c>
      <c r="K47" s="18">
        <v>1043</v>
      </c>
    </row>
    <row r="48" spans="1:228">
      <c r="A48" s="7" t="s">
        <v>838</v>
      </c>
      <c r="B48" t="s">
        <v>1510</v>
      </c>
      <c r="C48" s="8" t="s">
        <v>1459</v>
      </c>
      <c r="D48" t="s">
        <v>692</v>
      </c>
      <c r="E48" t="s">
        <v>870</v>
      </c>
      <c r="F48" s="14">
        <v>64.63</v>
      </c>
      <c r="G48" s="14">
        <v>31.25</v>
      </c>
      <c r="H48" s="14">
        <v>475</v>
      </c>
      <c r="I48" t="s">
        <v>488</v>
      </c>
      <c r="J48" s="15">
        <v>41365</v>
      </c>
      <c r="K48" s="18">
        <v>1043</v>
      </c>
    </row>
    <row r="49" spans="1:11">
      <c r="A49" s="7" t="s">
        <v>1015</v>
      </c>
      <c r="B49" t="s">
        <v>1566</v>
      </c>
      <c r="C49" s="8" t="s">
        <v>1567</v>
      </c>
      <c r="D49" t="s">
        <v>1016</v>
      </c>
      <c r="E49" t="s">
        <v>1018</v>
      </c>
      <c r="F49" s="14">
        <v>55.88</v>
      </c>
      <c r="G49" s="14">
        <v>0</v>
      </c>
      <c r="H49" s="14">
        <v>375</v>
      </c>
      <c r="I49" t="s">
        <v>494</v>
      </c>
      <c r="J49" s="15">
        <v>41365</v>
      </c>
      <c r="K49" s="18">
        <v>833</v>
      </c>
    </row>
    <row r="50" spans="1:11">
      <c r="A50" s="7" t="s">
        <v>1019</v>
      </c>
      <c r="B50" t="s">
        <v>1568</v>
      </c>
      <c r="C50" s="8" t="s">
        <v>1569</v>
      </c>
      <c r="D50" t="s">
        <v>1020</v>
      </c>
      <c r="E50" t="s">
        <v>1022</v>
      </c>
      <c r="F50" s="14">
        <v>151.25</v>
      </c>
      <c r="G50" s="14">
        <v>0</v>
      </c>
      <c r="H50" s="14">
        <v>815</v>
      </c>
      <c r="I50" t="s">
        <v>700</v>
      </c>
      <c r="J50" s="15">
        <v>41365</v>
      </c>
      <c r="K50" s="18">
        <v>1208</v>
      </c>
    </row>
    <row r="51" spans="1:11">
      <c r="A51" s="7" t="s">
        <v>1024</v>
      </c>
      <c r="B51" t="s">
        <v>1570</v>
      </c>
      <c r="C51" s="8" t="s">
        <v>1571</v>
      </c>
      <c r="D51" t="s">
        <v>1025</v>
      </c>
      <c r="E51" t="s">
        <v>1027</v>
      </c>
      <c r="F51" s="14">
        <v>76</v>
      </c>
      <c r="G51" s="14">
        <v>0</v>
      </c>
      <c r="H51" s="14">
        <v>375</v>
      </c>
      <c r="I51" t="s">
        <v>743</v>
      </c>
      <c r="J51" s="15">
        <v>41365</v>
      </c>
      <c r="K51" s="18">
        <v>833</v>
      </c>
    </row>
    <row r="52" spans="1:11">
      <c r="A52" s="7" t="s">
        <v>1051</v>
      </c>
      <c r="B52" t="s">
        <v>1576</v>
      </c>
      <c r="C52" s="8" t="s">
        <v>1553</v>
      </c>
      <c r="D52" t="s">
        <v>635</v>
      </c>
      <c r="E52" t="s">
        <v>1053</v>
      </c>
      <c r="F52" s="14">
        <v>110.38</v>
      </c>
      <c r="G52" s="14">
        <v>31.25</v>
      </c>
      <c r="H52" s="14">
        <v>562.5</v>
      </c>
      <c r="I52" t="s">
        <v>513</v>
      </c>
      <c r="J52" s="15">
        <v>41365</v>
      </c>
      <c r="K52" s="18">
        <v>1043</v>
      </c>
    </row>
    <row r="53" spans="1:11">
      <c r="A53" s="7" t="s">
        <v>1057</v>
      </c>
      <c r="B53" t="s">
        <v>1577</v>
      </c>
      <c r="C53" s="8" t="s">
        <v>1386</v>
      </c>
      <c r="D53" t="s">
        <v>819</v>
      </c>
      <c r="E53" t="s">
        <v>1059</v>
      </c>
      <c r="F53" s="14">
        <v>64.63</v>
      </c>
      <c r="G53" s="14">
        <v>0</v>
      </c>
      <c r="H53" s="14">
        <v>475</v>
      </c>
      <c r="I53" t="s">
        <v>488</v>
      </c>
      <c r="J53" s="15">
        <v>41365</v>
      </c>
      <c r="K53" s="18">
        <v>1043</v>
      </c>
    </row>
    <row r="54" spans="1:11">
      <c r="A54" s="7" t="s">
        <v>1075</v>
      </c>
      <c r="B54" t="s">
        <v>1581</v>
      </c>
      <c r="C54" s="8" t="s">
        <v>1393</v>
      </c>
      <c r="D54" t="s">
        <v>410</v>
      </c>
      <c r="E54" t="s">
        <v>1077</v>
      </c>
      <c r="F54" s="14">
        <v>64.63</v>
      </c>
      <c r="G54" s="14">
        <v>31.25</v>
      </c>
      <c r="H54" s="14">
        <v>475</v>
      </c>
      <c r="I54" t="s">
        <v>488</v>
      </c>
      <c r="J54" s="15">
        <v>41365</v>
      </c>
      <c r="K54" s="18">
        <v>1043</v>
      </c>
    </row>
    <row r="55" spans="1:11">
      <c r="A55" s="7" t="s">
        <v>1082</v>
      </c>
      <c r="B55" t="s">
        <v>1584</v>
      </c>
      <c r="C55" s="8" t="s">
        <v>1400</v>
      </c>
      <c r="D55" t="s">
        <v>431</v>
      </c>
      <c r="E55" t="s">
        <v>1084</v>
      </c>
      <c r="F55" s="14">
        <v>85.13</v>
      </c>
      <c r="G55" s="14">
        <v>27.63</v>
      </c>
      <c r="H55" s="14">
        <v>475</v>
      </c>
      <c r="I55" t="s">
        <v>372</v>
      </c>
      <c r="J55" s="15">
        <v>41365</v>
      </c>
      <c r="K55" s="18">
        <v>1043</v>
      </c>
    </row>
    <row r="56" spans="1:11">
      <c r="A56" s="7" t="s">
        <v>1104</v>
      </c>
      <c r="B56" t="s">
        <v>1589</v>
      </c>
      <c r="C56" s="8" t="s">
        <v>1412</v>
      </c>
      <c r="D56" t="s">
        <v>463</v>
      </c>
      <c r="E56" t="s">
        <v>1106</v>
      </c>
      <c r="F56" s="14">
        <v>116</v>
      </c>
      <c r="G56" s="14">
        <v>27.63</v>
      </c>
      <c r="H56" s="14">
        <v>562.5</v>
      </c>
      <c r="I56" t="s">
        <v>382</v>
      </c>
      <c r="J56" s="15">
        <v>41365</v>
      </c>
      <c r="K56" s="18">
        <v>1043</v>
      </c>
    </row>
    <row r="57" spans="1:11">
      <c r="A57" s="7" t="s">
        <v>1133</v>
      </c>
      <c r="B57" t="s">
        <v>1597</v>
      </c>
      <c r="C57" s="8" t="s">
        <v>1380</v>
      </c>
      <c r="D57" t="s">
        <v>449</v>
      </c>
      <c r="E57" t="s">
        <v>1135</v>
      </c>
      <c r="F57" s="14">
        <v>77.5</v>
      </c>
      <c r="G57" s="14">
        <v>31.25</v>
      </c>
      <c r="H57" s="14">
        <v>475</v>
      </c>
      <c r="I57" t="s">
        <v>384</v>
      </c>
      <c r="J57" s="15">
        <v>41365</v>
      </c>
      <c r="K57" s="18">
        <v>0</v>
      </c>
    </row>
    <row r="58" spans="1:11">
      <c r="A58" s="7" t="s">
        <v>1136</v>
      </c>
      <c r="B58" t="s">
        <v>1598</v>
      </c>
      <c r="C58" s="8" t="s">
        <v>1599</v>
      </c>
      <c r="D58" t="s">
        <v>1137</v>
      </c>
      <c r="E58" t="s">
        <v>1139</v>
      </c>
      <c r="F58" s="14">
        <v>196.75</v>
      </c>
      <c r="G58" s="14">
        <v>27.63</v>
      </c>
      <c r="H58" s="14">
        <v>814.6</v>
      </c>
      <c r="I58" t="s">
        <v>699</v>
      </c>
      <c r="J58" s="15">
        <v>41365</v>
      </c>
      <c r="K58" s="18">
        <v>1208</v>
      </c>
    </row>
    <row r="59" spans="1:11">
      <c r="A59" s="7" t="s">
        <v>1140</v>
      </c>
      <c r="B59" t="s">
        <v>1600</v>
      </c>
      <c r="C59" s="8" t="s">
        <v>1378</v>
      </c>
      <c r="D59" t="s">
        <v>352</v>
      </c>
      <c r="E59" t="s">
        <v>1142</v>
      </c>
      <c r="F59" s="14">
        <v>77.5</v>
      </c>
      <c r="G59" s="14">
        <v>31.25</v>
      </c>
      <c r="H59" s="14">
        <v>475</v>
      </c>
      <c r="I59" t="s">
        <v>384</v>
      </c>
      <c r="J59" s="15">
        <v>41365</v>
      </c>
      <c r="K59" s="18">
        <v>0</v>
      </c>
    </row>
    <row r="60" spans="1:11">
      <c r="A60" s="7" t="s">
        <v>1143</v>
      </c>
      <c r="B60" t="s">
        <v>1601</v>
      </c>
      <c r="C60" s="8" t="s">
        <v>1409</v>
      </c>
      <c r="D60" t="s">
        <v>453</v>
      </c>
      <c r="E60" t="s">
        <v>1145</v>
      </c>
      <c r="F60" s="14">
        <v>77.5</v>
      </c>
      <c r="G60" s="14">
        <v>31.25</v>
      </c>
      <c r="H60" s="14">
        <v>475</v>
      </c>
      <c r="I60" t="s">
        <v>384</v>
      </c>
      <c r="J60" s="15">
        <v>41365</v>
      </c>
      <c r="K60" s="18">
        <v>0</v>
      </c>
    </row>
    <row r="61" spans="1:11">
      <c r="A61" s="7" t="s">
        <v>1146</v>
      </c>
      <c r="B61" t="s">
        <v>1602</v>
      </c>
      <c r="C61" s="8" t="s">
        <v>1603</v>
      </c>
      <c r="D61" t="s">
        <v>404</v>
      </c>
      <c r="F61" s="14">
        <v>110.38</v>
      </c>
      <c r="G61" s="14">
        <v>31.25</v>
      </c>
      <c r="H61" s="14">
        <v>562.5</v>
      </c>
      <c r="I61" t="s">
        <v>513</v>
      </c>
      <c r="J61" s="15">
        <v>41365</v>
      </c>
      <c r="K61" s="18">
        <v>0</v>
      </c>
    </row>
    <row r="62" spans="1:11">
      <c r="A62" s="7" t="s">
        <v>1146</v>
      </c>
      <c r="B62" t="s">
        <v>1602</v>
      </c>
      <c r="C62" s="8" t="s">
        <v>1603</v>
      </c>
      <c r="D62" t="s">
        <v>404</v>
      </c>
      <c r="E62" t="s">
        <v>1148</v>
      </c>
      <c r="F62" s="14">
        <v>110.38</v>
      </c>
      <c r="G62" s="14">
        <v>31.25</v>
      </c>
      <c r="H62" s="14">
        <v>562.5</v>
      </c>
      <c r="I62" t="s">
        <v>513</v>
      </c>
      <c r="J62" s="15">
        <v>41365</v>
      </c>
      <c r="K62" s="18">
        <v>0</v>
      </c>
    </row>
    <row r="63" spans="1:11">
      <c r="A63" s="7" t="s">
        <v>1153</v>
      </c>
      <c r="B63" t="s">
        <v>1606</v>
      </c>
      <c r="C63" s="8" t="s">
        <v>1607</v>
      </c>
      <c r="D63" t="s">
        <v>1154</v>
      </c>
      <c r="E63" t="s">
        <v>1156</v>
      </c>
      <c r="F63" s="14">
        <v>77.5</v>
      </c>
      <c r="G63" s="14">
        <v>31.25</v>
      </c>
      <c r="H63" s="14">
        <v>475</v>
      </c>
      <c r="I63" t="s">
        <v>384</v>
      </c>
      <c r="J63" s="15">
        <v>41365</v>
      </c>
      <c r="K63" s="18">
        <v>0</v>
      </c>
    </row>
    <row r="64" spans="1:11">
      <c r="A64" s="7" t="s">
        <v>1160</v>
      </c>
      <c r="B64" t="s">
        <v>1609</v>
      </c>
      <c r="C64" s="8" t="s">
        <v>1428</v>
      </c>
      <c r="D64" t="s">
        <v>546</v>
      </c>
      <c r="E64" t="s">
        <v>1162</v>
      </c>
      <c r="F64" s="14">
        <v>77.5</v>
      </c>
      <c r="G64" s="14">
        <v>31.25</v>
      </c>
      <c r="H64" s="14">
        <v>475</v>
      </c>
      <c r="I64" t="s">
        <v>384</v>
      </c>
      <c r="J64" s="15">
        <v>41365</v>
      </c>
      <c r="K64" s="18">
        <v>0</v>
      </c>
    </row>
    <row r="65" spans="1:228">
      <c r="A65" s="7" t="s">
        <v>1163</v>
      </c>
      <c r="B65" t="s">
        <v>1413</v>
      </c>
      <c r="C65" s="8" t="s">
        <v>1391</v>
      </c>
      <c r="D65" t="s">
        <v>404</v>
      </c>
      <c r="E65" t="s">
        <v>1165</v>
      </c>
      <c r="F65" s="14">
        <v>77.5</v>
      </c>
      <c r="G65" s="14">
        <v>31.25</v>
      </c>
      <c r="H65" s="14">
        <v>475</v>
      </c>
      <c r="I65" t="s">
        <v>384</v>
      </c>
      <c r="J65" s="15">
        <v>41365</v>
      </c>
      <c r="K65" s="18">
        <v>0</v>
      </c>
    </row>
    <row r="66" spans="1:228">
      <c r="A66" s="7" t="s">
        <v>1178</v>
      </c>
      <c r="B66" t="s">
        <v>1615</v>
      </c>
      <c r="C66" s="8" t="s">
        <v>1384</v>
      </c>
      <c r="D66" t="s">
        <v>377</v>
      </c>
      <c r="E66" t="s">
        <v>1180</v>
      </c>
      <c r="F66" s="14">
        <v>110.38</v>
      </c>
      <c r="G66" s="14">
        <v>31.25</v>
      </c>
      <c r="H66" s="14">
        <v>562.5</v>
      </c>
      <c r="I66" t="s">
        <v>513</v>
      </c>
      <c r="J66" s="15">
        <v>41365</v>
      </c>
      <c r="K66" s="18">
        <v>0</v>
      </c>
    </row>
    <row r="67" spans="1:228">
      <c r="A67" s="33" t="s">
        <v>556</v>
      </c>
      <c r="B67" s="34" t="s">
        <v>1431</v>
      </c>
      <c r="C67" s="35" t="s">
        <v>1384</v>
      </c>
      <c r="D67" s="34" t="s">
        <v>1209</v>
      </c>
      <c r="E67" s="34" t="s">
        <v>1211</v>
      </c>
      <c r="F67" s="38">
        <v>196.75</v>
      </c>
      <c r="G67" s="38">
        <v>27.63</v>
      </c>
      <c r="H67" s="38">
        <v>814.6</v>
      </c>
      <c r="I67" s="34" t="s">
        <v>699</v>
      </c>
      <c r="J67" s="39">
        <v>41365</v>
      </c>
      <c r="K67" s="43">
        <v>0</v>
      </c>
      <c r="L67" s="34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  <c r="X67" s="34"/>
      <c r="Y67" s="34"/>
      <c r="Z67" s="34"/>
      <c r="AA67" s="34"/>
      <c r="AB67" s="34"/>
      <c r="AC67" s="34"/>
      <c r="AD67" s="34"/>
      <c r="AE67" s="34"/>
      <c r="AF67" s="34"/>
      <c r="AG67" s="34"/>
      <c r="AH67" s="34"/>
      <c r="AI67" s="34"/>
      <c r="AJ67" s="34"/>
      <c r="AK67" s="34"/>
      <c r="AL67" s="34"/>
      <c r="AM67" s="34"/>
      <c r="AN67" s="34"/>
      <c r="AO67" s="34"/>
      <c r="AP67" s="34"/>
      <c r="AQ67" s="34"/>
      <c r="AR67" s="34"/>
      <c r="AS67" s="34"/>
      <c r="AT67" s="34"/>
      <c r="AU67" s="34"/>
      <c r="AV67" s="34"/>
      <c r="AW67" s="34"/>
      <c r="AX67" s="34"/>
      <c r="AY67" s="34"/>
      <c r="AZ67" s="34"/>
      <c r="BA67" s="34"/>
      <c r="BB67" s="34"/>
      <c r="BC67" s="34"/>
      <c r="BD67" s="34"/>
      <c r="BE67" s="34"/>
      <c r="BF67" s="34"/>
      <c r="BG67" s="34"/>
      <c r="BH67" s="34"/>
      <c r="BI67" s="34"/>
      <c r="BJ67" s="34"/>
      <c r="BK67" s="34"/>
      <c r="BL67" s="34"/>
      <c r="BM67" s="34"/>
      <c r="BN67" s="34"/>
      <c r="BO67" s="34"/>
      <c r="BP67" s="34"/>
      <c r="BQ67" s="34"/>
      <c r="BR67" s="34"/>
      <c r="BS67" s="34"/>
      <c r="BT67" s="34"/>
      <c r="BU67" s="34"/>
      <c r="BV67" s="34"/>
      <c r="BW67" s="34"/>
      <c r="BX67" s="34"/>
      <c r="BY67" s="34"/>
      <c r="BZ67" s="34"/>
      <c r="CA67" s="34"/>
      <c r="CB67" s="34"/>
      <c r="CC67" s="34"/>
      <c r="CD67" s="34"/>
      <c r="CE67" s="34"/>
      <c r="CF67" s="34"/>
      <c r="CG67" s="34"/>
      <c r="CH67" s="34"/>
      <c r="CI67" s="34"/>
      <c r="CJ67" s="34"/>
      <c r="CK67" s="34"/>
      <c r="CL67" s="34"/>
      <c r="CM67" s="34"/>
      <c r="CN67" s="34"/>
      <c r="CO67" s="34"/>
      <c r="CP67" s="34"/>
      <c r="CQ67" s="34"/>
      <c r="CR67" s="34"/>
      <c r="CS67" s="34"/>
      <c r="CT67" s="34"/>
      <c r="CU67" s="34"/>
      <c r="CV67" s="34"/>
      <c r="CW67" s="34"/>
      <c r="CX67" s="34"/>
      <c r="CY67" s="34"/>
      <c r="CZ67" s="34"/>
      <c r="DA67" s="34"/>
      <c r="DB67" s="34"/>
      <c r="DC67" s="34"/>
      <c r="DD67" s="34"/>
      <c r="DE67" s="34"/>
      <c r="DF67" s="34"/>
      <c r="DG67" s="34"/>
      <c r="DH67" s="34"/>
      <c r="DI67" s="34"/>
      <c r="DJ67" s="34"/>
      <c r="DK67" s="34"/>
      <c r="DL67" s="34"/>
      <c r="DM67" s="34"/>
      <c r="DN67" s="34"/>
      <c r="DO67" s="34"/>
      <c r="DP67" s="34"/>
      <c r="DQ67" s="34"/>
      <c r="DR67" s="34"/>
      <c r="DS67" s="34"/>
      <c r="DT67" s="34"/>
      <c r="DU67" s="34"/>
      <c r="DV67" s="34"/>
      <c r="DW67" s="34"/>
      <c r="DX67" s="34"/>
      <c r="DY67" s="34"/>
      <c r="DZ67" s="34"/>
      <c r="EA67" s="34"/>
      <c r="EB67" s="34"/>
      <c r="EC67" s="34"/>
      <c r="ED67" s="34"/>
      <c r="EE67" s="34"/>
      <c r="EF67" s="34"/>
      <c r="EG67" s="34"/>
      <c r="EH67" s="34"/>
      <c r="EI67" s="34"/>
      <c r="EJ67" s="34"/>
      <c r="EK67" s="34"/>
      <c r="EL67" s="34"/>
      <c r="EM67" s="34"/>
      <c r="EN67" s="34"/>
      <c r="EO67" s="34"/>
      <c r="EP67" s="34"/>
      <c r="EQ67" s="34"/>
      <c r="ER67" s="34"/>
      <c r="ES67" s="34"/>
      <c r="ET67" s="34"/>
      <c r="EU67" s="34"/>
      <c r="EV67" s="34"/>
      <c r="EW67" s="34"/>
      <c r="EX67" s="34"/>
      <c r="EY67" s="34"/>
      <c r="EZ67" s="34"/>
      <c r="FA67" s="34"/>
      <c r="FB67" s="34"/>
      <c r="FC67" s="34"/>
      <c r="FD67" s="34"/>
      <c r="FE67" s="34"/>
      <c r="FF67" s="34"/>
      <c r="FG67" s="34"/>
      <c r="FH67" s="34"/>
      <c r="FI67" s="34"/>
      <c r="FJ67" s="34"/>
      <c r="FK67" s="34"/>
      <c r="FL67" s="34"/>
      <c r="FM67" s="34"/>
      <c r="FN67" s="34"/>
      <c r="FO67" s="34"/>
      <c r="FP67" s="34"/>
      <c r="FQ67" s="34"/>
      <c r="FR67" s="34"/>
      <c r="FS67" s="34"/>
      <c r="FT67" s="34"/>
      <c r="FU67" s="34"/>
      <c r="FV67" s="34"/>
      <c r="FW67" s="34"/>
      <c r="FX67" s="34"/>
      <c r="FY67" s="34"/>
      <c r="FZ67" s="34"/>
      <c r="GA67" s="34"/>
      <c r="GB67" s="34"/>
      <c r="GC67" s="34"/>
      <c r="GD67" s="34"/>
      <c r="GE67" s="34"/>
      <c r="GF67" s="34"/>
      <c r="GG67" s="34"/>
      <c r="GH67" s="34"/>
      <c r="GI67" s="34"/>
      <c r="GJ67" s="34"/>
      <c r="GK67" s="34"/>
      <c r="GL67" s="34"/>
      <c r="GM67" s="34"/>
      <c r="GN67" s="34"/>
      <c r="GO67" s="34"/>
      <c r="GP67" s="34"/>
      <c r="GQ67" s="34"/>
      <c r="GR67" s="34"/>
      <c r="GS67" s="34"/>
      <c r="GT67" s="34"/>
      <c r="GU67" s="34"/>
      <c r="GV67" s="34"/>
      <c r="GW67" s="34"/>
      <c r="GX67" s="34"/>
      <c r="GY67" s="34"/>
      <c r="GZ67" s="34"/>
      <c r="HA67" s="34"/>
      <c r="HB67" s="34"/>
      <c r="HC67" s="34"/>
      <c r="HD67" s="34"/>
      <c r="HE67" s="34"/>
      <c r="HF67" s="34"/>
      <c r="HG67" s="34"/>
      <c r="HH67" s="34"/>
      <c r="HI67" s="34"/>
      <c r="HJ67" s="34"/>
      <c r="HK67" s="34"/>
      <c r="HL67" s="34"/>
      <c r="HM67" s="34"/>
      <c r="HN67" s="34"/>
      <c r="HO67" s="34"/>
      <c r="HP67" s="34"/>
      <c r="HQ67" s="34"/>
      <c r="HR67" s="34"/>
      <c r="HS67" s="34"/>
      <c r="HT67" s="34"/>
    </row>
    <row r="68" spans="1:228">
      <c r="A68" s="7" t="s">
        <v>1215</v>
      </c>
      <c r="B68" t="s">
        <v>1623</v>
      </c>
      <c r="C68" s="8" t="s">
        <v>1624</v>
      </c>
      <c r="D68" t="s">
        <v>1216</v>
      </c>
      <c r="E68" t="s">
        <v>1218</v>
      </c>
      <c r="F68" s="14">
        <v>110.38</v>
      </c>
      <c r="G68" s="14">
        <v>31.25</v>
      </c>
      <c r="H68" s="14">
        <v>475</v>
      </c>
      <c r="I68" t="s">
        <v>513</v>
      </c>
      <c r="J68" s="15">
        <v>41365</v>
      </c>
      <c r="K68" s="18">
        <v>0</v>
      </c>
    </row>
    <row r="69" spans="1:228">
      <c r="A69" s="7" t="s">
        <v>1275</v>
      </c>
      <c r="B69" t="s">
        <v>1641</v>
      </c>
      <c r="C69" s="8" t="s">
        <v>1523</v>
      </c>
      <c r="D69" t="s">
        <v>886</v>
      </c>
      <c r="E69" t="s">
        <v>1277</v>
      </c>
      <c r="F69" s="14">
        <v>157.38</v>
      </c>
      <c r="G69" s="14">
        <v>27.63</v>
      </c>
      <c r="H69" s="14">
        <v>814.6</v>
      </c>
      <c r="I69" t="s">
        <v>474</v>
      </c>
      <c r="J69" s="15">
        <v>41365</v>
      </c>
      <c r="K69" s="18">
        <v>1208</v>
      </c>
    </row>
    <row r="70" spans="1:228">
      <c r="A70" s="7" t="s">
        <v>1304</v>
      </c>
      <c r="B70" t="s">
        <v>1649</v>
      </c>
      <c r="C70" s="8" t="s">
        <v>1650</v>
      </c>
      <c r="D70" t="s">
        <v>1305</v>
      </c>
      <c r="E70" t="s">
        <v>1318</v>
      </c>
      <c r="F70" s="14">
        <v>90</v>
      </c>
      <c r="G70" s="14">
        <v>0</v>
      </c>
      <c r="H70" s="14">
        <v>562.5</v>
      </c>
      <c r="I70" t="s">
        <v>1306</v>
      </c>
      <c r="J70" s="15">
        <v>41365</v>
      </c>
      <c r="K70" s="18">
        <v>1208</v>
      </c>
    </row>
    <row r="71" spans="1:228">
      <c r="A71" s="7" t="s">
        <v>1327</v>
      </c>
      <c r="B71" t="s">
        <v>1656</v>
      </c>
      <c r="C71" s="8" t="s">
        <v>1447</v>
      </c>
      <c r="D71" t="s">
        <v>667</v>
      </c>
      <c r="E71" t="s">
        <v>1329</v>
      </c>
      <c r="F71" s="14">
        <v>140.13</v>
      </c>
      <c r="G71" s="14">
        <v>0</v>
      </c>
      <c r="H71" s="14">
        <v>815</v>
      </c>
      <c r="I71" t="s">
        <v>473</v>
      </c>
      <c r="J71" s="15">
        <v>41365</v>
      </c>
      <c r="K71" s="18">
        <v>1208</v>
      </c>
    </row>
    <row r="72" spans="1:228">
      <c r="F72" s="14">
        <f>SUM(F2:F71)</f>
        <v>9217.2799999999988</v>
      </c>
      <c r="G72" s="14">
        <f>SUM(G2:G71)</f>
        <v>1140.44</v>
      </c>
      <c r="H72" s="14">
        <f>SUM(H2:H71)</f>
        <v>43401.749999999993</v>
      </c>
      <c r="K72" s="14">
        <f>SUM(K2:K71)</f>
        <v>56268</v>
      </c>
    </row>
    <row r="73" spans="1:228">
      <c r="F73" s="14">
        <f>F72*1.196</f>
        <v>11023.866879999998</v>
      </c>
      <c r="G73" s="14">
        <f>G72*1.196</f>
        <v>1363.96624</v>
      </c>
      <c r="H73" s="14">
        <f>H72*1.196</f>
        <v>51908.492999999988</v>
      </c>
      <c r="K73" s="14">
        <f>K72*1.196</f>
        <v>67296.527999999991</v>
      </c>
    </row>
    <row r="74" spans="1:228">
      <c r="F74" s="14">
        <f>F73*9</f>
        <v>99214.801919999984</v>
      </c>
      <c r="G74" s="14">
        <f>G73*9</f>
        <v>12275.69616</v>
      </c>
    </row>
    <row r="76" spans="1:228">
      <c r="F76" s="14">
        <f>SUM(F74,G74,K73)</f>
        <v>178787.02607999998</v>
      </c>
    </row>
  </sheetData>
  <pageMargins left="0.78749999999999998" right="0.78749999999999998" top="0.98402777777777795" bottom="0.98402777777777795" header="0.51180555555555496" footer="0.51180555555555496"/>
  <pageSetup paperSize="0" scale="0" firstPageNumber="0" orientation="portrait" usePrinterDefaults="0" horizontalDpi="0" verticalDpi="0" copies="0"/>
</worksheet>
</file>

<file path=xl/worksheets/sheet8.xml><?xml version="1.0" encoding="utf-8"?>
<worksheet xmlns="http://schemas.openxmlformats.org/spreadsheetml/2006/main" xmlns:r="http://schemas.openxmlformats.org/officeDocument/2006/relationships">
  <dimension ref="A1:K87"/>
  <sheetViews>
    <sheetView zoomScaleNormal="100" workbookViewId="0"/>
  </sheetViews>
  <sheetFormatPr baseColWidth="10" defaultColWidth="8.7109375" defaultRowHeight="12.75"/>
  <cols>
    <col min="1" max="1" width="38.28515625"/>
    <col min="2" max="1025" width="10.7109375"/>
  </cols>
  <sheetData>
    <row r="1" spans="1:11" ht="51">
      <c r="A1" s="9" t="s">
        <v>0</v>
      </c>
      <c r="B1" s="9" t="s">
        <v>326</v>
      </c>
      <c r="C1" s="10" t="s">
        <v>327</v>
      </c>
      <c r="D1" s="9" t="s">
        <v>2</v>
      </c>
      <c r="E1" s="9" t="s">
        <v>332</v>
      </c>
      <c r="F1" s="9" t="s">
        <v>335</v>
      </c>
      <c r="G1" s="9" t="s">
        <v>336</v>
      </c>
      <c r="H1" s="9" t="s">
        <v>337</v>
      </c>
      <c r="I1" s="9" t="s">
        <v>338</v>
      </c>
      <c r="J1" s="9" t="s">
        <v>339</v>
      </c>
      <c r="K1" s="9" t="s">
        <v>343</v>
      </c>
    </row>
    <row r="2" spans="1:11">
      <c r="A2" s="7" t="s">
        <v>385</v>
      </c>
      <c r="B2" t="s">
        <v>1385</v>
      </c>
      <c r="C2" s="8" t="s">
        <v>1386</v>
      </c>
      <c r="D2" t="s">
        <v>386</v>
      </c>
      <c r="E2" t="s">
        <v>390</v>
      </c>
      <c r="F2" s="14">
        <v>51</v>
      </c>
      <c r="G2" s="14">
        <v>0</v>
      </c>
      <c r="H2" s="14">
        <v>475</v>
      </c>
      <c r="I2" t="s">
        <v>391</v>
      </c>
      <c r="J2" s="15">
        <v>41395</v>
      </c>
      <c r="K2" s="18">
        <v>0</v>
      </c>
    </row>
    <row r="3" spans="1:11">
      <c r="A3" s="7" t="s">
        <v>385</v>
      </c>
      <c r="B3" t="s">
        <v>1385</v>
      </c>
      <c r="C3" s="8" t="s">
        <v>1386</v>
      </c>
      <c r="D3" t="s">
        <v>386</v>
      </c>
      <c r="E3" t="s">
        <v>393</v>
      </c>
      <c r="F3" s="14">
        <v>51</v>
      </c>
      <c r="G3" s="14">
        <v>0</v>
      </c>
      <c r="H3" s="14">
        <v>475</v>
      </c>
      <c r="I3" t="s">
        <v>391</v>
      </c>
      <c r="J3" s="15">
        <v>41395</v>
      </c>
      <c r="K3" s="18">
        <v>0</v>
      </c>
    </row>
    <row r="4" spans="1:11">
      <c r="A4" s="7" t="s">
        <v>834</v>
      </c>
      <c r="B4" t="s">
        <v>1509</v>
      </c>
      <c r="C4" s="8" t="s">
        <v>1459</v>
      </c>
      <c r="D4" t="s">
        <v>692</v>
      </c>
      <c r="E4" t="s">
        <v>836</v>
      </c>
      <c r="F4" s="14">
        <v>213.5</v>
      </c>
      <c r="G4" s="14">
        <v>31.25</v>
      </c>
      <c r="H4" s="14">
        <v>1067.4000000000001</v>
      </c>
      <c r="I4" t="s">
        <v>837</v>
      </c>
      <c r="J4" s="15">
        <v>41395</v>
      </c>
      <c r="K4" s="18">
        <v>1208</v>
      </c>
    </row>
    <row r="5" spans="1:11">
      <c r="A5" s="7" t="s">
        <v>849</v>
      </c>
      <c r="B5" t="s">
        <v>1512</v>
      </c>
      <c r="C5" s="8" t="s">
        <v>1378</v>
      </c>
      <c r="D5" t="s">
        <v>352</v>
      </c>
      <c r="E5" t="s">
        <v>851</v>
      </c>
      <c r="F5" s="14">
        <v>213.5</v>
      </c>
      <c r="G5" s="14">
        <v>31.25</v>
      </c>
      <c r="H5" s="14">
        <v>1067.4000000000001</v>
      </c>
      <c r="I5" t="s">
        <v>837</v>
      </c>
      <c r="J5" s="15">
        <v>41395</v>
      </c>
      <c r="K5" s="18">
        <v>1208</v>
      </c>
    </row>
    <row r="6" spans="1:11">
      <c r="A6" s="7" t="s">
        <v>852</v>
      </c>
      <c r="B6" t="s">
        <v>1513</v>
      </c>
      <c r="C6" s="8" t="s">
        <v>1412</v>
      </c>
      <c r="D6" t="s">
        <v>853</v>
      </c>
      <c r="E6" t="s">
        <v>855</v>
      </c>
      <c r="F6" s="14">
        <v>140.13</v>
      </c>
      <c r="G6" s="14">
        <v>31.25</v>
      </c>
      <c r="H6" s="14">
        <v>815</v>
      </c>
      <c r="I6" t="s">
        <v>473</v>
      </c>
      <c r="J6" s="15">
        <v>41395</v>
      </c>
      <c r="K6" s="18">
        <v>1208</v>
      </c>
    </row>
    <row r="7" spans="1:11">
      <c r="A7" s="7" t="s">
        <v>866</v>
      </c>
      <c r="B7" t="s">
        <v>1517</v>
      </c>
      <c r="C7" s="8" t="s">
        <v>1384</v>
      </c>
      <c r="D7" t="s">
        <v>377</v>
      </c>
      <c r="E7" t="s">
        <v>868</v>
      </c>
      <c r="F7" s="14">
        <v>213.5</v>
      </c>
      <c r="G7" s="14">
        <v>31.25</v>
      </c>
      <c r="H7" s="14">
        <v>1067.4000000000001</v>
      </c>
      <c r="I7" t="s">
        <v>837</v>
      </c>
      <c r="J7" s="15">
        <v>41395</v>
      </c>
      <c r="K7" s="18">
        <v>1208</v>
      </c>
    </row>
    <row r="8" spans="1:11">
      <c r="A8" s="7" t="s">
        <v>871</v>
      </c>
      <c r="B8" t="s">
        <v>1518</v>
      </c>
      <c r="C8" s="8" t="s">
        <v>1508</v>
      </c>
      <c r="D8" t="s">
        <v>872</v>
      </c>
      <c r="E8" t="s">
        <v>874</v>
      </c>
      <c r="F8" s="14">
        <v>136.25</v>
      </c>
      <c r="G8" s="14">
        <v>27.63</v>
      </c>
      <c r="H8" s="14">
        <v>562.5</v>
      </c>
      <c r="I8" t="s">
        <v>875</v>
      </c>
      <c r="J8" s="15">
        <v>41395</v>
      </c>
      <c r="K8" s="18">
        <v>1208</v>
      </c>
    </row>
    <row r="9" spans="1:11">
      <c r="A9" s="7" t="s">
        <v>876</v>
      </c>
      <c r="B9" t="s">
        <v>1519</v>
      </c>
      <c r="C9" s="8" t="s">
        <v>1469</v>
      </c>
      <c r="D9" t="s">
        <v>723</v>
      </c>
      <c r="E9" t="s">
        <v>878</v>
      </c>
      <c r="F9" s="14">
        <v>213.5</v>
      </c>
      <c r="G9" s="14">
        <v>31.25</v>
      </c>
      <c r="H9" s="14">
        <v>1067.4000000000001</v>
      </c>
      <c r="I9" t="s">
        <v>837</v>
      </c>
      <c r="J9" s="15">
        <v>41395</v>
      </c>
      <c r="K9" s="18">
        <v>1208</v>
      </c>
    </row>
    <row r="10" spans="1:11">
      <c r="A10" s="7" t="s">
        <v>879</v>
      </c>
      <c r="B10" t="s">
        <v>1520</v>
      </c>
      <c r="C10" s="8" t="s">
        <v>1393</v>
      </c>
      <c r="D10" t="s">
        <v>410</v>
      </c>
      <c r="E10" t="s">
        <v>881</v>
      </c>
      <c r="F10" s="14">
        <v>187.75</v>
      </c>
      <c r="G10" s="14">
        <v>31.25</v>
      </c>
      <c r="H10" s="14">
        <v>815</v>
      </c>
      <c r="I10" t="s">
        <v>478</v>
      </c>
      <c r="J10" s="15">
        <v>41395</v>
      </c>
      <c r="K10" s="18">
        <v>1208</v>
      </c>
    </row>
    <row r="11" spans="1:11">
      <c r="A11" s="7" t="s">
        <v>882</v>
      </c>
      <c r="B11" t="s">
        <v>1521</v>
      </c>
      <c r="C11" s="8" t="s">
        <v>1508</v>
      </c>
      <c r="D11" t="s">
        <v>831</v>
      </c>
      <c r="E11" t="s">
        <v>884</v>
      </c>
      <c r="F11" s="14">
        <v>196.75</v>
      </c>
      <c r="G11" s="14">
        <v>27.63</v>
      </c>
      <c r="H11" s="14">
        <v>814.6</v>
      </c>
      <c r="I11" t="s">
        <v>699</v>
      </c>
      <c r="J11" s="15">
        <v>41395</v>
      </c>
      <c r="K11" s="18">
        <v>1208</v>
      </c>
    </row>
    <row r="12" spans="1:11">
      <c r="A12" s="7" t="s">
        <v>889</v>
      </c>
      <c r="B12" t="s">
        <v>1524</v>
      </c>
      <c r="C12" s="8" t="s">
        <v>1412</v>
      </c>
      <c r="D12" t="s">
        <v>463</v>
      </c>
      <c r="E12" t="s">
        <v>891</v>
      </c>
      <c r="F12" s="14">
        <v>187.75</v>
      </c>
      <c r="G12" s="14">
        <v>31.25</v>
      </c>
      <c r="H12" s="14">
        <v>815</v>
      </c>
      <c r="I12" t="s">
        <v>478</v>
      </c>
      <c r="J12" s="15">
        <v>41395</v>
      </c>
      <c r="K12" s="18">
        <v>1208</v>
      </c>
    </row>
    <row r="13" spans="1:11">
      <c r="A13" s="7" t="s">
        <v>892</v>
      </c>
      <c r="B13" t="s">
        <v>1525</v>
      </c>
      <c r="C13" s="8" t="s">
        <v>1526</v>
      </c>
      <c r="D13" t="s">
        <v>893</v>
      </c>
      <c r="E13" t="s">
        <v>895</v>
      </c>
      <c r="F13" s="14">
        <v>95.5</v>
      </c>
      <c r="G13" s="14">
        <v>31.25</v>
      </c>
      <c r="H13" s="14">
        <v>475</v>
      </c>
      <c r="I13" t="s">
        <v>361</v>
      </c>
      <c r="J13" s="15">
        <v>41395</v>
      </c>
      <c r="K13" s="18">
        <v>1208</v>
      </c>
    </row>
    <row r="14" spans="1:11">
      <c r="A14" s="7" t="s">
        <v>892</v>
      </c>
      <c r="B14" t="s">
        <v>1525</v>
      </c>
      <c r="C14" s="8" t="s">
        <v>1526</v>
      </c>
      <c r="D14" t="s">
        <v>893</v>
      </c>
      <c r="E14" t="s">
        <v>897</v>
      </c>
      <c r="F14" s="14">
        <v>95.5</v>
      </c>
      <c r="G14" s="14">
        <v>31.25</v>
      </c>
      <c r="H14" s="14">
        <v>475</v>
      </c>
      <c r="I14" t="s">
        <v>361</v>
      </c>
      <c r="J14" s="15">
        <v>41395</v>
      </c>
      <c r="K14" s="18">
        <v>1208</v>
      </c>
    </row>
    <row r="15" spans="1:11">
      <c r="A15" s="7" t="s">
        <v>898</v>
      </c>
      <c r="B15" t="s">
        <v>1527</v>
      </c>
      <c r="C15" s="8" t="s">
        <v>1523</v>
      </c>
      <c r="D15" t="s">
        <v>899</v>
      </c>
      <c r="E15" t="s">
        <v>901</v>
      </c>
      <c r="F15" s="14">
        <v>196.75</v>
      </c>
      <c r="G15" s="14">
        <v>27.63</v>
      </c>
      <c r="H15" s="14">
        <v>814.6</v>
      </c>
      <c r="I15" t="s">
        <v>699</v>
      </c>
      <c r="J15" s="15">
        <v>41395</v>
      </c>
      <c r="K15" s="18">
        <v>1208</v>
      </c>
    </row>
    <row r="16" spans="1:11">
      <c r="A16" s="7" t="s">
        <v>902</v>
      </c>
      <c r="B16" t="s">
        <v>1528</v>
      </c>
      <c r="C16" s="8" t="s">
        <v>1529</v>
      </c>
      <c r="D16" t="s">
        <v>903</v>
      </c>
      <c r="E16" t="s">
        <v>905</v>
      </c>
      <c r="F16" s="14">
        <v>196.75</v>
      </c>
      <c r="G16" s="14">
        <v>27.63</v>
      </c>
      <c r="H16" s="14">
        <v>814.6</v>
      </c>
      <c r="I16" t="s">
        <v>699</v>
      </c>
      <c r="J16" s="15">
        <v>41395</v>
      </c>
      <c r="K16" s="18">
        <v>1208</v>
      </c>
    </row>
    <row r="17" spans="1:11">
      <c r="A17" s="7" t="s">
        <v>909</v>
      </c>
      <c r="B17" t="s">
        <v>1531</v>
      </c>
      <c r="C17" s="8" t="s">
        <v>1532</v>
      </c>
      <c r="D17" t="s">
        <v>910</v>
      </c>
      <c r="E17" t="s">
        <v>912</v>
      </c>
      <c r="F17" s="14">
        <v>196.75</v>
      </c>
      <c r="G17" s="14">
        <v>27.63</v>
      </c>
      <c r="H17" s="14">
        <v>814.6</v>
      </c>
      <c r="I17" t="s">
        <v>699</v>
      </c>
      <c r="J17" s="15">
        <v>41395</v>
      </c>
      <c r="K17" s="18">
        <v>1208</v>
      </c>
    </row>
    <row r="18" spans="1:11">
      <c r="A18" s="7" t="s">
        <v>933</v>
      </c>
      <c r="B18" t="s">
        <v>1537</v>
      </c>
      <c r="C18" s="8" t="s">
        <v>1473</v>
      </c>
      <c r="D18" t="s">
        <v>732</v>
      </c>
      <c r="E18" t="s">
        <v>935</v>
      </c>
      <c r="F18" s="14">
        <v>116</v>
      </c>
      <c r="G18" s="14">
        <v>27.63</v>
      </c>
      <c r="H18" s="14">
        <v>562.5</v>
      </c>
      <c r="I18" t="s">
        <v>382</v>
      </c>
      <c r="J18" s="15">
        <v>41395</v>
      </c>
      <c r="K18" s="18">
        <v>1208</v>
      </c>
    </row>
    <row r="19" spans="1:11">
      <c r="A19" s="7" t="s">
        <v>940</v>
      </c>
      <c r="B19" t="s">
        <v>1540</v>
      </c>
      <c r="C19" s="8" t="s">
        <v>1391</v>
      </c>
      <c r="D19" t="s">
        <v>941</v>
      </c>
      <c r="F19" s="14">
        <v>110.38</v>
      </c>
      <c r="G19" s="14">
        <v>31.25</v>
      </c>
      <c r="H19" s="14">
        <v>562.5</v>
      </c>
      <c r="I19" t="s">
        <v>513</v>
      </c>
      <c r="J19" s="15">
        <v>41395</v>
      </c>
      <c r="K19" s="18">
        <v>1208</v>
      </c>
    </row>
    <row r="20" spans="1:11">
      <c r="A20" s="7" t="s">
        <v>943</v>
      </c>
      <c r="B20" t="s">
        <v>1541</v>
      </c>
      <c r="C20" s="8" t="s">
        <v>1391</v>
      </c>
      <c r="D20" t="s">
        <v>404</v>
      </c>
      <c r="E20" t="s">
        <v>945</v>
      </c>
      <c r="F20" s="14">
        <v>140.13</v>
      </c>
      <c r="G20" s="14">
        <v>31.25</v>
      </c>
      <c r="H20" s="14">
        <v>815</v>
      </c>
      <c r="I20" t="s">
        <v>473</v>
      </c>
      <c r="J20" s="15">
        <v>41395</v>
      </c>
      <c r="K20" s="18">
        <v>1208</v>
      </c>
    </row>
    <row r="21" spans="1:11">
      <c r="A21" s="7" t="s">
        <v>946</v>
      </c>
      <c r="B21" t="s">
        <v>1542</v>
      </c>
      <c r="C21" s="8" t="s">
        <v>1391</v>
      </c>
      <c r="D21" t="s">
        <v>947</v>
      </c>
      <c r="E21" t="s">
        <v>949</v>
      </c>
      <c r="F21" s="14">
        <v>95.5</v>
      </c>
      <c r="G21" s="14">
        <v>31.25</v>
      </c>
      <c r="H21" s="14">
        <v>475</v>
      </c>
      <c r="I21" t="s">
        <v>361</v>
      </c>
      <c r="J21" s="15">
        <v>41395</v>
      </c>
      <c r="K21" s="18">
        <v>1208</v>
      </c>
    </row>
    <row r="22" spans="1:11">
      <c r="A22" s="7" t="s">
        <v>950</v>
      </c>
      <c r="B22" t="s">
        <v>1543</v>
      </c>
      <c r="C22" s="8" t="s">
        <v>1393</v>
      </c>
      <c r="D22" t="s">
        <v>410</v>
      </c>
      <c r="E22" t="s">
        <v>952</v>
      </c>
      <c r="F22" s="14">
        <v>187.75</v>
      </c>
      <c r="G22" s="14">
        <v>31.25</v>
      </c>
      <c r="H22" s="14">
        <v>815</v>
      </c>
      <c r="I22" t="s">
        <v>478</v>
      </c>
      <c r="J22" s="15">
        <v>41395</v>
      </c>
      <c r="K22" s="18">
        <v>1208</v>
      </c>
    </row>
    <row r="23" spans="1:11">
      <c r="A23" s="7" t="s">
        <v>946</v>
      </c>
      <c r="B23" t="s">
        <v>1542</v>
      </c>
      <c r="C23" s="8" t="s">
        <v>1391</v>
      </c>
      <c r="D23" t="s">
        <v>947</v>
      </c>
      <c r="E23" t="s">
        <v>954</v>
      </c>
      <c r="F23" s="14">
        <v>95.5</v>
      </c>
      <c r="G23" s="14">
        <v>31.25</v>
      </c>
      <c r="H23" s="14">
        <v>475</v>
      </c>
      <c r="I23" t="s">
        <v>361</v>
      </c>
      <c r="J23" s="15">
        <v>41395</v>
      </c>
      <c r="K23" s="18">
        <v>1208</v>
      </c>
    </row>
    <row r="24" spans="1:11">
      <c r="A24" s="7" t="s">
        <v>940</v>
      </c>
      <c r="B24" t="s">
        <v>1540</v>
      </c>
      <c r="C24" s="8" t="s">
        <v>1391</v>
      </c>
      <c r="D24" t="s">
        <v>941</v>
      </c>
      <c r="E24" t="s">
        <v>956</v>
      </c>
      <c r="F24" s="14">
        <v>95.5</v>
      </c>
      <c r="G24" s="14">
        <v>31.25</v>
      </c>
      <c r="H24" s="14">
        <v>562.5</v>
      </c>
      <c r="I24" t="s">
        <v>513</v>
      </c>
      <c r="J24" s="15">
        <v>41395</v>
      </c>
      <c r="K24" s="18">
        <v>1208</v>
      </c>
    </row>
    <row r="25" spans="1:11">
      <c r="A25" s="7" t="s">
        <v>960</v>
      </c>
      <c r="B25" t="s">
        <v>1545</v>
      </c>
      <c r="C25" s="8" t="s">
        <v>1546</v>
      </c>
      <c r="D25" t="s">
        <v>961</v>
      </c>
      <c r="E25" t="s">
        <v>963</v>
      </c>
      <c r="F25" s="14">
        <v>151.25</v>
      </c>
      <c r="G25" s="14">
        <v>31.25</v>
      </c>
      <c r="H25" s="14">
        <v>815</v>
      </c>
      <c r="I25" t="s">
        <v>700</v>
      </c>
      <c r="J25" s="15">
        <v>41395</v>
      </c>
      <c r="K25" s="18">
        <v>1208</v>
      </c>
    </row>
    <row r="26" spans="1:11">
      <c r="A26" s="7" t="s">
        <v>968</v>
      </c>
      <c r="B26" t="s">
        <v>1549</v>
      </c>
      <c r="C26" s="8" t="s">
        <v>1550</v>
      </c>
      <c r="D26" t="s">
        <v>969</v>
      </c>
      <c r="E26" t="s">
        <v>971</v>
      </c>
      <c r="F26" s="14">
        <v>196.75</v>
      </c>
      <c r="G26" s="14">
        <v>27.63</v>
      </c>
      <c r="H26" s="14">
        <v>814.6</v>
      </c>
      <c r="I26" t="s">
        <v>699</v>
      </c>
      <c r="J26" s="15">
        <v>41395</v>
      </c>
      <c r="K26" s="18">
        <v>1208</v>
      </c>
    </row>
    <row r="27" spans="1:11">
      <c r="A27" s="7" t="s">
        <v>973</v>
      </c>
      <c r="B27" t="s">
        <v>1551</v>
      </c>
      <c r="C27" s="8" t="s">
        <v>1380</v>
      </c>
      <c r="D27" t="s">
        <v>449</v>
      </c>
      <c r="E27" t="s">
        <v>975</v>
      </c>
      <c r="F27" s="14">
        <v>213.5</v>
      </c>
      <c r="G27" s="14">
        <v>31.25</v>
      </c>
      <c r="H27" s="14">
        <v>1067.4000000000001</v>
      </c>
      <c r="I27" t="s">
        <v>837</v>
      </c>
      <c r="J27" s="15">
        <v>41395</v>
      </c>
      <c r="K27" s="18">
        <v>1208</v>
      </c>
    </row>
    <row r="28" spans="1:11">
      <c r="A28" s="7" t="s">
        <v>980</v>
      </c>
      <c r="B28" t="s">
        <v>1554</v>
      </c>
      <c r="C28" s="8" t="s">
        <v>1553</v>
      </c>
      <c r="D28" t="s">
        <v>635</v>
      </c>
      <c r="E28" t="s">
        <v>982</v>
      </c>
      <c r="F28" s="14">
        <v>187.75</v>
      </c>
      <c r="G28" s="14">
        <v>31.25</v>
      </c>
      <c r="H28" s="14">
        <v>815</v>
      </c>
      <c r="I28" t="s">
        <v>478</v>
      </c>
      <c r="J28" s="15">
        <v>41395</v>
      </c>
      <c r="K28" s="18">
        <v>1208</v>
      </c>
    </row>
    <row r="29" spans="1:11">
      <c r="A29" s="7" t="s">
        <v>985</v>
      </c>
      <c r="B29" t="s">
        <v>1555</v>
      </c>
      <c r="C29" s="8" t="s">
        <v>1384</v>
      </c>
      <c r="D29" t="s">
        <v>377</v>
      </c>
      <c r="E29" t="s">
        <v>987</v>
      </c>
      <c r="F29" s="14">
        <v>116</v>
      </c>
      <c r="G29" s="14">
        <v>27.63</v>
      </c>
      <c r="H29" s="14">
        <v>562.5</v>
      </c>
      <c r="I29" t="s">
        <v>382</v>
      </c>
      <c r="J29" s="15">
        <v>41395</v>
      </c>
      <c r="K29" s="18">
        <v>1208</v>
      </c>
    </row>
    <row r="30" spans="1:11">
      <c r="A30" s="7" t="s">
        <v>989</v>
      </c>
      <c r="B30" t="s">
        <v>1556</v>
      </c>
      <c r="C30" s="8" t="s">
        <v>1557</v>
      </c>
      <c r="D30" t="s">
        <v>990</v>
      </c>
      <c r="E30" t="s">
        <v>992</v>
      </c>
      <c r="F30" s="14">
        <v>196.75</v>
      </c>
      <c r="G30" s="14">
        <v>27.63</v>
      </c>
      <c r="H30" s="14">
        <v>814.6</v>
      </c>
      <c r="I30" t="s">
        <v>699</v>
      </c>
      <c r="J30" s="15">
        <v>41395</v>
      </c>
      <c r="K30" s="18">
        <v>1208</v>
      </c>
    </row>
    <row r="31" spans="1:11">
      <c r="A31" s="7" t="s">
        <v>993</v>
      </c>
      <c r="B31" t="s">
        <v>1558</v>
      </c>
      <c r="C31" s="8" t="s">
        <v>1406</v>
      </c>
      <c r="D31" t="s">
        <v>445</v>
      </c>
      <c r="E31" t="s">
        <v>995</v>
      </c>
      <c r="F31" s="14">
        <v>151.25</v>
      </c>
      <c r="G31" s="14">
        <v>31.25</v>
      </c>
      <c r="H31" s="14">
        <v>815</v>
      </c>
      <c r="I31" t="s">
        <v>700</v>
      </c>
      <c r="J31" s="15">
        <v>41395</v>
      </c>
      <c r="K31" s="18">
        <v>1208</v>
      </c>
    </row>
    <row r="32" spans="1:11">
      <c r="A32" s="7" t="s">
        <v>1003</v>
      </c>
      <c r="B32" t="s">
        <v>1561</v>
      </c>
      <c r="C32" s="8" t="s">
        <v>1562</v>
      </c>
      <c r="D32" t="s">
        <v>1004</v>
      </c>
      <c r="E32" t="s">
        <v>1006</v>
      </c>
      <c r="F32" s="14">
        <v>116</v>
      </c>
      <c r="G32" s="14">
        <v>27.63</v>
      </c>
      <c r="H32" s="14">
        <v>562.5</v>
      </c>
      <c r="I32" t="s">
        <v>382</v>
      </c>
      <c r="J32" s="15">
        <v>41395</v>
      </c>
      <c r="K32" s="18">
        <v>1208</v>
      </c>
    </row>
    <row r="33" spans="1:11">
      <c r="A33" s="7" t="s">
        <v>1039</v>
      </c>
      <c r="B33" t="s">
        <v>1573</v>
      </c>
      <c r="C33" s="8" t="s">
        <v>1441</v>
      </c>
      <c r="D33" t="s">
        <v>1040</v>
      </c>
      <c r="E33" t="s">
        <v>1042</v>
      </c>
      <c r="F33" s="14">
        <v>196.75</v>
      </c>
      <c r="G33" s="14">
        <v>27.63</v>
      </c>
      <c r="H33" s="14">
        <v>814.6</v>
      </c>
      <c r="I33" t="s">
        <v>699</v>
      </c>
      <c r="J33" s="15">
        <v>41395</v>
      </c>
      <c r="K33" s="18">
        <v>1208</v>
      </c>
    </row>
    <row r="34" spans="1:11">
      <c r="A34" s="7" t="s">
        <v>1046</v>
      </c>
      <c r="B34" t="s">
        <v>1575</v>
      </c>
      <c r="C34" s="8" t="s">
        <v>1569</v>
      </c>
      <c r="D34" t="s">
        <v>1047</v>
      </c>
      <c r="E34" t="s">
        <v>1049</v>
      </c>
      <c r="F34" s="14">
        <v>196.75</v>
      </c>
      <c r="G34" s="14">
        <v>27.63</v>
      </c>
      <c r="H34" s="14">
        <v>815</v>
      </c>
      <c r="I34" t="s">
        <v>699</v>
      </c>
      <c r="J34" s="15">
        <v>41395</v>
      </c>
      <c r="K34" s="18">
        <v>1208</v>
      </c>
    </row>
    <row r="35" spans="1:11">
      <c r="A35" s="7" t="s">
        <v>1089</v>
      </c>
      <c r="B35" t="s">
        <v>1587</v>
      </c>
      <c r="C35" s="8" t="s">
        <v>1428</v>
      </c>
      <c r="D35" t="s">
        <v>546</v>
      </c>
      <c r="E35" t="s">
        <v>1091</v>
      </c>
      <c r="F35" s="14">
        <v>110.38</v>
      </c>
      <c r="G35" s="14">
        <v>31.25</v>
      </c>
      <c r="H35" s="14">
        <v>562.5</v>
      </c>
      <c r="I35" t="s">
        <v>513</v>
      </c>
      <c r="J35" s="15">
        <v>41395</v>
      </c>
      <c r="K35" s="18">
        <v>1208</v>
      </c>
    </row>
    <row r="36" spans="1:11">
      <c r="A36" s="7" t="s">
        <v>1098</v>
      </c>
      <c r="B36" t="s">
        <v>1383</v>
      </c>
      <c r="C36" s="8" t="s">
        <v>1384</v>
      </c>
      <c r="D36" t="s">
        <v>377</v>
      </c>
      <c r="E36" t="s">
        <v>1100</v>
      </c>
      <c r="F36" s="14">
        <v>110.38</v>
      </c>
      <c r="G36" s="14">
        <v>31.25</v>
      </c>
      <c r="H36" s="14">
        <v>562.5</v>
      </c>
      <c r="I36" t="s">
        <v>513</v>
      </c>
      <c r="J36" s="15">
        <v>41395</v>
      </c>
      <c r="K36" s="18">
        <v>1208</v>
      </c>
    </row>
    <row r="37" spans="1:11">
      <c r="A37" s="7" t="s">
        <v>1098</v>
      </c>
      <c r="B37" t="s">
        <v>1383</v>
      </c>
      <c r="C37" s="8" t="s">
        <v>1384</v>
      </c>
      <c r="D37" t="s">
        <v>377</v>
      </c>
      <c r="E37" t="s">
        <v>1103</v>
      </c>
      <c r="F37" s="14">
        <v>110.38</v>
      </c>
      <c r="G37" s="14">
        <v>31.25</v>
      </c>
      <c r="H37" s="14">
        <v>562.5</v>
      </c>
      <c r="I37" t="s">
        <v>513</v>
      </c>
      <c r="J37" s="15">
        <v>41395</v>
      </c>
      <c r="K37" s="18">
        <v>1208</v>
      </c>
    </row>
    <row r="38" spans="1:11">
      <c r="A38" s="7" t="s">
        <v>1109</v>
      </c>
      <c r="B38" t="s">
        <v>1590</v>
      </c>
      <c r="C38" s="8" t="s">
        <v>1378</v>
      </c>
      <c r="D38" t="s">
        <v>352</v>
      </c>
      <c r="E38" t="s">
        <v>1111</v>
      </c>
      <c r="F38" s="14">
        <v>110.38</v>
      </c>
      <c r="G38" s="14">
        <v>31.25</v>
      </c>
      <c r="H38" s="14">
        <v>562.5</v>
      </c>
      <c r="I38" t="s">
        <v>513</v>
      </c>
      <c r="J38" s="15">
        <v>41395</v>
      </c>
      <c r="K38" s="18">
        <v>1208</v>
      </c>
    </row>
    <row r="39" spans="1:11">
      <c r="A39" s="7" t="s">
        <v>1114</v>
      </c>
      <c r="B39" t="s">
        <v>1591</v>
      </c>
      <c r="C39" s="8" t="s">
        <v>1378</v>
      </c>
      <c r="D39" t="s">
        <v>352</v>
      </c>
      <c r="E39" t="s">
        <v>1116</v>
      </c>
      <c r="F39" s="14">
        <v>140.13</v>
      </c>
      <c r="G39" s="14">
        <v>31.25</v>
      </c>
      <c r="H39" s="14">
        <v>815</v>
      </c>
      <c r="I39" t="s">
        <v>473</v>
      </c>
      <c r="J39" s="15">
        <v>41395</v>
      </c>
      <c r="K39" s="18">
        <v>1208</v>
      </c>
    </row>
    <row r="40" spans="1:11">
      <c r="A40" s="7" t="s">
        <v>1109</v>
      </c>
      <c r="B40" t="s">
        <v>1590</v>
      </c>
      <c r="C40" s="8" t="s">
        <v>1378</v>
      </c>
      <c r="D40" t="s">
        <v>352</v>
      </c>
      <c r="E40" t="s">
        <v>1118</v>
      </c>
      <c r="F40" s="14">
        <v>110.38</v>
      </c>
      <c r="G40" s="14">
        <v>31.25</v>
      </c>
      <c r="H40" s="14">
        <v>562.5</v>
      </c>
      <c r="I40" t="s">
        <v>513</v>
      </c>
      <c r="J40" s="15">
        <v>41395</v>
      </c>
      <c r="K40" s="18">
        <v>1208</v>
      </c>
    </row>
    <row r="41" spans="1:11">
      <c r="A41" s="7" t="s">
        <v>1119</v>
      </c>
      <c r="B41" t="s">
        <v>1592</v>
      </c>
      <c r="C41" s="8" t="s">
        <v>1593</v>
      </c>
      <c r="D41" t="s">
        <v>1120</v>
      </c>
      <c r="E41" t="s">
        <v>1122</v>
      </c>
      <c r="F41" s="14">
        <v>151.25</v>
      </c>
      <c r="G41" s="14">
        <v>31.25</v>
      </c>
      <c r="H41" s="14">
        <v>815</v>
      </c>
      <c r="I41" t="s">
        <v>700</v>
      </c>
      <c r="J41" s="15">
        <v>41395</v>
      </c>
      <c r="K41" s="18">
        <v>1208</v>
      </c>
    </row>
    <row r="42" spans="1:11">
      <c r="A42" s="7" t="s">
        <v>1123</v>
      </c>
      <c r="B42" t="s">
        <v>1594</v>
      </c>
      <c r="C42" s="8" t="s">
        <v>1595</v>
      </c>
      <c r="D42" t="s">
        <v>1124</v>
      </c>
      <c r="E42" t="s">
        <v>1126</v>
      </c>
      <c r="F42" s="14">
        <v>187.75</v>
      </c>
      <c r="G42" s="14">
        <v>31.25</v>
      </c>
      <c r="H42" s="14">
        <v>815</v>
      </c>
      <c r="I42" t="s">
        <v>478</v>
      </c>
      <c r="J42" s="15">
        <v>41395</v>
      </c>
      <c r="K42" s="18">
        <v>1208</v>
      </c>
    </row>
    <row r="43" spans="1:11">
      <c r="A43" s="7" t="s">
        <v>1149</v>
      </c>
      <c r="B43" t="s">
        <v>1604</v>
      </c>
      <c r="C43" s="8" t="s">
        <v>1605</v>
      </c>
      <c r="D43" t="s">
        <v>1150</v>
      </c>
      <c r="E43" t="s">
        <v>1152</v>
      </c>
      <c r="F43" s="14">
        <v>151.25</v>
      </c>
      <c r="G43" s="14">
        <v>31.25</v>
      </c>
      <c r="H43" s="14">
        <v>815</v>
      </c>
      <c r="I43" t="s">
        <v>700</v>
      </c>
      <c r="J43" s="15">
        <v>41395</v>
      </c>
      <c r="K43" s="18">
        <v>1208</v>
      </c>
    </row>
    <row r="44" spans="1:11">
      <c r="A44" s="7" t="s">
        <v>1157</v>
      </c>
      <c r="B44" t="s">
        <v>1608</v>
      </c>
      <c r="C44" s="8" t="s">
        <v>1459</v>
      </c>
      <c r="D44" t="s">
        <v>692</v>
      </c>
      <c r="E44" t="s">
        <v>1159</v>
      </c>
      <c r="F44" s="14">
        <v>157.38</v>
      </c>
      <c r="G44" s="14">
        <v>27.63</v>
      </c>
      <c r="H44" s="14">
        <v>814.6</v>
      </c>
      <c r="I44" t="s">
        <v>474</v>
      </c>
      <c r="J44" s="15">
        <v>41395</v>
      </c>
      <c r="K44" s="18">
        <v>1208</v>
      </c>
    </row>
    <row r="45" spans="1:11">
      <c r="A45" s="7" t="s">
        <v>1166</v>
      </c>
      <c r="B45" t="s">
        <v>1610</v>
      </c>
      <c r="C45" s="8" t="s">
        <v>1611</v>
      </c>
      <c r="D45" t="s">
        <v>1167</v>
      </c>
      <c r="E45" t="s">
        <v>1169</v>
      </c>
      <c r="F45" s="14">
        <v>196.75</v>
      </c>
      <c r="G45" s="14">
        <v>27.63</v>
      </c>
      <c r="H45" s="14">
        <v>814.6</v>
      </c>
      <c r="I45" t="s">
        <v>699</v>
      </c>
      <c r="J45" s="15">
        <v>41395</v>
      </c>
      <c r="K45" s="18">
        <v>1208</v>
      </c>
    </row>
    <row r="46" spans="1:11">
      <c r="A46" s="7" t="s">
        <v>1170</v>
      </c>
      <c r="B46" t="s">
        <v>1612</v>
      </c>
      <c r="C46" s="8" t="s">
        <v>1384</v>
      </c>
      <c r="D46" t="s">
        <v>377</v>
      </c>
      <c r="E46" t="s">
        <v>1172</v>
      </c>
      <c r="F46" s="14">
        <v>110.38</v>
      </c>
      <c r="G46" s="14">
        <v>31.25</v>
      </c>
      <c r="H46" s="14">
        <v>562.5</v>
      </c>
      <c r="I46" t="s">
        <v>513</v>
      </c>
      <c r="J46" s="15">
        <v>41395</v>
      </c>
      <c r="K46" s="18">
        <v>1208</v>
      </c>
    </row>
    <row r="47" spans="1:11">
      <c r="A47" s="7" t="s">
        <v>1174</v>
      </c>
      <c r="B47" t="s">
        <v>1613</v>
      </c>
      <c r="C47" s="8" t="s">
        <v>1614</v>
      </c>
      <c r="D47" t="s">
        <v>1175</v>
      </c>
      <c r="E47" t="s">
        <v>1177</v>
      </c>
      <c r="F47" s="14">
        <v>196.75</v>
      </c>
      <c r="G47" s="14">
        <v>27.63</v>
      </c>
      <c r="H47" s="14">
        <v>814.6</v>
      </c>
      <c r="I47" t="s">
        <v>699</v>
      </c>
      <c r="J47" s="15">
        <v>41395</v>
      </c>
      <c r="K47" s="18">
        <v>1208</v>
      </c>
    </row>
    <row r="48" spans="1:11">
      <c r="A48" s="7" t="s">
        <v>1181</v>
      </c>
      <c r="B48" t="s">
        <v>1616</v>
      </c>
      <c r="C48" s="8" t="s">
        <v>1393</v>
      </c>
      <c r="D48" t="s">
        <v>410</v>
      </c>
      <c r="E48" t="s">
        <v>1183</v>
      </c>
      <c r="F48" s="14">
        <v>110.38</v>
      </c>
      <c r="G48" s="14">
        <v>31.25</v>
      </c>
      <c r="H48" s="14">
        <v>562.5</v>
      </c>
      <c r="I48" t="s">
        <v>513</v>
      </c>
      <c r="J48" s="15">
        <v>41395</v>
      </c>
      <c r="K48" s="18">
        <v>1208</v>
      </c>
    </row>
    <row r="49" spans="1:11">
      <c r="A49" s="7" t="s">
        <v>1186</v>
      </c>
      <c r="B49" t="s">
        <v>1617</v>
      </c>
      <c r="C49" s="8" t="s">
        <v>1565</v>
      </c>
      <c r="D49" t="s">
        <v>1187</v>
      </c>
      <c r="E49" t="s">
        <v>1189</v>
      </c>
      <c r="F49" s="14">
        <v>105.38</v>
      </c>
      <c r="G49" s="14">
        <v>27.63</v>
      </c>
      <c r="H49" s="14">
        <v>475</v>
      </c>
      <c r="I49" t="s">
        <v>718</v>
      </c>
      <c r="J49" s="15">
        <v>41395</v>
      </c>
      <c r="K49" s="18">
        <v>1208</v>
      </c>
    </row>
    <row r="50" spans="1:11">
      <c r="A50" s="7" t="s">
        <v>1199</v>
      </c>
      <c r="B50" t="s">
        <v>1618</v>
      </c>
      <c r="C50" s="8" t="s">
        <v>1380</v>
      </c>
      <c r="D50" t="s">
        <v>449</v>
      </c>
      <c r="E50" t="s">
        <v>1201</v>
      </c>
      <c r="F50" s="14">
        <v>140.13</v>
      </c>
      <c r="G50" s="14">
        <v>31.25</v>
      </c>
      <c r="H50" s="14">
        <v>815</v>
      </c>
      <c r="I50" t="s">
        <v>473</v>
      </c>
      <c r="J50" s="15">
        <v>41395</v>
      </c>
      <c r="K50" s="18">
        <v>1208</v>
      </c>
    </row>
    <row r="51" spans="1:11">
      <c r="A51" s="7" t="s">
        <v>1202</v>
      </c>
      <c r="B51" t="s">
        <v>1619</v>
      </c>
      <c r="C51" s="8" t="s">
        <v>1620</v>
      </c>
      <c r="D51" t="s">
        <v>1203</v>
      </c>
      <c r="E51" t="s">
        <v>1205</v>
      </c>
      <c r="F51" s="14">
        <v>196.75</v>
      </c>
      <c r="G51" s="14">
        <v>27.63</v>
      </c>
      <c r="H51" s="14">
        <v>814.6</v>
      </c>
      <c r="I51" t="s">
        <v>699</v>
      </c>
      <c r="J51" s="15">
        <v>41395</v>
      </c>
      <c r="K51" s="18">
        <v>1208</v>
      </c>
    </row>
    <row r="52" spans="1:11">
      <c r="A52" s="7" t="s">
        <v>1206</v>
      </c>
      <c r="B52" t="s">
        <v>1621</v>
      </c>
      <c r="C52" s="8" t="s">
        <v>1386</v>
      </c>
      <c r="D52" t="s">
        <v>819</v>
      </c>
      <c r="E52" t="s">
        <v>1208</v>
      </c>
      <c r="F52" s="14">
        <v>140.13</v>
      </c>
      <c r="G52" s="14">
        <v>31.25</v>
      </c>
      <c r="H52" s="14">
        <v>815</v>
      </c>
      <c r="I52" t="s">
        <v>473</v>
      </c>
      <c r="J52" s="15">
        <v>41395</v>
      </c>
      <c r="K52" s="18">
        <v>1208</v>
      </c>
    </row>
    <row r="53" spans="1:11">
      <c r="A53" s="7" t="s">
        <v>1212</v>
      </c>
      <c r="B53" t="s">
        <v>1622</v>
      </c>
      <c r="C53" s="8" t="s">
        <v>1459</v>
      </c>
      <c r="D53" t="s">
        <v>692</v>
      </c>
      <c r="E53" t="s">
        <v>1214</v>
      </c>
      <c r="F53" s="14">
        <v>140.13</v>
      </c>
      <c r="G53" s="14">
        <v>0</v>
      </c>
      <c r="H53" s="14">
        <v>814.6</v>
      </c>
      <c r="I53" t="s">
        <v>473</v>
      </c>
      <c r="J53" s="15">
        <v>41395</v>
      </c>
      <c r="K53" s="18">
        <v>1208</v>
      </c>
    </row>
    <row r="54" spans="1:11">
      <c r="A54" s="7" t="s">
        <v>1224</v>
      </c>
      <c r="B54" t="s">
        <v>1625</v>
      </c>
      <c r="C54" s="8" t="s">
        <v>1626</v>
      </c>
      <c r="D54" t="s">
        <v>1225</v>
      </c>
      <c r="E54" t="s">
        <v>1227</v>
      </c>
      <c r="F54" s="14">
        <v>157.38</v>
      </c>
      <c r="G54" s="14">
        <v>27.63</v>
      </c>
      <c r="H54" s="14">
        <v>814.6</v>
      </c>
      <c r="I54" t="s">
        <v>474</v>
      </c>
      <c r="J54" s="15">
        <v>41395</v>
      </c>
      <c r="K54" s="18">
        <v>1208</v>
      </c>
    </row>
    <row r="55" spans="1:11">
      <c r="A55" s="7" t="s">
        <v>1228</v>
      </c>
      <c r="B55" t="s">
        <v>1627</v>
      </c>
      <c r="C55" s="8" t="s">
        <v>1628</v>
      </c>
      <c r="D55" t="s">
        <v>1229</v>
      </c>
      <c r="E55" t="s">
        <v>1231</v>
      </c>
      <c r="F55" s="14">
        <v>196.75</v>
      </c>
      <c r="G55" s="14">
        <v>27.63</v>
      </c>
      <c r="H55" s="14">
        <v>814.6</v>
      </c>
      <c r="I55" t="s">
        <v>699</v>
      </c>
      <c r="J55" s="15">
        <v>41395</v>
      </c>
      <c r="K55" s="18">
        <v>1208</v>
      </c>
    </row>
    <row r="56" spans="1:11">
      <c r="A56" s="7" t="s">
        <v>1232</v>
      </c>
      <c r="B56" t="s">
        <v>1629</v>
      </c>
      <c r="C56" s="8" t="s">
        <v>1391</v>
      </c>
      <c r="D56" t="s">
        <v>404</v>
      </c>
      <c r="E56" t="s">
        <v>1234</v>
      </c>
      <c r="F56" s="14">
        <v>140.13</v>
      </c>
      <c r="G56" s="14">
        <v>31.25</v>
      </c>
      <c r="H56" s="14">
        <v>815</v>
      </c>
      <c r="I56" t="s">
        <v>473</v>
      </c>
      <c r="J56" s="15">
        <v>41395</v>
      </c>
      <c r="K56" s="18">
        <v>1208</v>
      </c>
    </row>
    <row r="57" spans="1:11">
      <c r="A57" s="7" t="s">
        <v>1235</v>
      </c>
      <c r="B57" t="s">
        <v>1630</v>
      </c>
      <c r="C57" s="8" t="s">
        <v>1450</v>
      </c>
      <c r="D57" t="s">
        <v>586</v>
      </c>
      <c r="E57" t="s">
        <v>1237</v>
      </c>
      <c r="F57" s="14">
        <v>140.13</v>
      </c>
      <c r="G57" s="14">
        <v>31.25</v>
      </c>
      <c r="H57" s="14">
        <v>815</v>
      </c>
      <c r="I57" t="s">
        <v>473</v>
      </c>
      <c r="J57" s="15">
        <v>41395</v>
      </c>
      <c r="K57" s="18">
        <v>1208</v>
      </c>
    </row>
    <row r="58" spans="1:11">
      <c r="A58" s="7" t="s">
        <v>1238</v>
      </c>
      <c r="B58" t="s">
        <v>1631</v>
      </c>
      <c r="C58" s="8" t="s">
        <v>1632</v>
      </c>
      <c r="D58" t="s">
        <v>1239</v>
      </c>
      <c r="E58" t="s">
        <v>1241</v>
      </c>
      <c r="F58" s="14">
        <v>196.75</v>
      </c>
      <c r="G58" s="14">
        <v>27.63</v>
      </c>
      <c r="H58" s="14">
        <v>814.6</v>
      </c>
      <c r="I58" t="s">
        <v>699</v>
      </c>
      <c r="J58" s="15">
        <v>41395</v>
      </c>
      <c r="K58" s="18">
        <v>1208</v>
      </c>
    </row>
    <row r="59" spans="1:11">
      <c r="A59" s="7" t="s">
        <v>1238</v>
      </c>
      <c r="B59" t="s">
        <v>1631</v>
      </c>
      <c r="C59" s="8" t="s">
        <v>1632</v>
      </c>
      <c r="D59" t="s">
        <v>1242</v>
      </c>
      <c r="E59" t="s">
        <v>1244</v>
      </c>
      <c r="F59" s="14">
        <v>151.25</v>
      </c>
      <c r="G59" s="14">
        <v>31.25</v>
      </c>
      <c r="H59" s="14">
        <v>815</v>
      </c>
      <c r="I59" t="s">
        <v>700</v>
      </c>
      <c r="J59" s="15">
        <v>41395</v>
      </c>
      <c r="K59" s="18">
        <v>1208</v>
      </c>
    </row>
    <row r="60" spans="1:11">
      <c r="A60" s="7" t="s">
        <v>1245</v>
      </c>
      <c r="B60" t="s">
        <v>1633</v>
      </c>
      <c r="C60" s="8" t="s">
        <v>1634</v>
      </c>
      <c r="D60" t="s">
        <v>1246</v>
      </c>
      <c r="E60" t="s">
        <v>1248</v>
      </c>
      <c r="F60" s="14">
        <v>95.5</v>
      </c>
      <c r="G60" s="14">
        <v>31.25</v>
      </c>
      <c r="H60" s="14">
        <v>475</v>
      </c>
      <c r="I60" t="s">
        <v>361</v>
      </c>
      <c r="J60" s="15">
        <v>41395</v>
      </c>
      <c r="K60" s="18">
        <v>1208</v>
      </c>
    </row>
    <row r="61" spans="1:11">
      <c r="A61" s="7" t="s">
        <v>1245</v>
      </c>
      <c r="B61" t="s">
        <v>1633</v>
      </c>
      <c r="C61" s="8" t="s">
        <v>1634</v>
      </c>
      <c r="D61" t="s">
        <v>1246</v>
      </c>
      <c r="E61" t="s">
        <v>1256</v>
      </c>
      <c r="F61" s="14">
        <v>95.5</v>
      </c>
      <c r="G61" s="14">
        <v>31.25</v>
      </c>
      <c r="H61" s="14">
        <v>475</v>
      </c>
      <c r="I61" t="s">
        <v>361</v>
      </c>
      <c r="J61" s="15">
        <v>41395</v>
      </c>
      <c r="K61" s="18">
        <v>1208</v>
      </c>
    </row>
    <row r="62" spans="1:11">
      <c r="A62" s="7" t="s">
        <v>1261</v>
      </c>
      <c r="B62" t="s">
        <v>1635</v>
      </c>
      <c r="C62" s="8" t="s">
        <v>1634</v>
      </c>
      <c r="D62" t="s">
        <v>1246</v>
      </c>
      <c r="E62" t="s">
        <v>1263</v>
      </c>
      <c r="F62" s="14">
        <v>140.13</v>
      </c>
      <c r="G62" s="14">
        <v>31.25</v>
      </c>
      <c r="H62" s="14">
        <v>815</v>
      </c>
      <c r="I62" t="s">
        <v>473</v>
      </c>
      <c r="J62" s="15">
        <v>41395</v>
      </c>
      <c r="K62" s="18">
        <v>1208</v>
      </c>
    </row>
    <row r="63" spans="1:11">
      <c r="A63" s="7" t="s">
        <v>1264</v>
      </c>
      <c r="B63" t="s">
        <v>1636</v>
      </c>
      <c r="C63" s="8" t="s">
        <v>1637</v>
      </c>
      <c r="D63" t="s">
        <v>1265</v>
      </c>
      <c r="E63" t="s">
        <v>1267</v>
      </c>
      <c r="F63" s="14">
        <v>196.75</v>
      </c>
      <c r="G63" s="14">
        <v>27.63</v>
      </c>
      <c r="H63" s="14">
        <v>814.6</v>
      </c>
      <c r="I63" t="s">
        <v>699</v>
      </c>
      <c r="J63" s="15">
        <v>41395</v>
      </c>
      <c r="K63" s="18">
        <v>1208</v>
      </c>
    </row>
    <row r="64" spans="1:11">
      <c r="A64" s="7" t="s">
        <v>1268</v>
      </c>
      <c r="B64" t="s">
        <v>1638</v>
      </c>
      <c r="C64" s="8" t="s">
        <v>1639</v>
      </c>
      <c r="D64" t="s">
        <v>1269</v>
      </c>
      <c r="E64" t="s">
        <v>1271</v>
      </c>
      <c r="F64" s="14">
        <v>196.75</v>
      </c>
      <c r="G64" s="14">
        <v>27.63</v>
      </c>
      <c r="H64" s="14">
        <v>814.6</v>
      </c>
      <c r="I64" t="s">
        <v>699</v>
      </c>
      <c r="J64" s="15">
        <v>41395</v>
      </c>
      <c r="K64" s="18">
        <v>1208</v>
      </c>
    </row>
    <row r="65" spans="1:11">
      <c r="A65" s="7" t="s">
        <v>1272</v>
      </c>
      <c r="B65" t="s">
        <v>1640</v>
      </c>
      <c r="C65" s="8" t="s">
        <v>1452</v>
      </c>
      <c r="D65" t="s">
        <v>677</v>
      </c>
      <c r="E65" t="s">
        <v>1274</v>
      </c>
      <c r="F65" s="14">
        <v>140.13</v>
      </c>
      <c r="G65" s="14">
        <v>31.25</v>
      </c>
      <c r="H65" s="14">
        <v>815</v>
      </c>
      <c r="I65" t="s">
        <v>473</v>
      </c>
      <c r="J65" s="15">
        <v>41395</v>
      </c>
      <c r="K65" s="18">
        <v>1208</v>
      </c>
    </row>
    <row r="66" spans="1:11">
      <c r="A66" s="7" t="s">
        <v>1279</v>
      </c>
      <c r="B66" t="s">
        <v>1642</v>
      </c>
      <c r="C66" s="8" t="s">
        <v>1471</v>
      </c>
      <c r="D66" t="s">
        <v>762</v>
      </c>
      <c r="E66" t="s">
        <v>1281</v>
      </c>
      <c r="F66" s="14">
        <v>187.75</v>
      </c>
      <c r="G66" s="14">
        <v>31.25</v>
      </c>
      <c r="H66" s="14">
        <v>815</v>
      </c>
      <c r="I66" t="s">
        <v>478</v>
      </c>
      <c r="J66" s="15">
        <v>41395</v>
      </c>
      <c r="K66" s="18">
        <v>1208</v>
      </c>
    </row>
    <row r="67" spans="1:11">
      <c r="A67" s="7" t="s">
        <v>1282</v>
      </c>
      <c r="B67" t="s">
        <v>1643</v>
      </c>
      <c r="C67" s="8" t="s">
        <v>1644</v>
      </c>
      <c r="D67" t="s">
        <v>1283</v>
      </c>
      <c r="E67" t="s">
        <v>1285</v>
      </c>
      <c r="F67" s="14">
        <v>196.75</v>
      </c>
      <c r="G67" s="14">
        <v>27.63</v>
      </c>
      <c r="H67" s="14">
        <v>814.6</v>
      </c>
      <c r="I67" t="s">
        <v>699</v>
      </c>
      <c r="J67" s="15">
        <v>41395</v>
      </c>
      <c r="K67" s="18">
        <v>1208</v>
      </c>
    </row>
    <row r="68" spans="1:11">
      <c r="A68" s="7" t="s">
        <v>1292</v>
      </c>
      <c r="B68" t="s">
        <v>1645</v>
      </c>
      <c r="C68" s="8" t="s">
        <v>1646</v>
      </c>
      <c r="D68" t="s">
        <v>1293</v>
      </c>
      <c r="E68" t="s">
        <v>1295</v>
      </c>
      <c r="F68" s="14">
        <v>95.5</v>
      </c>
      <c r="G68" s="14">
        <v>31.25</v>
      </c>
      <c r="H68" s="14">
        <v>475</v>
      </c>
      <c r="I68" t="s">
        <v>361</v>
      </c>
      <c r="J68" s="15">
        <v>41395</v>
      </c>
      <c r="K68" s="18">
        <v>1208</v>
      </c>
    </row>
    <row r="69" spans="1:11">
      <c r="A69" s="7" t="s">
        <v>1292</v>
      </c>
      <c r="B69" t="s">
        <v>1645</v>
      </c>
      <c r="C69" s="8" t="s">
        <v>1646</v>
      </c>
      <c r="D69" t="s">
        <v>1293</v>
      </c>
      <c r="E69" t="s">
        <v>1297</v>
      </c>
      <c r="F69" s="14">
        <v>95.5</v>
      </c>
      <c r="G69" s="14">
        <v>31.25</v>
      </c>
      <c r="H69" s="14">
        <v>475</v>
      </c>
      <c r="I69" t="s">
        <v>361</v>
      </c>
      <c r="J69" s="15">
        <v>41395</v>
      </c>
      <c r="K69" s="18">
        <v>1208</v>
      </c>
    </row>
    <row r="70" spans="1:11">
      <c r="A70" s="7" t="s">
        <v>1298</v>
      </c>
      <c r="B70" t="s">
        <v>1647</v>
      </c>
      <c r="C70" s="8" t="s">
        <v>1457</v>
      </c>
      <c r="D70" t="s">
        <v>688</v>
      </c>
      <c r="E70" t="s">
        <v>1300</v>
      </c>
      <c r="F70" s="14">
        <v>140.13</v>
      </c>
      <c r="G70" s="14">
        <v>31.25</v>
      </c>
      <c r="H70" s="14">
        <v>815</v>
      </c>
      <c r="I70" t="s">
        <v>473</v>
      </c>
      <c r="J70" s="15">
        <v>41395</v>
      </c>
      <c r="K70" s="18">
        <v>1208</v>
      </c>
    </row>
    <row r="71" spans="1:11">
      <c r="A71" s="7" t="s">
        <v>1301</v>
      </c>
      <c r="B71" t="s">
        <v>1648</v>
      </c>
      <c r="C71" s="8" t="s">
        <v>1536</v>
      </c>
      <c r="D71" t="s">
        <v>918</v>
      </c>
      <c r="E71" t="s">
        <v>1303</v>
      </c>
      <c r="F71" s="14">
        <v>110.38</v>
      </c>
      <c r="G71" s="14">
        <v>31.25</v>
      </c>
      <c r="H71" s="14">
        <v>562.5</v>
      </c>
      <c r="I71" t="s">
        <v>513</v>
      </c>
      <c r="J71" s="15">
        <v>41395</v>
      </c>
      <c r="K71" s="18">
        <v>1208</v>
      </c>
    </row>
    <row r="72" spans="1:11">
      <c r="A72" s="7" t="s">
        <v>1304</v>
      </c>
      <c r="B72" t="s">
        <v>1649</v>
      </c>
      <c r="C72" s="8" t="s">
        <v>1650</v>
      </c>
      <c r="D72" t="s">
        <v>1305</v>
      </c>
      <c r="F72" s="14">
        <v>90</v>
      </c>
      <c r="G72" s="14">
        <v>0</v>
      </c>
      <c r="H72" s="14">
        <v>562.5</v>
      </c>
      <c r="I72" t="s">
        <v>1306</v>
      </c>
      <c r="J72" s="15">
        <v>41395</v>
      </c>
      <c r="K72" s="18">
        <v>1208</v>
      </c>
    </row>
    <row r="73" spans="1:11">
      <c r="A73" s="7" t="s">
        <v>1308</v>
      </c>
      <c r="B73" t="s">
        <v>1651</v>
      </c>
      <c r="C73" s="8" t="s">
        <v>1412</v>
      </c>
      <c r="D73" t="s">
        <v>463</v>
      </c>
      <c r="E73" t="s">
        <v>1310</v>
      </c>
      <c r="F73" s="14">
        <v>140.13</v>
      </c>
      <c r="G73" s="14">
        <v>31.25</v>
      </c>
      <c r="H73" s="14">
        <v>815</v>
      </c>
      <c r="I73" t="s">
        <v>473</v>
      </c>
      <c r="J73" s="15">
        <v>41395</v>
      </c>
      <c r="K73" s="18">
        <v>1208</v>
      </c>
    </row>
    <row r="74" spans="1:11">
      <c r="A74" s="7" t="s">
        <v>1311</v>
      </c>
      <c r="B74" t="s">
        <v>1652</v>
      </c>
      <c r="C74" s="8" t="s">
        <v>1393</v>
      </c>
      <c r="D74" t="s">
        <v>410</v>
      </c>
      <c r="E74" t="s">
        <v>1313</v>
      </c>
      <c r="F74" s="14">
        <v>140.13</v>
      </c>
      <c r="G74" s="14">
        <v>31.25</v>
      </c>
      <c r="H74" s="14">
        <v>815</v>
      </c>
      <c r="I74" t="s">
        <v>473</v>
      </c>
      <c r="J74" s="15">
        <v>41395</v>
      </c>
      <c r="K74" s="18">
        <v>1208</v>
      </c>
    </row>
    <row r="75" spans="1:11">
      <c r="A75" s="7" t="s">
        <v>1314</v>
      </c>
      <c r="B75" t="s">
        <v>1653</v>
      </c>
      <c r="C75" s="8" t="s">
        <v>1455</v>
      </c>
      <c r="D75" t="s">
        <v>684</v>
      </c>
      <c r="E75" t="s">
        <v>1316</v>
      </c>
      <c r="F75" s="14">
        <v>140.13</v>
      </c>
      <c r="G75" s="14">
        <v>31.25</v>
      </c>
      <c r="H75" s="14">
        <v>815</v>
      </c>
      <c r="I75" t="s">
        <v>473</v>
      </c>
      <c r="J75" s="15">
        <v>41395</v>
      </c>
      <c r="K75" s="18">
        <v>1208</v>
      </c>
    </row>
    <row r="76" spans="1:11">
      <c r="A76" s="7" t="s">
        <v>1320</v>
      </c>
      <c r="B76" t="s">
        <v>1654</v>
      </c>
      <c r="C76" s="8" t="s">
        <v>1553</v>
      </c>
      <c r="D76" t="s">
        <v>635</v>
      </c>
      <c r="E76" t="s">
        <v>1322</v>
      </c>
      <c r="F76" s="14">
        <v>187.75</v>
      </c>
      <c r="G76" s="14">
        <v>31.25</v>
      </c>
      <c r="H76" s="14">
        <v>815</v>
      </c>
      <c r="I76" t="s">
        <v>478</v>
      </c>
      <c r="J76" s="15">
        <v>41395</v>
      </c>
      <c r="K76" s="18">
        <v>1208</v>
      </c>
    </row>
    <row r="77" spans="1:11">
      <c r="A77" s="7" t="s">
        <v>1323</v>
      </c>
      <c r="B77" t="s">
        <v>1655</v>
      </c>
      <c r="C77" s="8" t="s">
        <v>1459</v>
      </c>
      <c r="D77" t="s">
        <v>692</v>
      </c>
      <c r="E77" t="s">
        <v>1325</v>
      </c>
      <c r="F77" s="14">
        <v>157.38</v>
      </c>
      <c r="G77" s="14">
        <v>27.63</v>
      </c>
      <c r="H77" s="14">
        <v>814.6</v>
      </c>
      <c r="I77" t="s">
        <v>474</v>
      </c>
      <c r="J77" s="15">
        <v>41395</v>
      </c>
      <c r="K77" s="18">
        <v>1208</v>
      </c>
    </row>
    <row r="78" spans="1:11">
      <c r="A78" s="7" t="s">
        <v>1330</v>
      </c>
      <c r="C78" s="8">
        <v>80330</v>
      </c>
      <c r="D78" t="s">
        <v>1331</v>
      </c>
      <c r="E78" t="s">
        <v>1333</v>
      </c>
      <c r="F78" s="14">
        <v>140.13</v>
      </c>
      <c r="G78" s="14">
        <v>31.25</v>
      </c>
      <c r="H78" s="14">
        <v>815</v>
      </c>
      <c r="I78" t="s">
        <v>473</v>
      </c>
      <c r="J78" s="15">
        <v>41395</v>
      </c>
      <c r="K78" s="18">
        <v>1208</v>
      </c>
    </row>
    <row r="79" spans="1:11">
      <c r="A79" s="7" t="s">
        <v>1330</v>
      </c>
      <c r="C79" s="8">
        <v>80600</v>
      </c>
      <c r="D79" t="s">
        <v>819</v>
      </c>
      <c r="E79" t="s">
        <v>1335</v>
      </c>
      <c r="F79" s="14">
        <v>140.13</v>
      </c>
      <c r="G79" s="14">
        <v>31.25</v>
      </c>
      <c r="H79" s="14">
        <v>815</v>
      </c>
      <c r="I79" t="s">
        <v>473</v>
      </c>
      <c r="J79" s="15">
        <v>41395</v>
      </c>
      <c r="K79" s="18">
        <v>1208</v>
      </c>
    </row>
    <row r="80" spans="1:11">
      <c r="A80" s="7" t="s">
        <v>1330</v>
      </c>
      <c r="C80" s="51">
        <v>2000</v>
      </c>
      <c r="D80" t="s">
        <v>377</v>
      </c>
      <c r="E80" t="s">
        <v>1337</v>
      </c>
      <c r="F80" s="14">
        <v>140.13</v>
      </c>
      <c r="G80" s="14">
        <v>31.25</v>
      </c>
      <c r="H80" s="14">
        <v>815</v>
      </c>
      <c r="I80" t="s">
        <v>473</v>
      </c>
      <c r="J80" s="15">
        <v>41395</v>
      </c>
      <c r="K80" s="18">
        <v>1208</v>
      </c>
    </row>
    <row r="81" spans="1:11">
      <c r="A81" s="7" t="s">
        <v>1338</v>
      </c>
      <c r="B81" t="s">
        <v>1657</v>
      </c>
      <c r="C81" s="8">
        <v>80000</v>
      </c>
      <c r="D81" t="s">
        <v>410</v>
      </c>
      <c r="F81" s="14">
        <v>566</v>
      </c>
      <c r="G81" s="14"/>
      <c r="H81" s="14">
        <v>5504.92</v>
      </c>
      <c r="I81" t="s">
        <v>1341</v>
      </c>
      <c r="J81" s="15">
        <v>41395</v>
      </c>
      <c r="K81" s="18">
        <v>0</v>
      </c>
    </row>
    <row r="82" spans="1:11">
      <c r="A82" s="7" t="s">
        <v>1311</v>
      </c>
      <c r="B82" t="s">
        <v>1652</v>
      </c>
      <c r="C82" s="8">
        <v>80000</v>
      </c>
      <c r="D82" t="s">
        <v>410</v>
      </c>
      <c r="F82" s="14">
        <v>566</v>
      </c>
      <c r="G82" s="14"/>
      <c r="H82" s="14">
        <v>5504.92</v>
      </c>
      <c r="I82" t="s">
        <v>1341</v>
      </c>
      <c r="J82" s="15">
        <v>41395</v>
      </c>
      <c r="K82" s="18">
        <v>0</v>
      </c>
    </row>
    <row r="83" spans="1:11">
      <c r="F83" s="14">
        <f>SUM(F2:F82)</f>
        <v>12906.899999999992</v>
      </c>
      <c r="G83" s="14">
        <f>SUM(G2:G82)</f>
        <v>2256.8700000000013</v>
      </c>
      <c r="H83" s="14">
        <f>SUM(H2:H82)</f>
        <v>69121.739999999976</v>
      </c>
      <c r="K83" s="14">
        <f>SUM(K2:K82)</f>
        <v>93016</v>
      </c>
    </row>
    <row r="84" spans="1:11">
      <c r="F84" s="14">
        <f>F83*1.196</f>
        <v>15436.65239999999</v>
      </c>
      <c r="G84" s="14">
        <f>G83*1.196</f>
        <v>2699.2165200000013</v>
      </c>
      <c r="H84" s="14">
        <f>H83*1.196</f>
        <v>82669.601039999965</v>
      </c>
      <c r="K84" s="14">
        <f>K83*1.196</f>
        <v>111247.136</v>
      </c>
    </row>
    <row r="85" spans="1:11">
      <c r="F85" s="14">
        <f>F84*9</f>
        <v>138929.8715999999</v>
      </c>
      <c r="G85" s="14">
        <f>G84*9</f>
        <v>24292.948680000012</v>
      </c>
    </row>
    <row r="87" spans="1:11">
      <c r="F87" s="14">
        <f>SUM(F85,G85,K84)</f>
        <v>274469.95627999993</v>
      </c>
    </row>
  </sheetData>
  <pageMargins left="0.78749999999999998" right="0.78749999999999998" top="0.98402777777777795" bottom="0.98402777777777795" header="0.51180555555555496" footer="0.51180555555555496"/>
  <pageSetup paperSize="0" scale="0" firstPageNumber="0" orientation="portrait" usePrinterDefaults="0" horizontalDpi="0" verticalDpi="0" copies="0"/>
</worksheet>
</file>

<file path=xl/worksheets/sheet9.xml><?xml version="1.0" encoding="utf-8"?>
<worksheet xmlns="http://schemas.openxmlformats.org/spreadsheetml/2006/main" xmlns:r="http://schemas.openxmlformats.org/officeDocument/2006/relationships">
  <dimension ref="A1:HT9"/>
  <sheetViews>
    <sheetView zoomScaleNormal="100" workbookViewId="0"/>
  </sheetViews>
  <sheetFormatPr baseColWidth="10" defaultColWidth="8.7109375" defaultRowHeight="12.75"/>
  <cols>
    <col min="1" max="4" width="10.7109375"/>
    <col min="5" max="5" width="19.140625"/>
    <col min="6" max="1025" width="10.7109375"/>
  </cols>
  <sheetData>
    <row r="1" spans="1:228" ht="51">
      <c r="A1" s="9" t="s">
        <v>0</v>
      </c>
      <c r="B1" s="9" t="s">
        <v>326</v>
      </c>
      <c r="C1" s="10" t="s">
        <v>327</v>
      </c>
      <c r="D1" s="9" t="s">
        <v>2</v>
      </c>
      <c r="E1" s="9" t="s">
        <v>332</v>
      </c>
      <c r="F1" s="9" t="s">
        <v>335</v>
      </c>
      <c r="G1" s="9" t="s">
        <v>336</v>
      </c>
      <c r="H1" s="9" t="s">
        <v>337</v>
      </c>
      <c r="I1" s="9" t="s">
        <v>338</v>
      </c>
      <c r="J1" s="9" t="s">
        <v>339</v>
      </c>
      <c r="K1" s="9" t="s">
        <v>343</v>
      </c>
    </row>
    <row r="2" spans="1:228">
      <c r="A2" s="21" t="s">
        <v>394</v>
      </c>
      <c r="B2" s="22" t="s">
        <v>1387</v>
      </c>
      <c r="C2" s="23" t="s">
        <v>1388</v>
      </c>
      <c r="D2" s="22" t="s">
        <v>395</v>
      </c>
      <c r="E2" s="22" t="s">
        <v>397</v>
      </c>
      <c r="F2" s="25">
        <v>370.75</v>
      </c>
      <c r="G2" s="25">
        <v>0</v>
      </c>
      <c r="H2" s="25">
        <v>0</v>
      </c>
      <c r="I2" s="22" t="s">
        <v>398</v>
      </c>
      <c r="J2" s="26">
        <v>41426</v>
      </c>
      <c r="K2" s="29">
        <v>0</v>
      </c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  <c r="AT2" s="22"/>
      <c r="AU2" s="22"/>
      <c r="AV2" s="22"/>
      <c r="AW2" s="22"/>
      <c r="AX2" s="22"/>
      <c r="AY2" s="22"/>
      <c r="AZ2" s="22"/>
      <c r="BA2" s="22"/>
      <c r="BB2" s="22"/>
      <c r="BC2" s="22"/>
      <c r="BD2" s="22"/>
      <c r="BE2" s="22"/>
      <c r="BF2" s="22"/>
      <c r="BG2" s="22"/>
      <c r="BH2" s="22"/>
      <c r="BI2" s="22"/>
      <c r="BJ2" s="22"/>
      <c r="BK2" s="22"/>
      <c r="BL2" s="22"/>
      <c r="BM2" s="22"/>
      <c r="BN2" s="22"/>
      <c r="BO2" s="22"/>
      <c r="BP2" s="22"/>
      <c r="BQ2" s="22"/>
      <c r="BR2" s="22"/>
      <c r="BS2" s="22"/>
      <c r="BT2" s="22"/>
      <c r="BU2" s="22"/>
      <c r="BV2" s="22"/>
      <c r="BW2" s="22"/>
      <c r="BX2" s="22"/>
      <c r="BY2" s="22"/>
      <c r="BZ2" s="22"/>
      <c r="CA2" s="22"/>
      <c r="CB2" s="22"/>
      <c r="CC2" s="22"/>
      <c r="CD2" s="22"/>
      <c r="CE2" s="22"/>
      <c r="CF2" s="22"/>
      <c r="CG2" s="22"/>
      <c r="CH2" s="22"/>
      <c r="CI2" s="22"/>
      <c r="CJ2" s="22"/>
      <c r="CK2" s="22"/>
      <c r="CL2" s="22"/>
      <c r="CM2" s="22"/>
      <c r="CN2" s="22"/>
      <c r="CO2" s="22"/>
      <c r="CP2" s="22"/>
      <c r="CQ2" s="22"/>
      <c r="CR2" s="22"/>
      <c r="CS2" s="22"/>
      <c r="CT2" s="22"/>
      <c r="CU2" s="22"/>
      <c r="CV2" s="22"/>
      <c r="CW2" s="22"/>
      <c r="CX2" s="22"/>
      <c r="CY2" s="22"/>
      <c r="CZ2" s="22"/>
      <c r="DA2" s="22"/>
      <c r="DB2" s="22"/>
      <c r="DC2" s="22"/>
      <c r="DD2" s="22"/>
      <c r="DE2" s="22"/>
      <c r="DF2" s="22"/>
      <c r="DG2" s="22"/>
      <c r="DH2" s="22"/>
      <c r="DI2" s="22"/>
      <c r="DJ2" s="22"/>
      <c r="DK2" s="22"/>
      <c r="DL2" s="22"/>
      <c r="DM2" s="22"/>
      <c r="DN2" s="22"/>
      <c r="DO2" s="22"/>
      <c r="DP2" s="22"/>
      <c r="DQ2" s="22"/>
      <c r="DR2" s="22"/>
      <c r="DS2" s="22"/>
      <c r="DT2" s="22"/>
      <c r="DU2" s="22"/>
      <c r="DV2" s="22"/>
      <c r="DW2" s="22"/>
      <c r="DX2" s="22"/>
      <c r="DY2" s="22"/>
      <c r="DZ2" s="22"/>
      <c r="EA2" s="22"/>
      <c r="EB2" s="22"/>
      <c r="EC2" s="22"/>
      <c r="ED2" s="22"/>
      <c r="EE2" s="22"/>
      <c r="EF2" s="22"/>
      <c r="EG2" s="22"/>
      <c r="EH2" s="22"/>
      <c r="EI2" s="22"/>
      <c r="EJ2" s="22"/>
      <c r="EK2" s="22"/>
      <c r="EL2" s="22"/>
      <c r="EM2" s="22"/>
      <c r="EN2" s="22"/>
      <c r="EO2" s="22"/>
      <c r="EP2" s="22"/>
      <c r="EQ2" s="22"/>
      <c r="ER2" s="22"/>
      <c r="ES2" s="22"/>
      <c r="ET2" s="22"/>
      <c r="EU2" s="22"/>
      <c r="EV2" s="22"/>
      <c r="EW2" s="22"/>
      <c r="EX2" s="22"/>
      <c r="EY2" s="22"/>
      <c r="EZ2" s="22"/>
      <c r="FA2" s="22"/>
      <c r="FB2" s="22"/>
      <c r="FC2" s="22"/>
      <c r="FD2" s="22"/>
      <c r="FE2" s="22"/>
      <c r="FF2" s="22"/>
      <c r="FG2" s="22"/>
      <c r="FH2" s="22"/>
      <c r="FI2" s="22"/>
      <c r="FJ2" s="22"/>
      <c r="FK2" s="22"/>
      <c r="FL2" s="22"/>
      <c r="FM2" s="22"/>
      <c r="FN2" s="22"/>
      <c r="FO2" s="22"/>
      <c r="FP2" s="22"/>
      <c r="FQ2" s="22"/>
      <c r="FR2" s="22"/>
      <c r="FS2" s="22"/>
      <c r="FT2" s="22"/>
      <c r="FU2" s="22"/>
      <c r="FV2" s="22"/>
      <c r="FW2" s="22"/>
      <c r="FX2" s="22"/>
      <c r="FY2" s="22"/>
      <c r="FZ2" s="22"/>
      <c r="GA2" s="22"/>
      <c r="GB2" s="22"/>
      <c r="GC2" s="22"/>
      <c r="GD2" s="22"/>
      <c r="GE2" s="22"/>
      <c r="GF2" s="22"/>
      <c r="GG2" s="22"/>
      <c r="GH2" s="22"/>
      <c r="GI2" s="22"/>
      <c r="GJ2" s="22"/>
      <c r="GK2" s="22"/>
      <c r="GL2" s="22"/>
      <c r="GM2" s="22"/>
      <c r="GN2" s="22"/>
      <c r="GO2" s="22"/>
      <c r="GP2" s="22"/>
      <c r="GQ2" s="22"/>
      <c r="GR2" s="22"/>
      <c r="GS2" s="22"/>
      <c r="GT2" s="22"/>
      <c r="GU2" s="22"/>
      <c r="GV2" s="22"/>
      <c r="GW2" s="22"/>
      <c r="GX2" s="22"/>
      <c r="GY2" s="22"/>
      <c r="GZ2" s="22"/>
      <c r="HA2" s="22"/>
      <c r="HB2" s="22"/>
      <c r="HC2" s="22"/>
      <c r="HD2" s="22"/>
      <c r="HE2" s="22"/>
      <c r="HF2" s="22"/>
      <c r="HG2" s="22"/>
      <c r="HH2" s="22"/>
      <c r="HI2" s="22"/>
      <c r="HJ2" s="22"/>
      <c r="HK2" s="22"/>
      <c r="HL2" s="22"/>
      <c r="HM2" s="22"/>
      <c r="HN2" s="22"/>
      <c r="HO2" s="22"/>
      <c r="HP2" s="22"/>
      <c r="HQ2" s="22"/>
      <c r="HR2" s="22"/>
      <c r="HS2" s="22"/>
      <c r="HT2" s="22"/>
    </row>
    <row r="3" spans="1:228">
      <c r="A3" s="21" t="s">
        <v>539</v>
      </c>
      <c r="B3" s="22" t="s">
        <v>1426</v>
      </c>
      <c r="C3" s="23" t="s">
        <v>1388</v>
      </c>
      <c r="D3" s="22" t="s">
        <v>540</v>
      </c>
      <c r="E3" s="22" t="s">
        <v>544</v>
      </c>
      <c r="F3" s="25">
        <v>370.75</v>
      </c>
      <c r="G3" s="25">
        <v>0</v>
      </c>
      <c r="H3" s="25">
        <v>0</v>
      </c>
      <c r="I3" s="22" t="s">
        <v>398</v>
      </c>
      <c r="J3" s="26">
        <v>41426</v>
      </c>
      <c r="K3" s="29">
        <v>0</v>
      </c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22"/>
      <c r="AY3" s="22"/>
      <c r="AZ3" s="22"/>
      <c r="BA3" s="22"/>
      <c r="BB3" s="22"/>
      <c r="BC3" s="22"/>
      <c r="BD3" s="22"/>
      <c r="BE3" s="22"/>
      <c r="BF3" s="22"/>
      <c r="BG3" s="22"/>
      <c r="BH3" s="22"/>
      <c r="BI3" s="22"/>
      <c r="BJ3" s="22"/>
      <c r="BK3" s="22"/>
      <c r="BL3" s="22"/>
      <c r="BM3" s="22"/>
      <c r="BN3" s="22"/>
      <c r="BO3" s="22"/>
      <c r="BP3" s="22"/>
      <c r="BQ3" s="22"/>
      <c r="BR3" s="22"/>
      <c r="BS3" s="22"/>
      <c r="BT3" s="22"/>
      <c r="BU3" s="22"/>
      <c r="BV3" s="22"/>
      <c r="BW3" s="22"/>
      <c r="BX3" s="22"/>
      <c r="BY3" s="22"/>
      <c r="BZ3" s="22"/>
      <c r="CA3" s="22"/>
      <c r="CB3" s="22"/>
      <c r="CC3" s="22"/>
      <c r="CD3" s="22"/>
      <c r="CE3" s="22"/>
      <c r="CF3" s="22"/>
      <c r="CG3" s="22"/>
      <c r="CH3" s="22"/>
      <c r="CI3" s="22"/>
      <c r="CJ3" s="22"/>
      <c r="CK3" s="22"/>
      <c r="CL3" s="22"/>
      <c r="CM3" s="22"/>
      <c r="CN3" s="22"/>
      <c r="CO3" s="22"/>
      <c r="CP3" s="22"/>
      <c r="CQ3" s="22"/>
      <c r="CR3" s="22"/>
      <c r="CS3" s="22"/>
      <c r="CT3" s="22"/>
      <c r="CU3" s="22"/>
      <c r="CV3" s="22"/>
      <c r="CW3" s="22"/>
      <c r="CX3" s="22"/>
      <c r="CY3" s="22"/>
      <c r="CZ3" s="22"/>
      <c r="DA3" s="22"/>
      <c r="DB3" s="22"/>
      <c r="DC3" s="22"/>
      <c r="DD3" s="22"/>
      <c r="DE3" s="22"/>
      <c r="DF3" s="22"/>
      <c r="DG3" s="22"/>
      <c r="DH3" s="22"/>
      <c r="DI3" s="22"/>
      <c r="DJ3" s="22"/>
      <c r="DK3" s="22"/>
      <c r="DL3" s="22"/>
      <c r="DM3" s="22"/>
      <c r="DN3" s="22"/>
      <c r="DO3" s="22"/>
      <c r="DP3" s="22"/>
      <c r="DQ3" s="22"/>
      <c r="DR3" s="22"/>
      <c r="DS3" s="22"/>
      <c r="DT3" s="22"/>
      <c r="DU3" s="22"/>
      <c r="DV3" s="22"/>
      <c r="DW3" s="22"/>
      <c r="DX3" s="22"/>
      <c r="DY3" s="22"/>
      <c r="DZ3" s="22"/>
      <c r="EA3" s="22"/>
      <c r="EB3" s="22"/>
      <c r="EC3" s="22"/>
      <c r="ED3" s="22"/>
      <c r="EE3" s="22"/>
      <c r="EF3" s="22"/>
      <c r="EG3" s="22"/>
      <c r="EH3" s="22"/>
      <c r="EI3" s="22"/>
      <c r="EJ3" s="22"/>
      <c r="EK3" s="22"/>
      <c r="EL3" s="22"/>
      <c r="EM3" s="22"/>
      <c r="EN3" s="22"/>
      <c r="EO3" s="22"/>
      <c r="EP3" s="22"/>
      <c r="EQ3" s="22"/>
      <c r="ER3" s="22"/>
      <c r="ES3" s="22"/>
      <c r="ET3" s="22"/>
      <c r="EU3" s="22"/>
      <c r="EV3" s="22"/>
      <c r="EW3" s="22"/>
      <c r="EX3" s="22"/>
      <c r="EY3" s="22"/>
      <c r="EZ3" s="22"/>
      <c r="FA3" s="22"/>
      <c r="FB3" s="22"/>
      <c r="FC3" s="22"/>
      <c r="FD3" s="22"/>
      <c r="FE3" s="22"/>
      <c r="FF3" s="22"/>
      <c r="FG3" s="22"/>
      <c r="FH3" s="22"/>
      <c r="FI3" s="22"/>
      <c r="FJ3" s="22"/>
      <c r="FK3" s="22"/>
      <c r="FL3" s="22"/>
      <c r="FM3" s="22"/>
      <c r="FN3" s="22"/>
      <c r="FO3" s="22"/>
      <c r="FP3" s="22"/>
      <c r="FQ3" s="22"/>
      <c r="FR3" s="22"/>
      <c r="FS3" s="22"/>
      <c r="FT3" s="22"/>
      <c r="FU3" s="22"/>
      <c r="FV3" s="22"/>
      <c r="FW3" s="22"/>
      <c r="FX3" s="22"/>
      <c r="FY3" s="22"/>
      <c r="FZ3" s="22"/>
      <c r="GA3" s="22"/>
      <c r="GB3" s="22"/>
      <c r="GC3" s="22"/>
      <c r="GD3" s="22"/>
      <c r="GE3" s="22"/>
      <c r="GF3" s="22"/>
      <c r="GG3" s="22"/>
      <c r="GH3" s="22"/>
      <c r="GI3" s="22"/>
      <c r="GJ3" s="22"/>
      <c r="GK3" s="22"/>
      <c r="GL3" s="22"/>
      <c r="GM3" s="22"/>
      <c r="GN3" s="22"/>
      <c r="GO3" s="22"/>
      <c r="GP3" s="22"/>
      <c r="GQ3" s="22"/>
      <c r="GR3" s="22"/>
      <c r="GS3" s="22"/>
      <c r="GT3" s="22"/>
      <c r="GU3" s="22"/>
      <c r="GV3" s="22"/>
      <c r="GW3" s="22"/>
      <c r="GX3" s="22"/>
      <c r="GY3" s="22"/>
      <c r="GZ3" s="22"/>
      <c r="HA3" s="22"/>
      <c r="HB3" s="22"/>
      <c r="HC3" s="22"/>
      <c r="HD3" s="22"/>
      <c r="HE3" s="22"/>
      <c r="HF3" s="22"/>
      <c r="HG3" s="22"/>
      <c r="HH3" s="22"/>
      <c r="HI3" s="22"/>
      <c r="HJ3" s="22"/>
      <c r="HK3" s="22"/>
      <c r="HL3" s="22"/>
      <c r="HM3" s="22"/>
      <c r="HN3" s="22"/>
      <c r="HO3" s="22"/>
      <c r="HP3" s="22"/>
      <c r="HQ3" s="22"/>
      <c r="HR3" s="22"/>
      <c r="HS3" s="22"/>
      <c r="HT3" s="22"/>
    </row>
    <row r="4" spans="1:228">
      <c r="A4" s="21" t="s">
        <v>554</v>
      </c>
      <c r="B4" s="22" t="s">
        <v>1430</v>
      </c>
      <c r="C4" s="23" t="s">
        <v>1393</v>
      </c>
      <c r="D4" s="22" t="s">
        <v>410</v>
      </c>
      <c r="E4" s="22" t="s">
        <v>555</v>
      </c>
      <c r="F4" s="25">
        <v>370.75</v>
      </c>
      <c r="G4" s="25">
        <v>0</v>
      </c>
      <c r="H4" s="25">
        <v>0</v>
      </c>
      <c r="I4" s="22" t="s">
        <v>398</v>
      </c>
      <c r="J4" s="26">
        <v>41426</v>
      </c>
      <c r="K4" s="29">
        <v>0</v>
      </c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  <c r="AT4" s="22"/>
      <c r="AU4" s="22"/>
      <c r="AV4" s="22"/>
      <c r="AW4" s="22"/>
      <c r="AX4" s="22"/>
      <c r="AY4" s="22"/>
      <c r="AZ4" s="22"/>
      <c r="BA4" s="22"/>
      <c r="BB4" s="22"/>
      <c r="BC4" s="22"/>
      <c r="BD4" s="22"/>
      <c r="BE4" s="22"/>
      <c r="BF4" s="22"/>
      <c r="BG4" s="22"/>
      <c r="BH4" s="22"/>
      <c r="BI4" s="22"/>
      <c r="BJ4" s="22"/>
      <c r="BK4" s="22"/>
      <c r="BL4" s="22"/>
      <c r="BM4" s="22"/>
      <c r="BN4" s="22"/>
      <c r="BO4" s="22"/>
      <c r="BP4" s="22"/>
      <c r="BQ4" s="22"/>
      <c r="BR4" s="22"/>
      <c r="BS4" s="22"/>
      <c r="BT4" s="22"/>
      <c r="BU4" s="22"/>
      <c r="BV4" s="22"/>
      <c r="BW4" s="22"/>
      <c r="BX4" s="22"/>
      <c r="BY4" s="22"/>
      <c r="BZ4" s="22"/>
      <c r="CA4" s="22"/>
      <c r="CB4" s="22"/>
      <c r="CC4" s="22"/>
      <c r="CD4" s="22"/>
      <c r="CE4" s="22"/>
      <c r="CF4" s="22"/>
      <c r="CG4" s="22"/>
      <c r="CH4" s="22"/>
      <c r="CI4" s="22"/>
      <c r="CJ4" s="22"/>
      <c r="CK4" s="22"/>
      <c r="CL4" s="22"/>
      <c r="CM4" s="22"/>
      <c r="CN4" s="22"/>
      <c r="CO4" s="22"/>
      <c r="CP4" s="22"/>
      <c r="CQ4" s="22"/>
      <c r="CR4" s="22"/>
      <c r="CS4" s="22"/>
      <c r="CT4" s="22"/>
      <c r="CU4" s="22"/>
      <c r="CV4" s="22"/>
      <c r="CW4" s="22"/>
      <c r="CX4" s="22"/>
      <c r="CY4" s="22"/>
      <c r="CZ4" s="22"/>
      <c r="DA4" s="22"/>
      <c r="DB4" s="22"/>
      <c r="DC4" s="22"/>
      <c r="DD4" s="22"/>
      <c r="DE4" s="22"/>
      <c r="DF4" s="22"/>
      <c r="DG4" s="22"/>
      <c r="DH4" s="22"/>
      <c r="DI4" s="22"/>
      <c r="DJ4" s="22"/>
      <c r="DK4" s="22"/>
      <c r="DL4" s="22"/>
      <c r="DM4" s="22"/>
      <c r="DN4" s="22"/>
      <c r="DO4" s="22"/>
      <c r="DP4" s="22"/>
      <c r="DQ4" s="22"/>
      <c r="DR4" s="22"/>
      <c r="DS4" s="22"/>
      <c r="DT4" s="22"/>
      <c r="DU4" s="22"/>
      <c r="DV4" s="22"/>
      <c r="DW4" s="22"/>
      <c r="DX4" s="22"/>
      <c r="DY4" s="22"/>
      <c r="DZ4" s="22"/>
      <c r="EA4" s="22"/>
      <c r="EB4" s="22"/>
      <c r="EC4" s="22"/>
      <c r="ED4" s="22"/>
      <c r="EE4" s="22"/>
      <c r="EF4" s="22"/>
      <c r="EG4" s="22"/>
      <c r="EH4" s="22"/>
      <c r="EI4" s="22"/>
      <c r="EJ4" s="22"/>
      <c r="EK4" s="22"/>
      <c r="EL4" s="22"/>
      <c r="EM4" s="22"/>
      <c r="EN4" s="22"/>
      <c r="EO4" s="22"/>
      <c r="EP4" s="22"/>
      <c r="EQ4" s="22"/>
      <c r="ER4" s="22"/>
      <c r="ES4" s="22"/>
      <c r="ET4" s="22"/>
      <c r="EU4" s="22"/>
      <c r="EV4" s="22"/>
      <c r="EW4" s="22"/>
      <c r="EX4" s="22"/>
      <c r="EY4" s="22"/>
      <c r="EZ4" s="22"/>
      <c r="FA4" s="22"/>
      <c r="FB4" s="22"/>
      <c r="FC4" s="22"/>
      <c r="FD4" s="22"/>
      <c r="FE4" s="22"/>
      <c r="FF4" s="22"/>
      <c r="FG4" s="22"/>
      <c r="FH4" s="22"/>
      <c r="FI4" s="22"/>
      <c r="FJ4" s="22"/>
      <c r="FK4" s="22"/>
      <c r="FL4" s="22"/>
      <c r="FM4" s="22"/>
      <c r="FN4" s="22"/>
      <c r="FO4" s="22"/>
      <c r="FP4" s="22"/>
      <c r="FQ4" s="22"/>
      <c r="FR4" s="22"/>
      <c r="FS4" s="22"/>
      <c r="FT4" s="22"/>
      <c r="FU4" s="22"/>
      <c r="FV4" s="22"/>
      <c r="FW4" s="22"/>
      <c r="FX4" s="22"/>
      <c r="FY4" s="22"/>
      <c r="FZ4" s="22"/>
      <c r="GA4" s="22"/>
      <c r="GB4" s="22"/>
      <c r="GC4" s="22"/>
      <c r="GD4" s="22"/>
      <c r="GE4" s="22"/>
      <c r="GF4" s="22"/>
      <c r="GG4" s="22"/>
      <c r="GH4" s="22"/>
      <c r="GI4" s="22"/>
      <c r="GJ4" s="22"/>
      <c r="GK4" s="22"/>
      <c r="GL4" s="22"/>
      <c r="GM4" s="22"/>
      <c r="GN4" s="22"/>
      <c r="GO4" s="22"/>
      <c r="GP4" s="22"/>
      <c r="GQ4" s="22"/>
      <c r="GR4" s="22"/>
      <c r="GS4" s="22"/>
      <c r="GT4" s="22"/>
      <c r="GU4" s="22"/>
      <c r="GV4" s="22"/>
      <c r="GW4" s="22"/>
      <c r="GX4" s="22"/>
      <c r="GY4" s="22"/>
      <c r="GZ4" s="22"/>
      <c r="HA4" s="22"/>
      <c r="HB4" s="22"/>
      <c r="HC4" s="22"/>
      <c r="HD4" s="22"/>
      <c r="HE4" s="22"/>
      <c r="HF4" s="22"/>
      <c r="HG4" s="22"/>
      <c r="HH4" s="22"/>
      <c r="HI4" s="22"/>
      <c r="HJ4" s="22"/>
      <c r="HK4" s="22"/>
      <c r="HL4" s="22"/>
      <c r="HM4" s="22"/>
      <c r="HN4" s="22"/>
      <c r="HO4" s="22"/>
      <c r="HP4" s="22"/>
      <c r="HQ4" s="22"/>
      <c r="HR4" s="22"/>
      <c r="HS4" s="22"/>
      <c r="HT4" s="22"/>
    </row>
    <row r="5" spans="1:228">
      <c r="A5" s="21" t="s">
        <v>565</v>
      </c>
      <c r="B5" s="22" t="s">
        <v>1433</v>
      </c>
      <c r="C5" s="23" t="s">
        <v>1434</v>
      </c>
      <c r="D5" s="22" t="s">
        <v>566</v>
      </c>
      <c r="E5" s="22" t="s">
        <v>568</v>
      </c>
      <c r="F5" s="25">
        <v>370.75</v>
      </c>
      <c r="G5" s="25">
        <v>0</v>
      </c>
      <c r="H5" s="25">
        <v>0</v>
      </c>
      <c r="I5" s="22" t="s">
        <v>398</v>
      </c>
      <c r="J5" s="26">
        <v>41426</v>
      </c>
      <c r="K5" s="29">
        <v>0</v>
      </c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22"/>
      <c r="BH5" s="22"/>
      <c r="BI5" s="22"/>
      <c r="BJ5" s="22"/>
      <c r="BK5" s="22"/>
      <c r="BL5" s="22"/>
      <c r="BM5" s="22"/>
      <c r="BN5" s="22"/>
      <c r="BO5" s="22"/>
      <c r="BP5" s="22"/>
      <c r="BQ5" s="22"/>
      <c r="BR5" s="22"/>
      <c r="BS5" s="22"/>
      <c r="BT5" s="22"/>
      <c r="BU5" s="22"/>
      <c r="BV5" s="22"/>
      <c r="BW5" s="22"/>
      <c r="BX5" s="22"/>
      <c r="BY5" s="22"/>
      <c r="BZ5" s="22"/>
      <c r="CA5" s="22"/>
      <c r="CB5" s="22"/>
      <c r="CC5" s="22"/>
      <c r="CD5" s="22"/>
      <c r="CE5" s="22"/>
      <c r="CF5" s="22"/>
      <c r="CG5" s="22"/>
      <c r="CH5" s="22"/>
      <c r="CI5" s="22"/>
      <c r="CJ5" s="22"/>
      <c r="CK5" s="22"/>
      <c r="CL5" s="22"/>
      <c r="CM5" s="22"/>
      <c r="CN5" s="22"/>
      <c r="CO5" s="22"/>
      <c r="CP5" s="22"/>
      <c r="CQ5" s="22"/>
      <c r="CR5" s="22"/>
      <c r="CS5" s="22"/>
      <c r="CT5" s="22"/>
      <c r="CU5" s="22"/>
      <c r="CV5" s="22"/>
      <c r="CW5" s="22"/>
      <c r="CX5" s="22"/>
      <c r="CY5" s="22"/>
      <c r="CZ5" s="22"/>
      <c r="DA5" s="22"/>
      <c r="DB5" s="22"/>
      <c r="DC5" s="22"/>
      <c r="DD5" s="22"/>
      <c r="DE5" s="22"/>
      <c r="DF5" s="22"/>
      <c r="DG5" s="22"/>
      <c r="DH5" s="22"/>
      <c r="DI5" s="22"/>
      <c r="DJ5" s="22"/>
      <c r="DK5" s="22"/>
      <c r="DL5" s="22"/>
      <c r="DM5" s="22"/>
      <c r="DN5" s="22"/>
      <c r="DO5" s="22"/>
      <c r="DP5" s="22"/>
      <c r="DQ5" s="22"/>
      <c r="DR5" s="22"/>
      <c r="DS5" s="22"/>
      <c r="DT5" s="22"/>
      <c r="DU5" s="22"/>
      <c r="DV5" s="22"/>
      <c r="DW5" s="22"/>
      <c r="DX5" s="22"/>
      <c r="DY5" s="22"/>
      <c r="DZ5" s="22"/>
      <c r="EA5" s="22"/>
      <c r="EB5" s="22"/>
      <c r="EC5" s="22"/>
      <c r="ED5" s="22"/>
      <c r="EE5" s="22"/>
      <c r="EF5" s="22"/>
      <c r="EG5" s="22"/>
      <c r="EH5" s="22"/>
      <c r="EI5" s="22"/>
      <c r="EJ5" s="22"/>
      <c r="EK5" s="22"/>
      <c r="EL5" s="22"/>
      <c r="EM5" s="22"/>
      <c r="EN5" s="22"/>
      <c r="EO5" s="22"/>
      <c r="EP5" s="22"/>
      <c r="EQ5" s="22"/>
      <c r="ER5" s="22"/>
      <c r="ES5" s="22"/>
      <c r="ET5" s="22"/>
      <c r="EU5" s="22"/>
      <c r="EV5" s="22"/>
      <c r="EW5" s="22"/>
      <c r="EX5" s="22"/>
      <c r="EY5" s="22"/>
      <c r="EZ5" s="22"/>
      <c r="FA5" s="22"/>
      <c r="FB5" s="22"/>
      <c r="FC5" s="22"/>
      <c r="FD5" s="22"/>
      <c r="FE5" s="22"/>
      <c r="FF5" s="22"/>
      <c r="FG5" s="22"/>
      <c r="FH5" s="22"/>
      <c r="FI5" s="22"/>
      <c r="FJ5" s="22"/>
      <c r="FK5" s="22"/>
      <c r="FL5" s="22"/>
      <c r="FM5" s="22"/>
      <c r="FN5" s="22"/>
      <c r="FO5" s="22"/>
      <c r="FP5" s="22"/>
      <c r="FQ5" s="22"/>
      <c r="FR5" s="22"/>
      <c r="FS5" s="22"/>
      <c r="FT5" s="22"/>
      <c r="FU5" s="22"/>
      <c r="FV5" s="22"/>
      <c r="FW5" s="22"/>
      <c r="FX5" s="22"/>
      <c r="FY5" s="22"/>
      <c r="FZ5" s="22"/>
      <c r="GA5" s="22"/>
      <c r="GB5" s="22"/>
      <c r="GC5" s="22"/>
      <c r="GD5" s="22"/>
      <c r="GE5" s="22"/>
      <c r="GF5" s="22"/>
      <c r="GG5" s="22"/>
      <c r="GH5" s="22"/>
      <c r="GI5" s="22"/>
      <c r="GJ5" s="22"/>
      <c r="GK5" s="22"/>
      <c r="GL5" s="22"/>
      <c r="GM5" s="22"/>
      <c r="GN5" s="22"/>
      <c r="GO5" s="22"/>
      <c r="GP5" s="22"/>
      <c r="GQ5" s="22"/>
      <c r="GR5" s="22"/>
      <c r="GS5" s="22"/>
      <c r="GT5" s="22"/>
      <c r="GU5" s="22"/>
      <c r="GV5" s="22"/>
      <c r="GW5" s="22"/>
      <c r="GX5" s="22"/>
      <c r="GY5" s="22"/>
      <c r="GZ5" s="22"/>
      <c r="HA5" s="22"/>
      <c r="HB5" s="22"/>
      <c r="HC5" s="22"/>
      <c r="HD5" s="22"/>
      <c r="HE5" s="22"/>
      <c r="HF5" s="22"/>
      <c r="HG5" s="22"/>
      <c r="HH5" s="22"/>
      <c r="HI5" s="22"/>
      <c r="HJ5" s="22"/>
      <c r="HK5" s="22"/>
      <c r="HL5" s="22"/>
      <c r="HM5" s="22"/>
      <c r="HN5" s="22"/>
      <c r="HO5" s="22"/>
      <c r="HP5" s="22"/>
      <c r="HQ5" s="22"/>
      <c r="HR5" s="22"/>
      <c r="HS5" s="22"/>
      <c r="HT5" s="22"/>
    </row>
    <row r="6" spans="1:228">
      <c r="A6" s="21" t="s">
        <v>572</v>
      </c>
      <c r="B6" s="22" t="s">
        <v>1436</v>
      </c>
      <c r="C6" s="23" t="s">
        <v>1393</v>
      </c>
      <c r="D6" s="22" t="s">
        <v>410</v>
      </c>
      <c r="E6" s="22" t="s">
        <v>574</v>
      </c>
      <c r="F6" s="25">
        <v>370.75</v>
      </c>
      <c r="G6" s="25">
        <v>0</v>
      </c>
      <c r="H6" s="25">
        <v>0</v>
      </c>
      <c r="I6" s="22" t="s">
        <v>398</v>
      </c>
      <c r="J6" s="26">
        <v>41426</v>
      </c>
      <c r="K6" s="29">
        <v>0</v>
      </c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22"/>
      <c r="CA6" s="22"/>
      <c r="CB6" s="22"/>
      <c r="CC6" s="22"/>
      <c r="CD6" s="22"/>
      <c r="CE6" s="22"/>
      <c r="CF6" s="22"/>
      <c r="CG6" s="22"/>
      <c r="CH6" s="22"/>
      <c r="CI6" s="22"/>
      <c r="CJ6" s="22"/>
      <c r="CK6" s="22"/>
      <c r="CL6" s="22"/>
      <c r="CM6" s="22"/>
      <c r="CN6" s="22"/>
      <c r="CO6" s="22"/>
      <c r="CP6" s="22"/>
      <c r="CQ6" s="22"/>
      <c r="CR6" s="22"/>
      <c r="CS6" s="22"/>
      <c r="CT6" s="22"/>
      <c r="CU6" s="22"/>
      <c r="CV6" s="22"/>
      <c r="CW6" s="22"/>
      <c r="CX6" s="22"/>
      <c r="CY6" s="22"/>
      <c r="CZ6" s="22"/>
      <c r="DA6" s="22"/>
      <c r="DB6" s="22"/>
      <c r="DC6" s="22"/>
      <c r="DD6" s="22"/>
      <c r="DE6" s="22"/>
      <c r="DF6" s="22"/>
      <c r="DG6" s="22"/>
      <c r="DH6" s="22"/>
      <c r="DI6" s="22"/>
      <c r="DJ6" s="22"/>
      <c r="DK6" s="22"/>
      <c r="DL6" s="22"/>
      <c r="DM6" s="22"/>
      <c r="DN6" s="22"/>
      <c r="DO6" s="22"/>
      <c r="DP6" s="22"/>
      <c r="DQ6" s="22"/>
      <c r="DR6" s="22"/>
      <c r="DS6" s="22"/>
      <c r="DT6" s="22"/>
      <c r="DU6" s="22"/>
      <c r="DV6" s="22"/>
      <c r="DW6" s="22"/>
      <c r="DX6" s="22"/>
      <c r="DY6" s="22"/>
      <c r="DZ6" s="22"/>
      <c r="EA6" s="22"/>
      <c r="EB6" s="22"/>
      <c r="EC6" s="22"/>
      <c r="ED6" s="22"/>
      <c r="EE6" s="22"/>
      <c r="EF6" s="22"/>
      <c r="EG6" s="22"/>
      <c r="EH6" s="22"/>
      <c r="EI6" s="22"/>
      <c r="EJ6" s="22"/>
      <c r="EK6" s="22"/>
      <c r="EL6" s="22"/>
      <c r="EM6" s="22"/>
      <c r="EN6" s="22"/>
      <c r="EO6" s="22"/>
      <c r="EP6" s="22"/>
      <c r="EQ6" s="22"/>
      <c r="ER6" s="22"/>
      <c r="ES6" s="22"/>
      <c r="ET6" s="22"/>
      <c r="EU6" s="22"/>
      <c r="EV6" s="22"/>
      <c r="EW6" s="22"/>
      <c r="EX6" s="22"/>
      <c r="EY6" s="22"/>
      <c r="EZ6" s="22"/>
      <c r="FA6" s="22"/>
      <c r="FB6" s="22"/>
      <c r="FC6" s="22"/>
      <c r="FD6" s="22"/>
      <c r="FE6" s="22"/>
      <c r="FF6" s="22"/>
      <c r="FG6" s="22"/>
      <c r="FH6" s="22"/>
      <c r="FI6" s="22"/>
      <c r="FJ6" s="22"/>
      <c r="FK6" s="22"/>
      <c r="FL6" s="22"/>
      <c r="FM6" s="22"/>
      <c r="FN6" s="22"/>
      <c r="FO6" s="22"/>
      <c r="FP6" s="22"/>
      <c r="FQ6" s="22"/>
      <c r="FR6" s="22"/>
      <c r="FS6" s="22"/>
      <c r="FT6" s="22"/>
      <c r="FU6" s="22"/>
      <c r="FV6" s="22"/>
      <c r="FW6" s="22"/>
      <c r="FX6" s="22"/>
      <c r="FY6" s="22"/>
      <c r="FZ6" s="22"/>
      <c r="GA6" s="22"/>
      <c r="GB6" s="22"/>
      <c r="GC6" s="22"/>
      <c r="GD6" s="22"/>
      <c r="GE6" s="22"/>
      <c r="GF6" s="22"/>
      <c r="GG6" s="22"/>
      <c r="GH6" s="22"/>
      <c r="GI6" s="22"/>
      <c r="GJ6" s="22"/>
      <c r="GK6" s="22"/>
      <c r="GL6" s="22"/>
      <c r="GM6" s="22"/>
      <c r="GN6" s="22"/>
      <c r="GO6" s="22"/>
      <c r="GP6" s="22"/>
      <c r="GQ6" s="22"/>
      <c r="GR6" s="22"/>
      <c r="GS6" s="22"/>
      <c r="GT6" s="22"/>
      <c r="GU6" s="22"/>
      <c r="GV6" s="22"/>
      <c r="GW6" s="22"/>
      <c r="GX6" s="22"/>
      <c r="GY6" s="22"/>
      <c r="GZ6" s="22"/>
      <c r="HA6" s="22"/>
      <c r="HB6" s="22"/>
      <c r="HC6" s="22"/>
      <c r="HD6" s="22"/>
      <c r="HE6" s="22"/>
      <c r="HF6" s="22"/>
      <c r="HG6" s="22"/>
      <c r="HH6" s="22"/>
      <c r="HI6" s="22"/>
      <c r="HJ6" s="22"/>
      <c r="HK6" s="22"/>
      <c r="HL6" s="22"/>
      <c r="HM6" s="22"/>
      <c r="HN6" s="22"/>
      <c r="HO6" s="22"/>
      <c r="HP6" s="22"/>
      <c r="HQ6" s="22"/>
      <c r="HR6" s="22"/>
      <c r="HS6" s="22"/>
      <c r="HT6" s="22"/>
    </row>
    <row r="7" spans="1:228">
      <c r="A7" s="22" t="s">
        <v>789</v>
      </c>
      <c r="B7" s="22" t="s">
        <v>1494</v>
      </c>
      <c r="C7" s="23" t="s">
        <v>1495</v>
      </c>
      <c r="D7" s="22" t="s">
        <v>790</v>
      </c>
      <c r="E7" s="22" t="s">
        <v>792</v>
      </c>
      <c r="F7" s="25">
        <v>370.75</v>
      </c>
      <c r="G7" s="25">
        <v>0</v>
      </c>
      <c r="H7" s="25">
        <v>0</v>
      </c>
      <c r="I7" s="22" t="s">
        <v>398</v>
      </c>
      <c r="J7" s="26">
        <v>41426</v>
      </c>
      <c r="K7" s="29">
        <v>0</v>
      </c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  <c r="BA7" s="22"/>
      <c r="BB7" s="22"/>
      <c r="BC7" s="22"/>
      <c r="BD7" s="22"/>
      <c r="BE7" s="22"/>
      <c r="BF7" s="22"/>
      <c r="BG7" s="22"/>
      <c r="BH7" s="22"/>
      <c r="BI7" s="22"/>
      <c r="BJ7" s="22"/>
      <c r="BK7" s="22"/>
      <c r="BL7" s="22"/>
      <c r="BM7" s="22"/>
      <c r="BN7" s="22"/>
      <c r="BO7" s="22"/>
      <c r="BP7" s="22"/>
      <c r="BQ7" s="22"/>
      <c r="BR7" s="22"/>
      <c r="BS7" s="22"/>
      <c r="BT7" s="22"/>
      <c r="BU7" s="22"/>
      <c r="BV7" s="22"/>
      <c r="BW7" s="22"/>
      <c r="BX7" s="22"/>
      <c r="BY7" s="22"/>
      <c r="BZ7" s="22"/>
      <c r="CA7" s="22"/>
      <c r="CB7" s="22"/>
      <c r="CC7" s="22"/>
      <c r="CD7" s="22"/>
      <c r="CE7" s="22"/>
      <c r="CF7" s="22"/>
      <c r="CG7" s="22"/>
      <c r="CH7" s="22"/>
      <c r="CI7" s="22"/>
      <c r="CJ7" s="22"/>
      <c r="CK7" s="22"/>
      <c r="CL7" s="22"/>
      <c r="CM7" s="22"/>
      <c r="CN7" s="22"/>
      <c r="CO7" s="22"/>
      <c r="CP7" s="22"/>
      <c r="CQ7" s="22"/>
      <c r="CR7" s="22"/>
      <c r="CS7" s="22"/>
      <c r="CT7" s="22"/>
      <c r="CU7" s="22"/>
      <c r="CV7" s="22"/>
      <c r="CW7" s="22"/>
      <c r="CX7" s="22"/>
      <c r="CY7" s="22"/>
      <c r="CZ7" s="22"/>
      <c r="DA7" s="22"/>
      <c r="DB7" s="22"/>
      <c r="DC7" s="22"/>
      <c r="DD7" s="22"/>
      <c r="DE7" s="22"/>
      <c r="DF7" s="22"/>
      <c r="DG7" s="22"/>
      <c r="DH7" s="22"/>
      <c r="DI7" s="22"/>
      <c r="DJ7" s="22"/>
      <c r="DK7" s="22"/>
      <c r="DL7" s="22"/>
      <c r="DM7" s="22"/>
      <c r="DN7" s="22"/>
      <c r="DO7" s="22"/>
      <c r="DP7" s="22"/>
      <c r="DQ7" s="22"/>
      <c r="DR7" s="22"/>
      <c r="DS7" s="22"/>
      <c r="DT7" s="22"/>
      <c r="DU7" s="22"/>
      <c r="DV7" s="22"/>
      <c r="DW7" s="22"/>
      <c r="DX7" s="22"/>
      <c r="DY7" s="22"/>
      <c r="DZ7" s="22"/>
      <c r="EA7" s="22"/>
      <c r="EB7" s="22"/>
      <c r="EC7" s="22"/>
      <c r="ED7" s="22"/>
      <c r="EE7" s="22"/>
      <c r="EF7" s="22"/>
      <c r="EG7" s="22"/>
      <c r="EH7" s="22"/>
      <c r="EI7" s="22"/>
      <c r="EJ7" s="22"/>
      <c r="EK7" s="22"/>
      <c r="EL7" s="22"/>
      <c r="EM7" s="22"/>
      <c r="EN7" s="22"/>
      <c r="EO7" s="22"/>
      <c r="EP7" s="22"/>
      <c r="EQ7" s="22"/>
      <c r="ER7" s="22"/>
      <c r="ES7" s="22"/>
      <c r="ET7" s="22"/>
      <c r="EU7" s="22"/>
      <c r="EV7" s="22"/>
      <c r="EW7" s="22"/>
      <c r="EX7" s="22"/>
      <c r="EY7" s="22"/>
      <c r="EZ7" s="22"/>
      <c r="FA7" s="22"/>
      <c r="FB7" s="22"/>
      <c r="FC7" s="22"/>
      <c r="FD7" s="22"/>
      <c r="FE7" s="22"/>
      <c r="FF7" s="22"/>
      <c r="FG7" s="22"/>
      <c r="FH7" s="22"/>
      <c r="FI7" s="22"/>
      <c r="FJ7" s="22"/>
      <c r="FK7" s="22"/>
      <c r="FL7" s="22"/>
      <c r="FM7" s="22"/>
      <c r="FN7" s="22"/>
      <c r="FO7" s="22"/>
      <c r="FP7" s="22"/>
      <c r="FQ7" s="22"/>
      <c r="FR7" s="22"/>
      <c r="FS7" s="22"/>
      <c r="FT7" s="22"/>
      <c r="FU7" s="22"/>
      <c r="FV7" s="22"/>
      <c r="FW7" s="22"/>
      <c r="FX7" s="22"/>
      <c r="FY7" s="22"/>
      <c r="FZ7" s="22"/>
      <c r="GA7" s="22"/>
      <c r="GB7" s="22"/>
      <c r="GC7" s="22"/>
      <c r="GD7" s="22"/>
      <c r="GE7" s="22"/>
      <c r="GF7" s="22"/>
      <c r="GG7" s="22"/>
      <c r="GH7" s="22"/>
      <c r="GI7" s="22"/>
      <c r="GJ7" s="22"/>
      <c r="GK7" s="22"/>
      <c r="GL7" s="22"/>
      <c r="GM7" s="22"/>
      <c r="GN7" s="22"/>
      <c r="GO7" s="22"/>
      <c r="GP7" s="22"/>
      <c r="GQ7" s="22"/>
      <c r="GR7" s="22"/>
      <c r="GS7" s="22"/>
      <c r="GT7" s="22"/>
      <c r="GU7" s="22"/>
      <c r="GV7" s="22"/>
      <c r="GW7" s="22"/>
      <c r="GX7" s="22"/>
      <c r="GY7" s="22"/>
      <c r="GZ7" s="22"/>
      <c r="HA7" s="22"/>
      <c r="HB7" s="22"/>
      <c r="HC7" s="22"/>
      <c r="HD7" s="22"/>
      <c r="HE7" s="22"/>
      <c r="HF7" s="22"/>
      <c r="HG7" s="22"/>
      <c r="HH7" s="22"/>
      <c r="HI7" s="22"/>
      <c r="HJ7" s="22"/>
      <c r="HK7" s="22"/>
      <c r="HL7" s="22"/>
      <c r="HM7" s="22"/>
      <c r="HN7" s="22"/>
      <c r="HO7" s="22"/>
      <c r="HP7" s="22"/>
      <c r="HQ7" s="22"/>
      <c r="HR7" s="22"/>
      <c r="HS7" s="22"/>
      <c r="HT7" s="22"/>
    </row>
    <row r="8" spans="1:228">
      <c r="F8" s="14">
        <f>SUM(F2:F7)</f>
        <v>2224.5</v>
      </c>
      <c r="G8" s="14"/>
      <c r="H8" s="14"/>
      <c r="K8" s="14"/>
    </row>
    <row r="9" spans="1:228">
      <c r="F9" s="14">
        <f>F8*1.196*7</f>
        <v>18623.513999999999</v>
      </c>
      <c r="G9" s="14"/>
      <c r="H9" s="14"/>
      <c r="K9" s="14"/>
    </row>
  </sheetData>
  <pageMargins left="0.78749999999999998" right="0.78749999999999998" top="0.98402777777777795" bottom="0.98402777777777795" header="0.51180555555555496" footer="0.51180555555555496"/>
  <pageSetup paperSize="0" scale="0" firstPageNumber="0" orientation="portrait" usePrinterDefaults="0" horizontalDpi="0" verticalDpi="0" copies="0"/>
</worksheet>
</file>

<file path=xl/worksheets/sheet10.xml><?xml version="1.0" encoding="utf-8"?>
<worksheet xmlns="http://schemas.openxmlformats.org/spreadsheetml/2006/main" xmlns:r="http://schemas.openxmlformats.org/officeDocument/2006/relationships">
  <dimension ref="A1:Y87"/>
  <sheetViews>
    <sheetView topLeftCell="I1" zoomScaleNormal="100" workbookViewId="0">
      <selection activeCell="Q5" sqref="Q5"/>
    </sheetView>
  </sheetViews>
  <sheetFormatPr baseColWidth="10" defaultColWidth="8.7109375" defaultRowHeight="12.75"/>
  <cols>
    <col min="1" max="1" width="34.85546875"/>
    <col min="2" max="2" width="30.140625"/>
    <col min="3" max="3" width="10.7109375"/>
    <col min="4" max="4" width="23.7109375"/>
    <col min="5" max="5" width="8.28515625"/>
    <col min="6" max="8" width="10.7109375"/>
    <col min="9" max="9" width="28.28515625"/>
    <col min="10" max="12" width="10.7109375"/>
    <col min="13" max="13" width="22.85546875"/>
    <col min="14" max="15" width="10.7109375"/>
    <col min="16" max="16" width="15.28515625"/>
    <col min="17" max="17" width="17.140625"/>
    <col min="18" max="18" width="11.7109375"/>
    <col min="19" max="1025" width="10.7109375"/>
  </cols>
  <sheetData>
    <row r="1" spans="1:20" ht="51">
      <c r="A1" s="9" t="s">
        <v>0</v>
      </c>
      <c r="B1" s="9" t="s">
        <v>326</v>
      </c>
      <c r="C1" s="10" t="s">
        <v>327</v>
      </c>
      <c r="D1" s="9" t="s">
        <v>2</v>
      </c>
      <c r="E1" s="9" t="s">
        <v>4</v>
      </c>
      <c r="F1" s="9" t="s">
        <v>329</v>
      </c>
      <c r="G1" s="9" t="s">
        <v>330</v>
      </c>
      <c r="H1" s="9" t="s">
        <v>331</v>
      </c>
      <c r="I1" s="9" t="s">
        <v>332</v>
      </c>
      <c r="J1" s="9" t="s">
        <v>335</v>
      </c>
      <c r="K1" s="9" t="s">
        <v>336</v>
      </c>
      <c r="L1" s="9" t="s">
        <v>337</v>
      </c>
      <c r="M1" s="9" t="s">
        <v>338</v>
      </c>
      <c r="N1" s="9" t="s">
        <v>339</v>
      </c>
      <c r="O1" s="9" t="s">
        <v>343</v>
      </c>
      <c r="P1" s="9" t="s">
        <v>1718</v>
      </c>
      <c r="Q1" s="9" t="s">
        <v>1719</v>
      </c>
      <c r="S1" s="9" t="s">
        <v>1720</v>
      </c>
      <c r="T1" s="9" t="s">
        <v>1373</v>
      </c>
    </row>
    <row r="2" spans="1:20">
      <c r="A2" s="96" t="s">
        <v>376</v>
      </c>
      <c r="B2" s="96" t="s">
        <v>1383</v>
      </c>
      <c r="C2" s="97" t="s">
        <v>1384</v>
      </c>
      <c r="D2" s="96" t="s">
        <v>377</v>
      </c>
      <c r="E2" s="96" t="s">
        <v>1721</v>
      </c>
      <c r="F2" s="96" t="s">
        <v>378</v>
      </c>
      <c r="G2" s="96" t="s">
        <v>379</v>
      </c>
      <c r="H2" s="96" t="s">
        <v>380</v>
      </c>
      <c r="I2" s="96" t="s">
        <v>381</v>
      </c>
      <c r="J2" s="98">
        <v>77.5</v>
      </c>
      <c r="K2" s="98">
        <v>31.25</v>
      </c>
      <c r="L2" s="98">
        <v>475</v>
      </c>
      <c r="M2" s="96" t="s">
        <v>384</v>
      </c>
      <c r="N2" s="99">
        <v>41365</v>
      </c>
      <c r="O2" s="100">
        <v>1043</v>
      </c>
      <c r="P2" s="96" t="s">
        <v>987</v>
      </c>
      <c r="Q2" s="14">
        <f t="shared" ref="Q2:Q33" si="0">(J2*12*1.196)+(K2*12*1.196)+(L2*1.196)</f>
        <v>2128.88</v>
      </c>
      <c r="S2" s="14">
        <v>4700</v>
      </c>
      <c r="T2" s="14">
        <f t="shared" ref="T2:T33" si="1">S2-Q2</f>
        <v>2571.12</v>
      </c>
    </row>
    <row r="3" spans="1:20">
      <c r="A3" s="96" t="s">
        <v>400</v>
      </c>
      <c r="B3" s="96" t="s">
        <v>1389</v>
      </c>
      <c r="C3" s="97" t="s">
        <v>1384</v>
      </c>
      <c r="D3" s="96" t="s">
        <v>377</v>
      </c>
      <c r="E3" s="96" t="s">
        <v>1721</v>
      </c>
      <c r="F3" s="96" t="s">
        <v>401</v>
      </c>
      <c r="G3" s="96" t="s">
        <v>379</v>
      </c>
      <c r="H3" s="96" t="s">
        <v>380</v>
      </c>
      <c r="I3" s="96" t="s">
        <v>402</v>
      </c>
      <c r="J3" s="98">
        <v>77.5</v>
      </c>
      <c r="K3" s="98">
        <v>31.25</v>
      </c>
      <c r="L3" s="98">
        <v>475</v>
      </c>
      <c r="M3" s="96" t="s">
        <v>384</v>
      </c>
      <c r="N3" s="99">
        <v>41365</v>
      </c>
      <c r="O3" s="100">
        <v>0</v>
      </c>
      <c r="P3" s="96" t="s">
        <v>987</v>
      </c>
      <c r="Q3" s="14">
        <f t="shared" si="0"/>
        <v>2128.88</v>
      </c>
      <c r="S3" s="14">
        <v>4700</v>
      </c>
      <c r="T3" s="14">
        <f t="shared" si="1"/>
        <v>2571.12</v>
      </c>
    </row>
    <row r="4" spans="1:20">
      <c r="A4" s="96" t="s">
        <v>469</v>
      </c>
      <c r="B4" s="96" t="s">
        <v>1414</v>
      </c>
      <c r="C4" s="97" t="s">
        <v>1415</v>
      </c>
      <c r="D4" s="96" t="s">
        <v>377</v>
      </c>
      <c r="E4" s="96" t="s">
        <v>1721</v>
      </c>
      <c r="F4" s="96" t="s">
        <v>470</v>
      </c>
      <c r="G4" s="96" t="s">
        <v>369</v>
      </c>
      <c r="H4" s="96" t="s">
        <v>471</v>
      </c>
      <c r="I4" s="96" t="s">
        <v>472</v>
      </c>
      <c r="J4" s="98">
        <v>140.13</v>
      </c>
      <c r="K4" s="98">
        <v>31.25</v>
      </c>
      <c r="L4" s="98">
        <v>815</v>
      </c>
      <c r="M4" s="96" t="s">
        <v>473</v>
      </c>
      <c r="N4" s="99">
        <v>41365</v>
      </c>
      <c r="O4" s="100">
        <v>1208</v>
      </c>
      <c r="P4" s="96" t="s">
        <v>987</v>
      </c>
      <c r="Q4" s="14">
        <f t="shared" si="0"/>
        <v>3434.3857600000001</v>
      </c>
      <c r="S4" s="14">
        <v>4700</v>
      </c>
      <c r="T4" s="14">
        <f t="shared" si="1"/>
        <v>1265.6142399999999</v>
      </c>
    </row>
    <row r="5" spans="1:20">
      <c r="A5" s="96" t="s">
        <v>475</v>
      </c>
      <c r="B5" s="96" t="s">
        <v>1416</v>
      </c>
      <c r="C5" s="97" t="s">
        <v>1412</v>
      </c>
      <c r="D5" s="96" t="s">
        <v>463</v>
      </c>
      <c r="E5" s="96" t="s">
        <v>1721</v>
      </c>
      <c r="F5" s="96" t="s">
        <v>476</v>
      </c>
      <c r="G5" s="96" t="s">
        <v>369</v>
      </c>
      <c r="H5" s="96" t="s">
        <v>471</v>
      </c>
      <c r="I5" s="96" t="s">
        <v>477</v>
      </c>
      <c r="J5" s="98">
        <v>187.75</v>
      </c>
      <c r="K5" s="98">
        <v>31.25</v>
      </c>
      <c r="L5" s="98">
        <v>815</v>
      </c>
      <c r="M5" s="96" t="s">
        <v>478</v>
      </c>
      <c r="N5" s="99">
        <v>41365</v>
      </c>
      <c r="O5" s="100">
        <v>1208</v>
      </c>
      <c r="P5" s="96" t="s">
        <v>987</v>
      </c>
      <c r="Q5" s="14">
        <f t="shared" si="0"/>
        <v>4117.8279999999995</v>
      </c>
      <c r="S5" s="14">
        <v>4700</v>
      </c>
      <c r="T5" s="14">
        <f t="shared" si="1"/>
        <v>582.17200000000048</v>
      </c>
    </row>
    <row r="6" spans="1:20">
      <c r="A6" s="96" t="s">
        <v>480</v>
      </c>
      <c r="B6" s="96" t="s">
        <v>1417</v>
      </c>
      <c r="C6" s="97" t="s">
        <v>1412</v>
      </c>
      <c r="D6" s="96" t="s">
        <v>463</v>
      </c>
      <c r="E6" s="96" t="s">
        <v>1721</v>
      </c>
      <c r="F6" s="96" t="s">
        <v>481</v>
      </c>
      <c r="G6" s="96" t="s">
        <v>379</v>
      </c>
      <c r="H6" s="96" t="s">
        <v>380</v>
      </c>
      <c r="I6" s="96" t="s">
        <v>482</v>
      </c>
      <c r="J6" s="98">
        <v>116</v>
      </c>
      <c r="K6" s="98">
        <v>27.63</v>
      </c>
      <c r="L6" s="98">
        <v>562.5</v>
      </c>
      <c r="M6" s="96" t="s">
        <v>382</v>
      </c>
      <c r="N6" s="99">
        <v>41365</v>
      </c>
      <c r="O6" s="100">
        <v>1208</v>
      </c>
      <c r="P6" s="96" t="s">
        <v>987</v>
      </c>
      <c r="Q6" s="14">
        <f t="shared" si="0"/>
        <v>2734.1277599999999</v>
      </c>
      <c r="S6" s="14">
        <v>4700</v>
      </c>
      <c r="T6" s="14">
        <f t="shared" si="1"/>
        <v>1965.8722400000001</v>
      </c>
    </row>
    <row r="7" spans="1:20">
      <c r="A7" s="96" t="s">
        <v>510</v>
      </c>
      <c r="B7" s="96" t="s">
        <v>1424</v>
      </c>
      <c r="C7" s="97" t="s">
        <v>1412</v>
      </c>
      <c r="D7" s="96" t="s">
        <v>463</v>
      </c>
      <c r="E7" s="96" t="s">
        <v>1721</v>
      </c>
      <c r="F7" s="96" t="s">
        <v>511</v>
      </c>
      <c r="G7" s="96" t="s">
        <v>379</v>
      </c>
      <c r="H7" s="96" t="s">
        <v>380</v>
      </c>
      <c r="I7" s="96" t="s">
        <v>512</v>
      </c>
      <c r="J7" s="98">
        <v>110.38</v>
      </c>
      <c r="K7" s="98">
        <v>31.25</v>
      </c>
      <c r="L7" s="98">
        <v>475</v>
      </c>
      <c r="M7" s="96" t="s">
        <v>513</v>
      </c>
      <c r="N7" s="99">
        <v>41365</v>
      </c>
      <c r="O7" s="100">
        <v>1208</v>
      </c>
      <c r="P7" s="96" t="s">
        <v>987</v>
      </c>
      <c r="Q7" s="14">
        <f t="shared" si="0"/>
        <v>2600.77376</v>
      </c>
      <c r="S7" s="14">
        <v>4700</v>
      </c>
      <c r="T7" s="14">
        <f t="shared" si="1"/>
        <v>2099.22624</v>
      </c>
    </row>
    <row r="8" spans="1:20">
      <c r="A8" s="96" t="s">
        <v>657</v>
      </c>
      <c r="B8" s="96" t="s">
        <v>1444</v>
      </c>
      <c r="C8" s="97" t="s">
        <v>1412</v>
      </c>
      <c r="D8" s="96" t="s">
        <v>463</v>
      </c>
      <c r="E8" s="96" t="s">
        <v>1721</v>
      </c>
      <c r="F8" s="96" t="s">
        <v>658</v>
      </c>
      <c r="G8" s="96" t="s">
        <v>379</v>
      </c>
      <c r="H8" s="96" t="s">
        <v>380</v>
      </c>
      <c r="I8" s="96" t="s">
        <v>659</v>
      </c>
      <c r="J8" s="98">
        <v>116</v>
      </c>
      <c r="K8" s="98">
        <v>27.63</v>
      </c>
      <c r="L8" s="98">
        <v>562.5</v>
      </c>
      <c r="M8" s="96" t="s">
        <v>382</v>
      </c>
      <c r="N8" s="99">
        <v>41365</v>
      </c>
      <c r="O8" s="100">
        <v>1208</v>
      </c>
      <c r="P8" s="96" t="s">
        <v>987</v>
      </c>
      <c r="Q8" s="14">
        <f t="shared" si="0"/>
        <v>2734.1277599999999</v>
      </c>
      <c r="S8" s="14">
        <v>4700</v>
      </c>
      <c r="T8" s="14">
        <f t="shared" si="1"/>
        <v>1965.8722400000001</v>
      </c>
    </row>
    <row r="9" spans="1:20">
      <c r="A9" s="96" t="s">
        <v>806</v>
      </c>
      <c r="B9" s="96" t="s">
        <v>1500</v>
      </c>
      <c r="C9" s="97" t="s">
        <v>1412</v>
      </c>
      <c r="D9" s="96" t="s">
        <v>463</v>
      </c>
      <c r="E9" s="96" t="s">
        <v>1721</v>
      </c>
      <c r="F9" s="96" t="s">
        <v>807</v>
      </c>
      <c r="G9" s="96" t="s">
        <v>369</v>
      </c>
      <c r="H9" s="96" t="s">
        <v>471</v>
      </c>
      <c r="I9" s="96" t="s">
        <v>808</v>
      </c>
      <c r="J9" s="98">
        <v>157.38</v>
      </c>
      <c r="K9" s="98">
        <v>27.63</v>
      </c>
      <c r="L9" s="98">
        <v>814.6</v>
      </c>
      <c r="M9" s="96" t="s">
        <v>474</v>
      </c>
      <c r="N9" s="99">
        <v>41365</v>
      </c>
      <c r="O9" s="100">
        <v>1208</v>
      </c>
      <c r="P9" s="96" t="s">
        <v>987</v>
      </c>
      <c r="Q9" s="14">
        <f t="shared" si="0"/>
        <v>3629.5251200000002</v>
      </c>
      <c r="S9" s="14">
        <v>4700</v>
      </c>
      <c r="T9" s="14">
        <f t="shared" si="1"/>
        <v>1070.4748799999998</v>
      </c>
    </row>
    <row r="10" spans="1:20">
      <c r="A10" s="96" t="s">
        <v>852</v>
      </c>
      <c r="B10" s="96" t="s">
        <v>1513</v>
      </c>
      <c r="C10" s="97" t="s">
        <v>1412</v>
      </c>
      <c r="D10" s="96" t="s">
        <v>853</v>
      </c>
      <c r="E10" s="96" t="s">
        <v>1721</v>
      </c>
      <c r="F10" s="96" t="s">
        <v>854</v>
      </c>
      <c r="G10" s="96" t="s">
        <v>369</v>
      </c>
      <c r="H10" s="96" t="s">
        <v>471</v>
      </c>
      <c r="I10" s="96" t="s">
        <v>855</v>
      </c>
      <c r="J10" s="98">
        <v>140.13</v>
      </c>
      <c r="K10" s="98">
        <v>31.25</v>
      </c>
      <c r="L10" s="98">
        <v>815</v>
      </c>
      <c r="M10" s="96" t="s">
        <v>473</v>
      </c>
      <c r="N10" s="99">
        <v>41395</v>
      </c>
      <c r="O10" s="100">
        <v>1208</v>
      </c>
      <c r="P10" s="96" t="s">
        <v>987</v>
      </c>
      <c r="Q10" s="14">
        <f t="shared" si="0"/>
        <v>3434.3857600000001</v>
      </c>
      <c r="S10" s="14">
        <v>4700</v>
      </c>
      <c r="T10" s="14">
        <f t="shared" si="1"/>
        <v>1265.6142399999999</v>
      </c>
    </row>
    <row r="11" spans="1:20">
      <c r="A11" s="96" t="s">
        <v>871</v>
      </c>
      <c r="B11" s="96" t="s">
        <v>1518</v>
      </c>
      <c r="C11" s="97" t="s">
        <v>1508</v>
      </c>
      <c r="D11" s="96" t="s">
        <v>872</v>
      </c>
      <c r="E11" s="96" t="s">
        <v>1721</v>
      </c>
      <c r="F11" s="96" t="s">
        <v>873</v>
      </c>
      <c r="G11" s="96" t="s">
        <v>379</v>
      </c>
      <c r="H11" s="96" t="s">
        <v>380</v>
      </c>
      <c r="I11" s="96" t="s">
        <v>874</v>
      </c>
      <c r="J11" s="98">
        <v>136.25</v>
      </c>
      <c r="K11" s="98">
        <v>27.63</v>
      </c>
      <c r="L11" s="98">
        <v>562.5</v>
      </c>
      <c r="M11" s="96" t="s">
        <v>875</v>
      </c>
      <c r="N11" s="99">
        <v>41395</v>
      </c>
      <c r="O11" s="100">
        <v>1208</v>
      </c>
      <c r="P11" s="96" t="s">
        <v>987</v>
      </c>
      <c r="Q11" s="14">
        <f t="shared" si="0"/>
        <v>3024.75576</v>
      </c>
      <c r="S11" s="14">
        <v>4700</v>
      </c>
      <c r="T11" s="14">
        <f t="shared" si="1"/>
        <v>1675.24424</v>
      </c>
    </row>
    <row r="12" spans="1:20">
      <c r="A12" s="96" t="s">
        <v>882</v>
      </c>
      <c r="B12" s="96" t="s">
        <v>1521</v>
      </c>
      <c r="C12" s="97" t="s">
        <v>1508</v>
      </c>
      <c r="D12" s="96" t="s">
        <v>831</v>
      </c>
      <c r="E12" s="96" t="s">
        <v>1721</v>
      </c>
      <c r="F12" s="96" t="s">
        <v>883</v>
      </c>
      <c r="G12" s="96" t="s">
        <v>369</v>
      </c>
      <c r="H12" s="96" t="s">
        <v>471</v>
      </c>
      <c r="I12" s="96" t="s">
        <v>884</v>
      </c>
      <c r="J12" s="98">
        <v>196.75</v>
      </c>
      <c r="K12" s="98">
        <v>27.63</v>
      </c>
      <c r="L12" s="98">
        <v>814.6</v>
      </c>
      <c r="M12" s="96" t="s">
        <v>699</v>
      </c>
      <c r="N12" s="99">
        <v>41395</v>
      </c>
      <c r="O12" s="100">
        <v>1208</v>
      </c>
      <c r="P12" s="96" t="s">
        <v>987</v>
      </c>
      <c r="Q12" s="14">
        <f t="shared" si="0"/>
        <v>4194.5633600000001</v>
      </c>
      <c r="S12" s="14">
        <v>4700</v>
      </c>
      <c r="T12" s="14">
        <f t="shared" si="1"/>
        <v>505.4366399999999</v>
      </c>
    </row>
    <row r="13" spans="1:20">
      <c r="A13" s="96" t="s">
        <v>885</v>
      </c>
      <c r="B13" s="96" t="s">
        <v>1522</v>
      </c>
      <c r="C13" s="97" t="s">
        <v>1523</v>
      </c>
      <c r="D13" s="96" t="s">
        <v>886</v>
      </c>
      <c r="E13" s="96" t="s">
        <v>1721</v>
      </c>
      <c r="F13" s="96" t="s">
        <v>887</v>
      </c>
      <c r="G13" s="96" t="s">
        <v>379</v>
      </c>
      <c r="H13" s="96" t="s">
        <v>380</v>
      </c>
      <c r="I13" s="96" t="s">
        <v>888</v>
      </c>
      <c r="J13" s="98">
        <v>85.13</v>
      </c>
      <c r="K13" s="98">
        <v>27.63</v>
      </c>
      <c r="L13" s="98">
        <v>475</v>
      </c>
      <c r="M13" s="96" t="s">
        <v>372</v>
      </c>
      <c r="N13" s="99">
        <v>41334</v>
      </c>
      <c r="O13" s="100">
        <v>0</v>
      </c>
      <c r="P13" s="96" t="s">
        <v>987</v>
      </c>
      <c r="Q13" s="14">
        <f t="shared" si="0"/>
        <v>2186.4315200000001</v>
      </c>
      <c r="S13" s="14">
        <v>4700</v>
      </c>
      <c r="T13" s="14">
        <f t="shared" si="1"/>
        <v>2513.5684799999999</v>
      </c>
    </row>
    <row r="14" spans="1:20">
      <c r="A14" s="96" t="s">
        <v>898</v>
      </c>
      <c r="B14" s="96" t="s">
        <v>1527</v>
      </c>
      <c r="C14" s="97" t="s">
        <v>1523</v>
      </c>
      <c r="D14" s="96" t="s">
        <v>899</v>
      </c>
      <c r="E14" s="96" t="s">
        <v>1721</v>
      </c>
      <c r="F14" s="96" t="s">
        <v>900</v>
      </c>
      <c r="G14" s="96" t="s">
        <v>369</v>
      </c>
      <c r="H14" s="96" t="s">
        <v>471</v>
      </c>
      <c r="I14" s="96" t="s">
        <v>901</v>
      </c>
      <c r="J14" s="98">
        <v>196.75</v>
      </c>
      <c r="K14" s="98">
        <v>27.63</v>
      </c>
      <c r="L14" s="98">
        <v>814.6</v>
      </c>
      <c r="M14" s="96" t="s">
        <v>699</v>
      </c>
      <c r="N14" s="99">
        <v>41395</v>
      </c>
      <c r="O14" s="100">
        <v>1208</v>
      </c>
      <c r="P14" s="96" t="s">
        <v>987</v>
      </c>
      <c r="Q14" s="14">
        <f t="shared" si="0"/>
        <v>4194.5633600000001</v>
      </c>
      <c r="S14" s="14">
        <v>4700</v>
      </c>
      <c r="T14" s="14">
        <f t="shared" si="1"/>
        <v>505.4366399999999</v>
      </c>
    </row>
    <row r="15" spans="1:20">
      <c r="A15" s="96" t="s">
        <v>902</v>
      </c>
      <c r="B15" s="96" t="s">
        <v>1528</v>
      </c>
      <c r="C15" s="97" t="s">
        <v>1529</v>
      </c>
      <c r="D15" s="96" t="s">
        <v>903</v>
      </c>
      <c r="E15" s="96" t="s">
        <v>1721</v>
      </c>
      <c r="F15" s="96" t="s">
        <v>904</v>
      </c>
      <c r="G15" s="96" t="s">
        <v>369</v>
      </c>
      <c r="H15" s="96" t="s">
        <v>471</v>
      </c>
      <c r="I15" s="96" t="s">
        <v>905</v>
      </c>
      <c r="J15" s="98">
        <v>196.75</v>
      </c>
      <c r="K15" s="98">
        <v>27.63</v>
      </c>
      <c r="L15" s="98">
        <v>814.6</v>
      </c>
      <c r="M15" s="96" t="s">
        <v>699</v>
      </c>
      <c r="N15" s="99">
        <v>41395</v>
      </c>
      <c r="O15" s="100">
        <v>1208</v>
      </c>
      <c r="P15" s="96" t="s">
        <v>987</v>
      </c>
      <c r="Q15" s="14">
        <f t="shared" si="0"/>
        <v>4194.5633600000001</v>
      </c>
      <c r="S15" s="14">
        <v>4700</v>
      </c>
      <c r="T15" s="14">
        <f t="shared" si="1"/>
        <v>505.4366399999999</v>
      </c>
    </row>
    <row r="16" spans="1:20">
      <c r="A16" s="96" t="s">
        <v>906</v>
      </c>
      <c r="B16" s="96" t="s">
        <v>1530</v>
      </c>
      <c r="C16" s="97" t="s">
        <v>1400</v>
      </c>
      <c r="D16" s="96" t="s">
        <v>431</v>
      </c>
      <c r="E16" s="96" t="s">
        <v>1721</v>
      </c>
      <c r="F16" s="96" t="s">
        <v>907</v>
      </c>
      <c r="G16" s="96" t="s">
        <v>369</v>
      </c>
      <c r="H16" s="96" t="s">
        <v>471</v>
      </c>
      <c r="I16" s="96" t="s">
        <v>908</v>
      </c>
      <c r="J16" s="98">
        <v>157.38</v>
      </c>
      <c r="K16" s="98">
        <v>27.63</v>
      </c>
      <c r="L16" s="98">
        <v>814.6</v>
      </c>
      <c r="M16" s="96" t="s">
        <v>474</v>
      </c>
      <c r="N16" s="99">
        <v>41334</v>
      </c>
      <c r="O16" s="100">
        <v>0</v>
      </c>
      <c r="P16" s="96" t="s">
        <v>987</v>
      </c>
      <c r="Q16" s="14">
        <f t="shared" si="0"/>
        <v>3629.5251200000002</v>
      </c>
      <c r="S16" s="14">
        <v>4700</v>
      </c>
      <c r="T16" s="14">
        <f t="shared" si="1"/>
        <v>1070.4748799999998</v>
      </c>
    </row>
    <row r="17" spans="1:20">
      <c r="A17" s="96" t="s">
        <v>909</v>
      </c>
      <c r="B17" s="96" t="s">
        <v>1531</v>
      </c>
      <c r="C17" s="97" t="s">
        <v>1532</v>
      </c>
      <c r="D17" s="96" t="s">
        <v>910</v>
      </c>
      <c r="E17" s="96" t="s">
        <v>1721</v>
      </c>
      <c r="F17" s="96" t="s">
        <v>911</v>
      </c>
      <c r="G17" s="96" t="s">
        <v>369</v>
      </c>
      <c r="H17" s="96" t="s">
        <v>471</v>
      </c>
      <c r="I17" s="96" t="s">
        <v>912</v>
      </c>
      <c r="J17" s="98">
        <v>196.75</v>
      </c>
      <c r="K17" s="98">
        <v>27.63</v>
      </c>
      <c r="L17" s="98">
        <v>814.6</v>
      </c>
      <c r="M17" s="96" t="s">
        <v>699</v>
      </c>
      <c r="N17" s="99">
        <v>41395</v>
      </c>
      <c r="O17" s="100">
        <v>1208</v>
      </c>
      <c r="P17" s="96" t="s">
        <v>987</v>
      </c>
      <c r="Q17" s="14">
        <f t="shared" si="0"/>
        <v>4194.5633600000001</v>
      </c>
      <c r="S17" s="14">
        <v>4700</v>
      </c>
      <c r="T17" s="14">
        <f t="shared" si="1"/>
        <v>505.4366399999999</v>
      </c>
    </row>
    <row r="18" spans="1:20">
      <c r="A18" s="96" t="s">
        <v>913</v>
      </c>
      <c r="B18" s="96" t="s">
        <v>1533</v>
      </c>
      <c r="C18" s="97" t="s">
        <v>1534</v>
      </c>
      <c r="D18" s="96" t="s">
        <v>914</v>
      </c>
      <c r="E18" s="96" t="s">
        <v>1721</v>
      </c>
      <c r="F18" s="96" t="s">
        <v>915</v>
      </c>
      <c r="G18" s="96" t="s">
        <v>369</v>
      </c>
      <c r="H18" s="96" t="s">
        <v>471</v>
      </c>
      <c r="I18" s="96" t="s">
        <v>916</v>
      </c>
      <c r="J18" s="98">
        <v>151.25</v>
      </c>
      <c r="K18" s="98">
        <v>31.25</v>
      </c>
      <c r="L18" s="98">
        <v>814.6</v>
      </c>
      <c r="M18" s="96" t="s">
        <v>700</v>
      </c>
      <c r="N18" s="99">
        <v>41334</v>
      </c>
      <c r="O18" s="100">
        <v>0</v>
      </c>
      <c r="P18" s="96" t="s">
        <v>987</v>
      </c>
      <c r="Q18" s="14">
        <f t="shared" si="0"/>
        <v>3593.5015999999996</v>
      </c>
      <c r="S18" s="14">
        <v>4700</v>
      </c>
      <c r="T18" s="14">
        <f t="shared" si="1"/>
        <v>1106.4984000000004</v>
      </c>
    </row>
    <row r="19" spans="1:20">
      <c r="A19" s="96" t="s">
        <v>936</v>
      </c>
      <c r="B19" s="96" t="s">
        <v>1538</v>
      </c>
      <c r="C19" s="97" t="s">
        <v>1539</v>
      </c>
      <c r="D19" s="96" t="s">
        <v>937</v>
      </c>
      <c r="E19" s="96" t="s">
        <v>1721</v>
      </c>
      <c r="F19" s="96" t="s">
        <v>938</v>
      </c>
      <c r="G19" s="96" t="s">
        <v>369</v>
      </c>
      <c r="H19" s="96" t="s">
        <v>471</v>
      </c>
      <c r="I19" s="96" t="s">
        <v>939</v>
      </c>
      <c r="J19" s="98">
        <v>140.13</v>
      </c>
      <c r="K19" s="98">
        <v>31.25</v>
      </c>
      <c r="L19" s="98">
        <v>815</v>
      </c>
      <c r="M19" s="96" t="s">
        <v>473</v>
      </c>
      <c r="N19" s="99">
        <v>41334</v>
      </c>
      <c r="O19" s="100">
        <v>0</v>
      </c>
      <c r="P19" s="96" t="s">
        <v>987</v>
      </c>
      <c r="Q19" s="14">
        <f t="shared" si="0"/>
        <v>3434.3857600000001</v>
      </c>
      <c r="S19" s="14">
        <v>4700</v>
      </c>
      <c r="T19" s="14">
        <f t="shared" si="1"/>
        <v>1265.6142399999999</v>
      </c>
    </row>
    <row r="20" spans="1:20">
      <c r="A20" s="96" t="s">
        <v>940</v>
      </c>
      <c r="B20" s="96" t="s">
        <v>1540</v>
      </c>
      <c r="C20" s="97" t="s">
        <v>1391</v>
      </c>
      <c r="D20" s="96" t="s">
        <v>941</v>
      </c>
      <c r="E20" s="96" t="s">
        <v>1721</v>
      </c>
      <c r="F20" s="96"/>
      <c r="G20" s="96"/>
      <c r="H20" s="96"/>
      <c r="I20" s="96"/>
      <c r="J20" s="98">
        <v>110.38</v>
      </c>
      <c r="K20" s="98">
        <v>31.25</v>
      </c>
      <c r="L20" s="98">
        <v>562.5</v>
      </c>
      <c r="M20" s="96" t="s">
        <v>513</v>
      </c>
      <c r="N20" s="99">
        <v>41395</v>
      </c>
      <c r="O20" s="100">
        <v>1208</v>
      </c>
      <c r="P20" s="96" t="s">
        <v>987</v>
      </c>
      <c r="Q20" s="14">
        <f t="shared" si="0"/>
        <v>2705.4237599999997</v>
      </c>
      <c r="S20" s="14">
        <v>4700</v>
      </c>
      <c r="T20" s="14">
        <f t="shared" si="1"/>
        <v>1994.5762400000003</v>
      </c>
    </row>
    <row r="21" spans="1:20">
      <c r="A21" s="96" t="s">
        <v>943</v>
      </c>
      <c r="B21" s="96" t="s">
        <v>1541</v>
      </c>
      <c r="C21" s="97" t="s">
        <v>1391</v>
      </c>
      <c r="D21" s="96" t="s">
        <v>404</v>
      </c>
      <c r="E21" s="96" t="s">
        <v>1721</v>
      </c>
      <c r="F21" s="96" t="s">
        <v>944</v>
      </c>
      <c r="G21" s="96" t="s">
        <v>369</v>
      </c>
      <c r="H21" s="96" t="s">
        <v>380</v>
      </c>
      <c r="I21" s="96" t="s">
        <v>945</v>
      </c>
      <c r="J21" s="98">
        <v>140.13</v>
      </c>
      <c r="K21" s="98">
        <v>31.25</v>
      </c>
      <c r="L21" s="98">
        <v>815</v>
      </c>
      <c r="M21" s="96" t="s">
        <v>473</v>
      </c>
      <c r="N21" s="99">
        <v>41395</v>
      </c>
      <c r="O21" s="100">
        <v>1208</v>
      </c>
      <c r="P21" s="96" t="s">
        <v>987</v>
      </c>
      <c r="Q21" s="14">
        <f t="shared" si="0"/>
        <v>3434.3857600000001</v>
      </c>
      <c r="S21" s="14">
        <v>4700</v>
      </c>
      <c r="T21" s="14">
        <f t="shared" si="1"/>
        <v>1265.6142399999999</v>
      </c>
    </row>
    <row r="22" spans="1:20">
      <c r="A22" s="96" t="s">
        <v>946</v>
      </c>
      <c r="B22" s="96" t="s">
        <v>1542</v>
      </c>
      <c r="C22" s="97" t="s">
        <v>1391</v>
      </c>
      <c r="D22" s="96" t="s">
        <v>947</v>
      </c>
      <c r="E22" s="96" t="s">
        <v>1721</v>
      </c>
      <c r="F22" s="96" t="s">
        <v>948</v>
      </c>
      <c r="G22" s="96" t="s">
        <v>369</v>
      </c>
      <c r="H22" s="96" t="s">
        <v>840</v>
      </c>
      <c r="I22" s="96" t="s">
        <v>949</v>
      </c>
      <c r="J22" s="98">
        <v>95.5</v>
      </c>
      <c r="K22" s="98">
        <v>31.25</v>
      </c>
      <c r="L22" s="98">
        <v>475</v>
      </c>
      <c r="M22" s="96" t="s">
        <v>361</v>
      </c>
      <c r="N22" s="99">
        <v>41395</v>
      </c>
      <c r="O22" s="100">
        <v>1208</v>
      </c>
      <c r="P22" s="96" t="s">
        <v>987</v>
      </c>
      <c r="Q22" s="14">
        <f t="shared" si="0"/>
        <v>2387.2159999999999</v>
      </c>
      <c r="S22" s="14">
        <v>4700</v>
      </c>
      <c r="T22" s="14">
        <f t="shared" si="1"/>
        <v>2312.7840000000001</v>
      </c>
    </row>
    <row r="23" spans="1:20">
      <c r="A23" s="96" t="s">
        <v>946</v>
      </c>
      <c r="B23" s="96" t="s">
        <v>1542</v>
      </c>
      <c r="C23" s="97" t="s">
        <v>1391</v>
      </c>
      <c r="D23" s="96" t="s">
        <v>947</v>
      </c>
      <c r="E23" s="96" t="s">
        <v>1721</v>
      </c>
      <c r="F23" s="96" t="s">
        <v>953</v>
      </c>
      <c r="G23" s="96" t="s">
        <v>369</v>
      </c>
      <c r="H23" s="96" t="s">
        <v>840</v>
      </c>
      <c r="I23" s="96" t="s">
        <v>954</v>
      </c>
      <c r="J23" s="98">
        <v>95.5</v>
      </c>
      <c r="K23" s="98">
        <v>31.25</v>
      </c>
      <c r="L23" s="98">
        <v>475</v>
      </c>
      <c r="M23" s="96" t="s">
        <v>361</v>
      </c>
      <c r="N23" s="99">
        <v>41395</v>
      </c>
      <c r="O23" s="100">
        <v>1208</v>
      </c>
      <c r="P23" s="96" t="s">
        <v>987</v>
      </c>
      <c r="Q23" s="14">
        <f t="shared" si="0"/>
        <v>2387.2159999999999</v>
      </c>
      <c r="S23" s="14">
        <v>4700</v>
      </c>
      <c r="T23" s="14">
        <f t="shared" si="1"/>
        <v>2312.7840000000001</v>
      </c>
    </row>
    <row r="24" spans="1:20">
      <c r="A24" s="96" t="s">
        <v>940</v>
      </c>
      <c r="B24" s="96" t="s">
        <v>1540</v>
      </c>
      <c r="C24" s="97" t="s">
        <v>1391</v>
      </c>
      <c r="D24" s="96" t="s">
        <v>941</v>
      </c>
      <c r="E24" s="96" t="s">
        <v>1721</v>
      </c>
      <c r="F24" s="96" t="s">
        <v>955</v>
      </c>
      <c r="G24" s="96" t="s">
        <v>369</v>
      </c>
      <c r="H24" s="96" t="s">
        <v>380</v>
      </c>
      <c r="I24" s="96" t="s">
        <v>956</v>
      </c>
      <c r="J24" s="98">
        <v>95.5</v>
      </c>
      <c r="K24" s="98">
        <v>31.25</v>
      </c>
      <c r="L24" s="98">
        <v>562.5</v>
      </c>
      <c r="M24" s="96" t="s">
        <v>513</v>
      </c>
      <c r="N24" s="99">
        <v>41395</v>
      </c>
      <c r="O24" s="100">
        <v>1208</v>
      </c>
      <c r="P24" s="96" t="s">
        <v>987</v>
      </c>
      <c r="Q24" s="14">
        <f t="shared" si="0"/>
        <v>2491.866</v>
      </c>
      <c r="S24" s="14">
        <v>4700</v>
      </c>
      <c r="T24" s="14">
        <f t="shared" si="1"/>
        <v>2208.134</v>
      </c>
    </row>
    <row r="25" spans="1:20">
      <c r="A25" s="96" t="s">
        <v>957</v>
      </c>
      <c r="B25" s="96" t="s">
        <v>1544</v>
      </c>
      <c r="C25" s="97" t="s">
        <v>1391</v>
      </c>
      <c r="D25" s="96" t="s">
        <v>404</v>
      </c>
      <c r="E25" s="96" t="s">
        <v>1721</v>
      </c>
      <c r="F25" s="96" t="s">
        <v>958</v>
      </c>
      <c r="G25" s="96" t="s">
        <v>369</v>
      </c>
      <c r="H25" s="96" t="s">
        <v>471</v>
      </c>
      <c r="I25" s="96" t="s">
        <v>959</v>
      </c>
      <c r="J25" s="98">
        <v>140.13</v>
      </c>
      <c r="K25" s="98">
        <v>31.25</v>
      </c>
      <c r="L25" s="98">
        <v>815</v>
      </c>
      <c r="M25" s="96" t="s">
        <v>473</v>
      </c>
      <c r="N25" s="99">
        <v>41334</v>
      </c>
      <c r="O25" s="100">
        <v>0</v>
      </c>
      <c r="P25" s="96" t="s">
        <v>987</v>
      </c>
      <c r="Q25" s="14">
        <f t="shared" si="0"/>
        <v>3434.3857600000001</v>
      </c>
      <c r="S25" s="14">
        <v>4700</v>
      </c>
      <c r="T25" s="14">
        <f t="shared" si="1"/>
        <v>1265.6142399999999</v>
      </c>
    </row>
    <row r="26" spans="1:20">
      <c r="A26" s="96" t="s">
        <v>960</v>
      </c>
      <c r="B26" s="96" t="s">
        <v>1545</v>
      </c>
      <c r="C26" s="97" t="s">
        <v>1546</v>
      </c>
      <c r="D26" s="96" t="s">
        <v>961</v>
      </c>
      <c r="E26" s="96" t="s">
        <v>1721</v>
      </c>
      <c r="F26" s="96" t="s">
        <v>962</v>
      </c>
      <c r="G26" s="96" t="s">
        <v>369</v>
      </c>
      <c r="H26" s="96" t="s">
        <v>471</v>
      </c>
      <c r="I26" s="96" t="s">
        <v>963</v>
      </c>
      <c r="J26" s="98">
        <v>151.25</v>
      </c>
      <c r="K26" s="98">
        <v>31.25</v>
      </c>
      <c r="L26" s="98">
        <v>815</v>
      </c>
      <c r="M26" s="96" t="s">
        <v>700</v>
      </c>
      <c r="N26" s="99">
        <v>41395</v>
      </c>
      <c r="O26" s="100">
        <v>1208</v>
      </c>
      <c r="P26" s="96" t="s">
        <v>987</v>
      </c>
      <c r="Q26" s="14">
        <f t="shared" si="0"/>
        <v>3593.9799999999996</v>
      </c>
      <c r="S26" s="14">
        <v>4700</v>
      </c>
      <c r="T26" s="14">
        <f t="shared" si="1"/>
        <v>1106.0200000000004</v>
      </c>
    </row>
    <row r="27" spans="1:20">
      <c r="A27" s="96" t="s">
        <v>964</v>
      </c>
      <c r="B27" s="96" t="s">
        <v>1547</v>
      </c>
      <c r="C27" s="97" t="s">
        <v>1548</v>
      </c>
      <c r="D27" s="96" t="s">
        <v>965</v>
      </c>
      <c r="E27" s="96" t="s">
        <v>1721</v>
      </c>
      <c r="F27" s="96" t="s">
        <v>966</v>
      </c>
      <c r="G27" s="96" t="s">
        <v>379</v>
      </c>
      <c r="H27" s="96" t="s">
        <v>380</v>
      </c>
      <c r="I27" s="96" t="s">
        <v>967</v>
      </c>
      <c r="J27" s="98">
        <v>116.63</v>
      </c>
      <c r="K27" s="98">
        <v>31.25</v>
      </c>
      <c r="L27" s="98">
        <v>562.5</v>
      </c>
      <c r="M27" s="96" t="s">
        <v>800</v>
      </c>
      <c r="N27" s="99">
        <v>41334</v>
      </c>
      <c r="O27" s="100">
        <v>0</v>
      </c>
      <c r="P27" s="96" t="s">
        <v>987</v>
      </c>
      <c r="Q27" s="14">
        <f t="shared" si="0"/>
        <v>2795.1237599999999</v>
      </c>
      <c r="S27" s="14">
        <v>4700</v>
      </c>
      <c r="T27" s="14">
        <f t="shared" si="1"/>
        <v>1904.8762400000001</v>
      </c>
    </row>
    <row r="28" spans="1:20">
      <c r="A28" s="96" t="s">
        <v>989</v>
      </c>
      <c r="B28" s="96" t="s">
        <v>1556</v>
      </c>
      <c r="C28" s="97" t="s">
        <v>1557</v>
      </c>
      <c r="D28" s="96" t="s">
        <v>990</v>
      </c>
      <c r="E28" s="96" t="s">
        <v>1721</v>
      </c>
      <c r="F28" s="96" t="s">
        <v>991</v>
      </c>
      <c r="G28" s="96" t="s">
        <v>369</v>
      </c>
      <c r="H28" s="96" t="s">
        <v>471</v>
      </c>
      <c r="I28" s="96" t="s">
        <v>992</v>
      </c>
      <c r="J28" s="98">
        <v>196.75</v>
      </c>
      <c r="K28" s="98">
        <v>27.63</v>
      </c>
      <c r="L28" s="98">
        <v>814.6</v>
      </c>
      <c r="M28" s="96" t="s">
        <v>699</v>
      </c>
      <c r="N28" s="99">
        <v>41395</v>
      </c>
      <c r="O28" s="100">
        <v>1208</v>
      </c>
      <c r="P28" s="96" t="s">
        <v>987</v>
      </c>
      <c r="Q28" s="14">
        <f t="shared" si="0"/>
        <v>4194.5633600000001</v>
      </c>
      <c r="S28" s="14">
        <v>4700</v>
      </c>
      <c r="T28" s="14">
        <f t="shared" si="1"/>
        <v>505.4366399999999</v>
      </c>
    </row>
    <row r="29" spans="1:20">
      <c r="A29" s="96" t="s">
        <v>993</v>
      </c>
      <c r="B29" s="96" t="s">
        <v>1558</v>
      </c>
      <c r="C29" s="97" t="s">
        <v>1406</v>
      </c>
      <c r="D29" s="96" t="s">
        <v>445</v>
      </c>
      <c r="E29" s="96" t="s">
        <v>1721</v>
      </c>
      <c r="F29" s="96" t="s">
        <v>994</v>
      </c>
      <c r="G29" s="96" t="s">
        <v>369</v>
      </c>
      <c r="H29" s="96" t="s">
        <v>471</v>
      </c>
      <c r="I29" s="96" t="s">
        <v>995</v>
      </c>
      <c r="J29" s="98">
        <v>151.25</v>
      </c>
      <c r="K29" s="98">
        <v>31.25</v>
      </c>
      <c r="L29" s="98">
        <v>815</v>
      </c>
      <c r="M29" s="96" t="s">
        <v>700</v>
      </c>
      <c r="N29" s="99">
        <v>41395</v>
      </c>
      <c r="O29" s="100">
        <v>1208</v>
      </c>
      <c r="P29" s="96" t="s">
        <v>987</v>
      </c>
      <c r="Q29" s="14">
        <f t="shared" si="0"/>
        <v>3593.9799999999996</v>
      </c>
      <c r="S29" s="14">
        <v>4700</v>
      </c>
      <c r="T29" s="14">
        <f t="shared" si="1"/>
        <v>1106.0200000000004</v>
      </c>
    </row>
    <row r="30" spans="1:20">
      <c r="A30" s="96" t="s">
        <v>1039</v>
      </c>
      <c r="B30" s="96" t="s">
        <v>1573</v>
      </c>
      <c r="C30" s="97" t="s">
        <v>1441</v>
      </c>
      <c r="D30" s="96" t="s">
        <v>1040</v>
      </c>
      <c r="E30" s="96" t="s">
        <v>1721</v>
      </c>
      <c r="F30" s="96" t="s">
        <v>1041</v>
      </c>
      <c r="G30" s="96" t="s">
        <v>369</v>
      </c>
      <c r="H30" s="96" t="s">
        <v>471</v>
      </c>
      <c r="I30" s="96" t="s">
        <v>1042</v>
      </c>
      <c r="J30" s="98">
        <v>196.75</v>
      </c>
      <c r="K30" s="98">
        <v>27.63</v>
      </c>
      <c r="L30" s="98">
        <v>814.6</v>
      </c>
      <c r="M30" s="96" t="s">
        <v>699</v>
      </c>
      <c r="N30" s="99">
        <v>41395</v>
      </c>
      <c r="O30" s="100">
        <v>1208</v>
      </c>
      <c r="P30" s="96" t="s">
        <v>987</v>
      </c>
      <c r="Q30" s="14">
        <f t="shared" si="0"/>
        <v>4194.5633600000001</v>
      </c>
      <c r="S30" s="14">
        <v>4700</v>
      </c>
      <c r="T30" s="14">
        <f t="shared" si="1"/>
        <v>505.4366399999999</v>
      </c>
    </row>
    <row r="31" spans="1:20">
      <c r="A31" s="96" t="s">
        <v>1046</v>
      </c>
      <c r="B31" s="96" t="s">
        <v>1575</v>
      </c>
      <c r="C31" s="97" t="s">
        <v>1569</v>
      </c>
      <c r="D31" s="96" t="s">
        <v>1047</v>
      </c>
      <c r="E31" s="96" t="s">
        <v>1721</v>
      </c>
      <c r="F31" s="96" t="s">
        <v>1048</v>
      </c>
      <c r="G31" s="96" t="s">
        <v>369</v>
      </c>
      <c r="H31" s="96" t="s">
        <v>471</v>
      </c>
      <c r="I31" s="96" t="s">
        <v>1049</v>
      </c>
      <c r="J31" s="98">
        <v>196.75</v>
      </c>
      <c r="K31" s="98">
        <v>27.63</v>
      </c>
      <c r="L31" s="98">
        <v>815</v>
      </c>
      <c r="M31" s="96" t="s">
        <v>699</v>
      </c>
      <c r="N31" s="99">
        <v>41395</v>
      </c>
      <c r="O31" s="100">
        <v>1208</v>
      </c>
      <c r="P31" s="96" t="s">
        <v>987</v>
      </c>
      <c r="Q31" s="14">
        <f t="shared" si="0"/>
        <v>4195.0417600000001</v>
      </c>
      <c r="S31" s="14">
        <v>4700</v>
      </c>
      <c r="T31" s="14">
        <f t="shared" si="1"/>
        <v>504.95823999999993</v>
      </c>
    </row>
    <row r="32" spans="1:20">
      <c r="A32" s="96" t="s">
        <v>1081</v>
      </c>
      <c r="B32" s="96" t="s">
        <v>1583</v>
      </c>
      <c r="C32" s="97" t="s">
        <v>1378</v>
      </c>
      <c r="D32" s="96" t="s">
        <v>352</v>
      </c>
      <c r="E32" s="96" t="s">
        <v>1721</v>
      </c>
      <c r="F32" s="96"/>
      <c r="G32" s="96"/>
      <c r="H32" s="96"/>
      <c r="I32" s="96"/>
      <c r="J32" s="98">
        <v>110.38</v>
      </c>
      <c r="K32" s="98">
        <v>31.25</v>
      </c>
      <c r="L32" s="98">
        <v>562.5</v>
      </c>
      <c r="M32" s="96" t="s">
        <v>513</v>
      </c>
      <c r="N32" s="99">
        <v>41334</v>
      </c>
      <c r="O32" s="100">
        <v>0</v>
      </c>
      <c r="P32" s="96" t="s">
        <v>987</v>
      </c>
      <c r="Q32" s="14">
        <f t="shared" si="0"/>
        <v>2705.4237599999997</v>
      </c>
      <c r="S32" s="14">
        <v>4700</v>
      </c>
      <c r="T32" s="14">
        <f t="shared" si="1"/>
        <v>1994.5762400000003</v>
      </c>
    </row>
    <row r="33" spans="1:20">
      <c r="A33" s="96" t="s">
        <v>1081</v>
      </c>
      <c r="B33" s="96" t="s">
        <v>1583</v>
      </c>
      <c r="C33" s="97" t="s">
        <v>1378</v>
      </c>
      <c r="D33" s="96" t="s">
        <v>352</v>
      </c>
      <c r="E33" s="96" t="s">
        <v>1721</v>
      </c>
      <c r="F33" s="96" t="s">
        <v>1112</v>
      </c>
      <c r="G33" s="96" t="s">
        <v>369</v>
      </c>
      <c r="H33" s="96" t="s">
        <v>370</v>
      </c>
      <c r="I33" s="96" t="s">
        <v>1113</v>
      </c>
      <c r="J33" s="98">
        <v>110.38</v>
      </c>
      <c r="K33" s="98">
        <v>31.25</v>
      </c>
      <c r="L33" s="98">
        <v>562.5</v>
      </c>
      <c r="M33" s="96" t="s">
        <v>513</v>
      </c>
      <c r="N33" s="99">
        <v>41334</v>
      </c>
      <c r="O33" s="100">
        <v>0</v>
      </c>
      <c r="P33" s="96" t="s">
        <v>987</v>
      </c>
      <c r="Q33" s="14">
        <f t="shared" si="0"/>
        <v>2705.4237599999997</v>
      </c>
      <c r="S33" s="14">
        <v>4700</v>
      </c>
      <c r="T33" s="14">
        <f t="shared" si="1"/>
        <v>1994.5762400000003</v>
      </c>
    </row>
    <row r="34" spans="1:20">
      <c r="A34" s="96" t="s">
        <v>1114</v>
      </c>
      <c r="B34" s="96" t="s">
        <v>1591</v>
      </c>
      <c r="C34" s="97" t="s">
        <v>1378</v>
      </c>
      <c r="D34" s="96" t="s">
        <v>352</v>
      </c>
      <c r="E34" s="96" t="s">
        <v>1721</v>
      </c>
      <c r="F34" s="96" t="s">
        <v>1115</v>
      </c>
      <c r="G34" s="96" t="s">
        <v>369</v>
      </c>
      <c r="H34" s="96" t="s">
        <v>471</v>
      </c>
      <c r="I34" s="96" t="s">
        <v>1116</v>
      </c>
      <c r="J34" s="98">
        <v>140.13</v>
      </c>
      <c r="K34" s="98">
        <v>31.25</v>
      </c>
      <c r="L34" s="98">
        <v>815</v>
      </c>
      <c r="M34" s="96" t="s">
        <v>473</v>
      </c>
      <c r="N34" s="99">
        <v>41395</v>
      </c>
      <c r="O34" s="100">
        <v>1208</v>
      </c>
      <c r="P34" s="96" t="s">
        <v>987</v>
      </c>
      <c r="Q34" s="14">
        <f t="shared" ref="Q34:Q68" si="2">(J34*12*1.196)+(K34*12*1.196)+(L34*1.196)</f>
        <v>3434.3857600000001</v>
      </c>
      <c r="S34" s="14">
        <v>4700</v>
      </c>
      <c r="T34" s="14">
        <f t="shared" ref="T34:T62" si="3">S34-Q34</f>
        <v>1265.6142399999999</v>
      </c>
    </row>
    <row r="35" spans="1:20">
      <c r="A35" s="96" t="s">
        <v>1119</v>
      </c>
      <c r="B35" s="96" t="s">
        <v>1592</v>
      </c>
      <c r="C35" s="97" t="s">
        <v>1593</v>
      </c>
      <c r="D35" s="96" t="s">
        <v>1120</v>
      </c>
      <c r="E35" s="96" t="s">
        <v>1721</v>
      </c>
      <c r="F35" s="96" t="s">
        <v>1121</v>
      </c>
      <c r="G35" s="96" t="s">
        <v>369</v>
      </c>
      <c r="H35" s="96" t="s">
        <v>471</v>
      </c>
      <c r="I35" s="96" t="s">
        <v>1122</v>
      </c>
      <c r="J35" s="98">
        <v>151.25</v>
      </c>
      <c r="K35" s="98">
        <v>31.25</v>
      </c>
      <c r="L35" s="98">
        <v>815</v>
      </c>
      <c r="M35" s="96" t="s">
        <v>700</v>
      </c>
      <c r="N35" s="99">
        <v>41395</v>
      </c>
      <c r="O35" s="100">
        <v>1208</v>
      </c>
      <c r="P35" s="96" t="s">
        <v>987</v>
      </c>
      <c r="Q35" s="14">
        <f t="shared" si="2"/>
        <v>3593.9799999999996</v>
      </c>
      <c r="S35" s="14">
        <v>4700</v>
      </c>
      <c r="T35" s="14">
        <f t="shared" si="3"/>
        <v>1106.0200000000004</v>
      </c>
    </row>
    <row r="36" spans="1:20">
      <c r="A36" s="96" t="s">
        <v>1123</v>
      </c>
      <c r="B36" s="96" t="s">
        <v>1594</v>
      </c>
      <c r="C36" s="97" t="s">
        <v>1595</v>
      </c>
      <c r="D36" s="96" t="s">
        <v>1124</v>
      </c>
      <c r="E36" s="96" t="s">
        <v>1721</v>
      </c>
      <c r="F36" s="96" t="s">
        <v>1125</v>
      </c>
      <c r="G36" s="96" t="s">
        <v>369</v>
      </c>
      <c r="H36" s="96" t="s">
        <v>471</v>
      </c>
      <c r="I36" s="96" t="s">
        <v>1126</v>
      </c>
      <c r="J36" s="98">
        <v>187.75</v>
      </c>
      <c r="K36" s="98">
        <v>31.25</v>
      </c>
      <c r="L36" s="98">
        <v>815</v>
      </c>
      <c r="M36" s="96" t="s">
        <v>478</v>
      </c>
      <c r="N36" s="99">
        <v>41395</v>
      </c>
      <c r="O36" s="100">
        <v>1208</v>
      </c>
      <c r="P36" s="96" t="s">
        <v>987</v>
      </c>
      <c r="Q36" s="14">
        <f t="shared" si="2"/>
        <v>4117.8279999999995</v>
      </c>
      <c r="S36" s="14">
        <v>4700</v>
      </c>
      <c r="T36" s="14">
        <f t="shared" si="3"/>
        <v>582.17200000000048</v>
      </c>
    </row>
    <row r="37" spans="1:20">
      <c r="A37" s="96" t="s">
        <v>1136</v>
      </c>
      <c r="B37" s="96" t="s">
        <v>1598</v>
      </c>
      <c r="C37" s="97" t="s">
        <v>1599</v>
      </c>
      <c r="D37" s="96" t="s">
        <v>1137</v>
      </c>
      <c r="E37" s="96" t="s">
        <v>1721</v>
      </c>
      <c r="F37" s="96" t="s">
        <v>1138</v>
      </c>
      <c r="G37" s="96" t="s">
        <v>369</v>
      </c>
      <c r="H37" s="96" t="s">
        <v>471</v>
      </c>
      <c r="I37" s="96" t="s">
        <v>1139</v>
      </c>
      <c r="J37" s="98">
        <v>196.75</v>
      </c>
      <c r="K37" s="98">
        <v>27.63</v>
      </c>
      <c r="L37" s="98">
        <v>814.6</v>
      </c>
      <c r="M37" s="96" t="s">
        <v>699</v>
      </c>
      <c r="N37" s="99">
        <v>41365</v>
      </c>
      <c r="O37" s="100">
        <v>1208</v>
      </c>
      <c r="P37" s="96" t="s">
        <v>987</v>
      </c>
      <c r="Q37" s="14">
        <f t="shared" si="2"/>
        <v>4194.5633600000001</v>
      </c>
      <c r="S37" s="14">
        <v>4700</v>
      </c>
      <c r="T37" s="14">
        <f t="shared" si="3"/>
        <v>505.4366399999999</v>
      </c>
    </row>
    <row r="38" spans="1:20">
      <c r="A38" s="96" t="s">
        <v>1146</v>
      </c>
      <c r="B38" s="96" t="s">
        <v>1602</v>
      </c>
      <c r="C38" s="97" t="s">
        <v>1603</v>
      </c>
      <c r="D38" s="96" t="s">
        <v>404</v>
      </c>
      <c r="E38" s="96" t="s">
        <v>1721</v>
      </c>
      <c r="F38" s="96"/>
      <c r="G38" s="96"/>
      <c r="H38" s="96"/>
      <c r="I38" s="96"/>
      <c r="J38" s="98">
        <v>110.38</v>
      </c>
      <c r="K38" s="98">
        <v>31.25</v>
      </c>
      <c r="L38" s="98">
        <v>562.5</v>
      </c>
      <c r="M38" s="96" t="s">
        <v>513</v>
      </c>
      <c r="N38" s="99">
        <v>41365</v>
      </c>
      <c r="O38" s="100">
        <v>0</v>
      </c>
      <c r="P38" s="96" t="s">
        <v>987</v>
      </c>
      <c r="Q38" s="14">
        <f t="shared" si="2"/>
        <v>2705.4237599999997</v>
      </c>
      <c r="S38" s="14">
        <v>4700</v>
      </c>
      <c r="T38" s="14">
        <f t="shared" si="3"/>
        <v>1994.5762400000003</v>
      </c>
    </row>
    <row r="39" spans="1:20">
      <c r="A39" s="96" t="s">
        <v>1146</v>
      </c>
      <c r="B39" s="96" t="s">
        <v>1602</v>
      </c>
      <c r="C39" s="97" t="s">
        <v>1603</v>
      </c>
      <c r="D39" s="96" t="s">
        <v>404</v>
      </c>
      <c r="E39" s="96" t="s">
        <v>1721</v>
      </c>
      <c r="F39" s="96" t="s">
        <v>1147</v>
      </c>
      <c r="G39" s="96" t="s">
        <v>369</v>
      </c>
      <c r="H39" s="96" t="s">
        <v>380</v>
      </c>
      <c r="I39" s="96" t="s">
        <v>1148</v>
      </c>
      <c r="J39" s="98">
        <v>110.38</v>
      </c>
      <c r="K39" s="98">
        <v>31.25</v>
      </c>
      <c r="L39" s="98">
        <v>562.5</v>
      </c>
      <c r="M39" s="96" t="s">
        <v>513</v>
      </c>
      <c r="N39" s="99">
        <v>41365</v>
      </c>
      <c r="O39" s="100">
        <v>0</v>
      </c>
      <c r="P39" s="96" t="s">
        <v>987</v>
      </c>
      <c r="Q39" s="14">
        <f t="shared" si="2"/>
        <v>2705.4237599999997</v>
      </c>
      <c r="S39" s="14">
        <v>4700</v>
      </c>
      <c r="T39" s="14">
        <f t="shared" si="3"/>
        <v>1994.5762400000003</v>
      </c>
    </row>
    <row r="40" spans="1:20">
      <c r="A40" s="96" t="s">
        <v>1149</v>
      </c>
      <c r="B40" s="96" t="s">
        <v>1604</v>
      </c>
      <c r="C40" s="97" t="s">
        <v>1605</v>
      </c>
      <c r="D40" s="96" t="s">
        <v>1150</v>
      </c>
      <c r="E40" s="96" t="s">
        <v>1721</v>
      </c>
      <c r="F40" s="96" t="s">
        <v>1151</v>
      </c>
      <c r="G40" s="96" t="s">
        <v>369</v>
      </c>
      <c r="H40" s="96" t="s">
        <v>471</v>
      </c>
      <c r="I40" s="96" t="s">
        <v>1152</v>
      </c>
      <c r="J40" s="98">
        <v>151.25</v>
      </c>
      <c r="K40" s="98">
        <v>31.25</v>
      </c>
      <c r="L40" s="98">
        <v>815</v>
      </c>
      <c r="M40" s="96" t="s">
        <v>700</v>
      </c>
      <c r="N40" s="99">
        <v>41395</v>
      </c>
      <c r="O40" s="100">
        <v>1208</v>
      </c>
      <c r="P40" s="96" t="s">
        <v>987</v>
      </c>
      <c r="Q40" s="14">
        <f t="shared" si="2"/>
        <v>3593.9799999999996</v>
      </c>
      <c r="S40" s="14">
        <v>4700</v>
      </c>
      <c r="T40" s="14">
        <f t="shared" si="3"/>
        <v>1106.0200000000004</v>
      </c>
    </row>
    <row r="41" spans="1:20">
      <c r="A41" s="96" t="s">
        <v>1166</v>
      </c>
      <c r="B41" s="96" t="s">
        <v>1610</v>
      </c>
      <c r="C41" s="97" t="s">
        <v>1611</v>
      </c>
      <c r="D41" s="96" t="s">
        <v>1167</v>
      </c>
      <c r="E41" s="96" t="s">
        <v>1721</v>
      </c>
      <c r="F41" s="96" t="s">
        <v>1168</v>
      </c>
      <c r="G41" s="96" t="s">
        <v>369</v>
      </c>
      <c r="H41" s="96" t="s">
        <v>471</v>
      </c>
      <c r="I41" s="96" t="s">
        <v>1169</v>
      </c>
      <c r="J41" s="98">
        <v>196.75</v>
      </c>
      <c r="K41" s="98">
        <v>27.63</v>
      </c>
      <c r="L41" s="98">
        <v>814.6</v>
      </c>
      <c r="M41" s="96" t="s">
        <v>699</v>
      </c>
      <c r="N41" s="99">
        <v>41395</v>
      </c>
      <c r="O41" s="100">
        <v>1208</v>
      </c>
      <c r="P41" s="96" t="s">
        <v>987</v>
      </c>
      <c r="Q41" s="14">
        <f t="shared" si="2"/>
        <v>4194.5633600000001</v>
      </c>
      <c r="S41" s="14">
        <v>4700</v>
      </c>
      <c r="T41" s="14">
        <f t="shared" si="3"/>
        <v>505.4366399999999</v>
      </c>
    </row>
    <row r="42" spans="1:20">
      <c r="A42" s="96" t="s">
        <v>1174</v>
      </c>
      <c r="B42" s="96" t="s">
        <v>1613</v>
      </c>
      <c r="C42" s="97" t="s">
        <v>1614</v>
      </c>
      <c r="D42" s="96" t="s">
        <v>1175</v>
      </c>
      <c r="E42" s="96" t="s">
        <v>1721</v>
      </c>
      <c r="F42" s="96" t="s">
        <v>1176</v>
      </c>
      <c r="G42" s="96" t="s">
        <v>369</v>
      </c>
      <c r="H42" s="96" t="s">
        <v>471</v>
      </c>
      <c r="I42" s="96" t="s">
        <v>1177</v>
      </c>
      <c r="J42" s="98">
        <v>196.75</v>
      </c>
      <c r="K42" s="98">
        <v>27.63</v>
      </c>
      <c r="L42" s="98">
        <v>814.6</v>
      </c>
      <c r="M42" s="96" t="s">
        <v>699</v>
      </c>
      <c r="N42" s="99">
        <v>41395</v>
      </c>
      <c r="O42" s="100">
        <v>1208</v>
      </c>
      <c r="P42" s="96" t="s">
        <v>987</v>
      </c>
      <c r="Q42" s="14">
        <f t="shared" si="2"/>
        <v>4194.5633600000001</v>
      </c>
      <c r="S42" s="14">
        <v>4700</v>
      </c>
      <c r="T42" s="14">
        <f t="shared" si="3"/>
        <v>505.4366399999999</v>
      </c>
    </row>
    <row r="43" spans="1:20">
      <c r="A43" s="96" t="s">
        <v>1186</v>
      </c>
      <c r="B43" s="96" t="s">
        <v>1617</v>
      </c>
      <c r="C43" s="97" t="s">
        <v>1565</v>
      </c>
      <c r="D43" s="96" t="s">
        <v>1187</v>
      </c>
      <c r="E43" s="96" t="s">
        <v>1721</v>
      </c>
      <c r="F43" s="96" t="s">
        <v>1188</v>
      </c>
      <c r="G43" s="96" t="s">
        <v>379</v>
      </c>
      <c r="H43" s="96" t="s">
        <v>380</v>
      </c>
      <c r="I43" s="96" t="s">
        <v>1189</v>
      </c>
      <c r="J43" s="98">
        <v>105.38</v>
      </c>
      <c r="K43" s="98">
        <v>27.63</v>
      </c>
      <c r="L43" s="98">
        <v>475</v>
      </c>
      <c r="M43" s="96" t="s">
        <v>718</v>
      </c>
      <c r="N43" s="99">
        <v>41395</v>
      </c>
      <c r="O43" s="100">
        <v>1208</v>
      </c>
      <c r="P43" s="96" t="s">
        <v>987</v>
      </c>
      <c r="Q43" s="14">
        <f t="shared" si="2"/>
        <v>2477.0595199999998</v>
      </c>
      <c r="S43" s="14">
        <v>4700</v>
      </c>
      <c r="T43" s="14">
        <f t="shared" si="3"/>
        <v>2222.9404800000002</v>
      </c>
    </row>
    <row r="44" spans="1:20">
      <c r="A44" s="96" t="s">
        <v>1190</v>
      </c>
      <c r="B44" s="96" t="s">
        <v>1705</v>
      </c>
      <c r="C44" s="97" t="s">
        <v>1380</v>
      </c>
      <c r="D44" s="96" t="s">
        <v>449</v>
      </c>
      <c r="E44" s="96" t="s">
        <v>1721</v>
      </c>
      <c r="F44" s="96" t="s">
        <v>1191</v>
      </c>
      <c r="G44" s="96" t="s">
        <v>369</v>
      </c>
      <c r="H44" s="96" t="s">
        <v>380</v>
      </c>
      <c r="I44" s="96" t="s">
        <v>1192</v>
      </c>
      <c r="J44" s="98">
        <v>116</v>
      </c>
      <c r="K44" s="98">
        <v>27.63</v>
      </c>
      <c r="L44" s="98">
        <v>562.5</v>
      </c>
      <c r="M44" s="96" t="s">
        <v>382</v>
      </c>
      <c r="N44" s="99">
        <v>41306</v>
      </c>
      <c r="O44" s="100">
        <v>0</v>
      </c>
      <c r="P44" s="96" t="s">
        <v>987</v>
      </c>
      <c r="Q44" s="14">
        <f t="shared" si="2"/>
        <v>2734.1277599999999</v>
      </c>
      <c r="S44" s="14">
        <v>4700</v>
      </c>
      <c r="T44" s="14">
        <f t="shared" si="3"/>
        <v>1965.8722400000001</v>
      </c>
    </row>
    <row r="45" spans="1:20">
      <c r="A45" s="96" t="s">
        <v>1199</v>
      </c>
      <c r="B45" s="96" t="s">
        <v>1618</v>
      </c>
      <c r="C45" s="97" t="s">
        <v>1380</v>
      </c>
      <c r="D45" s="96" t="s">
        <v>449</v>
      </c>
      <c r="E45" s="96" t="s">
        <v>1721</v>
      </c>
      <c r="F45" s="96" t="s">
        <v>1200</v>
      </c>
      <c r="G45" s="96" t="s">
        <v>369</v>
      </c>
      <c r="H45" s="96" t="s">
        <v>471</v>
      </c>
      <c r="I45" s="96" t="s">
        <v>1201</v>
      </c>
      <c r="J45" s="98">
        <v>140.13</v>
      </c>
      <c r="K45" s="98">
        <v>31.25</v>
      </c>
      <c r="L45" s="98">
        <v>815</v>
      </c>
      <c r="M45" s="96" t="s">
        <v>473</v>
      </c>
      <c r="N45" s="99">
        <v>41395</v>
      </c>
      <c r="O45" s="100">
        <v>1208</v>
      </c>
      <c r="P45" s="96" t="s">
        <v>987</v>
      </c>
      <c r="Q45" s="14">
        <f t="shared" si="2"/>
        <v>3434.3857600000001</v>
      </c>
      <c r="S45" s="14">
        <v>4700</v>
      </c>
      <c r="T45" s="14">
        <f t="shared" si="3"/>
        <v>1265.6142399999999</v>
      </c>
    </row>
    <row r="46" spans="1:20">
      <c r="A46" s="96" t="s">
        <v>1202</v>
      </c>
      <c r="B46" s="96" t="s">
        <v>1619</v>
      </c>
      <c r="C46" s="97" t="s">
        <v>1620</v>
      </c>
      <c r="D46" s="96" t="s">
        <v>1203</v>
      </c>
      <c r="E46" s="96" t="s">
        <v>1721</v>
      </c>
      <c r="F46" s="96" t="s">
        <v>1204</v>
      </c>
      <c r="G46" s="96" t="s">
        <v>369</v>
      </c>
      <c r="H46" s="96" t="s">
        <v>471</v>
      </c>
      <c r="I46" s="96" t="s">
        <v>1205</v>
      </c>
      <c r="J46" s="98">
        <v>196.75</v>
      </c>
      <c r="K46" s="98">
        <v>27.63</v>
      </c>
      <c r="L46" s="98">
        <v>814.6</v>
      </c>
      <c r="M46" s="96" t="s">
        <v>699</v>
      </c>
      <c r="N46" s="99">
        <v>41395</v>
      </c>
      <c r="O46" s="100">
        <v>1208</v>
      </c>
      <c r="P46" s="96" t="s">
        <v>987</v>
      </c>
      <c r="Q46" s="14">
        <f t="shared" si="2"/>
        <v>4194.5633600000001</v>
      </c>
      <c r="S46" s="14">
        <v>4700</v>
      </c>
      <c r="T46" s="14">
        <f t="shared" si="3"/>
        <v>505.4366399999999</v>
      </c>
    </row>
    <row r="47" spans="1:20">
      <c r="A47" s="96" t="s">
        <v>1215</v>
      </c>
      <c r="B47" s="96" t="s">
        <v>1623</v>
      </c>
      <c r="C47" s="97" t="s">
        <v>1624</v>
      </c>
      <c r="D47" s="96" t="s">
        <v>1216</v>
      </c>
      <c r="E47" s="96" t="s">
        <v>1721</v>
      </c>
      <c r="F47" s="96" t="s">
        <v>1217</v>
      </c>
      <c r="G47" s="96" t="s">
        <v>379</v>
      </c>
      <c r="H47" s="96" t="s">
        <v>380</v>
      </c>
      <c r="I47" s="96" t="s">
        <v>1218</v>
      </c>
      <c r="J47" s="98">
        <v>110.38</v>
      </c>
      <c r="K47" s="98">
        <v>31.25</v>
      </c>
      <c r="L47" s="98">
        <v>475</v>
      </c>
      <c r="M47" s="96" t="s">
        <v>513</v>
      </c>
      <c r="N47" s="99">
        <v>41365</v>
      </c>
      <c r="O47" s="100">
        <v>0</v>
      </c>
      <c r="P47" s="96" t="s">
        <v>987</v>
      </c>
      <c r="Q47" s="14">
        <f t="shared" si="2"/>
        <v>2600.77376</v>
      </c>
      <c r="S47" s="14">
        <v>4700</v>
      </c>
      <c r="T47" s="14">
        <f t="shared" si="3"/>
        <v>2099.22624</v>
      </c>
    </row>
    <row r="48" spans="1:20">
      <c r="A48" s="96" t="s">
        <v>1224</v>
      </c>
      <c r="B48" s="96" t="s">
        <v>1625</v>
      </c>
      <c r="C48" s="97" t="s">
        <v>1626</v>
      </c>
      <c r="D48" s="96" t="s">
        <v>1225</v>
      </c>
      <c r="E48" s="96" t="s">
        <v>1721</v>
      </c>
      <c r="F48" s="96" t="s">
        <v>1226</v>
      </c>
      <c r="G48" s="96" t="s">
        <v>369</v>
      </c>
      <c r="H48" s="96" t="s">
        <v>471</v>
      </c>
      <c r="I48" s="96" t="s">
        <v>1227</v>
      </c>
      <c r="J48" s="98">
        <v>157.38</v>
      </c>
      <c r="K48" s="98">
        <v>27.63</v>
      </c>
      <c r="L48" s="98">
        <v>814.6</v>
      </c>
      <c r="M48" s="96" t="s">
        <v>474</v>
      </c>
      <c r="N48" s="99">
        <v>41395</v>
      </c>
      <c r="O48" s="100">
        <v>1208</v>
      </c>
      <c r="P48" s="96" t="s">
        <v>987</v>
      </c>
      <c r="Q48" s="14">
        <f t="shared" si="2"/>
        <v>3629.5251200000002</v>
      </c>
      <c r="S48" s="14">
        <v>4700</v>
      </c>
      <c r="T48" s="14">
        <f t="shared" si="3"/>
        <v>1070.4748799999998</v>
      </c>
    </row>
    <row r="49" spans="1:25">
      <c r="A49" s="96" t="s">
        <v>1228</v>
      </c>
      <c r="B49" s="96" t="s">
        <v>1627</v>
      </c>
      <c r="C49" s="97" t="s">
        <v>1628</v>
      </c>
      <c r="D49" s="96" t="s">
        <v>1229</v>
      </c>
      <c r="E49" s="96" t="s">
        <v>1721</v>
      </c>
      <c r="F49" s="96" t="s">
        <v>1230</v>
      </c>
      <c r="G49" s="96" t="s">
        <v>369</v>
      </c>
      <c r="H49" s="96" t="s">
        <v>471</v>
      </c>
      <c r="I49" s="96" t="s">
        <v>1231</v>
      </c>
      <c r="J49" s="98">
        <v>196.75</v>
      </c>
      <c r="K49" s="98">
        <v>27.63</v>
      </c>
      <c r="L49" s="98">
        <v>814.6</v>
      </c>
      <c r="M49" s="96" t="s">
        <v>699</v>
      </c>
      <c r="N49" s="99">
        <v>41395</v>
      </c>
      <c r="O49" s="100">
        <v>1208</v>
      </c>
      <c r="P49" s="96" t="s">
        <v>987</v>
      </c>
      <c r="Q49" s="14">
        <f t="shared" si="2"/>
        <v>4194.5633600000001</v>
      </c>
      <c r="S49" s="14">
        <v>4700</v>
      </c>
      <c r="T49" s="14">
        <f t="shared" si="3"/>
        <v>505.4366399999999</v>
      </c>
    </row>
    <row r="50" spans="1:25">
      <c r="A50" s="96" t="s">
        <v>1235</v>
      </c>
      <c r="B50" s="96" t="s">
        <v>1630</v>
      </c>
      <c r="C50" s="97" t="s">
        <v>1450</v>
      </c>
      <c r="D50" s="96" t="s">
        <v>586</v>
      </c>
      <c r="E50" s="96" t="s">
        <v>1721</v>
      </c>
      <c r="F50" s="96" t="s">
        <v>1236</v>
      </c>
      <c r="G50" s="96" t="s">
        <v>369</v>
      </c>
      <c r="H50" s="96" t="s">
        <v>471</v>
      </c>
      <c r="I50" s="96" t="s">
        <v>1237</v>
      </c>
      <c r="J50" s="98">
        <v>140.13</v>
      </c>
      <c r="K50" s="98">
        <v>31.25</v>
      </c>
      <c r="L50" s="98">
        <v>815</v>
      </c>
      <c r="M50" s="96" t="s">
        <v>473</v>
      </c>
      <c r="N50" s="99">
        <v>41395</v>
      </c>
      <c r="O50" s="100">
        <v>1208</v>
      </c>
      <c r="P50" s="96" t="s">
        <v>987</v>
      </c>
      <c r="Q50" s="14">
        <f t="shared" si="2"/>
        <v>3434.3857600000001</v>
      </c>
      <c r="S50" s="14">
        <v>4700</v>
      </c>
      <c r="T50" s="14">
        <f t="shared" si="3"/>
        <v>1265.6142399999999</v>
      </c>
    </row>
    <row r="51" spans="1:25">
      <c r="A51" s="96" t="s">
        <v>1238</v>
      </c>
      <c r="B51" s="96" t="s">
        <v>1631</v>
      </c>
      <c r="C51" s="97" t="s">
        <v>1632</v>
      </c>
      <c r="D51" s="96" t="s">
        <v>1239</v>
      </c>
      <c r="E51" s="96" t="s">
        <v>1721</v>
      </c>
      <c r="F51" s="96" t="s">
        <v>1240</v>
      </c>
      <c r="G51" s="96" t="s">
        <v>369</v>
      </c>
      <c r="H51" s="96" t="s">
        <v>471</v>
      </c>
      <c r="I51" s="96" t="s">
        <v>1241</v>
      </c>
      <c r="J51" s="98">
        <v>196.75</v>
      </c>
      <c r="K51" s="98">
        <v>27.63</v>
      </c>
      <c r="L51" s="98">
        <v>814.6</v>
      </c>
      <c r="M51" s="96" t="s">
        <v>699</v>
      </c>
      <c r="N51" s="99">
        <v>41395</v>
      </c>
      <c r="O51" s="100">
        <v>1208</v>
      </c>
      <c r="P51" s="96" t="s">
        <v>987</v>
      </c>
      <c r="Q51" s="14">
        <f t="shared" si="2"/>
        <v>4194.5633600000001</v>
      </c>
      <c r="S51" s="14">
        <v>4700</v>
      </c>
      <c r="T51" s="14">
        <f t="shared" si="3"/>
        <v>505.4366399999999</v>
      </c>
    </row>
    <row r="52" spans="1:25">
      <c r="A52" s="96" t="s">
        <v>1238</v>
      </c>
      <c r="B52" s="96" t="s">
        <v>1631</v>
      </c>
      <c r="C52" s="97" t="s">
        <v>1632</v>
      </c>
      <c r="D52" s="96" t="s">
        <v>1242</v>
      </c>
      <c r="E52" s="96" t="s">
        <v>1721</v>
      </c>
      <c r="F52" s="96" t="s">
        <v>1243</v>
      </c>
      <c r="G52" s="96" t="s">
        <v>369</v>
      </c>
      <c r="H52" s="96" t="s">
        <v>471</v>
      </c>
      <c r="I52" s="96" t="s">
        <v>1244</v>
      </c>
      <c r="J52" s="98">
        <v>151.25</v>
      </c>
      <c r="K52" s="98">
        <v>31.25</v>
      </c>
      <c r="L52" s="98">
        <v>815</v>
      </c>
      <c r="M52" s="96" t="s">
        <v>700</v>
      </c>
      <c r="N52" s="99">
        <v>41395</v>
      </c>
      <c r="O52" s="100">
        <v>1208</v>
      </c>
      <c r="P52" s="96" t="s">
        <v>987</v>
      </c>
      <c r="Q52" s="14">
        <f t="shared" si="2"/>
        <v>3593.9799999999996</v>
      </c>
      <c r="S52" s="14">
        <v>4700</v>
      </c>
      <c r="T52" s="14">
        <f t="shared" si="3"/>
        <v>1106.0200000000004</v>
      </c>
    </row>
    <row r="53" spans="1:25">
      <c r="A53" s="96" t="s">
        <v>1245</v>
      </c>
      <c r="B53" s="96" t="s">
        <v>1633</v>
      </c>
      <c r="C53" s="97" t="s">
        <v>1634</v>
      </c>
      <c r="D53" s="96" t="s">
        <v>1246</v>
      </c>
      <c r="E53" s="96" t="s">
        <v>1721</v>
      </c>
      <c r="F53" s="96" t="s">
        <v>1247</v>
      </c>
      <c r="G53" s="96" t="s">
        <v>369</v>
      </c>
      <c r="H53" s="96" t="s">
        <v>840</v>
      </c>
      <c r="I53" s="96" t="s">
        <v>1248</v>
      </c>
      <c r="J53" s="98">
        <v>95.5</v>
      </c>
      <c r="K53" s="98">
        <v>31.25</v>
      </c>
      <c r="L53" s="98">
        <v>475</v>
      </c>
      <c r="M53" s="96" t="s">
        <v>361</v>
      </c>
      <c r="N53" s="99">
        <v>41395</v>
      </c>
      <c r="O53" s="100">
        <v>1208</v>
      </c>
      <c r="P53" s="96" t="s">
        <v>987</v>
      </c>
      <c r="Q53" s="14">
        <f t="shared" si="2"/>
        <v>2387.2159999999999</v>
      </c>
      <c r="S53" s="14">
        <v>4700</v>
      </c>
      <c r="T53" s="14">
        <f t="shared" si="3"/>
        <v>2312.7840000000001</v>
      </c>
    </row>
    <row r="54" spans="1:25">
      <c r="A54" s="96" t="s">
        <v>1245</v>
      </c>
      <c r="B54" s="96" t="s">
        <v>1633</v>
      </c>
      <c r="C54" s="97" t="s">
        <v>1634</v>
      </c>
      <c r="D54" s="96" t="s">
        <v>1246</v>
      </c>
      <c r="E54" s="96" t="s">
        <v>1721</v>
      </c>
      <c r="F54" s="96" t="s">
        <v>1255</v>
      </c>
      <c r="G54" s="96" t="s">
        <v>369</v>
      </c>
      <c r="H54" s="96" t="s">
        <v>840</v>
      </c>
      <c r="I54" s="96" t="s">
        <v>1256</v>
      </c>
      <c r="J54" s="98">
        <v>95.5</v>
      </c>
      <c r="K54" s="98">
        <v>31.25</v>
      </c>
      <c r="L54" s="98">
        <v>475</v>
      </c>
      <c r="M54" s="96" t="s">
        <v>361</v>
      </c>
      <c r="N54" s="99">
        <v>41395</v>
      </c>
      <c r="O54" s="100">
        <v>1208</v>
      </c>
      <c r="P54" s="96" t="s">
        <v>987</v>
      </c>
      <c r="Q54" s="14">
        <f t="shared" si="2"/>
        <v>2387.2159999999999</v>
      </c>
      <c r="S54" s="14">
        <v>4700</v>
      </c>
      <c r="T54" s="14">
        <f t="shared" si="3"/>
        <v>2312.7840000000001</v>
      </c>
    </row>
    <row r="55" spans="1:25">
      <c r="A55" s="96" t="s">
        <v>1261</v>
      </c>
      <c r="B55" s="96" t="s">
        <v>1635</v>
      </c>
      <c r="C55" s="97" t="s">
        <v>1634</v>
      </c>
      <c r="D55" s="96" t="s">
        <v>1246</v>
      </c>
      <c r="E55" s="96" t="s">
        <v>1721</v>
      </c>
      <c r="F55" s="96" t="s">
        <v>1262</v>
      </c>
      <c r="G55" s="96" t="s">
        <v>369</v>
      </c>
      <c r="H55" s="96" t="s">
        <v>471</v>
      </c>
      <c r="I55" s="96" t="s">
        <v>1263</v>
      </c>
      <c r="J55" s="98">
        <v>140.13</v>
      </c>
      <c r="K55" s="98">
        <v>31.25</v>
      </c>
      <c r="L55" s="98">
        <v>815</v>
      </c>
      <c r="M55" s="96" t="s">
        <v>473</v>
      </c>
      <c r="N55" s="99">
        <v>41395</v>
      </c>
      <c r="O55" s="100">
        <v>1208</v>
      </c>
      <c r="P55" s="96" t="s">
        <v>987</v>
      </c>
      <c r="Q55" s="14">
        <f t="shared" si="2"/>
        <v>3434.3857600000001</v>
      </c>
      <c r="S55" s="14">
        <v>4700</v>
      </c>
      <c r="T55" s="14">
        <f t="shared" si="3"/>
        <v>1265.6142399999999</v>
      </c>
    </row>
    <row r="56" spans="1:25">
      <c r="A56" s="96" t="s">
        <v>1264</v>
      </c>
      <c r="B56" s="96" t="s">
        <v>1636</v>
      </c>
      <c r="C56" s="97" t="s">
        <v>1637</v>
      </c>
      <c r="D56" s="96" t="s">
        <v>1265</v>
      </c>
      <c r="E56" s="96" t="s">
        <v>1721</v>
      </c>
      <c r="F56" s="96" t="s">
        <v>1266</v>
      </c>
      <c r="G56" s="96" t="s">
        <v>369</v>
      </c>
      <c r="H56" s="96" t="s">
        <v>471</v>
      </c>
      <c r="I56" s="96" t="s">
        <v>1267</v>
      </c>
      <c r="J56" s="98">
        <v>196.75</v>
      </c>
      <c r="K56" s="98">
        <v>27.63</v>
      </c>
      <c r="L56" s="98">
        <v>814.6</v>
      </c>
      <c r="M56" s="96" t="s">
        <v>699</v>
      </c>
      <c r="N56" s="99">
        <v>41395</v>
      </c>
      <c r="O56" s="100">
        <v>1208</v>
      </c>
      <c r="P56" s="96" t="s">
        <v>987</v>
      </c>
      <c r="Q56" s="14">
        <f t="shared" si="2"/>
        <v>4194.5633600000001</v>
      </c>
      <c r="S56" s="14">
        <v>4700</v>
      </c>
      <c r="T56" s="14">
        <f t="shared" si="3"/>
        <v>505.4366399999999</v>
      </c>
    </row>
    <row r="57" spans="1:25">
      <c r="A57" s="96" t="s">
        <v>1268</v>
      </c>
      <c r="B57" s="96" t="s">
        <v>1638</v>
      </c>
      <c r="C57" s="97" t="s">
        <v>1639</v>
      </c>
      <c r="D57" s="96" t="s">
        <v>1269</v>
      </c>
      <c r="E57" s="96" t="s">
        <v>1721</v>
      </c>
      <c r="F57" s="96" t="s">
        <v>1270</v>
      </c>
      <c r="G57" s="96" t="s">
        <v>369</v>
      </c>
      <c r="H57" s="96" t="s">
        <v>471</v>
      </c>
      <c r="I57" s="96" t="s">
        <v>1271</v>
      </c>
      <c r="J57" s="98">
        <v>196.75</v>
      </c>
      <c r="K57" s="98">
        <v>27.63</v>
      </c>
      <c r="L57" s="98">
        <v>814.6</v>
      </c>
      <c r="M57" s="96" t="s">
        <v>699</v>
      </c>
      <c r="N57" s="99">
        <v>41395</v>
      </c>
      <c r="O57" s="100">
        <v>1208</v>
      </c>
      <c r="P57" s="96" t="s">
        <v>987</v>
      </c>
      <c r="Q57" s="14">
        <f t="shared" si="2"/>
        <v>4194.5633600000001</v>
      </c>
      <c r="S57" s="14">
        <v>4700</v>
      </c>
      <c r="T57" s="14">
        <f t="shared" si="3"/>
        <v>505.4366399999999</v>
      </c>
    </row>
    <row r="58" spans="1:25">
      <c r="A58" s="96" t="s">
        <v>1272</v>
      </c>
      <c r="B58" s="96" t="s">
        <v>1640</v>
      </c>
      <c r="C58" s="97" t="s">
        <v>1452</v>
      </c>
      <c r="D58" s="96" t="s">
        <v>677</v>
      </c>
      <c r="E58" s="96" t="s">
        <v>1721</v>
      </c>
      <c r="F58" s="96" t="s">
        <v>1273</v>
      </c>
      <c r="G58" s="96" t="s">
        <v>369</v>
      </c>
      <c r="H58" s="96" t="s">
        <v>471</v>
      </c>
      <c r="I58" s="96" t="s">
        <v>1274</v>
      </c>
      <c r="J58" s="98">
        <v>140.13</v>
      </c>
      <c r="K58" s="98">
        <v>31.25</v>
      </c>
      <c r="L58" s="98">
        <v>815</v>
      </c>
      <c r="M58" s="96" t="s">
        <v>473</v>
      </c>
      <c r="N58" s="99">
        <v>41395</v>
      </c>
      <c r="O58" s="100">
        <v>1208</v>
      </c>
      <c r="P58" s="96" t="s">
        <v>987</v>
      </c>
      <c r="Q58" s="14">
        <f t="shared" si="2"/>
        <v>3434.3857600000001</v>
      </c>
      <c r="S58" s="14">
        <v>4700</v>
      </c>
      <c r="T58" s="14">
        <f t="shared" si="3"/>
        <v>1265.6142399999999</v>
      </c>
    </row>
    <row r="59" spans="1:25">
      <c r="A59" s="96" t="s">
        <v>1279</v>
      </c>
      <c r="B59" s="96" t="s">
        <v>1642</v>
      </c>
      <c r="C59" s="97" t="s">
        <v>1471</v>
      </c>
      <c r="D59" s="96" t="s">
        <v>762</v>
      </c>
      <c r="E59" s="96" t="s">
        <v>1721</v>
      </c>
      <c r="F59" s="96" t="s">
        <v>1280</v>
      </c>
      <c r="G59" s="96" t="s">
        <v>369</v>
      </c>
      <c r="H59" s="96" t="s">
        <v>471</v>
      </c>
      <c r="I59" s="96" t="s">
        <v>1281</v>
      </c>
      <c r="J59" s="98">
        <v>187.75</v>
      </c>
      <c r="K59" s="98">
        <v>31.25</v>
      </c>
      <c r="L59" s="98">
        <v>815</v>
      </c>
      <c r="M59" s="96" t="s">
        <v>478</v>
      </c>
      <c r="N59" s="99">
        <v>41395</v>
      </c>
      <c r="O59" s="100">
        <v>1208</v>
      </c>
      <c r="P59" s="96" t="s">
        <v>987</v>
      </c>
      <c r="Q59" s="14">
        <f t="shared" si="2"/>
        <v>4117.8279999999995</v>
      </c>
      <c r="S59" s="14">
        <v>4700</v>
      </c>
      <c r="T59" s="14">
        <f t="shared" si="3"/>
        <v>582.17200000000048</v>
      </c>
    </row>
    <row r="60" spans="1:25">
      <c r="A60" s="96" t="s">
        <v>1282</v>
      </c>
      <c r="B60" s="96" t="s">
        <v>1643</v>
      </c>
      <c r="C60" s="97" t="s">
        <v>1644</v>
      </c>
      <c r="D60" s="96" t="s">
        <v>1283</v>
      </c>
      <c r="E60" s="96" t="s">
        <v>1721</v>
      </c>
      <c r="F60" s="96" t="s">
        <v>1284</v>
      </c>
      <c r="G60" s="96" t="s">
        <v>369</v>
      </c>
      <c r="H60" s="96" t="s">
        <v>471</v>
      </c>
      <c r="I60" s="96" t="s">
        <v>1285</v>
      </c>
      <c r="J60" s="98">
        <v>196.75</v>
      </c>
      <c r="K60" s="98">
        <v>27.63</v>
      </c>
      <c r="L60" s="98">
        <v>814.6</v>
      </c>
      <c r="M60" s="96" t="s">
        <v>699</v>
      </c>
      <c r="N60" s="99">
        <v>41395</v>
      </c>
      <c r="O60" s="100">
        <v>1208</v>
      </c>
      <c r="P60" s="96" t="s">
        <v>987</v>
      </c>
      <c r="Q60" s="14">
        <f t="shared" si="2"/>
        <v>4194.5633600000001</v>
      </c>
      <c r="S60" s="14">
        <v>4700</v>
      </c>
      <c r="T60" s="14">
        <f t="shared" si="3"/>
        <v>505.4366399999999</v>
      </c>
    </row>
    <row r="61" spans="1:25">
      <c r="A61" s="96" t="s">
        <v>1292</v>
      </c>
      <c r="B61" s="96" t="s">
        <v>1645</v>
      </c>
      <c r="C61" s="97" t="s">
        <v>1646</v>
      </c>
      <c r="D61" s="96" t="s">
        <v>1293</v>
      </c>
      <c r="E61" s="96" t="s">
        <v>1721</v>
      </c>
      <c r="F61" s="96" t="s">
        <v>1294</v>
      </c>
      <c r="G61" s="96" t="s">
        <v>369</v>
      </c>
      <c r="H61" s="96" t="s">
        <v>840</v>
      </c>
      <c r="I61" s="96" t="s">
        <v>1295</v>
      </c>
      <c r="J61" s="98">
        <v>95.5</v>
      </c>
      <c r="K61" s="98">
        <v>31.25</v>
      </c>
      <c r="L61" s="98">
        <v>475</v>
      </c>
      <c r="M61" s="96" t="s">
        <v>361</v>
      </c>
      <c r="N61" s="99">
        <v>41395</v>
      </c>
      <c r="O61" s="100">
        <v>1208</v>
      </c>
      <c r="P61" s="96" t="s">
        <v>987</v>
      </c>
      <c r="Q61" s="14">
        <f t="shared" si="2"/>
        <v>2387.2159999999999</v>
      </c>
      <c r="S61" s="14">
        <v>4700</v>
      </c>
      <c r="T61" s="14">
        <f t="shared" si="3"/>
        <v>2312.7840000000001</v>
      </c>
    </row>
    <row r="62" spans="1:25">
      <c r="A62" s="96" t="s">
        <v>1292</v>
      </c>
      <c r="B62" s="96" t="s">
        <v>1645</v>
      </c>
      <c r="C62" s="97" t="s">
        <v>1646</v>
      </c>
      <c r="D62" s="96" t="s">
        <v>1293</v>
      </c>
      <c r="E62" s="96" t="s">
        <v>1721</v>
      </c>
      <c r="F62" s="96" t="s">
        <v>1296</v>
      </c>
      <c r="G62" s="96" t="s">
        <v>369</v>
      </c>
      <c r="H62" s="96" t="s">
        <v>840</v>
      </c>
      <c r="I62" s="96" t="s">
        <v>1297</v>
      </c>
      <c r="J62" s="98">
        <v>95.5</v>
      </c>
      <c r="K62" s="98">
        <v>31.25</v>
      </c>
      <c r="L62" s="98">
        <v>475</v>
      </c>
      <c r="M62" s="96" t="s">
        <v>361</v>
      </c>
      <c r="N62" s="99">
        <v>41395</v>
      </c>
      <c r="O62" s="100">
        <v>1208</v>
      </c>
      <c r="P62" s="96" t="s">
        <v>987</v>
      </c>
      <c r="Q62" s="14">
        <f t="shared" si="2"/>
        <v>2387.2159999999999</v>
      </c>
      <c r="S62" s="14">
        <v>4700</v>
      </c>
      <c r="T62" s="14">
        <f t="shared" si="3"/>
        <v>2312.7840000000001</v>
      </c>
    </row>
    <row r="63" spans="1:25">
      <c r="A63" s="96" t="s">
        <v>1301</v>
      </c>
      <c r="B63" s="96" t="s">
        <v>1648</v>
      </c>
      <c r="C63" s="97" t="s">
        <v>1536</v>
      </c>
      <c r="D63" s="96" t="s">
        <v>918</v>
      </c>
      <c r="E63" s="96" t="s">
        <v>1721</v>
      </c>
      <c r="F63" s="96" t="s">
        <v>1302</v>
      </c>
      <c r="G63" s="96" t="s">
        <v>369</v>
      </c>
      <c r="H63" s="96" t="s">
        <v>380</v>
      </c>
      <c r="I63" s="96" t="s">
        <v>1303</v>
      </c>
      <c r="J63" s="98">
        <v>110.38</v>
      </c>
      <c r="K63" s="98">
        <v>31.25</v>
      </c>
      <c r="L63" s="98">
        <v>562.5</v>
      </c>
      <c r="M63" s="96" t="s">
        <v>513</v>
      </c>
      <c r="N63" s="99">
        <v>41395</v>
      </c>
      <c r="O63" s="100">
        <v>1208</v>
      </c>
      <c r="P63" s="96" t="s">
        <v>987</v>
      </c>
      <c r="Q63" s="14">
        <f t="shared" si="2"/>
        <v>2705.4237599999997</v>
      </c>
      <c r="R63" s="14">
        <f>SUM(Q2:Q63)</f>
        <v>207455.57664000004</v>
      </c>
      <c r="S63" s="14">
        <f>4700*62</f>
        <v>291400</v>
      </c>
    </row>
    <row r="64" spans="1:25">
      <c r="A64" s="96" t="s">
        <v>670</v>
      </c>
      <c r="B64" s="96" t="e">
        <f>VLOOKUP(BdC!A84,main!A$1:S$1048380,2,0)</f>
        <v>#N/A</v>
      </c>
      <c r="C64" s="97" t="e">
        <f>VLOOKUP(A64,main!A$1:S$1048380,4,0)</f>
        <v>#N/A</v>
      </c>
      <c r="D64" s="96" t="s">
        <v>449</v>
      </c>
      <c r="E64" s="96" t="e">
        <f>VLOOKUP(A64,main!A$1:E$1048380,5,0)</f>
        <v>#N/A</v>
      </c>
      <c r="F64" s="96" t="s">
        <v>671</v>
      </c>
      <c r="G64" s="96" t="s">
        <v>354</v>
      </c>
      <c r="H64" s="96" t="s">
        <v>486</v>
      </c>
      <c r="I64" s="96" t="s">
        <v>672</v>
      </c>
      <c r="J64" s="98">
        <v>77.5</v>
      </c>
      <c r="K64" s="98">
        <v>0</v>
      </c>
      <c r="L64" s="98">
        <v>475</v>
      </c>
      <c r="M64" s="96" t="s">
        <v>384</v>
      </c>
      <c r="N64" s="99">
        <v>41365</v>
      </c>
      <c r="O64" s="100">
        <v>1043</v>
      </c>
      <c r="P64" s="96" t="s">
        <v>987</v>
      </c>
      <c r="Q64" s="14">
        <f t="shared" si="2"/>
        <v>1680.38</v>
      </c>
      <c r="S64" s="16"/>
      <c r="T64" s="16"/>
      <c r="U64" s="16"/>
      <c r="V64" s="13"/>
      <c r="W64" s="17"/>
      <c r="X64" s="17"/>
      <c r="Y64" s="17"/>
    </row>
    <row r="65" spans="1:25">
      <c r="A65" s="96" t="s">
        <v>673</v>
      </c>
      <c r="B65" s="96" t="e">
        <f>VLOOKUP(BdC!A85,main!A$1:S$1048380,2,0)</f>
        <v>#N/A</v>
      </c>
      <c r="C65" s="97" t="e">
        <f>VLOOKUP(A65,main!A$1:S$1048380,4,0)</f>
        <v>#N/A</v>
      </c>
      <c r="D65" s="96" t="s">
        <v>586</v>
      </c>
      <c r="E65" s="96" t="e">
        <f>VLOOKUP(A65,main!A$1:E$1048380,5,0)</f>
        <v>#N/A</v>
      </c>
      <c r="F65" s="96" t="s">
        <v>674</v>
      </c>
      <c r="G65" s="96" t="s">
        <v>354</v>
      </c>
      <c r="H65" s="96" t="s">
        <v>486</v>
      </c>
      <c r="I65" s="96" t="s">
        <v>675</v>
      </c>
      <c r="J65" s="98">
        <v>77.5</v>
      </c>
      <c r="K65" s="98">
        <v>0</v>
      </c>
      <c r="L65" s="98">
        <v>475</v>
      </c>
      <c r="M65" s="96" t="s">
        <v>384</v>
      </c>
      <c r="N65" s="99">
        <v>41365</v>
      </c>
      <c r="O65" s="100">
        <v>1043</v>
      </c>
      <c r="P65" s="96" t="s">
        <v>987</v>
      </c>
      <c r="Q65" s="14">
        <f t="shared" si="2"/>
        <v>1680.38</v>
      </c>
      <c r="S65" s="16"/>
      <c r="T65" s="16"/>
      <c r="U65" s="16"/>
      <c r="W65" s="17"/>
      <c r="X65" s="17"/>
      <c r="Y65" s="17"/>
    </row>
    <row r="66" spans="1:25">
      <c r="A66" s="96" t="s">
        <v>676</v>
      </c>
      <c r="B66" s="96" t="e">
        <f>VLOOKUP(BdC!A86,main!A$1:S$1048380,2,0)</f>
        <v>#N/A</v>
      </c>
      <c r="C66" s="97" t="e">
        <f>VLOOKUP(A66,main!A$1:S$1048380,4,0)</f>
        <v>#N/A</v>
      </c>
      <c r="D66" s="96" t="s">
        <v>677</v>
      </c>
      <c r="E66" s="96" t="e">
        <f>VLOOKUP(A66,main!A$1:E$1048380,5,0)</f>
        <v>#N/A</v>
      </c>
      <c r="F66" s="96" t="s">
        <v>678</v>
      </c>
      <c r="G66" s="96" t="s">
        <v>354</v>
      </c>
      <c r="H66" s="96" t="s">
        <v>486</v>
      </c>
      <c r="I66" s="96" t="s">
        <v>679</v>
      </c>
      <c r="J66" s="98">
        <v>77.5</v>
      </c>
      <c r="K66" s="98">
        <v>0</v>
      </c>
      <c r="L66" s="98">
        <v>475</v>
      </c>
      <c r="M66" s="96" t="s">
        <v>384</v>
      </c>
      <c r="N66" s="99">
        <v>41365</v>
      </c>
      <c r="O66" s="100">
        <v>1043</v>
      </c>
      <c r="P66" s="96" t="s">
        <v>987</v>
      </c>
      <c r="Q66" s="14">
        <f t="shared" si="2"/>
        <v>1680.38</v>
      </c>
      <c r="S66" s="16"/>
      <c r="T66" s="16"/>
      <c r="U66" s="16"/>
      <c r="W66" s="17"/>
      <c r="X66" s="17"/>
      <c r="Y66" s="17"/>
    </row>
    <row r="67" spans="1:25">
      <c r="A67" s="96" t="s">
        <v>846</v>
      </c>
      <c r="B67" s="96" t="e">
        <f>VLOOKUP(BdC!A131,main!A$1:S$1048380,2,0)</f>
        <v>#N/A</v>
      </c>
      <c r="C67" s="97" t="e">
        <f>VLOOKUP(A67,main!A$1:S$1048380,4,0)</f>
        <v>#N/A</v>
      </c>
      <c r="D67" s="96" t="s">
        <v>404</v>
      </c>
      <c r="E67" s="96" t="e">
        <f>VLOOKUP(A67,main!A$1:E$1048380,5,0)</f>
        <v>#N/A</v>
      </c>
      <c r="F67" s="96" t="s">
        <v>847</v>
      </c>
      <c r="G67" s="96" t="s">
        <v>379</v>
      </c>
      <c r="H67" s="96" t="s">
        <v>840</v>
      </c>
      <c r="I67" s="96" t="s">
        <v>848</v>
      </c>
      <c r="J67" s="98">
        <v>64.63</v>
      </c>
      <c r="K67" s="98">
        <v>31.25</v>
      </c>
      <c r="L67" s="98">
        <v>475</v>
      </c>
      <c r="M67" s="96" t="s">
        <v>488</v>
      </c>
      <c r="N67" s="99">
        <v>41334</v>
      </c>
      <c r="O67" s="100">
        <v>0</v>
      </c>
      <c r="P67" s="96" t="s">
        <v>987</v>
      </c>
      <c r="Q67" s="14">
        <f t="shared" si="2"/>
        <v>1944.1697599999998</v>
      </c>
      <c r="S67" s="16"/>
      <c r="T67" s="16"/>
      <c r="U67" s="16"/>
      <c r="W67" s="17"/>
      <c r="X67" s="17"/>
      <c r="Y67" s="17"/>
    </row>
    <row r="68" spans="1:25">
      <c r="A68" s="96" t="s">
        <v>985</v>
      </c>
      <c r="B68" s="96" t="s">
        <v>1555</v>
      </c>
      <c r="C68" s="97" t="s">
        <v>1384</v>
      </c>
      <c r="D68" s="96" t="s">
        <v>377</v>
      </c>
      <c r="E68" s="96" t="s">
        <v>1342</v>
      </c>
      <c r="F68" s="96" t="s">
        <v>986</v>
      </c>
      <c r="G68" s="96" t="s">
        <v>369</v>
      </c>
      <c r="H68" s="96" t="s">
        <v>380</v>
      </c>
      <c r="I68" s="96" t="s">
        <v>987</v>
      </c>
      <c r="J68" s="98">
        <v>116</v>
      </c>
      <c r="K68" s="98">
        <v>27.63</v>
      </c>
      <c r="L68" s="98">
        <v>562.5</v>
      </c>
      <c r="M68" s="96" t="s">
        <v>382</v>
      </c>
      <c r="N68" s="99">
        <v>41395</v>
      </c>
      <c r="O68" s="100">
        <v>1208</v>
      </c>
      <c r="P68" s="96" t="s">
        <v>987</v>
      </c>
      <c r="Q68" s="14">
        <f t="shared" si="2"/>
        <v>2734.1277599999999</v>
      </c>
    </row>
    <row r="69" spans="1:25">
      <c r="A69" s="101" t="s">
        <v>1304</v>
      </c>
      <c r="B69" s="61" t="s">
        <v>1649</v>
      </c>
      <c r="C69" s="102" t="s">
        <v>1650</v>
      </c>
      <c r="D69" s="61" t="s">
        <v>1305</v>
      </c>
      <c r="E69" s="61" t="s">
        <v>1721</v>
      </c>
      <c r="F69" s="61"/>
      <c r="G69" s="61"/>
      <c r="H69" s="61"/>
      <c r="I69" s="61"/>
      <c r="J69" s="57">
        <v>90</v>
      </c>
      <c r="K69" s="57">
        <v>0</v>
      </c>
      <c r="L69" s="57">
        <v>562.5</v>
      </c>
      <c r="M69" s="61" t="s">
        <v>1306</v>
      </c>
      <c r="N69" s="103">
        <v>41395</v>
      </c>
      <c r="O69" s="104">
        <v>1208</v>
      </c>
      <c r="P69" s="61" t="s">
        <v>1722</v>
      </c>
    </row>
    <row r="70" spans="1:25">
      <c r="A70" s="101" t="s">
        <v>1304</v>
      </c>
      <c r="B70" s="61" t="s">
        <v>1649</v>
      </c>
      <c r="C70" s="102" t="s">
        <v>1650</v>
      </c>
      <c r="D70" s="61" t="s">
        <v>1305</v>
      </c>
      <c r="E70" s="61" t="s">
        <v>1721</v>
      </c>
      <c r="F70" s="61" t="s">
        <v>1317</v>
      </c>
      <c r="G70" s="61" t="s">
        <v>354</v>
      </c>
      <c r="H70" s="61" t="s">
        <v>355</v>
      </c>
      <c r="I70" s="61" t="s">
        <v>1318</v>
      </c>
      <c r="J70" s="57">
        <v>90</v>
      </c>
      <c r="K70" s="57">
        <v>0</v>
      </c>
      <c r="L70" s="57">
        <v>562.5</v>
      </c>
      <c r="M70" s="61" t="s">
        <v>1306</v>
      </c>
      <c r="N70" s="103">
        <v>41365</v>
      </c>
      <c r="O70" s="104">
        <v>1208</v>
      </c>
      <c r="P70" s="61" t="s">
        <v>1722</v>
      </c>
    </row>
    <row r="71" spans="1:25">
      <c r="A71" s="101" t="s">
        <v>1327</v>
      </c>
      <c r="B71" s="61" t="s">
        <v>1656</v>
      </c>
      <c r="C71" s="102" t="s">
        <v>1447</v>
      </c>
      <c r="D71" s="61" t="s">
        <v>667</v>
      </c>
      <c r="E71" s="61" t="s">
        <v>1721</v>
      </c>
      <c r="F71" s="61" t="s">
        <v>1328</v>
      </c>
      <c r="G71" s="61" t="s">
        <v>354</v>
      </c>
      <c r="H71" s="61" t="s">
        <v>406</v>
      </c>
      <c r="I71" s="61" t="s">
        <v>1329</v>
      </c>
      <c r="J71" s="57">
        <v>140.13</v>
      </c>
      <c r="K71" s="57">
        <v>0</v>
      </c>
      <c r="L71" s="57">
        <v>815</v>
      </c>
      <c r="M71" s="61" t="s">
        <v>473</v>
      </c>
      <c r="N71" s="103">
        <v>41365</v>
      </c>
      <c r="O71" s="104">
        <v>1208</v>
      </c>
      <c r="P71" s="61" t="s">
        <v>1722</v>
      </c>
    </row>
    <row r="72" spans="1:25">
      <c r="A72" s="101" t="s">
        <v>495</v>
      </c>
      <c r="B72" s="61" t="s">
        <v>1691</v>
      </c>
      <c r="C72" s="102" t="s">
        <v>1675</v>
      </c>
      <c r="D72" s="61" t="s">
        <v>496</v>
      </c>
      <c r="E72" s="61" t="s">
        <v>1723</v>
      </c>
      <c r="F72" s="61" t="s">
        <v>497</v>
      </c>
      <c r="G72" s="61" t="s">
        <v>354</v>
      </c>
      <c r="H72" s="61" t="s">
        <v>406</v>
      </c>
      <c r="I72" s="61" t="s">
        <v>498</v>
      </c>
      <c r="J72" s="57">
        <v>51.13</v>
      </c>
      <c r="K72" s="57">
        <v>0</v>
      </c>
      <c r="L72" s="57">
        <v>375</v>
      </c>
      <c r="M72" s="61" t="s">
        <v>499</v>
      </c>
      <c r="N72" s="103">
        <v>41306</v>
      </c>
      <c r="O72" s="104">
        <v>0</v>
      </c>
      <c r="P72" s="61" t="s">
        <v>1722</v>
      </c>
    </row>
    <row r="73" spans="1:25">
      <c r="A73" s="101" t="s">
        <v>500</v>
      </c>
      <c r="B73" s="61" t="s">
        <v>1420</v>
      </c>
      <c r="C73" s="102" t="s">
        <v>1421</v>
      </c>
      <c r="D73" s="61" t="s">
        <v>501</v>
      </c>
      <c r="E73" s="61" t="s">
        <v>1723</v>
      </c>
      <c r="F73" s="61" t="s">
        <v>502</v>
      </c>
      <c r="G73" s="61" t="s">
        <v>354</v>
      </c>
      <c r="H73" s="61" t="s">
        <v>406</v>
      </c>
      <c r="I73" s="61" t="s">
        <v>503</v>
      </c>
      <c r="J73" s="57">
        <v>68.75</v>
      </c>
      <c r="K73" s="57">
        <v>0</v>
      </c>
      <c r="L73" s="57">
        <v>375</v>
      </c>
      <c r="M73" s="61" t="s">
        <v>504</v>
      </c>
      <c r="N73" s="103">
        <v>41334</v>
      </c>
      <c r="O73" s="104">
        <v>0</v>
      </c>
      <c r="P73" s="61" t="s">
        <v>1722</v>
      </c>
    </row>
    <row r="74" spans="1:25">
      <c r="A74" s="101" t="s">
        <v>505</v>
      </c>
      <c r="B74" s="61" t="s">
        <v>1422</v>
      </c>
      <c r="C74" s="102" t="s">
        <v>1423</v>
      </c>
      <c r="D74" s="61" t="s">
        <v>506</v>
      </c>
      <c r="E74" s="61" t="s">
        <v>1723</v>
      </c>
      <c r="F74" s="61" t="s">
        <v>507</v>
      </c>
      <c r="G74" s="61" t="s">
        <v>354</v>
      </c>
      <c r="H74" s="61" t="s">
        <v>406</v>
      </c>
      <c r="I74" s="61" t="s">
        <v>508</v>
      </c>
      <c r="J74" s="57">
        <v>51.13</v>
      </c>
      <c r="K74" s="57">
        <v>0</v>
      </c>
      <c r="L74" s="57">
        <v>375</v>
      </c>
      <c r="M74" s="61" t="s">
        <v>499</v>
      </c>
      <c r="N74" s="103">
        <v>41365</v>
      </c>
      <c r="O74" s="104">
        <v>833</v>
      </c>
      <c r="P74" s="61" t="s">
        <v>1722</v>
      </c>
    </row>
    <row r="75" spans="1:25">
      <c r="A75" s="101" t="s">
        <v>514</v>
      </c>
      <c r="B75" s="61" t="s">
        <v>1692</v>
      </c>
      <c r="C75" s="102" t="s">
        <v>1393</v>
      </c>
      <c r="D75" s="61" t="s">
        <v>410</v>
      </c>
      <c r="E75" s="61" t="s">
        <v>1723</v>
      </c>
      <c r="F75" s="61" t="s">
        <v>515</v>
      </c>
      <c r="G75" s="61" t="s">
        <v>354</v>
      </c>
      <c r="H75" s="61" t="s">
        <v>406</v>
      </c>
      <c r="I75" s="61" t="s">
        <v>516</v>
      </c>
      <c r="J75" s="57">
        <v>51.75</v>
      </c>
      <c r="K75" s="57">
        <v>0</v>
      </c>
      <c r="L75" s="57">
        <v>263.75</v>
      </c>
      <c r="M75" s="61" t="s">
        <v>413</v>
      </c>
      <c r="N75" s="103">
        <v>41306</v>
      </c>
      <c r="O75" s="104">
        <v>0</v>
      </c>
      <c r="P75" s="61" t="s">
        <v>1722</v>
      </c>
    </row>
    <row r="76" spans="1:25">
      <c r="A76" s="101" t="s">
        <v>521</v>
      </c>
      <c r="B76" s="61" t="s">
        <v>1693</v>
      </c>
      <c r="C76" s="102" t="s">
        <v>1690</v>
      </c>
      <c r="D76" s="61" t="s">
        <v>491</v>
      </c>
      <c r="E76" s="61" t="s">
        <v>1723</v>
      </c>
      <c r="F76" s="61" t="s">
        <v>522</v>
      </c>
      <c r="G76" s="61" t="s">
        <v>354</v>
      </c>
      <c r="H76" s="61" t="s">
        <v>406</v>
      </c>
      <c r="I76" s="61" t="s">
        <v>523</v>
      </c>
      <c r="J76" s="57">
        <v>55.88</v>
      </c>
      <c r="K76" s="57">
        <v>0</v>
      </c>
      <c r="L76" s="57">
        <v>375</v>
      </c>
      <c r="M76" s="61" t="s">
        <v>494</v>
      </c>
      <c r="N76" s="103">
        <v>41306</v>
      </c>
      <c r="O76" s="104">
        <v>0</v>
      </c>
      <c r="P76" s="61" t="s">
        <v>1722</v>
      </c>
    </row>
    <row r="77" spans="1:25">
      <c r="A77" s="101" t="s">
        <v>524</v>
      </c>
      <c r="B77" s="61" t="s">
        <v>1694</v>
      </c>
      <c r="C77" s="102" t="s">
        <v>1393</v>
      </c>
      <c r="D77" s="61" t="s">
        <v>410</v>
      </c>
      <c r="E77" s="61" t="s">
        <v>1723</v>
      </c>
      <c r="F77" s="61" t="s">
        <v>525</v>
      </c>
      <c r="G77" s="61" t="s">
        <v>354</v>
      </c>
      <c r="H77" s="61" t="s">
        <v>406</v>
      </c>
      <c r="I77" s="61" t="s">
        <v>526</v>
      </c>
      <c r="J77" s="57">
        <v>51.75</v>
      </c>
      <c r="K77" s="57">
        <v>0</v>
      </c>
      <c r="L77" s="57">
        <v>263.75</v>
      </c>
      <c r="M77" s="61" t="s">
        <v>413</v>
      </c>
      <c r="N77" s="103">
        <v>41306</v>
      </c>
      <c r="O77" s="104">
        <v>0</v>
      </c>
      <c r="P77" s="61" t="s">
        <v>1722</v>
      </c>
    </row>
    <row r="78" spans="1:25">
      <c r="A78" s="101" t="s">
        <v>527</v>
      </c>
      <c r="B78" s="61" t="s">
        <v>1695</v>
      </c>
      <c r="C78" s="102" t="s">
        <v>1679</v>
      </c>
      <c r="D78" s="61" t="s">
        <v>528</v>
      </c>
      <c r="E78" s="61" t="s">
        <v>1723</v>
      </c>
      <c r="F78" s="61" t="s">
        <v>529</v>
      </c>
      <c r="G78" s="61" t="s">
        <v>354</v>
      </c>
      <c r="H78" s="61" t="s">
        <v>406</v>
      </c>
      <c r="I78" s="61" t="s">
        <v>530</v>
      </c>
      <c r="J78" s="57">
        <v>51.13</v>
      </c>
      <c r="K78" s="57">
        <v>0</v>
      </c>
      <c r="L78" s="57">
        <v>375</v>
      </c>
      <c r="M78" s="61" t="s">
        <v>499</v>
      </c>
      <c r="N78" s="103">
        <v>41306</v>
      </c>
      <c r="O78" s="104">
        <v>0</v>
      </c>
      <c r="P78" s="61" t="s">
        <v>1722</v>
      </c>
    </row>
    <row r="79" spans="1:25">
      <c r="A79" s="101" t="s">
        <v>531</v>
      </c>
      <c r="B79" s="61" t="s">
        <v>1696</v>
      </c>
      <c r="C79" s="102" t="s">
        <v>1393</v>
      </c>
      <c r="D79" s="61" t="s">
        <v>410</v>
      </c>
      <c r="E79" s="61" t="s">
        <v>1723</v>
      </c>
      <c r="F79" s="61" t="s">
        <v>532</v>
      </c>
      <c r="G79" s="61" t="s">
        <v>354</v>
      </c>
      <c r="H79" s="61" t="s">
        <v>406</v>
      </c>
      <c r="I79" s="61" t="s">
        <v>533</v>
      </c>
      <c r="J79" s="57">
        <v>51.75</v>
      </c>
      <c r="K79" s="57">
        <v>0</v>
      </c>
      <c r="L79" s="57">
        <v>263.75</v>
      </c>
      <c r="M79" s="61" t="s">
        <v>413</v>
      </c>
      <c r="N79" s="103">
        <v>41306</v>
      </c>
      <c r="O79" s="104">
        <v>0</v>
      </c>
      <c r="P79" s="61" t="s">
        <v>1722</v>
      </c>
    </row>
    <row r="80" spans="1:25">
      <c r="A80" s="101" t="s">
        <v>660</v>
      </c>
      <c r="B80" s="61" t="s">
        <v>1445</v>
      </c>
      <c r="C80" s="102" t="s">
        <v>1434</v>
      </c>
      <c r="D80" s="61" t="s">
        <v>566</v>
      </c>
      <c r="E80" s="61" t="s">
        <v>1723</v>
      </c>
      <c r="F80" s="61" t="s">
        <v>661</v>
      </c>
      <c r="G80" s="61" t="s">
        <v>354</v>
      </c>
      <c r="H80" s="61" t="s">
        <v>406</v>
      </c>
      <c r="I80" s="61" t="s">
        <v>662</v>
      </c>
      <c r="J80" s="57">
        <v>51.13</v>
      </c>
      <c r="K80" s="57">
        <v>0</v>
      </c>
      <c r="L80" s="57">
        <v>375</v>
      </c>
      <c r="M80" s="61" t="s">
        <v>499</v>
      </c>
      <c r="N80" s="103">
        <v>41365</v>
      </c>
      <c r="O80" s="104">
        <v>833</v>
      </c>
      <c r="P80" s="61" t="s">
        <v>1722</v>
      </c>
    </row>
    <row r="81" spans="1:16">
      <c r="A81" s="101" t="s">
        <v>663</v>
      </c>
      <c r="B81" s="61" t="s">
        <v>1697</v>
      </c>
      <c r="C81" s="102" t="s">
        <v>1682</v>
      </c>
      <c r="D81" s="61" t="s">
        <v>639</v>
      </c>
      <c r="E81" s="61" t="s">
        <v>1723</v>
      </c>
      <c r="F81" s="61" t="s">
        <v>664</v>
      </c>
      <c r="G81" s="61" t="s">
        <v>354</v>
      </c>
      <c r="H81" s="61" t="s">
        <v>406</v>
      </c>
      <c r="I81" s="61" t="s">
        <v>665</v>
      </c>
      <c r="J81" s="57">
        <v>51.13</v>
      </c>
      <c r="K81" s="57">
        <v>0</v>
      </c>
      <c r="L81" s="57">
        <v>375</v>
      </c>
      <c r="M81" s="61" t="s">
        <v>499</v>
      </c>
      <c r="N81" s="103">
        <v>41306</v>
      </c>
      <c r="O81" s="104">
        <v>0</v>
      </c>
      <c r="P81" s="61" t="s">
        <v>1722</v>
      </c>
    </row>
    <row r="82" spans="1:16">
      <c r="A82" s="101" t="s">
        <v>666</v>
      </c>
      <c r="B82" s="61" t="s">
        <v>1446</v>
      </c>
      <c r="C82" s="102" t="s">
        <v>1447</v>
      </c>
      <c r="D82" s="61" t="s">
        <v>667</v>
      </c>
      <c r="E82" s="61" t="s">
        <v>1723</v>
      </c>
      <c r="F82" s="61" t="s">
        <v>668</v>
      </c>
      <c r="G82" s="61" t="s">
        <v>354</v>
      </c>
      <c r="H82" s="61" t="s">
        <v>406</v>
      </c>
      <c r="I82" s="61" t="s">
        <v>669</v>
      </c>
      <c r="J82" s="57">
        <v>51.13</v>
      </c>
      <c r="K82" s="57">
        <v>0</v>
      </c>
      <c r="L82" s="57">
        <v>375</v>
      </c>
      <c r="M82" s="61" t="s">
        <v>499</v>
      </c>
      <c r="N82" s="103">
        <v>41365</v>
      </c>
      <c r="O82" s="104">
        <v>833</v>
      </c>
      <c r="P82" s="61" t="s">
        <v>1722</v>
      </c>
    </row>
    <row r="83" spans="1:16">
      <c r="A83" s="101" t="s">
        <v>980</v>
      </c>
      <c r="B83" s="61" t="s">
        <v>1554</v>
      </c>
      <c r="C83" s="102" t="s">
        <v>1553</v>
      </c>
      <c r="D83" s="61" t="s">
        <v>635</v>
      </c>
      <c r="E83" s="61" t="s">
        <v>1723</v>
      </c>
      <c r="F83" s="61" t="s">
        <v>981</v>
      </c>
      <c r="G83" s="61" t="s">
        <v>369</v>
      </c>
      <c r="H83" s="61" t="s">
        <v>471</v>
      </c>
      <c r="I83" s="61" t="s">
        <v>982</v>
      </c>
      <c r="J83" s="57">
        <v>187.75</v>
      </c>
      <c r="K83" s="57">
        <v>31.25</v>
      </c>
      <c r="L83" s="57">
        <v>815</v>
      </c>
      <c r="M83" s="61" t="s">
        <v>478</v>
      </c>
      <c r="N83" s="103">
        <v>41395</v>
      </c>
      <c r="O83" s="104">
        <v>1208</v>
      </c>
      <c r="P83" s="61" t="s">
        <v>1722</v>
      </c>
    </row>
    <row r="84" spans="1:16">
      <c r="A84" s="105" t="s">
        <v>1184</v>
      </c>
      <c r="B84" s="105" t="s">
        <v>1704</v>
      </c>
      <c r="C84" s="106" t="s">
        <v>1409</v>
      </c>
      <c r="D84" s="105" t="s">
        <v>453</v>
      </c>
      <c r="E84" s="105" t="s">
        <v>1724</v>
      </c>
      <c r="F84" s="105" t="s">
        <v>1185</v>
      </c>
      <c r="G84" s="105" t="s">
        <v>369</v>
      </c>
      <c r="H84" s="105" t="s">
        <v>471</v>
      </c>
      <c r="I84" s="105" t="s">
        <v>1184</v>
      </c>
      <c r="J84" s="107">
        <v>140.13</v>
      </c>
      <c r="K84" s="107">
        <v>31.25</v>
      </c>
      <c r="L84" s="107">
        <v>815</v>
      </c>
      <c r="M84" s="105" t="s">
        <v>473</v>
      </c>
      <c r="N84" s="108">
        <v>41306</v>
      </c>
      <c r="O84" s="109">
        <v>0</v>
      </c>
      <c r="P84" s="105" t="s">
        <v>1184</v>
      </c>
    </row>
    <row r="85" spans="1:16">
      <c r="A85" s="110" t="s">
        <v>1338</v>
      </c>
      <c r="B85" s="110" t="s">
        <v>1657</v>
      </c>
      <c r="C85" s="111">
        <v>80000</v>
      </c>
      <c r="D85" s="110" t="s">
        <v>410</v>
      </c>
      <c r="E85" s="110" t="s">
        <v>1339</v>
      </c>
      <c r="F85" s="110"/>
      <c r="G85" s="110"/>
      <c r="H85" s="110"/>
      <c r="I85" s="110"/>
      <c r="J85" s="112">
        <v>566</v>
      </c>
      <c r="K85" s="112"/>
      <c r="L85" s="112"/>
      <c r="M85" s="110" t="s">
        <v>1341</v>
      </c>
      <c r="N85" s="113">
        <v>41395</v>
      </c>
      <c r="O85" s="114">
        <v>0</v>
      </c>
      <c r="P85" s="110" t="s">
        <v>1725</v>
      </c>
    </row>
    <row r="86" spans="1:16">
      <c r="A86" s="21" t="s">
        <v>556</v>
      </c>
      <c r="B86" s="21" t="s">
        <v>1431</v>
      </c>
      <c r="C86" s="115" t="s">
        <v>1384</v>
      </c>
      <c r="D86" s="22" t="s">
        <v>557</v>
      </c>
      <c r="E86" s="22" t="s">
        <v>1342</v>
      </c>
      <c r="F86" s="22" t="s">
        <v>558</v>
      </c>
      <c r="G86" s="22" t="s">
        <v>542</v>
      </c>
      <c r="H86" s="22" t="s">
        <v>543</v>
      </c>
      <c r="I86" s="22" t="s">
        <v>559</v>
      </c>
      <c r="J86" s="25">
        <v>695.75</v>
      </c>
      <c r="K86" s="25">
        <v>0</v>
      </c>
      <c r="L86" s="25">
        <v>1875</v>
      </c>
      <c r="M86" s="24"/>
      <c r="N86" s="24"/>
      <c r="O86" s="29"/>
      <c r="P86" s="22" t="s">
        <v>556</v>
      </c>
    </row>
    <row r="87" spans="1:16">
      <c r="A87" s="21" t="s">
        <v>556</v>
      </c>
      <c r="B87" s="22" t="s">
        <v>1431</v>
      </c>
      <c r="C87" s="23" t="s">
        <v>1384</v>
      </c>
      <c r="D87" s="22" t="s">
        <v>1209</v>
      </c>
      <c r="E87" s="22" t="s">
        <v>1342</v>
      </c>
      <c r="F87" s="22" t="s">
        <v>1210</v>
      </c>
      <c r="G87" s="22" t="s">
        <v>369</v>
      </c>
      <c r="H87" s="22" t="s">
        <v>471</v>
      </c>
      <c r="I87" s="22" t="s">
        <v>1211</v>
      </c>
      <c r="J87" s="25">
        <v>196.75</v>
      </c>
      <c r="K87" s="25">
        <v>27.63</v>
      </c>
      <c r="L87" s="25">
        <v>814.6</v>
      </c>
      <c r="M87" s="22" t="s">
        <v>699</v>
      </c>
      <c r="N87" s="26">
        <v>41365</v>
      </c>
      <c r="O87" s="29">
        <v>0</v>
      </c>
      <c r="P87" s="22" t="s">
        <v>556</v>
      </c>
    </row>
  </sheetData>
  <pageMargins left="0.78749999999999998" right="0.78749999999999998" top="0.98402777777777795" bottom="0.98402777777777795" header="0.51180555555555496" footer="0.51180555555555496"/>
  <pageSetup paperSize="0" scale="0" firstPageNumber="0" orientation="portrait" usePrinterDefaults="0" horizontalDpi="0" verticalDpi="0" copies="0"/>
</worksheet>
</file>

<file path=xl/worksheets/sheet11.xml><?xml version="1.0" encoding="utf-8"?>
<worksheet xmlns="http://schemas.openxmlformats.org/spreadsheetml/2006/main" xmlns:r="http://schemas.openxmlformats.org/officeDocument/2006/relationships">
  <dimension ref="A1:U116"/>
  <sheetViews>
    <sheetView showGridLines="0" tabSelected="1" zoomScaleNormal="100" workbookViewId="0">
      <pane xSplit="1" ySplit="1" topLeftCell="G2" activePane="bottomRight" state="frozen"/>
      <selection pane="topRight" activeCell="B1" sqref="B1"/>
      <selection pane="bottomLeft" activeCell="A2" sqref="A2"/>
      <selection pane="bottomRight" activeCell="J4" sqref="J4"/>
    </sheetView>
  </sheetViews>
  <sheetFormatPr baseColWidth="10" defaultColWidth="8.7109375" defaultRowHeight="12.75"/>
  <cols>
    <col min="1" max="2" width="50.85546875" customWidth="1"/>
    <col min="3" max="3" width="22.7109375"/>
    <col min="4" max="4" width="13.140625" customWidth="1"/>
    <col min="5" max="5" width="39" customWidth="1"/>
    <col min="6" max="6" width="15.7109375"/>
    <col min="7" max="7" width="2.28515625" style="143" customWidth="1"/>
    <col min="8" max="8" width="13.42578125" customWidth="1"/>
    <col min="9" max="13" width="18.28515625" customWidth="1"/>
    <col min="14" max="14" width="2.42578125" style="143" customWidth="1"/>
    <col min="15" max="18" width="13.28515625" customWidth="1"/>
    <col min="19" max="19" width="11.5703125" customWidth="1"/>
    <col min="20" max="1029" width="9.140625"/>
  </cols>
  <sheetData>
    <row r="1" spans="1:21" s="1" customFormat="1" ht="25.5">
      <c r="A1" s="134" t="s">
        <v>0</v>
      </c>
      <c r="B1" s="134" t="s">
        <v>1</v>
      </c>
      <c r="C1" s="134" t="s">
        <v>2</v>
      </c>
      <c r="D1" s="134" t="s">
        <v>3</v>
      </c>
      <c r="E1" s="134" t="s">
        <v>4</v>
      </c>
      <c r="F1" s="134" t="s">
        <v>5</v>
      </c>
      <c r="G1" s="139" t="s">
        <v>1819</v>
      </c>
      <c r="H1" s="134" t="s">
        <v>1816</v>
      </c>
      <c r="I1" s="134" t="s">
        <v>1821</v>
      </c>
      <c r="J1" s="134" t="s">
        <v>1879</v>
      </c>
      <c r="K1" s="134" t="s">
        <v>1826</v>
      </c>
      <c r="L1" s="134" t="s">
        <v>1825</v>
      </c>
      <c r="M1" s="134" t="s">
        <v>1877</v>
      </c>
      <c r="N1" s="139" t="s">
        <v>1820</v>
      </c>
      <c r="O1" s="134" t="s">
        <v>1835</v>
      </c>
      <c r="P1" s="134" t="s">
        <v>1837</v>
      </c>
      <c r="Q1" s="134" t="s">
        <v>1836</v>
      </c>
      <c r="R1" s="134" t="s">
        <v>1838</v>
      </c>
      <c r="S1" s="134" t="s">
        <v>1827</v>
      </c>
      <c r="T1" s="134" t="s">
        <v>6</v>
      </c>
      <c r="U1" s="130"/>
    </row>
    <row r="2" spans="1:21">
      <c r="A2" s="19" t="s">
        <v>7</v>
      </c>
      <c r="B2" s="2" t="s">
        <v>1867</v>
      </c>
      <c r="C2" s="19" t="s">
        <v>8</v>
      </c>
      <c r="D2" s="19">
        <v>59260</v>
      </c>
      <c r="E2" s="19" t="s">
        <v>9</v>
      </c>
      <c r="F2" s="19" t="s">
        <v>10</v>
      </c>
      <c r="G2" s="140"/>
      <c r="H2" s="19" t="s">
        <v>354</v>
      </c>
      <c r="I2" s="19" t="s">
        <v>11</v>
      </c>
      <c r="J2" s="195">
        <f>VLOOKUP("'PRIX LOT4'!",H2:J116,3)</f>
        <v>54</v>
      </c>
      <c r="K2" s="19"/>
      <c r="L2" s="19"/>
      <c r="M2" s="195"/>
      <c r="N2" s="140"/>
      <c r="O2" s="19"/>
      <c r="P2" s="19"/>
      <c r="Q2" s="19"/>
      <c r="R2" s="19"/>
      <c r="S2" s="19"/>
      <c r="T2" s="19"/>
    </row>
    <row r="3" spans="1:21">
      <c r="A3" s="19" t="s">
        <v>12</v>
      </c>
      <c r="B3" s="2" t="s">
        <v>1866</v>
      </c>
      <c r="C3" s="19" t="s">
        <v>8</v>
      </c>
      <c r="D3" s="19">
        <v>59260</v>
      </c>
      <c r="E3" s="19" t="s">
        <v>9</v>
      </c>
      <c r="F3" s="19" t="s">
        <v>13</v>
      </c>
      <c r="G3" s="140"/>
      <c r="H3" s="19" t="s">
        <v>354</v>
      </c>
      <c r="I3" s="19" t="s">
        <v>11</v>
      </c>
      <c r="J3" s="195"/>
      <c r="K3" s="19"/>
      <c r="L3" s="19"/>
      <c r="M3" s="195"/>
      <c r="N3" s="140"/>
      <c r="O3" s="19"/>
      <c r="P3" s="19"/>
      <c r="Q3" s="19"/>
      <c r="R3" s="19"/>
      <c r="S3" s="19"/>
      <c r="T3" s="19"/>
    </row>
    <row r="4" spans="1:21">
      <c r="A4" s="19" t="s">
        <v>14</v>
      </c>
      <c r="B4" s="183" t="s">
        <v>1865</v>
      </c>
      <c r="C4" s="19" t="s">
        <v>8</v>
      </c>
      <c r="D4" s="19">
        <v>59260</v>
      </c>
      <c r="E4" s="19" t="s">
        <v>9</v>
      </c>
      <c r="F4" s="19" t="s">
        <v>15</v>
      </c>
      <c r="G4" s="140"/>
      <c r="H4" s="19" t="s">
        <v>354</v>
      </c>
      <c r="I4" s="19" t="s">
        <v>11</v>
      </c>
      <c r="J4" s="195"/>
      <c r="K4" s="19"/>
      <c r="L4" s="19"/>
      <c r="M4" s="195"/>
      <c r="N4" s="140"/>
      <c r="O4" s="19"/>
      <c r="P4" s="19"/>
      <c r="Q4" s="19"/>
      <c r="R4" s="19"/>
      <c r="S4" s="19"/>
      <c r="T4" s="19"/>
    </row>
    <row r="5" spans="1:21">
      <c r="A5" s="19" t="s">
        <v>16</v>
      </c>
      <c r="B5" s="158" t="s">
        <v>1863</v>
      </c>
      <c r="C5" s="19" t="s">
        <v>8</v>
      </c>
      <c r="D5" s="19">
        <v>59260</v>
      </c>
      <c r="E5" s="19" t="s">
        <v>9</v>
      </c>
      <c r="F5" s="19" t="s">
        <v>17</v>
      </c>
      <c r="G5" s="140"/>
      <c r="H5" s="19" t="s">
        <v>354</v>
      </c>
      <c r="I5" s="19" t="s">
        <v>11</v>
      </c>
      <c r="J5" s="195"/>
      <c r="K5" s="19"/>
      <c r="L5" s="19"/>
      <c r="M5" s="195"/>
      <c r="N5" s="140"/>
      <c r="O5" s="19"/>
      <c r="P5" s="19"/>
      <c r="Q5" s="19"/>
      <c r="R5" s="19"/>
      <c r="S5" s="19"/>
      <c r="T5" s="19"/>
    </row>
    <row r="6" spans="1:21">
      <c r="A6" s="19" t="s">
        <v>18</v>
      </c>
      <c r="B6" s="158" t="s">
        <v>1864</v>
      </c>
      <c r="C6" s="19" t="s">
        <v>8</v>
      </c>
      <c r="D6" s="19">
        <v>59260</v>
      </c>
      <c r="E6" s="19" t="s">
        <v>19</v>
      </c>
      <c r="F6" s="19" t="s">
        <v>20</v>
      </c>
      <c r="G6" s="140"/>
      <c r="H6" s="19" t="s">
        <v>354</v>
      </c>
      <c r="I6" s="19"/>
      <c r="J6" s="195">
        <f t="shared" ref="J6:J33" si="0">IF(AND(H6="ADSL"),54,IF(AND(H6="SDSL"),96,IF(AND(H6="VDSL"),54,"")))</f>
        <v>54</v>
      </c>
      <c r="K6" s="19"/>
      <c r="L6" s="19"/>
      <c r="M6" s="195"/>
      <c r="N6" s="140"/>
      <c r="O6" s="19" t="s">
        <v>1834</v>
      </c>
      <c r="P6" s="19"/>
      <c r="Q6" s="19" t="s">
        <v>1834</v>
      </c>
      <c r="R6" s="19"/>
      <c r="S6" s="19"/>
      <c r="T6" s="19" t="s">
        <v>21</v>
      </c>
    </row>
    <row r="7" spans="1:21">
      <c r="A7" s="19" t="s">
        <v>1862</v>
      </c>
      <c r="B7" s="159" t="s">
        <v>22</v>
      </c>
      <c r="C7" s="19" t="s">
        <v>8</v>
      </c>
      <c r="D7" s="19">
        <v>59260</v>
      </c>
      <c r="E7" s="19" t="s">
        <v>9</v>
      </c>
      <c r="F7" s="19" t="s">
        <v>23</v>
      </c>
      <c r="G7" s="140"/>
      <c r="H7" s="19"/>
      <c r="I7" s="19" t="s">
        <v>11</v>
      </c>
      <c r="J7" s="195" t="str">
        <f t="shared" si="0"/>
        <v/>
      </c>
      <c r="K7" s="19"/>
      <c r="L7" s="19"/>
      <c r="M7" s="195"/>
      <c r="N7" s="140"/>
      <c r="O7" s="19"/>
      <c r="P7" s="19"/>
      <c r="Q7" s="19"/>
      <c r="R7" s="19"/>
      <c r="S7" s="19"/>
      <c r="T7" s="19"/>
    </row>
    <row r="8" spans="1:21">
      <c r="A8" s="19" t="s">
        <v>24</v>
      </c>
      <c r="B8" s="19" t="s">
        <v>25</v>
      </c>
      <c r="C8" s="19" t="s">
        <v>8</v>
      </c>
      <c r="D8" s="19">
        <v>59260</v>
      </c>
      <c r="E8" s="19" t="s">
        <v>26</v>
      </c>
      <c r="F8" s="19" t="s">
        <v>27</v>
      </c>
      <c r="G8" s="140"/>
      <c r="H8" s="19" t="s">
        <v>1817</v>
      </c>
      <c r="I8" s="19"/>
      <c r="J8" s="195">
        <f t="shared" si="0"/>
        <v>54</v>
      </c>
      <c r="K8" s="19"/>
      <c r="L8" s="19"/>
      <c r="M8" s="195"/>
      <c r="N8" s="140"/>
      <c r="O8" s="19"/>
      <c r="P8" s="19"/>
      <c r="Q8" s="19"/>
      <c r="R8" s="19"/>
      <c r="S8" s="19"/>
      <c r="T8" s="19" t="s">
        <v>11</v>
      </c>
    </row>
    <row r="9" spans="1:21">
      <c r="A9" s="19" t="s">
        <v>28</v>
      </c>
      <c r="B9" s="19" t="s">
        <v>29</v>
      </c>
      <c r="C9" s="19" t="s">
        <v>30</v>
      </c>
      <c r="D9" s="19">
        <v>59000</v>
      </c>
      <c r="E9" s="19" t="s">
        <v>1828</v>
      </c>
      <c r="F9" s="19" t="s">
        <v>31</v>
      </c>
      <c r="G9" s="140"/>
      <c r="H9" s="19"/>
      <c r="I9" s="19" t="s">
        <v>11</v>
      </c>
      <c r="J9" s="195" t="str">
        <f t="shared" si="0"/>
        <v/>
      </c>
      <c r="K9" s="19"/>
      <c r="L9" s="19"/>
      <c r="M9" s="195"/>
      <c r="N9" s="140"/>
      <c r="O9" s="19"/>
      <c r="P9" s="19"/>
      <c r="Q9" s="19"/>
      <c r="R9" s="19"/>
      <c r="S9" s="19"/>
      <c r="T9" s="19"/>
    </row>
    <row r="10" spans="1:21">
      <c r="A10" s="19" t="s">
        <v>32</v>
      </c>
      <c r="B10" s="19" t="s">
        <v>33</v>
      </c>
      <c r="C10" s="19" t="s">
        <v>30</v>
      </c>
      <c r="D10" s="19">
        <v>59000</v>
      </c>
      <c r="E10" s="19" t="s">
        <v>19</v>
      </c>
      <c r="F10" s="19" t="s">
        <v>34</v>
      </c>
      <c r="G10" s="140"/>
      <c r="H10" s="19" t="s">
        <v>1817</v>
      </c>
      <c r="I10" s="19"/>
      <c r="J10" s="195">
        <f t="shared" si="0"/>
        <v>54</v>
      </c>
      <c r="K10" s="19"/>
      <c r="L10" s="19"/>
      <c r="M10" s="195"/>
      <c r="N10" s="140"/>
      <c r="O10" s="19" t="s">
        <v>1834</v>
      </c>
      <c r="P10" s="19"/>
      <c r="Q10" s="19" t="s">
        <v>379</v>
      </c>
      <c r="R10" s="19"/>
      <c r="S10" s="19"/>
      <c r="T10" s="19" t="s">
        <v>35</v>
      </c>
    </row>
    <row r="11" spans="1:21">
      <c r="A11" s="19" t="s">
        <v>36</v>
      </c>
      <c r="B11" s="19" t="s">
        <v>37</v>
      </c>
      <c r="C11" s="19" t="s">
        <v>30</v>
      </c>
      <c r="D11" s="19">
        <v>59000</v>
      </c>
      <c r="E11" s="19" t="s">
        <v>19</v>
      </c>
      <c r="F11" s="19" t="s">
        <v>38</v>
      </c>
      <c r="G11" s="140"/>
      <c r="H11" s="19" t="s">
        <v>379</v>
      </c>
      <c r="I11" s="19"/>
      <c r="J11" s="195">
        <f t="shared" si="0"/>
        <v>96</v>
      </c>
      <c r="K11" s="19"/>
      <c r="L11" s="19"/>
      <c r="M11" s="195"/>
      <c r="N11" s="140"/>
      <c r="O11" s="19" t="s">
        <v>1834</v>
      </c>
      <c r="P11" s="19"/>
      <c r="Q11" s="19" t="s">
        <v>1834</v>
      </c>
      <c r="R11" s="19"/>
      <c r="S11" s="19"/>
      <c r="T11" s="19" t="s">
        <v>21</v>
      </c>
    </row>
    <row r="12" spans="1:21">
      <c r="A12" s="19" t="s">
        <v>39</v>
      </c>
      <c r="B12" s="19" t="s">
        <v>29</v>
      </c>
      <c r="C12" s="19" t="s">
        <v>30</v>
      </c>
      <c r="D12" s="19">
        <v>59000</v>
      </c>
      <c r="E12" s="19" t="s">
        <v>19</v>
      </c>
      <c r="F12" s="19" t="s">
        <v>40</v>
      </c>
      <c r="G12" s="140"/>
      <c r="H12" s="19"/>
      <c r="I12" s="19" t="s">
        <v>11</v>
      </c>
      <c r="J12" s="195" t="str">
        <f t="shared" si="0"/>
        <v/>
      </c>
      <c r="K12" s="19"/>
      <c r="L12" s="19"/>
      <c r="M12" s="195"/>
      <c r="N12" s="140"/>
      <c r="O12" s="19" t="s">
        <v>1834</v>
      </c>
      <c r="P12" s="19"/>
      <c r="Q12" s="19" t="s">
        <v>379</v>
      </c>
      <c r="R12" s="19"/>
      <c r="S12" s="19"/>
      <c r="T12" s="19" t="s">
        <v>35</v>
      </c>
    </row>
    <row r="13" spans="1:21">
      <c r="A13" s="19" t="s">
        <v>41</v>
      </c>
      <c r="B13" s="19" t="s">
        <v>42</v>
      </c>
      <c r="C13" s="19" t="s">
        <v>30</v>
      </c>
      <c r="D13" s="19">
        <v>59000</v>
      </c>
      <c r="E13" s="19" t="s">
        <v>19</v>
      </c>
      <c r="F13" s="19" t="s">
        <v>43</v>
      </c>
      <c r="G13" s="140"/>
      <c r="H13" s="19" t="s">
        <v>1817</v>
      </c>
      <c r="I13" s="19" t="s">
        <v>1818</v>
      </c>
      <c r="J13" s="195"/>
      <c r="K13" s="19"/>
      <c r="L13" s="19"/>
      <c r="M13" s="195"/>
      <c r="N13" s="140"/>
      <c r="O13" s="19" t="s">
        <v>1834</v>
      </c>
      <c r="P13" s="19"/>
      <c r="Q13" s="19" t="s">
        <v>379</v>
      </c>
      <c r="R13" s="19"/>
      <c r="S13" s="19"/>
      <c r="T13" s="19" t="s">
        <v>35</v>
      </c>
    </row>
    <row r="14" spans="1:21">
      <c r="A14" s="19" t="s">
        <v>44</v>
      </c>
      <c r="B14" s="19" t="s">
        <v>45</v>
      </c>
      <c r="C14" s="19" t="s">
        <v>30</v>
      </c>
      <c r="D14" s="19">
        <v>59000</v>
      </c>
      <c r="E14" s="19" t="s">
        <v>19</v>
      </c>
      <c r="F14" s="19" t="s">
        <v>46</v>
      </c>
      <c r="G14" s="140"/>
      <c r="H14" s="19"/>
      <c r="I14" s="19"/>
      <c r="J14" s="195" t="str">
        <f t="shared" si="0"/>
        <v/>
      </c>
      <c r="K14" s="19"/>
      <c r="L14" s="19"/>
      <c r="M14" s="195"/>
      <c r="N14" s="140"/>
      <c r="O14" s="19" t="s">
        <v>1834</v>
      </c>
      <c r="P14" s="19"/>
      <c r="Q14" s="19" t="s">
        <v>379</v>
      </c>
      <c r="R14" s="19"/>
      <c r="S14" s="19"/>
      <c r="T14" s="19" t="s">
        <v>35</v>
      </c>
    </row>
    <row r="15" spans="1:21">
      <c r="A15" s="19" t="s">
        <v>47</v>
      </c>
      <c r="B15" s="19" t="s">
        <v>48</v>
      </c>
      <c r="C15" s="19" t="s">
        <v>30</v>
      </c>
      <c r="D15" s="19">
        <v>59000</v>
      </c>
      <c r="E15" s="19" t="s">
        <v>19</v>
      </c>
      <c r="F15" s="19" t="s">
        <v>49</v>
      </c>
      <c r="G15" s="140"/>
      <c r="H15" s="19" t="s">
        <v>379</v>
      </c>
      <c r="I15" s="19"/>
      <c r="J15" s="195">
        <f t="shared" si="0"/>
        <v>96</v>
      </c>
      <c r="K15" s="19"/>
      <c r="L15" s="19"/>
      <c r="M15" s="195"/>
      <c r="N15" s="140"/>
      <c r="O15" s="19" t="s">
        <v>1834</v>
      </c>
      <c r="P15" s="19"/>
      <c r="Q15" s="19" t="s">
        <v>379</v>
      </c>
      <c r="R15" s="19"/>
      <c r="S15" s="19"/>
      <c r="T15" s="19" t="s">
        <v>35</v>
      </c>
    </row>
    <row r="16" spans="1:21">
      <c r="A16" s="19" t="s">
        <v>50</v>
      </c>
      <c r="B16" s="19" t="s">
        <v>51</v>
      </c>
      <c r="C16" s="19" t="s">
        <v>30</v>
      </c>
      <c r="D16" s="19">
        <v>59000</v>
      </c>
      <c r="E16" s="19" t="s">
        <v>19</v>
      </c>
      <c r="F16" s="19" t="s">
        <v>52</v>
      </c>
      <c r="G16" s="140"/>
      <c r="H16" s="19"/>
      <c r="I16" s="19"/>
      <c r="J16" s="195" t="str">
        <f t="shared" si="0"/>
        <v/>
      </c>
      <c r="K16" s="19"/>
      <c r="L16" s="19"/>
      <c r="M16" s="195"/>
      <c r="N16" s="140"/>
      <c r="O16" s="19" t="s">
        <v>1834</v>
      </c>
      <c r="P16" s="19"/>
      <c r="Q16" s="19" t="s">
        <v>379</v>
      </c>
      <c r="R16" s="19"/>
      <c r="S16" s="19"/>
      <c r="T16" s="19" t="s">
        <v>35</v>
      </c>
    </row>
    <row r="17" spans="1:20">
      <c r="A17" s="19" t="s">
        <v>53</v>
      </c>
      <c r="B17" s="19" t="s">
        <v>54</v>
      </c>
      <c r="C17" s="19" t="s">
        <v>30</v>
      </c>
      <c r="D17" s="19">
        <v>59000</v>
      </c>
      <c r="E17" s="19" t="s">
        <v>26</v>
      </c>
      <c r="F17" s="19" t="s">
        <v>55</v>
      </c>
      <c r="G17" s="140"/>
      <c r="H17" s="19" t="s">
        <v>379</v>
      </c>
      <c r="I17" s="19"/>
      <c r="J17" s="195">
        <f t="shared" si="0"/>
        <v>96</v>
      </c>
      <c r="K17" s="19"/>
      <c r="L17" s="19"/>
      <c r="M17" s="195"/>
      <c r="N17" s="140"/>
      <c r="O17" s="19"/>
      <c r="P17" s="19"/>
      <c r="Q17" s="19"/>
      <c r="R17" s="19"/>
      <c r="S17" s="19"/>
      <c r="T17" s="19" t="s">
        <v>21</v>
      </c>
    </row>
    <row r="18" spans="1:20">
      <c r="A18" s="19" t="s">
        <v>56</v>
      </c>
      <c r="B18" s="19" t="s">
        <v>57</v>
      </c>
      <c r="C18" s="19" t="s">
        <v>30</v>
      </c>
      <c r="D18" s="19">
        <v>59000</v>
      </c>
      <c r="E18" s="19" t="s">
        <v>9</v>
      </c>
      <c r="F18" s="19" t="s">
        <v>58</v>
      </c>
      <c r="G18" s="140"/>
      <c r="H18" s="19" t="s">
        <v>354</v>
      </c>
      <c r="I18" s="19" t="s">
        <v>35</v>
      </c>
      <c r="J18" s="195">
        <f t="shared" si="0"/>
        <v>54</v>
      </c>
      <c r="K18" s="19"/>
      <c r="L18" s="19"/>
      <c r="M18" s="195"/>
      <c r="N18" s="140"/>
      <c r="O18" s="19"/>
      <c r="P18" s="19"/>
      <c r="Q18" s="19"/>
      <c r="R18" s="19"/>
      <c r="S18" s="19"/>
      <c r="T18" s="19"/>
    </row>
    <row r="19" spans="1:20">
      <c r="A19" s="19" t="s">
        <v>59</v>
      </c>
      <c r="B19" s="19" t="s">
        <v>60</v>
      </c>
      <c r="C19" s="19" t="s">
        <v>30</v>
      </c>
      <c r="D19" s="19">
        <v>59000</v>
      </c>
      <c r="E19" s="19" t="s">
        <v>26</v>
      </c>
      <c r="F19" s="19" t="s">
        <v>61</v>
      </c>
      <c r="G19" s="140"/>
      <c r="H19" s="19"/>
      <c r="I19" s="19"/>
      <c r="J19" s="195" t="str">
        <f t="shared" si="0"/>
        <v/>
      </c>
      <c r="K19" s="19"/>
      <c r="L19" s="19"/>
      <c r="M19" s="195"/>
      <c r="N19" s="140"/>
      <c r="O19" s="19"/>
      <c r="P19" s="19"/>
      <c r="Q19" s="19"/>
      <c r="R19" s="19"/>
      <c r="S19" s="19"/>
      <c r="T19" s="19" t="s">
        <v>35</v>
      </c>
    </row>
    <row r="20" spans="1:20">
      <c r="A20" s="19" t="s">
        <v>62</v>
      </c>
      <c r="B20" s="19" t="s">
        <v>63</v>
      </c>
      <c r="C20" s="19" t="s">
        <v>30</v>
      </c>
      <c r="D20" s="19">
        <v>59000</v>
      </c>
      <c r="E20" s="19" t="s">
        <v>19</v>
      </c>
      <c r="F20" s="19" t="s">
        <v>64</v>
      </c>
      <c r="G20" s="140"/>
      <c r="H20" s="19"/>
      <c r="I20" s="19"/>
      <c r="J20" s="195" t="str">
        <f t="shared" si="0"/>
        <v/>
      </c>
      <c r="K20" s="19"/>
      <c r="L20" s="19"/>
      <c r="M20" s="195"/>
      <c r="N20" s="140"/>
      <c r="O20" s="19" t="s">
        <v>1834</v>
      </c>
      <c r="P20" s="19"/>
      <c r="Q20" s="19" t="s">
        <v>379</v>
      </c>
      <c r="R20" s="19"/>
      <c r="S20" s="19"/>
      <c r="T20" s="19" t="s">
        <v>35</v>
      </c>
    </row>
    <row r="21" spans="1:20">
      <c r="A21" s="19" t="s">
        <v>65</v>
      </c>
      <c r="B21" s="19" t="s">
        <v>66</v>
      </c>
      <c r="C21" s="19" t="s">
        <v>30</v>
      </c>
      <c r="D21" s="19">
        <v>59000</v>
      </c>
      <c r="E21" s="19" t="s">
        <v>19</v>
      </c>
      <c r="F21" s="19" t="s">
        <v>67</v>
      </c>
      <c r="G21" s="140"/>
      <c r="H21" s="19"/>
      <c r="I21" s="19"/>
      <c r="J21" s="195" t="str">
        <f t="shared" si="0"/>
        <v/>
      </c>
      <c r="K21" s="19"/>
      <c r="L21" s="19"/>
      <c r="M21" s="195"/>
      <c r="N21" s="140"/>
      <c r="O21" s="19" t="s">
        <v>1834</v>
      </c>
      <c r="P21" s="19"/>
      <c r="Q21" s="19" t="s">
        <v>1834</v>
      </c>
      <c r="R21" s="19"/>
      <c r="S21" s="19"/>
      <c r="T21" s="19" t="s">
        <v>21</v>
      </c>
    </row>
    <row r="22" spans="1:20">
      <c r="A22" s="19" t="s">
        <v>68</v>
      </c>
      <c r="B22" s="19" t="s">
        <v>69</v>
      </c>
      <c r="C22" s="19" t="s">
        <v>30</v>
      </c>
      <c r="D22" s="19">
        <v>59000</v>
      </c>
      <c r="E22" s="19" t="s">
        <v>9</v>
      </c>
      <c r="F22" s="19" t="s">
        <v>70</v>
      </c>
      <c r="G22" s="140"/>
      <c r="H22" s="19" t="s">
        <v>354</v>
      </c>
      <c r="I22" s="19" t="s">
        <v>11</v>
      </c>
      <c r="J22" s="195">
        <f t="shared" si="0"/>
        <v>54</v>
      </c>
      <c r="K22" s="19"/>
      <c r="L22" s="19"/>
      <c r="M22" s="195"/>
      <c r="N22" s="140"/>
      <c r="O22" s="19"/>
      <c r="P22" s="19"/>
      <c r="Q22" s="19"/>
      <c r="R22" s="19"/>
      <c r="S22" s="19"/>
      <c r="T22" s="19"/>
    </row>
    <row r="23" spans="1:20">
      <c r="A23" s="19" t="s">
        <v>71</v>
      </c>
      <c r="B23" s="19" t="s">
        <v>72</v>
      </c>
      <c r="C23" s="19" t="s">
        <v>30</v>
      </c>
      <c r="D23" s="19">
        <v>59000</v>
      </c>
      <c r="E23" s="19" t="s">
        <v>9</v>
      </c>
      <c r="F23" s="19" t="s">
        <v>73</v>
      </c>
      <c r="G23" s="140"/>
      <c r="H23" s="19"/>
      <c r="I23" s="19" t="s">
        <v>11</v>
      </c>
      <c r="J23" s="195" t="str">
        <f t="shared" si="0"/>
        <v/>
      </c>
      <c r="K23" s="19"/>
      <c r="L23" s="19"/>
      <c r="M23" s="195"/>
      <c r="N23" s="140"/>
      <c r="O23" s="19"/>
      <c r="P23" s="19"/>
      <c r="Q23" s="19"/>
      <c r="R23" s="19"/>
      <c r="S23" s="19"/>
      <c r="T23" s="19"/>
    </row>
    <row r="24" spans="1:20">
      <c r="A24" s="19" t="s">
        <v>74</v>
      </c>
      <c r="B24" s="19" t="s">
        <v>75</v>
      </c>
      <c r="C24" s="19" t="s">
        <v>30</v>
      </c>
      <c r="D24" s="19">
        <v>59000</v>
      </c>
      <c r="E24" s="19" t="s">
        <v>9</v>
      </c>
      <c r="F24" s="19" t="s">
        <v>76</v>
      </c>
      <c r="G24" s="140"/>
      <c r="H24" s="19"/>
      <c r="I24" s="19" t="s">
        <v>11</v>
      </c>
      <c r="J24" s="195" t="str">
        <f t="shared" si="0"/>
        <v/>
      </c>
      <c r="K24" s="19"/>
      <c r="L24" s="19"/>
      <c r="M24" s="195"/>
      <c r="N24" s="140"/>
      <c r="O24" s="19"/>
      <c r="P24" s="19"/>
      <c r="Q24" s="19"/>
      <c r="R24" s="19"/>
      <c r="S24" s="19"/>
      <c r="T24" s="19"/>
    </row>
    <row r="25" spans="1:20">
      <c r="A25" s="19" t="s">
        <v>77</v>
      </c>
      <c r="B25" s="19" t="s">
        <v>78</v>
      </c>
      <c r="C25" s="19" t="s">
        <v>30</v>
      </c>
      <c r="D25" s="19">
        <v>59000</v>
      </c>
      <c r="E25" s="19" t="s">
        <v>9</v>
      </c>
      <c r="F25" s="19" t="s">
        <v>79</v>
      </c>
      <c r="G25" s="140"/>
      <c r="H25" s="19"/>
      <c r="I25" s="19" t="s">
        <v>11</v>
      </c>
      <c r="J25" s="195" t="str">
        <f t="shared" si="0"/>
        <v/>
      </c>
      <c r="K25" s="19"/>
      <c r="L25" s="19"/>
      <c r="M25" s="195"/>
      <c r="N25" s="140"/>
      <c r="O25" s="19"/>
      <c r="P25" s="19"/>
      <c r="Q25" s="19"/>
      <c r="R25" s="19"/>
      <c r="S25" s="19"/>
      <c r="T25" s="19"/>
    </row>
    <row r="26" spans="1:20">
      <c r="A26" s="19" t="s">
        <v>80</v>
      </c>
      <c r="B26" s="19" t="s">
        <v>81</v>
      </c>
      <c r="C26" s="19" t="s">
        <v>30</v>
      </c>
      <c r="D26" s="19">
        <v>59000</v>
      </c>
      <c r="E26" s="19" t="s">
        <v>9</v>
      </c>
      <c r="F26" s="19" t="s">
        <v>82</v>
      </c>
      <c r="G26" s="140"/>
      <c r="H26" s="19"/>
      <c r="I26" s="19" t="s">
        <v>11</v>
      </c>
      <c r="J26" s="195" t="str">
        <f t="shared" si="0"/>
        <v/>
      </c>
      <c r="K26" s="19"/>
      <c r="L26" s="19"/>
      <c r="M26" s="195"/>
      <c r="N26" s="140"/>
      <c r="O26" s="19"/>
      <c r="P26" s="19"/>
      <c r="Q26" s="19"/>
      <c r="R26" s="19"/>
      <c r="S26" s="19"/>
      <c r="T26" s="19"/>
    </row>
    <row r="27" spans="1:20">
      <c r="A27" s="19" t="s">
        <v>83</v>
      </c>
      <c r="B27" s="19" t="s">
        <v>84</v>
      </c>
      <c r="C27" s="19" t="s">
        <v>30</v>
      </c>
      <c r="D27" s="19">
        <v>59000</v>
      </c>
      <c r="E27" s="19" t="s">
        <v>9</v>
      </c>
      <c r="F27" s="19" t="s">
        <v>85</v>
      </c>
      <c r="G27" s="140"/>
      <c r="H27" s="19"/>
      <c r="I27" s="19" t="s">
        <v>11</v>
      </c>
      <c r="J27" s="195" t="str">
        <f t="shared" si="0"/>
        <v/>
      </c>
      <c r="K27" s="19"/>
      <c r="L27" s="19"/>
      <c r="M27" s="195"/>
      <c r="N27" s="140"/>
      <c r="O27" s="19"/>
      <c r="P27" s="19"/>
      <c r="Q27" s="19"/>
      <c r="R27" s="19"/>
      <c r="S27" s="19"/>
      <c r="T27" s="19"/>
    </row>
    <row r="28" spans="1:20">
      <c r="A28" s="19" t="s">
        <v>86</v>
      </c>
      <c r="B28" s="19" t="s">
        <v>87</v>
      </c>
      <c r="C28" s="19" t="s">
        <v>30</v>
      </c>
      <c r="D28" s="19">
        <v>59000</v>
      </c>
      <c r="E28" s="19" t="s">
        <v>9</v>
      </c>
      <c r="F28" s="19" t="s">
        <v>88</v>
      </c>
      <c r="G28" s="140"/>
      <c r="H28" s="19"/>
      <c r="I28" s="19" t="s">
        <v>11</v>
      </c>
      <c r="J28" s="195" t="str">
        <f t="shared" si="0"/>
        <v/>
      </c>
      <c r="K28" s="19"/>
      <c r="L28" s="19"/>
      <c r="M28" s="195"/>
      <c r="N28" s="140"/>
      <c r="O28" s="19"/>
      <c r="P28" s="19"/>
      <c r="Q28" s="19"/>
      <c r="R28" s="19"/>
      <c r="S28" s="19"/>
      <c r="T28" s="19"/>
    </row>
    <row r="29" spans="1:20">
      <c r="A29" s="19" t="s">
        <v>89</v>
      </c>
      <c r="B29" s="19" t="s">
        <v>90</v>
      </c>
      <c r="C29" s="19" t="s">
        <v>30</v>
      </c>
      <c r="D29" s="19">
        <v>59000</v>
      </c>
      <c r="E29" s="19" t="s">
        <v>9</v>
      </c>
      <c r="F29" s="19" t="s">
        <v>91</v>
      </c>
      <c r="G29" s="140"/>
      <c r="H29" s="19"/>
      <c r="I29" s="19" t="s">
        <v>11</v>
      </c>
      <c r="J29" s="195" t="str">
        <f t="shared" si="0"/>
        <v/>
      </c>
      <c r="K29" s="19"/>
      <c r="L29" s="19"/>
      <c r="M29" s="195"/>
      <c r="N29" s="140"/>
      <c r="O29" s="19"/>
      <c r="P29" s="19"/>
      <c r="Q29" s="19"/>
      <c r="R29" s="19"/>
      <c r="S29" s="19"/>
      <c r="T29" s="19"/>
    </row>
    <row r="30" spans="1:20">
      <c r="A30" s="19" t="s">
        <v>92</v>
      </c>
      <c r="B30" s="183" t="s">
        <v>1868</v>
      </c>
      <c r="C30" s="19" t="s">
        <v>30</v>
      </c>
      <c r="D30" s="19">
        <v>59000</v>
      </c>
      <c r="E30" s="19" t="s">
        <v>9</v>
      </c>
      <c r="F30" s="19" t="s">
        <v>93</v>
      </c>
      <c r="G30" s="140"/>
      <c r="H30" s="19"/>
      <c r="I30" s="19" t="s">
        <v>11</v>
      </c>
      <c r="J30" s="195" t="str">
        <f t="shared" si="0"/>
        <v/>
      </c>
      <c r="K30" s="19"/>
      <c r="L30" s="19"/>
      <c r="M30" s="195"/>
      <c r="N30" s="140"/>
      <c r="O30" s="19"/>
      <c r="P30" s="19"/>
      <c r="Q30" s="19"/>
      <c r="R30" s="19"/>
      <c r="S30" s="19"/>
      <c r="T30" s="19"/>
    </row>
    <row r="31" spans="1:20">
      <c r="A31" s="19" t="s">
        <v>94</v>
      </c>
      <c r="B31" s="19" t="s">
        <v>95</v>
      </c>
      <c r="C31" s="19" t="s">
        <v>30</v>
      </c>
      <c r="D31" s="19">
        <v>59000</v>
      </c>
      <c r="E31" s="19" t="s">
        <v>9</v>
      </c>
      <c r="F31" s="19" t="s">
        <v>96</v>
      </c>
      <c r="G31" s="140"/>
      <c r="H31" s="19"/>
      <c r="I31" s="19" t="s">
        <v>11</v>
      </c>
      <c r="J31" s="195" t="str">
        <f t="shared" si="0"/>
        <v/>
      </c>
      <c r="K31" s="19"/>
      <c r="L31" s="19"/>
      <c r="M31" s="195"/>
      <c r="N31" s="140"/>
      <c r="O31" s="19"/>
      <c r="P31" s="19"/>
      <c r="Q31" s="19"/>
      <c r="R31" s="19"/>
      <c r="S31" s="19"/>
      <c r="T31" s="19"/>
    </row>
    <row r="32" spans="1:20">
      <c r="A32" s="19" t="s">
        <v>97</v>
      </c>
      <c r="B32" s="19" t="s">
        <v>98</v>
      </c>
      <c r="C32" s="19" t="s">
        <v>30</v>
      </c>
      <c r="D32" s="19">
        <v>59000</v>
      </c>
      <c r="E32" s="19" t="s">
        <v>9</v>
      </c>
      <c r="F32" s="19" t="s">
        <v>99</v>
      </c>
      <c r="G32" s="140"/>
      <c r="H32" s="19"/>
      <c r="I32" s="19" t="s">
        <v>11</v>
      </c>
      <c r="J32" s="195" t="str">
        <f t="shared" si="0"/>
        <v/>
      </c>
      <c r="K32" s="19"/>
      <c r="L32" s="19"/>
      <c r="M32" s="195"/>
      <c r="N32" s="140"/>
      <c r="O32" s="19"/>
      <c r="P32" s="19"/>
      <c r="Q32" s="19"/>
      <c r="R32" s="19"/>
      <c r="S32" s="19"/>
      <c r="T32" s="19"/>
    </row>
    <row r="33" spans="1:20">
      <c r="A33" s="19" t="s">
        <v>100</v>
      </c>
      <c r="B33" s="19" t="s">
        <v>101</v>
      </c>
      <c r="C33" s="19" t="s">
        <v>30</v>
      </c>
      <c r="D33" s="19">
        <v>59000</v>
      </c>
      <c r="E33" s="19" t="s">
        <v>9</v>
      </c>
      <c r="F33" s="19" t="s">
        <v>102</v>
      </c>
      <c r="G33" s="140"/>
      <c r="H33" s="19"/>
      <c r="I33" s="19" t="s">
        <v>11</v>
      </c>
      <c r="J33" s="195" t="str">
        <f t="shared" si="0"/>
        <v/>
      </c>
      <c r="K33" s="19"/>
      <c r="L33" s="19"/>
      <c r="M33" s="195"/>
      <c r="N33" s="140"/>
      <c r="O33" s="19"/>
      <c r="P33" s="19"/>
      <c r="Q33" s="19"/>
      <c r="R33" s="19"/>
      <c r="S33" s="19"/>
      <c r="T33" s="19"/>
    </row>
    <row r="34" spans="1:20">
      <c r="A34" s="19" t="s">
        <v>103</v>
      </c>
      <c r="B34" s="19" t="s">
        <v>104</v>
      </c>
      <c r="C34" s="19" t="s">
        <v>30</v>
      </c>
      <c r="D34" s="19">
        <v>59000</v>
      </c>
      <c r="E34" s="19" t="s">
        <v>9</v>
      </c>
      <c r="F34" s="19" t="s">
        <v>105</v>
      </c>
      <c r="G34" s="140"/>
      <c r="H34" s="19"/>
      <c r="I34" s="19" t="s">
        <v>11</v>
      </c>
      <c r="J34" s="195" t="str">
        <f t="shared" ref="J34:J65" si="1">IF(AND(H34="ADSL"),54,IF(AND(H34="SDSL"),96,IF(AND(H34="VDSL"),54,"")))</f>
        <v/>
      </c>
      <c r="K34" s="19"/>
      <c r="L34" s="19"/>
      <c r="M34" s="195"/>
      <c r="N34" s="140"/>
      <c r="O34" s="19"/>
      <c r="P34" s="19"/>
      <c r="Q34" s="19"/>
      <c r="R34" s="19"/>
      <c r="S34" s="19"/>
      <c r="T34" s="19"/>
    </row>
    <row r="35" spans="1:20">
      <c r="A35" s="19" t="s">
        <v>106</v>
      </c>
      <c r="B35" s="19" t="s">
        <v>107</v>
      </c>
      <c r="C35" s="19" t="s">
        <v>30</v>
      </c>
      <c r="D35" s="19">
        <v>59000</v>
      </c>
      <c r="E35" s="19" t="s">
        <v>9</v>
      </c>
      <c r="F35" s="19" t="s">
        <v>108</v>
      </c>
      <c r="G35" s="140"/>
      <c r="H35" s="19"/>
      <c r="I35" s="19" t="s">
        <v>11</v>
      </c>
      <c r="J35" s="195" t="str">
        <f t="shared" si="1"/>
        <v/>
      </c>
      <c r="K35" s="19"/>
      <c r="L35" s="19"/>
      <c r="M35" s="195"/>
      <c r="N35" s="140"/>
      <c r="O35" s="19"/>
      <c r="P35" s="19"/>
      <c r="Q35" s="19"/>
      <c r="R35" s="19"/>
      <c r="S35" s="19"/>
      <c r="T35" s="19"/>
    </row>
    <row r="36" spans="1:20">
      <c r="A36" s="19" t="s">
        <v>109</v>
      </c>
      <c r="B36" s="184" t="s">
        <v>1869</v>
      </c>
      <c r="C36" s="19" t="s">
        <v>30</v>
      </c>
      <c r="D36" s="19">
        <v>59000</v>
      </c>
      <c r="E36" s="19" t="s">
        <v>26</v>
      </c>
      <c r="F36" s="19" t="s">
        <v>110</v>
      </c>
      <c r="G36" s="140"/>
      <c r="H36" s="19"/>
      <c r="I36" s="19"/>
      <c r="J36" s="195" t="str">
        <f t="shared" si="1"/>
        <v/>
      </c>
      <c r="K36" s="19"/>
      <c r="L36" s="19"/>
      <c r="M36" s="195"/>
      <c r="N36" s="140"/>
      <c r="O36" s="19"/>
      <c r="P36" s="19"/>
      <c r="Q36" s="19"/>
      <c r="R36" s="19"/>
      <c r="S36" s="19"/>
      <c r="T36" s="19" t="s">
        <v>11</v>
      </c>
    </row>
    <row r="37" spans="1:20">
      <c r="A37" s="19" t="s">
        <v>111</v>
      </c>
      <c r="B37" s="19" t="s">
        <v>112</v>
      </c>
      <c r="C37" s="19" t="s">
        <v>30</v>
      </c>
      <c r="D37" s="19">
        <v>59000</v>
      </c>
      <c r="E37" s="19" t="s">
        <v>9</v>
      </c>
      <c r="F37" s="19" t="s">
        <v>113</v>
      </c>
      <c r="G37" s="140"/>
      <c r="H37" s="19"/>
      <c r="I37" s="19" t="s">
        <v>11</v>
      </c>
      <c r="J37" s="195" t="str">
        <f t="shared" si="1"/>
        <v/>
      </c>
      <c r="K37" s="19"/>
      <c r="L37" s="19"/>
      <c r="M37" s="195"/>
      <c r="N37" s="140"/>
      <c r="O37" s="19"/>
      <c r="P37" s="19"/>
      <c r="Q37" s="19"/>
      <c r="R37" s="19"/>
      <c r="S37" s="19"/>
      <c r="T37" s="19"/>
    </row>
    <row r="38" spans="1:20">
      <c r="A38" s="19" t="s">
        <v>114</v>
      </c>
      <c r="B38" s="19" t="s">
        <v>115</v>
      </c>
      <c r="C38" s="19" t="s">
        <v>30</v>
      </c>
      <c r="D38" s="19">
        <v>59000</v>
      </c>
      <c r="E38" s="19" t="s">
        <v>9</v>
      </c>
      <c r="F38" s="19" t="s">
        <v>116</v>
      </c>
      <c r="G38" s="140"/>
      <c r="H38" s="19"/>
      <c r="I38" s="19" t="s">
        <v>11</v>
      </c>
      <c r="J38" s="195" t="str">
        <f t="shared" si="1"/>
        <v/>
      </c>
      <c r="K38" s="19"/>
      <c r="L38" s="19"/>
      <c r="M38" s="195"/>
      <c r="N38" s="140"/>
      <c r="O38" s="19"/>
      <c r="P38" s="19"/>
      <c r="Q38" s="19"/>
      <c r="R38" s="19"/>
      <c r="S38" s="19"/>
      <c r="T38" s="19"/>
    </row>
    <row r="39" spans="1:20">
      <c r="A39" s="185" t="s">
        <v>117</v>
      </c>
      <c r="B39" s="186" t="s">
        <v>118</v>
      </c>
      <c r="C39" s="187" t="s">
        <v>30</v>
      </c>
      <c r="D39" s="188">
        <v>59000</v>
      </c>
      <c r="E39" s="189"/>
      <c r="F39" s="190" t="s">
        <v>119</v>
      </c>
      <c r="G39" s="190"/>
      <c r="H39" s="191"/>
      <c r="I39" s="192"/>
      <c r="J39" s="192" t="str">
        <f t="shared" si="1"/>
        <v/>
      </c>
      <c r="K39" s="192"/>
      <c r="L39" s="192"/>
      <c r="M39" s="192"/>
      <c r="N39" s="192"/>
      <c r="O39" s="192"/>
      <c r="P39" s="192"/>
      <c r="Q39" s="192"/>
      <c r="R39" s="192"/>
      <c r="S39" s="192"/>
      <c r="T39" s="192" t="s">
        <v>120</v>
      </c>
    </row>
    <row r="40" spans="1:20">
      <c r="A40" s="185" t="s">
        <v>1833</v>
      </c>
      <c r="B40" s="186" t="s">
        <v>118</v>
      </c>
      <c r="C40" s="187" t="s">
        <v>30</v>
      </c>
      <c r="D40" s="188">
        <v>59000</v>
      </c>
      <c r="E40" s="189"/>
      <c r="F40" s="190" t="s">
        <v>119</v>
      </c>
      <c r="G40" s="190"/>
      <c r="H40" s="191"/>
      <c r="I40" s="192"/>
      <c r="J40" s="192" t="str">
        <f t="shared" si="1"/>
        <v/>
      </c>
      <c r="K40" s="192"/>
      <c r="L40" s="192"/>
      <c r="M40" s="192"/>
      <c r="N40" s="192"/>
      <c r="O40" s="192"/>
      <c r="P40" s="192"/>
      <c r="Q40" s="192"/>
      <c r="R40" s="192"/>
      <c r="S40" s="192"/>
      <c r="T40" s="192" t="s">
        <v>120</v>
      </c>
    </row>
    <row r="41" spans="1:20">
      <c r="A41" s="19" t="s">
        <v>121</v>
      </c>
      <c r="B41" s="19" t="s">
        <v>122</v>
      </c>
      <c r="C41" s="19" t="s">
        <v>30</v>
      </c>
      <c r="D41" s="19">
        <v>59000</v>
      </c>
      <c r="E41" s="19" t="s">
        <v>19</v>
      </c>
      <c r="F41" s="19" t="s">
        <v>123</v>
      </c>
      <c r="G41" s="140"/>
      <c r="H41" s="19"/>
      <c r="I41" s="19"/>
      <c r="J41" s="195" t="str">
        <f t="shared" si="1"/>
        <v/>
      </c>
      <c r="K41" s="19"/>
      <c r="L41" s="19"/>
      <c r="M41" s="195"/>
      <c r="N41" s="140"/>
      <c r="O41" s="19" t="s">
        <v>1834</v>
      </c>
      <c r="P41" s="19"/>
      <c r="Q41" s="19" t="s">
        <v>1834</v>
      </c>
      <c r="R41" s="19"/>
      <c r="S41" s="19"/>
      <c r="T41" s="19" t="s">
        <v>21</v>
      </c>
    </row>
    <row r="42" spans="1:20">
      <c r="A42" s="19" t="s">
        <v>124</v>
      </c>
      <c r="B42" s="19" t="s">
        <v>125</v>
      </c>
      <c r="C42" s="19" t="s">
        <v>30</v>
      </c>
      <c r="D42" s="19">
        <v>59000</v>
      </c>
      <c r="E42" s="19" t="s">
        <v>19</v>
      </c>
      <c r="F42" s="19" t="s">
        <v>126</v>
      </c>
      <c r="G42" s="140"/>
      <c r="H42" s="19"/>
      <c r="I42" s="19"/>
      <c r="J42" s="195" t="str">
        <f t="shared" si="1"/>
        <v/>
      </c>
      <c r="K42" s="19"/>
      <c r="L42" s="19"/>
      <c r="M42" s="195"/>
      <c r="N42" s="140"/>
      <c r="O42" s="19" t="s">
        <v>1834</v>
      </c>
      <c r="P42" s="19"/>
      <c r="Q42" s="19" t="s">
        <v>1834</v>
      </c>
      <c r="R42" s="19"/>
      <c r="S42" s="19"/>
      <c r="T42" s="19" t="s">
        <v>21</v>
      </c>
    </row>
    <row r="43" spans="1:20">
      <c r="A43" s="19" t="s">
        <v>127</v>
      </c>
      <c r="B43" s="19" t="s">
        <v>128</v>
      </c>
      <c r="C43" s="19" t="s">
        <v>30</v>
      </c>
      <c r="D43" s="19">
        <v>59000</v>
      </c>
      <c r="E43" s="19" t="s">
        <v>19</v>
      </c>
      <c r="F43" s="19" t="s">
        <v>129</v>
      </c>
      <c r="G43" s="140"/>
      <c r="H43" s="19"/>
      <c r="I43" s="19"/>
      <c r="J43" s="195" t="str">
        <f t="shared" si="1"/>
        <v/>
      </c>
      <c r="K43" s="19"/>
      <c r="L43" s="19"/>
      <c r="M43" s="195"/>
      <c r="N43" s="140"/>
      <c r="O43" s="19" t="s">
        <v>1834</v>
      </c>
      <c r="P43" s="19"/>
      <c r="Q43" s="19" t="s">
        <v>1834</v>
      </c>
      <c r="R43" s="19"/>
      <c r="S43" s="19"/>
      <c r="T43" s="19" t="s">
        <v>21</v>
      </c>
    </row>
    <row r="44" spans="1:20">
      <c r="A44" s="19" t="s">
        <v>130</v>
      </c>
      <c r="B44" s="19" t="s">
        <v>131</v>
      </c>
      <c r="C44" s="19" t="s">
        <v>30</v>
      </c>
      <c r="D44" s="19">
        <v>59000</v>
      </c>
      <c r="E44" s="19" t="s">
        <v>19</v>
      </c>
      <c r="F44" s="19" t="s">
        <v>132</v>
      </c>
      <c r="G44" s="140"/>
      <c r="H44" s="19"/>
      <c r="I44" s="19"/>
      <c r="J44" s="195" t="str">
        <f t="shared" si="1"/>
        <v/>
      </c>
      <c r="K44" s="19"/>
      <c r="L44" s="19"/>
      <c r="M44" s="195"/>
      <c r="N44" s="140"/>
      <c r="O44" s="19" t="s">
        <v>1834</v>
      </c>
      <c r="P44" s="19"/>
      <c r="Q44" s="19" t="s">
        <v>1834</v>
      </c>
      <c r="R44" s="19"/>
      <c r="S44" s="19"/>
      <c r="T44" s="19" t="s">
        <v>21</v>
      </c>
    </row>
    <row r="45" spans="1:20">
      <c r="A45" s="19" t="s">
        <v>133</v>
      </c>
      <c r="B45" s="19" t="s">
        <v>134</v>
      </c>
      <c r="C45" s="19" t="s">
        <v>30</v>
      </c>
      <c r="D45" s="19">
        <v>59000</v>
      </c>
      <c r="E45" s="19" t="s">
        <v>19</v>
      </c>
      <c r="F45" s="19" t="s">
        <v>135</v>
      </c>
      <c r="G45" s="140"/>
      <c r="H45" s="19"/>
      <c r="I45" s="19"/>
      <c r="J45" s="195" t="str">
        <f t="shared" si="1"/>
        <v/>
      </c>
      <c r="K45" s="19"/>
      <c r="L45" s="19"/>
      <c r="M45" s="195"/>
      <c r="N45" s="140"/>
      <c r="O45" s="19" t="s">
        <v>1834</v>
      </c>
      <c r="P45" s="19"/>
      <c r="Q45" s="19" t="s">
        <v>1834</v>
      </c>
      <c r="R45" s="19"/>
      <c r="S45" s="19"/>
      <c r="T45" s="19" t="s">
        <v>21</v>
      </c>
    </row>
    <row r="46" spans="1:20">
      <c r="A46" s="19" t="s">
        <v>136</v>
      </c>
      <c r="B46" s="19" t="s">
        <v>98</v>
      </c>
      <c r="C46" s="19" t="s">
        <v>30</v>
      </c>
      <c r="D46" s="19">
        <v>59000</v>
      </c>
      <c r="E46" s="19" t="s">
        <v>19</v>
      </c>
      <c r="F46" s="19" t="s">
        <v>137</v>
      </c>
      <c r="G46" s="140"/>
      <c r="H46" s="19"/>
      <c r="I46" s="19"/>
      <c r="J46" s="195" t="str">
        <f t="shared" si="1"/>
        <v/>
      </c>
      <c r="K46" s="19"/>
      <c r="L46" s="19"/>
      <c r="M46" s="195"/>
      <c r="N46" s="140"/>
      <c r="O46" s="19" t="s">
        <v>1834</v>
      </c>
      <c r="P46" s="19"/>
      <c r="Q46" s="19" t="s">
        <v>1834</v>
      </c>
      <c r="R46" s="19"/>
      <c r="S46" s="19"/>
      <c r="T46" s="19" t="s">
        <v>21</v>
      </c>
    </row>
    <row r="47" spans="1:20">
      <c r="A47" s="19" t="s">
        <v>138</v>
      </c>
      <c r="B47" s="19" t="s">
        <v>139</v>
      </c>
      <c r="C47" s="19" t="s">
        <v>30</v>
      </c>
      <c r="D47" s="19">
        <v>59000</v>
      </c>
      <c r="E47" s="19" t="s">
        <v>19</v>
      </c>
      <c r="F47" s="19" t="s">
        <v>140</v>
      </c>
      <c r="G47" s="140"/>
      <c r="H47" s="19"/>
      <c r="I47" s="19"/>
      <c r="J47" s="195" t="str">
        <f t="shared" si="1"/>
        <v/>
      </c>
      <c r="K47" s="19"/>
      <c r="L47" s="19"/>
      <c r="M47" s="195"/>
      <c r="N47" s="140"/>
      <c r="O47" s="19" t="s">
        <v>1834</v>
      </c>
      <c r="P47" s="19"/>
      <c r="Q47" s="19" t="s">
        <v>1834</v>
      </c>
      <c r="R47" s="19"/>
      <c r="S47" s="19"/>
      <c r="T47" s="19" t="s">
        <v>21</v>
      </c>
    </row>
    <row r="48" spans="1:20">
      <c r="A48" s="19" t="s">
        <v>141</v>
      </c>
      <c r="B48" s="19" t="s">
        <v>142</v>
      </c>
      <c r="C48" s="19" t="s">
        <v>30</v>
      </c>
      <c r="D48" s="19">
        <v>59000</v>
      </c>
      <c r="E48" s="19" t="s">
        <v>19</v>
      </c>
      <c r="F48" s="19" t="s">
        <v>143</v>
      </c>
      <c r="G48" s="140"/>
      <c r="H48" s="19"/>
      <c r="I48" s="19"/>
      <c r="J48" s="195" t="str">
        <f t="shared" si="1"/>
        <v/>
      </c>
      <c r="K48" s="19"/>
      <c r="L48" s="19"/>
      <c r="M48" s="195"/>
      <c r="N48" s="140"/>
      <c r="O48" s="19" t="s">
        <v>1834</v>
      </c>
      <c r="P48" s="19"/>
      <c r="Q48" s="19" t="s">
        <v>1834</v>
      </c>
      <c r="R48" s="19"/>
      <c r="S48" s="19"/>
      <c r="T48" s="19" t="s">
        <v>21</v>
      </c>
    </row>
    <row r="49" spans="1:20">
      <c r="A49" s="19" t="s">
        <v>144</v>
      </c>
      <c r="B49" s="19" t="s">
        <v>145</v>
      </c>
      <c r="C49" s="19" t="s">
        <v>30</v>
      </c>
      <c r="D49" s="19">
        <v>59000</v>
      </c>
      <c r="E49" s="19" t="s">
        <v>19</v>
      </c>
      <c r="F49" s="19" t="s">
        <v>146</v>
      </c>
      <c r="G49" s="140"/>
      <c r="H49" s="19"/>
      <c r="I49" s="19"/>
      <c r="J49" s="195" t="str">
        <f t="shared" si="1"/>
        <v/>
      </c>
      <c r="K49" s="19"/>
      <c r="L49" s="19"/>
      <c r="M49" s="195"/>
      <c r="N49" s="140"/>
      <c r="O49" s="19" t="s">
        <v>1834</v>
      </c>
      <c r="P49" s="19"/>
      <c r="Q49" s="19" t="s">
        <v>1834</v>
      </c>
      <c r="R49" s="19"/>
      <c r="S49" s="19"/>
      <c r="T49" s="19" t="s">
        <v>21</v>
      </c>
    </row>
    <row r="50" spans="1:20">
      <c r="A50" s="19" t="s">
        <v>147</v>
      </c>
      <c r="B50" s="19" t="s">
        <v>148</v>
      </c>
      <c r="C50" s="19" t="s">
        <v>30</v>
      </c>
      <c r="D50" s="19">
        <v>59000</v>
      </c>
      <c r="E50" s="19" t="s">
        <v>19</v>
      </c>
      <c r="F50" s="19" t="s">
        <v>149</v>
      </c>
      <c r="G50" s="140"/>
      <c r="H50" s="19"/>
      <c r="I50" s="19"/>
      <c r="J50" s="195" t="str">
        <f t="shared" si="1"/>
        <v/>
      </c>
      <c r="K50" s="19"/>
      <c r="L50" s="19"/>
      <c r="M50" s="195"/>
      <c r="N50" s="140"/>
      <c r="O50" s="19" t="s">
        <v>1834</v>
      </c>
      <c r="P50" s="19"/>
      <c r="Q50" s="19" t="s">
        <v>1834</v>
      </c>
      <c r="R50" s="19"/>
      <c r="S50" s="19"/>
      <c r="T50" s="19" t="s">
        <v>21</v>
      </c>
    </row>
    <row r="51" spans="1:20">
      <c r="A51" s="19" t="s">
        <v>150</v>
      </c>
      <c r="B51" s="19" t="s">
        <v>151</v>
      </c>
      <c r="C51" s="19" t="s">
        <v>30</v>
      </c>
      <c r="D51" s="19">
        <v>59000</v>
      </c>
      <c r="E51" s="19" t="s">
        <v>1828</v>
      </c>
      <c r="F51" s="19" t="s">
        <v>152</v>
      </c>
      <c r="G51" s="140"/>
      <c r="H51" s="19"/>
      <c r="I51" s="19" t="s">
        <v>35</v>
      </c>
      <c r="J51" s="195" t="str">
        <f t="shared" si="1"/>
        <v/>
      </c>
      <c r="K51" s="19"/>
      <c r="L51" s="19"/>
      <c r="M51" s="195"/>
      <c r="N51" s="140"/>
      <c r="O51" s="19"/>
      <c r="P51" s="19"/>
      <c r="Q51" s="19"/>
      <c r="R51" s="19"/>
      <c r="S51" s="19"/>
      <c r="T51" s="19"/>
    </row>
    <row r="52" spans="1:20">
      <c r="A52" s="19" t="s">
        <v>153</v>
      </c>
      <c r="B52" s="19" t="s">
        <v>154</v>
      </c>
      <c r="C52" s="19" t="s">
        <v>30</v>
      </c>
      <c r="D52" s="19">
        <v>59000</v>
      </c>
      <c r="E52" s="19" t="s">
        <v>1828</v>
      </c>
      <c r="F52" s="19" t="s">
        <v>155</v>
      </c>
      <c r="G52" s="140"/>
      <c r="H52" s="19"/>
      <c r="I52" s="19" t="s">
        <v>35</v>
      </c>
      <c r="J52" s="195" t="str">
        <f t="shared" si="1"/>
        <v/>
      </c>
      <c r="K52" s="19"/>
      <c r="L52" s="19"/>
      <c r="M52" s="195"/>
      <c r="N52" s="140"/>
      <c r="O52" s="19"/>
      <c r="P52" s="19"/>
      <c r="Q52" s="19"/>
      <c r="R52" s="19"/>
      <c r="S52" s="19"/>
      <c r="T52" s="19"/>
    </row>
    <row r="53" spans="1:20">
      <c r="A53" s="19" t="s">
        <v>156</v>
      </c>
      <c r="B53" s="19" t="s">
        <v>157</v>
      </c>
      <c r="C53" s="19" t="s">
        <v>30</v>
      </c>
      <c r="D53" s="19">
        <v>59000</v>
      </c>
      <c r="E53" s="19" t="s">
        <v>1828</v>
      </c>
      <c r="F53" s="19" t="s">
        <v>158</v>
      </c>
      <c r="G53" s="140"/>
      <c r="H53" s="19"/>
      <c r="I53" s="19" t="s">
        <v>35</v>
      </c>
      <c r="J53" s="195" t="str">
        <f t="shared" si="1"/>
        <v/>
      </c>
      <c r="K53" s="19"/>
      <c r="L53" s="19"/>
      <c r="M53" s="195"/>
      <c r="N53" s="140"/>
      <c r="O53" s="19"/>
      <c r="P53" s="19"/>
      <c r="Q53" s="19"/>
      <c r="R53" s="19"/>
      <c r="S53" s="19"/>
      <c r="T53" s="19"/>
    </row>
    <row r="54" spans="1:20">
      <c r="A54" s="19" t="s">
        <v>159</v>
      </c>
      <c r="B54" s="19" t="s">
        <v>160</v>
      </c>
      <c r="C54" s="19" t="s">
        <v>30</v>
      </c>
      <c r="D54" s="19">
        <v>59000</v>
      </c>
      <c r="E54" s="19" t="s">
        <v>26</v>
      </c>
      <c r="F54" s="19" t="s">
        <v>161</v>
      </c>
      <c r="G54" s="140"/>
      <c r="H54" s="19"/>
      <c r="I54" s="19"/>
      <c r="J54" s="195" t="str">
        <f t="shared" si="1"/>
        <v/>
      </c>
      <c r="K54" s="19"/>
      <c r="L54" s="19"/>
      <c r="M54" s="195"/>
      <c r="N54" s="140"/>
      <c r="O54" s="19"/>
      <c r="P54" s="19"/>
      <c r="Q54" s="19"/>
      <c r="R54" s="19"/>
      <c r="S54" s="19"/>
      <c r="T54" s="19" t="s">
        <v>11</v>
      </c>
    </row>
    <row r="55" spans="1:20">
      <c r="A55" s="19" t="s">
        <v>162</v>
      </c>
      <c r="B55" s="19" t="s">
        <v>163</v>
      </c>
      <c r="C55" s="19" t="s">
        <v>30</v>
      </c>
      <c r="D55" s="19">
        <v>59000</v>
      </c>
      <c r="E55" s="19" t="s">
        <v>19</v>
      </c>
      <c r="F55" s="19" t="s">
        <v>164</v>
      </c>
      <c r="G55" s="140"/>
      <c r="H55" s="19"/>
      <c r="I55" s="19"/>
      <c r="J55" s="195" t="str">
        <f t="shared" si="1"/>
        <v/>
      </c>
      <c r="K55" s="19"/>
      <c r="L55" s="19"/>
      <c r="M55" s="195"/>
      <c r="N55" s="140"/>
      <c r="O55" s="19" t="s">
        <v>1834</v>
      </c>
      <c r="P55" s="19"/>
      <c r="Q55" s="19" t="s">
        <v>1834</v>
      </c>
      <c r="R55" s="19"/>
      <c r="S55" s="19"/>
      <c r="T55" s="19" t="s">
        <v>21</v>
      </c>
    </row>
    <row r="56" spans="1:20">
      <c r="A56" s="19" t="s">
        <v>165</v>
      </c>
      <c r="B56" s="19" t="s">
        <v>166</v>
      </c>
      <c r="C56" s="19" t="s">
        <v>30</v>
      </c>
      <c r="D56" s="19">
        <v>59000</v>
      </c>
      <c r="E56" s="19" t="s">
        <v>19</v>
      </c>
      <c r="F56" s="19" t="s">
        <v>167</v>
      </c>
      <c r="G56" s="140"/>
      <c r="H56" s="19"/>
      <c r="I56" s="19"/>
      <c r="J56" s="195" t="str">
        <f t="shared" si="1"/>
        <v/>
      </c>
      <c r="K56" s="19"/>
      <c r="L56" s="19"/>
      <c r="M56" s="195"/>
      <c r="N56" s="140"/>
      <c r="O56" s="19" t="s">
        <v>1834</v>
      </c>
      <c r="P56" s="19"/>
      <c r="Q56" s="19" t="s">
        <v>1834</v>
      </c>
      <c r="R56" s="19"/>
      <c r="S56" s="19"/>
      <c r="T56" s="19" t="s">
        <v>21</v>
      </c>
    </row>
    <row r="57" spans="1:20">
      <c r="A57" s="19" t="s">
        <v>168</v>
      </c>
      <c r="B57" s="19" t="s">
        <v>169</v>
      </c>
      <c r="C57" s="19" t="s">
        <v>30</v>
      </c>
      <c r="D57" s="19">
        <v>59000</v>
      </c>
      <c r="E57" s="19" t="s">
        <v>19</v>
      </c>
      <c r="F57" s="19" t="s">
        <v>170</v>
      </c>
      <c r="G57" s="140"/>
      <c r="H57" s="19" t="s">
        <v>1817</v>
      </c>
      <c r="I57" s="19" t="s">
        <v>1822</v>
      </c>
      <c r="J57" s="195">
        <f t="shared" si="1"/>
        <v>54</v>
      </c>
      <c r="K57" s="19"/>
      <c r="L57" s="19"/>
      <c r="M57" s="195"/>
      <c r="N57" s="140"/>
      <c r="O57" s="19" t="s">
        <v>1834</v>
      </c>
      <c r="P57" s="19"/>
      <c r="Q57" s="19" t="s">
        <v>1834</v>
      </c>
      <c r="R57" s="19"/>
      <c r="S57" s="19"/>
      <c r="T57" s="19" t="s">
        <v>21</v>
      </c>
    </row>
    <row r="58" spans="1:20">
      <c r="A58" s="19" t="s">
        <v>171</v>
      </c>
      <c r="B58" s="184" t="s">
        <v>1870</v>
      </c>
      <c r="C58" s="19" t="s">
        <v>30</v>
      </c>
      <c r="D58" s="19">
        <v>59000</v>
      </c>
      <c r="E58" s="19" t="s">
        <v>9</v>
      </c>
      <c r="F58" s="19" t="s">
        <v>172</v>
      </c>
      <c r="G58" s="140"/>
      <c r="H58" s="19"/>
      <c r="I58" s="19" t="s">
        <v>35</v>
      </c>
      <c r="J58" s="195" t="str">
        <f t="shared" si="1"/>
        <v/>
      </c>
      <c r="K58" s="19"/>
      <c r="L58" s="19"/>
      <c r="M58" s="195"/>
      <c r="N58" s="140"/>
      <c r="O58" s="19"/>
      <c r="P58" s="19"/>
      <c r="Q58" s="19"/>
      <c r="R58" s="19"/>
      <c r="S58" s="19"/>
      <c r="T58" s="19"/>
    </row>
    <row r="59" spans="1:20">
      <c r="A59" s="19" t="s">
        <v>173</v>
      </c>
      <c r="B59" s="19" t="s">
        <v>1829</v>
      </c>
      <c r="C59" s="19" t="s">
        <v>30</v>
      </c>
      <c r="D59" s="19">
        <v>59000</v>
      </c>
      <c r="E59" s="19" t="s">
        <v>9</v>
      </c>
      <c r="F59" s="19" t="s">
        <v>174</v>
      </c>
      <c r="G59" s="140"/>
      <c r="H59" s="19"/>
      <c r="I59" s="19" t="s">
        <v>35</v>
      </c>
      <c r="J59" s="195" t="str">
        <f t="shared" si="1"/>
        <v/>
      </c>
      <c r="K59" s="19"/>
      <c r="L59" s="19"/>
      <c r="M59" s="195"/>
      <c r="N59" s="140"/>
      <c r="O59" s="19"/>
      <c r="P59" s="19"/>
      <c r="Q59" s="19"/>
      <c r="R59" s="19"/>
      <c r="S59" s="19"/>
      <c r="T59" s="19"/>
    </row>
    <row r="60" spans="1:20">
      <c r="A60" s="19" t="s">
        <v>175</v>
      </c>
      <c r="B60" s="19" t="s">
        <v>176</v>
      </c>
      <c r="C60" s="19" t="s">
        <v>30</v>
      </c>
      <c r="D60" s="19">
        <v>59000</v>
      </c>
      <c r="E60" s="19" t="s">
        <v>9</v>
      </c>
      <c r="F60" s="19" t="s">
        <v>177</v>
      </c>
      <c r="G60" s="140"/>
      <c r="H60" s="19"/>
      <c r="I60" s="19" t="s">
        <v>11</v>
      </c>
      <c r="J60" s="195" t="str">
        <f t="shared" si="1"/>
        <v/>
      </c>
      <c r="K60" s="19"/>
      <c r="L60" s="19"/>
      <c r="M60" s="195"/>
      <c r="N60" s="140"/>
      <c r="O60" s="19"/>
      <c r="P60" s="19"/>
      <c r="Q60" s="19"/>
      <c r="R60" s="19"/>
      <c r="S60" s="19"/>
      <c r="T60" s="19"/>
    </row>
    <row r="61" spans="1:20">
      <c r="A61" s="19" t="s">
        <v>178</v>
      </c>
      <c r="B61" s="19" t="s">
        <v>179</v>
      </c>
      <c r="C61" s="19" t="s">
        <v>30</v>
      </c>
      <c r="D61" s="19">
        <v>59000</v>
      </c>
      <c r="E61" s="19" t="s">
        <v>26</v>
      </c>
      <c r="F61" s="19" t="s">
        <v>180</v>
      </c>
      <c r="G61" s="140"/>
      <c r="H61" s="19"/>
      <c r="I61" s="19"/>
      <c r="J61" s="195" t="str">
        <f t="shared" si="1"/>
        <v/>
      </c>
      <c r="K61" s="19"/>
      <c r="L61" s="19"/>
      <c r="M61" s="195"/>
      <c r="N61" s="140"/>
      <c r="O61" s="19"/>
      <c r="P61" s="19"/>
      <c r="Q61" s="19"/>
      <c r="R61" s="19"/>
      <c r="S61" s="19"/>
      <c r="T61" s="19" t="s">
        <v>35</v>
      </c>
    </row>
    <row r="62" spans="1:20">
      <c r="A62" s="19" t="s">
        <v>182</v>
      </c>
      <c r="B62" s="19" t="s">
        <v>183</v>
      </c>
      <c r="C62" s="19" t="s">
        <v>30</v>
      </c>
      <c r="D62" s="19">
        <v>59000</v>
      </c>
      <c r="E62" s="19" t="s">
        <v>26</v>
      </c>
      <c r="F62" s="19" t="s">
        <v>184</v>
      </c>
      <c r="G62" s="140"/>
      <c r="H62" s="19"/>
      <c r="I62" s="19"/>
      <c r="J62" s="195" t="str">
        <f t="shared" si="1"/>
        <v/>
      </c>
      <c r="K62" s="19"/>
      <c r="L62" s="19"/>
      <c r="M62" s="195"/>
      <c r="N62" s="140"/>
      <c r="O62" s="19"/>
      <c r="P62" s="19"/>
      <c r="Q62" s="19"/>
      <c r="R62" s="19"/>
      <c r="S62" s="19"/>
      <c r="T62" s="19" t="s">
        <v>21</v>
      </c>
    </row>
    <row r="63" spans="1:20">
      <c r="A63" s="19" t="s">
        <v>185</v>
      </c>
      <c r="B63" s="19" t="s">
        <v>186</v>
      </c>
      <c r="C63" s="19" t="s">
        <v>30</v>
      </c>
      <c r="D63" s="19">
        <v>59000</v>
      </c>
      <c r="E63" s="19" t="s">
        <v>9</v>
      </c>
      <c r="F63" s="19" t="s">
        <v>187</v>
      </c>
      <c r="G63" s="140"/>
      <c r="H63" s="19"/>
      <c r="I63" s="19" t="s">
        <v>11</v>
      </c>
      <c r="J63" s="195" t="str">
        <f t="shared" si="1"/>
        <v/>
      </c>
      <c r="K63" s="19"/>
      <c r="L63" s="19"/>
      <c r="M63" s="195"/>
      <c r="N63" s="140"/>
      <c r="O63" s="19"/>
      <c r="P63" s="19"/>
      <c r="Q63" s="19"/>
      <c r="R63" s="19"/>
      <c r="S63" s="19"/>
      <c r="T63" s="19"/>
    </row>
    <row r="64" spans="1:20">
      <c r="A64" s="19" t="s">
        <v>188</v>
      </c>
      <c r="B64" s="19" t="s">
        <v>189</v>
      </c>
      <c r="C64" s="19" t="s">
        <v>30</v>
      </c>
      <c r="D64" s="19">
        <v>59000</v>
      </c>
      <c r="E64" s="19" t="s">
        <v>26</v>
      </c>
      <c r="F64" s="19" t="s">
        <v>190</v>
      </c>
      <c r="G64" s="140"/>
      <c r="H64" s="19"/>
      <c r="I64" s="19"/>
      <c r="J64" s="195" t="str">
        <f t="shared" si="1"/>
        <v/>
      </c>
      <c r="K64" s="19"/>
      <c r="L64" s="19"/>
      <c r="M64" s="195"/>
      <c r="N64" s="140"/>
      <c r="O64" s="19"/>
      <c r="P64" s="19"/>
      <c r="Q64" s="19"/>
      <c r="R64" s="19"/>
      <c r="S64" s="19"/>
      <c r="T64" s="19" t="s">
        <v>21</v>
      </c>
    </row>
    <row r="65" spans="1:20">
      <c r="A65" s="19" t="s">
        <v>191</v>
      </c>
      <c r="B65" s="19" t="s">
        <v>192</v>
      </c>
      <c r="C65" s="19" t="s">
        <v>193</v>
      </c>
      <c r="D65" s="19">
        <v>59160</v>
      </c>
      <c r="E65" s="19" t="s">
        <v>9</v>
      </c>
      <c r="F65" s="19" t="s">
        <v>194</v>
      </c>
      <c r="G65" s="140"/>
      <c r="H65" s="19"/>
      <c r="I65" s="19" t="s">
        <v>11</v>
      </c>
      <c r="J65" s="195" t="str">
        <f t="shared" si="1"/>
        <v/>
      </c>
      <c r="K65" s="19"/>
      <c r="L65" s="19"/>
      <c r="M65" s="195"/>
      <c r="N65" s="140"/>
      <c r="O65" s="19"/>
      <c r="P65" s="19"/>
      <c r="Q65" s="19"/>
      <c r="R65" s="19"/>
      <c r="S65" s="19"/>
      <c r="T65" s="19"/>
    </row>
    <row r="66" spans="1:20">
      <c r="A66" s="19" t="s">
        <v>195</v>
      </c>
      <c r="B66" s="19" t="s">
        <v>196</v>
      </c>
      <c r="C66" s="19" t="s">
        <v>193</v>
      </c>
      <c r="D66" s="19">
        <v>59160</v>
      </c>
      <c r="E66" s="19" t="s">
        <v>19</v>
      </c>
      <c r="F66" s="19" t="s">
        <v>197</v>
      </c>
      <c r="G66" s="140"/>
      <c r="H66" s="19"/>
      <c r="I66" s="19"/>
      <c r="J66" s="195" t="str">
        <f t="shared" ref="J66:J97" si="2">IF(AND(H66="ADSL"),54,IF(AND(H66="SDSL"),96,IF(AND(H66="VDSL"),54,"")))</f>
        <v/>
      </c>
      <c r="K66" s="19"/>
      <c r="L66" s="19"/>
      <c r="M66" s="195"/>
      <c r="N66" s="140"/>
      <c r="O66" s="19" t="s">
        <v>1834</v>
      </c>
      <c r="P66" s="19"/>
      <c r="Q66" s="19" t="s">
        <v>379</v>
      </c>
      <c r="R66" s="19"/>
      <c r="S66" s="19"/>
      <c r="T66" s="19" t="s">
        <v>35</v>
      </c>
    </row>
    <row r="67" spans="1:20">
      <c r="A67" s="19" t="s">
        <v>198</v>
      </c>
      <c r="B67" s="19" t="s">
        <v>199</v>
      </c>
      <c r="C67" s="19" t="s">
        <v>193</v>
      </c>
      <c r="D67" s="19">
        <v>59160</v>
      </c>
      <c r="E67" s="19" t="s">
        <v>19</v>
      </c>
      <c r="F67" s="19" t="s">
        <v>200</v>
      </c>
      <c r="G67" s="140"/>
      <c r="H67" s="19"/>
      <c r="I67" s="19"/>
      <c r="J67" s="195"/>
      <c r="K67" s="19"/>
      <c r="L67" s="19"/>
      <c r="M67" s="195"/>
      <c r="N67" s="140"/>
      <c r="O67" s="19" t="s">
        <v>1834</v>
      </c>
      <c r="P67" s="19"/>
      <c r="Q67" s="19" t="s">
        <v>379</v>
      </c>
      <c r="R67" s="19"/>
      <c r="S67" s="19"/>
      <c r="T67" s="19" t="s">
        <v>35</v>
      </c>
    </row>
    <row r="68" spans="1:20">
      <c r="A68" s="19" t="s">
        <v>201</v>
      </c>
      <c r="B68" s="19" t="s">
        <v>202</v>
      </c>
      <c r="C68" s="19" t="s">
        <v>193</v>
      </c>
      <c r="D68" s="19">
        <v>59160</v>
      </c>
      <c r="E68" s="19" t="s">
        <v>19</v>
      </c>
      <c r="F68" s="19" t="s">
        <v>203</v>
      </c>
      <c r="G68" s="140"/>
      <c r="H68" s="19"/>
      <c r="I68" s="19"/>
      <c r="J68" s="195" t="str">
        <f t="shared" si="2"/>
        <v/>
      </c>
      <c r="K68" s="19"/>
      <c r="L68" s="19"/>
      <c r="M68" s="195"/>
      <c r="N68" s="140"/>
      <c r="O68" s="19" t="s">
        <v>379</v>
      </c>
      <c r="P68" s="19"/>
      <c r="Q68" s="19" t="s">
        <v>379</v>
      </c>
      <c r="R68" s="19"/>
      <c r="S68" s="19"/>
      <c r="T68" s="19" t="s">
        <v>11</v>
      </c>
    </row>
    <row r="69" spans="1:20">
      <c r="A69" s="19" t="s">
        <v>204</v>
      </c>
      <c r="B69" s="19" t="s">
        <v>202</v>
      </c>
      <c r="C69" s="19" t="s">
        <v>193</v>
      </c>
      <c r="D69" s="19">
        <v>59160</v>
      </c>
      <c r="E69" s="19" t="s">
        <v>9</v>
      </c>
      <c r="F69" s="19" t="s">
        <v>205</v>
      </c>
      <c r="G69" s="140"/>
      <c r="H69" s="19"/>
      <c r="I69" s="19" t="s">
        <v>11</v>
      </c>
      <c r="J69" s="195" t="str">
        <f t="shared" si="2"/>
        <v/>
      </c>
      <c r="K69" s="19"/>
      <c r="L69" s="19"/>
      <c r="M69" s="195"/>
      <c r="N69" s="140"/>
      <c r="O69" s="19"/>
      <c r="P69" s="19"/>
      <c r="Q69" s="19"/>
      <c r="R69" s="19"/>
      <c r="S69" s="19"/>
      <c r="T69" s="19"/>
    </row>
    <row r="70" spans="1:20">
      <c r="A70" s="19" t="s">
        <v>206</v>
      </c>
      <c r="B70" s="19" t="s">
        <v>207</v>
      </c>
      <c r="C70" s="19" t="s">
        <v>193</v>
      </c>
      <c r="D70" s="19">
        <v>59160</v>
      </c>
      <c r="E70" s="19" t="s">
        <v>9</v>
      </c>
      <c r="F70" s="19" t="s">
        <v>208</v>
      </c>
      <c r="G70" s="140"/>
      <c r="H70" s="19"/>
      <c r="I70" s="19" t="s">
        <v>11</v>
      </c>
      <c r="J70" s="195" t="str">
        <f t="shared" si="2"/>
        <v/>
      </c>
      <c r="K70" s="19"/>
      <c r="L70" s="19"/>
      <c r="M70" s="195"/>
      <c r="N70" s="140"/>
      <c r="O70" s="19"/>
      <c r="P70" s="19"/>
      <c r="Q70" s="19"/>
      <c r="R70" s="19"/>
      <c r="S70" s="19"/>
      <c r="T70" s="19"/>
    </row>
    <row r="71" spans="1:20">
      <c r="A71" s="19" t="s">
        <v>209</v>
      </c>
      <c r="B71" s="19" t="s">
        <v>210</v>
      </c>
      <c r="C71" s="19" t="s">
        <v>193</v>
      </c>
      <c r="D71" s="19">
        <v>59160</v>
      </c>
      <c r="E71" s="19" t="s">
        <v>9</v>
      </c>
      <c r="F71" s="19" t="s">
        <v>211</v>
      </c>
      <c r="G71" s="140"/>
      <c r="H71" s="19"/>
      <c r="I71" s="19" t="s">
        <v>11</v>
      </c>
      <c r="J71" s="195" t="str">
        <f t="shared" si="2"/>
        <v/>
      </c>
      <c r="K71" s="19"/>
      <c r="L71" s="19"/>
      <c r="M71" s="195"/>
      <c r="N71" s="140"/>
      <c r="O71" s="19"/>
      <c r="P71" s="19"/>
      <c r="Q71" s="19"/>
      <c r="R71" s="19"/>
      <c r="S71" s="19"/>
      <c r="T71" s="19"/>
    </row>
    <row r="72" spans="1:20">
      <c r="A72" s="19" t="s">
        <v>212</v>
      </c>
      <c r="B72" s="19" t="s">
        <v>213</v>
      </c>
      <c r="C72" s="19" t="s">
        <v>193</v>
      </c>
      <c r="D72" s="19">
        <v>59160</v>
      </c>
      <c r="E72" s="19" t="s">
        <v>9</v>
      </c>
      <c r="F72" s="19" t="s">
        <v>214</v>
      </c>
      <c r="G72" s="140"/>
      <c r="H72" s="19"/>
      <c r="I72" s="19" t="s">
        <v>11</v>
      </c>
      <c r="J72" s="195" t="str">
        <f t="shared" si="2"/>
        <v/>
      </c>
      <c r="K72" s="19"/>
      <c r="L72" s="19"/>
      <c r="M72" s="195"/>
      <c r="N72" s="140"/>
      <c r="O72" s="19"/>
      <c r="P72" s="19"/>
      <c r="Q72" s="19"/>
      <c r="R72" s="19"/>
      <c r="S72" s="19"/>
      <c r="T72" s="19"/>
    </row>
    <row r="73" spans="1:20">
      <c r="A73" s="19" t="s">
        <v>215</v>
      </c>
      <c r="B73" s="19" t="s">
        <v>199</v>
      </c>
      <c r="C73" s="19" t="s">
        <v>193</v>
      </c>
      <c r="D73" s="19">
        <v>59160</v>
      </c>
      <c r="E73" s="19" t="s">
        <v>9</v>
      </c>
      <c r="F73" s="19" t="s">
        <v>216</v>
      </c>
      <c r="G73" s="140"/>
      <c r="H73" s="19"/>
      <c r="I73" s="19" t="s">
        <v>11</v>
      </c>
      <c r="J73" s="195" t="str">
        <f t="shared" si="2"/>
        <v/>
      </c>
      <c r="K73" s="19"/>
      <c r="L73" s="19"/>
      <c r="M73" s="195"/>
      <c r="N73" s="140"/>
      <c r="O73" s="19"/>
      <c r="P73" s="19"/>
      <c r="Q73" s="19"/>
      <c r="R73" s="19"/>
      <c r="S73" s="19"/>
      <c r="T73" s="19"/>
    </row>
    <row r="74" spans="1:20">
      <c r="A74" s="19" t="s">
        <v>217</v>
      </c>
      <c r="B74" s="19" t="s">
        <v>218</v>
      </c>
      <c r="C74" s="19" t="s">
        <v>193</v>
      </c>
      <c r="D74" s="19">
        <v>59160</v>
      </c>
      <c r="E74" s="19" t="s">
        <v>19</v>
      </c>
      <c r="F74" s="19" t="s">
        <v>219</v>
      </c>
      <c r="G74" s="140"/>
      <c r="H74" s="19"/>
      <c r="I74" s="19"/>
      <c r="J74" s="195" t="str">
        <f t="shared" si="2"/>
        <v/>
      </c>
      <c r="K74" s="19"/>
      <c r="L74" s="19"/>
      <c r="M74" s="195"/>
      <c r="N74" s="140"/>
      <c r="O74" s="19" t="s">
        <v>1834</v>
      </c>
      <c r="P74" s="19"/>
      <c r="Q74" s="19" t="s">
        <v>1834</v>
      </c>
      <c r="R74" s="19"/>
      <c r="S74" s="19"/>
      <c r="T74" s="19" t="s">
        <v>21</v>
      </c>
    </row>
    <row r="75" spans="1:20">
      <c r="A75" s="19" t="s">
        <v>220</v>
      </c>
      <c r="B75" s="19" t="s">
        <v>221</v>
      </c>
      <c r="C75" s="19" t="s">
        <v>193</v>
      </c>
      <c r="D75" s="19">
        <v>59160</v>
      </c>
      <c r="E75" s="19" t="s">
        <v>9</v>
      </c>
      <c r="F75" s="19" t="s">
        <v>222</v>
      </c>
      <c r="G75" s="140"/>
      <c r="H75" s="19"/>
      <c r="I75" s="19" t="s">
        <v>11</v>
      </c>
      <c r="J75" s="195" t="str">
        <f t="shared" si="2"/>
        <v/>
      </c>
      <c r="K75" s="19"/>
      <c r="L75" s="19"/>
      <c r="M75" s="195"/>
      <c r="N75" s="140"/>
      <c r="O75" s="19"/>
      <c r="P75" s="19"/>
      <c r="Q75" s="19"/>
      <c r="R75" s="19"/>
      <c r="S75" s="19"/>
      <c r="T75" s="19"/>
    </row>
    <row r="76" spans="1:20">
      <c r="A76" s="19" t="s">
        <v>223</v>
      </c>
      <c r="B76" s="19" t="s">
        <v>224</v>
      </c>
      <c r="C76" s="19" t="s">
        <v>193</v>
      </c>
      <c r="D76" s="19">
        <v>59160</v>
      </c>
      <c r="E76" s="19" t="s">
        <v>9</v>
      </c>
      <c r="F76" s="19" t="s">
        <v>225</v>
      </c>
      <c r="G76" s="140"/>
      <c r="H76" s="19"/>
      <c r="I76" s="19" t="s">
        <v>11</v>
      </c>
      <c r="J76" s="195" t="str">
        <f t="shared" si="2"/>
        <v/>
      </c>
      <c r="K76" s="19"/>
      <c r="L76" s="19"/>
      <c r="M76" s="195"/>
      <c r="N76" s="140"/>
      <c r="O76" s="19"/>
      <c r="P76" s="19"/>
      <c r="Q76" s="19"/>
      <c r="R76" s="19"/>
      <c r="S76" s="19"/>
      <c r="T76" s="19"/>
    </row>
    <row r="77" spans="1:20">
      <c r="A77" s="19" t="s">
        <v>226</v>
      </c>
      <c r="B77" s="19" t="s">
        <v>227</v>
      </c>
      <c r="C77" s="19" t="s">
        <v>30</v>
      </c>
      <c r="D77" s="19">
        <v>59000</v>
      </c>
      <c r="E77" s="19" t="s">
        <v>26</v>
      </c>
      <c r="F77" s="19" t="s">
        <v>228</v>
      </c>
      <c r="G77" s="140"/>
      <c r="H77" s="19"/>
      <c r="I77" s="19"/>
      <c r="J77" s="195" t="str">
        <f t="shared" si="2"/>
        <v/>
      </c>
      <c r="K77" s="19"/>
      <c r="L77" s="19"/>
      <c r="M77" s="195"/>
      <c r="N77" s="140"/>
      <c r="O77" s="19"/>
      <c r="P77" s="19"/>
      <c r="Q77" s="19"/>
      <c r="R77" s="19"/>
      <c r="S77" s="19"/>
      <c r="T77" s="19" t="s">
        <v>35</v>
      </c>
    </row>
    <row r="78" spans="1:20">
      <c r="A78" s="19" t="s">
        <v>229</v>
      </c>
      <c r="B78" s="19" t="s">
        <v>230</v>
      </c>
      <c r="C78" s="19" t="s">
        <v>30</v>
      </c>
      <c r="D78" s="19">
        <v>59000</v>
      </c>
      <c r="E78" s="19" t="s">
        <v>26</v>
      </c>
      <c r="F78" s="19" t="s">
        <v>231</v>
      </c>
      <c r="G78" s="140"/>
      <c r="H78" s="19"/>
      <c r="I78" s="19"/>
      <c r="J78" s="195" t="str">
        <f t="shared" si="2"/>
        <v/>
      </c>
      <c r="K78" s="19"/>
      <c r="L78" s="19"/>
      <c r="M78" s="195"/>
      <c r="N78" s="140"/>
      <c r="O78" s="19"/>
      <c r="P78" s="19"/>
      <c r="Q78" s="19"/>
      <c r="R78" s="19"/>
      <c r="S78" s="19"/>
      <c r="T78" s="19" t="s">
        <v>21</v>
      </c>
    </row>
    <row r="79" spans="1:20">
      <c r="A79" s="19" t="s">
        <v>232</v>
      </c>
      <c r="B79" s="19" t="s">
        <v>233</v>
      </c>
      <c r="C79" s="19" t="s">
        <v>30</v>
      </c>
      <c r="D79" s="19">
        <v>59000</v>
      </c>
      <c r="E79" s="19" t="s">
        <v>26</v>
      </c>
      <c r="F79" s="19" t="s">
        <v>234</v>
      </c>
      <c r="G79" s="140"/>
      <c r="H79" s="19"/>
      <c r="I79" s="19"/>
      <c r="J79" s="195" t="str">
        <f t="shared" si="2"/>
        <v/>
      </c>
      <c r="K79" s="19"/>
      <c r="L79" s="19"/>
      <c r="M79" s="195"/>
      <c r="N79" s="140"/>
      <c r="O79" s="19"/>
      <c r="P79" s="19"/>
      <c r="Q79" s="19"/>
      <c r="R79" s="19"/>
      <c r="S79" s="19"/>
      <c r="T79" s="19" t="s">
        <v>35</v>
      </c>
    </row>
    <row r="80" spans="1:20">
      <c r="A80" s="19" t="s">
        <v>235</v>
      </c>
      <c r="B80" s="19" t="s">
        <v>236</v>
      </c>
      <c r="C80" s="19" t="s">
        <v>30</v>
      </c>
      <c r="D80" s="19">
        <v>59000</v>
      </c>
      <c r="E80" s="19" t="s">
        <v>9</v>
      </c>
      <c r="F80" s="19" t="s">
        <v>237</v>
      </c>
      <c r="G80" s="140"/>
      <c r="H80" s="19"/>
      <c r="I80" s="19" t="s">
        <v>35</v>
      </c>
      <c r="J80" s="195" t="str">
        <f t="shared" si="2"/>
        <v/>
      </c>
      <c r="K80" s="19"/>
      <c r="L80" s="19"/>
      <c r="M80" s="195"/>
      <c r="N80" s="140"/>
      <c r="O80" s="19"/>
      <c r="P80" s="19"/>
      <c r="Q80" s="19"/>
      <c r="R80" s="19"/>
      <c r="S80" s="19"/>
      <c r="T80" s="19"/>
    </row>
    <row r="81" spans="1:20">
      <c r="A81" s="19" t="s">
        <v>238</v>
      </c>
      <c r="B81" s="193" t="s">
        <v>1871</v>
      </c>
      <c r="C81" s="19" t="s">
        <v>30</v>
      </c>
      <c r="D81" s="19">
        <v>59000</v>
      </c>
      <c r="E81" s="19" t="s">
        <v>9</v>
      </c>
      <c r="F81" s="19" t="s">
        <v>239</v>
      </c>
      <c r="G81" s="140"/>
      <c r="H81" s="19"/>
      <c r="I81" s="19" t="s">
        <v>11</v>
      </c>
      <c r="J81" s="195" t="str">
        <f t="shared" si="2"/>
        <v/>
      </c>
      <c r="K81" s="19"/>
      <c r="L81" s="19"/>
      <c r="M81" s="195"/>
      <c r="N81" s="140"/>
      <c r="O81" s="19"/>
      <c r="P81" s="19"/>
      <c r="Q81" s="19"/>
      <c r="R81" s="19"/>
      <c r="S81" s="19"/>
      <c r="T81" s="19"/>
    </row>
    <row r="82" spans="1:20">
      <c r="A82" s="19" t="s">
        <v>240</v>
      </c>
      <c r="B82" s="19" t="s">
        <v>241</v>
      </c>
      <c r="C82" s="19" t="s">
        <v>193</v>
      </c>
      <c r="D82" s="19">
        <v>59160</v>
      </c>
      <c r="E82" s="19" t="s">
        <v>9</v>
      </c>
      <c r="F82" s="19" t="s">
        <v>242</v>
      </c>
      <c r="G82" s="140"/>
      <c r="H82" s="19"/>
      <c r="I82" s="19" t="s">
        <v>11</v>
      </c>
      <c r="J82" s="195" t="str">
        <f t="shared" si="2"/>
        <v/>
      </c>
      <c r="K82" s="19"/>
      <c r="L82" s="19"/>
      <c r="M82" s="195"/>
      <c r="N82" s="140"/>
      <c r="O82" s="19"/>
      <c r="P82" s="19"/>
      <c r="Q82" s="19"/>
      <c r="R82" s="19"/>
      <c r="S82" s="19"/>
      <c r="T82" s="19"/>
    </row>
    <row r="83" spans="1:20">
      <c r="A83" s="19" t="s">
        <v>243</v>
      </c>
      <c r="B83" s="19" t="s">
        <v>244</v>
      </c>
      <c r="C83" s="19" t="s">
        <v>30</v>
      </c>
      <c r="D83" s="19">
        <v>59000</v>
      </c>
      <c r="E83" s="19" t="s">
        <v>1828</v>
      </c>
      <c r="F83" s="19" t="s">
        <v>245</v>
      </c>
      <c r="G83" s="140"/>
      <c r="H83" s="19"/>
      <c r="I83" s="19" t="s">
        <v>35</v>
      </c>
      <c r="J83" s="195" t="str">
        <f t="shared" si="2"/>
        <v/>
      </c>
      <c r="K83" s="19"/>
      <c r="L83" s="19"/>
      <c r="M83" s="195"/>
      <c r="N83" s="140"/>
      <c r="O83" s="19"/>
      <c r="P83" s="19"/>
      <c r="Q83" s="19"/>
      <c r="R83" s="19"/>
      <c r="S83" s="19"/>
      <c r="T83" s="19"/>
    </row>
    <row r="84" spans="1:20">
      <c r="A84" s="19" t="s">
        <v>246</v>
      </c>
      <c r="B84" s="19" t="s">
        <v>247</v>
      </c>
      <c r="C84" s="19" t="s">
        <v>30</v>
      </c>
      <c r="D84" s="19">
        <v>59000</v>
      </c>
      <c r="E84" s="19" t="s">
        <v>9</v>
      </c>
      <c r="F84" s="19" t="s">
        <v>248</v>
      </c>
      <c r="G84" s="140"/>
      <c r="H84" s="19"/>
      <c r="I84" s="19" t="s">
        <v>35</v>
      </c>
      <c r="J84" s="195" t="str">
        <f t="shared" si="2"/>
        <v/>
      </c>
      <c r="K84" s="19"/>
      <c r="L84" s="19"/>
      <c r="M84" s="195"/>
      <c r="N84" s="140"/>
      <c r="O84" s="19"/>
      <c r="P84" s="19"/>
      <c r="Q84" s="19"/>
      <c r="R84" s="19"/>
      <c r="S84" s="19"/>
      <c r="T84" s="19"/>
    </row>
    <row r="85" spans="1:20">
      <c r="A85" s="19" t="s">
        <v>249</v>
      </c>
      <c r="B85" s="19" t="s">
        <v>250</v>
      </c>
      <c r="C85" s="19" t="s">
        <v>30</v>
      </c>
      <c r="D85" s="19">
        <v>59000</v>
      </c>
      <c r="E85" s="19" t="s">
        <v>9</v>
      </c>
      <c r="F85" s="19" t="s">
        <v>251</v>
      </c>
      <c r="G85" s="140"/>
      <c r="H85" s="19"/>
      <c r="I85" s="19" t="s">
        <v>11</v>
      </c>
      <c r="J85" s="195" t="str">
        <f t="shared" si="2"/>
        <v/>
      </c>
      <c r="K85" s="19"/>
      <c r="L85" s="19"/>
      <c r="M85" s="195"/>
      <c r="N85" s="140"/>
      <c r="O85" s="19"/>
      <c r="P85" s="19"/>
      <c r="Q85" s="19"/>
      <c r="R85" s="19"/>
      <c r="S85" s="19"/>
      <c r="T85" s="19"/>
    </row>
    <row r="86" spans="1:20">
      <c r="A86" s="19" t="s">
        <v>252</v>
      </c>
      <c r="B86" s="19" t="s">
        <v>253</v>
      </c>
      <c r="C86" s="19" t="s">
        <v>254</v>
      </c>
      <c r="D86" s="19">
        <v>59133</v>
      </c>
      <c r="E86" s="19" t="s">
        <v>9</v>
      </c>
      <c r="F86" s="19" t="s">
        <v>255</v>
      </c>
      <c r="G86" s="140"/>
      <c r="H86" s="19"/>
      <c r="I86" s="19" t="s">
        <v>11</v>
      </c>
      <c r="J86" s="195" t="str">
        <f t="shared" si="2"/>
        <v/>
      </c>
      <c r="K86" s="19"/>
      <c r="L86" s="19"/>
      <c r="M86" s="195"/>
      <c r="N86" s="140"/>
      <c r="O86" s="19"/>
      <c r="P86" s="19"/>
      <c r="Q86" s="19"/>
      <c r="R86" s="19"/>
      <c r="S86" s="19"/>
      <c r="T86" s="19"/>
    </row>
    <row r="87" spans="1:20">
      <c r="A87" s="19" t="s">
        <v>256</v>
      </c>
      <c r="B87" s="19" t="s">
        <v>196</v>
      </c>
      <c r="C87" s="19" t="s">
        <v>193</v>
      </c>
      <c r="D87" s="19">
        <v>59160</v>
      </c>
      <c r="E87" s="19" t="s">
        <v>9</v>
      </c>
      <c r="F87" s="19" t="s">
        <v>257</v>
      </c>
      <c r="G87" s="140"/>
      <c r="H87" s="19"/>
      <c r="I87" s="19" t="s">
        <v>11</v>
      </c>
      <c r="J87" s="195" t="str">
        <f t="shared" si="2"/>
        <v/>
      </c>
      <c r="K87" s="19"/>
      <c r="L87" s="19"/>
      <c r="M87" s="195"/>
      <c r="N87" s="140"/>
      <c r="O87" s="19"/>
      <c r="P87" s="19"/>
      <c r="Q87" s="19"/>
      <c r="R87" s="19"/>
      <c r="S87" s="19"/>
      <c r="T87" s="19"/>
    </row>
    <row r="88" spans="1:20">
      <c r="A88" s="19" t="s">
        <v>258</v>
      </c>
      <c r="B88" s="19" t="s">
        <v>259</v>
      </c>
      <c r="C88" s="19" t="s">
        <v>8</v>
      </c>
      <c r="D88" s="19">
        <v>59260</v>
      </c>
      <c r="E88" s="19" t="s">
        <v>9</v>
      </c>
      <c r="F88" s="19" t="s">
        <v>260</v>
      </c>
      <c r="G88" s="140"/>
      <c r="H88" s="19"/>
      <c r="I88" s="19" t="s">
        <v>11</v>
      </c>
      <c r="J88" s="195" t="str">
        <f t="shared" si="2"/>
        <v/>
      </c>
      <c r="K88" s="19"/>
      <c r="L88" s="19"/>
      <c r="M88" s="195"/>
      <c r="N88" s="140"/>
      <c r="O88" s="19"/>
      <c r="P88" s="19"/>
      <c r="Q88" s="19"/>
      <c r="R88" s="19"/>
      <c r="S88" s="19"/>
      <c r="T88" s="19"/>
    </row>
    <row r="89" spans="1:20">
      <c r="A89" s="19" t="s">
        <v>261</v>
      </c>
      <c r="B89" s="19" t="s">
        <v>262</v>
      </c>
      <c r="C89" s="19" t="s">
        <v>30</v>
      </c>
      <c r="D89" s="19">
        <v>59000</v>
      </c>
      <c r="E89" s="19" t="s">
        <v>9</v>
      </c>
      <c r="F89" s="19" t="s">
        <v>263</v>
      </c>
      <c r="G89" s="140"/>
      <c r="H89" s="19"/>
      <c r="I89" s="19" t="s">
        <v>11</v>
      </c>
      <c r="J89" s="195" t="str">
        <f t="shared" si="2"/>
        <v/>
      </c>
      <c r="K89" s="19"/>
      <c r="L89" s="19"/>
      <c r="M89" s="195"/>
      <c r="N89" s="140"/>
      <c r="O89" s="19"/>
      <c r="P89" s="19"/>
      <c r="Q89" s="19"/>
      <c r="R89" s="19"/>
      <c r="S89" s="19"/>
      <c r="T89" s="19"/>
    </row>
    <row r="90" spans="1:20">
      <c r="A90" s="19" t="s">
        <v>264</v>
      </c>
      <c r="B90" s="19" t="s">
        <v>265</v>
      </c>
      <c r="C90" s="19" t="s">
        <v>8</v>
      </c>
      <c r="D90" s="19">
        <v>59260</v>
      </c>
      <c r="E90" s="19" t="s">
        <v>9</v>
      </c>
      <c r="F90" s="19" t="s">
        <v>266</v>
      </c>
      <c r="G90" s="140"/>
      <c r="H90" s="19"/>
      <c r="I90" s="19" t="s">
        <v>11</v>
      </c>
      <c r="J90" s="195" t="str">
        <f t="shared" si="2"/>
        <v/>
      </c>
      <c r="K90" s="19"/>
      <c r="L90" s="19"/>
      <c r="M90" s="195"/>
      <c r="N90" s="140"/>
      <c r="O90" s="19"/>
      <c r="P90" s="19"/>
      <c r="Q90" s="19"/>
      <c r="R90" s="19"/>
      <c r="S90" s="19"/>
      <c r="T90" s="19"/>
    </row>
    <row r="91" spans="1:20">
      <c r="A91" s="19" t="s">
        <v>267</v>
      </c>
      <c r="B91" s="19" t="s">
        <v>268</v>
      </c>
      <c r="C91" s="19" t="s">
        <v>193</v>
      </c>
      <c r="D91" s="19">
        <v>59160</v>
      </c>
      <c r="E91" s="19" t="s">
        <v>9</v>
      </c>
      <c r="F91" s="19" t="s">
        <v>269</v>
      </c>
      <c r="G91" s="140"/>
      <c r="H91" s="19"/>
      <c r="I91" s="19" t="s">
        <v>11</v>
      </c>
      <c r="J91" s="195" t="str">
        <f t="shared" si="2"/>
        <v/>
      </c>
      <c r="K91" s="19"/>
      <c r="L91" s="19"/>
      <c r="M91" s="195"/>
      <c r="N91" s="140"/>
      <c r="O91" s="19"/>
      <c r="P91" s="19"/>
      <c r="Q91" s="19"/>
      <c r="R91" s="19"/>
      <c r="S91" s="19"/>
      <c r="T91" s="19"/>
    </row>
    <row r="92" spans="1:20">
      <c r="A92" s="19" t="s">
        <v>270</v>
      </c>
      <c r="B92" s="19" t="s">
        <v>181</v>
      </c>
      <c r="C92" s="19" t="s">
        <v>30</v>
      </c>
      <c r="D92" s="19">
        <v>59000</v>
      </c>
      <c r="E92" s="19" t="s">
        <v>9</v>
      </c>
      <c r="F92" s="19" t="s">
        <v>271</v>
      </c>
      <c r="G92" s="140"/>
      <c r="H92" s="19"/>
      <c r="I92" s="19" t="s">
        <v>11</v>
      </c>
      <c r="J92" s="195" t="str">
        <f t="shared" si="2"/>
        <v/>
      </c>
      <c r="K92" s="19"/>
      <c r="L92" s="19"/>
      <c r="M92" s="195"/>
      <c r="N92" s="140"/>
      <c r="O92" s="19"/>
      <c r="P92" s="19"/>
      <c r="Q92" s="19"/>
      <c r="R92" s="19"/>
      <c r="S92" s="19"/>
      <c r="T92" s="19"/>
    </row>
    <row r="93" spans="1:20">
      <c r="A93" s="19" t="s">
        <v>272</v>
      </c>
      <c r="B93" s="19" t="s">
        <v>273</v>
      </c>
      <c r="C93" s="19" t="s">
        <v>30</v>
      </c>
      <c r="D93" s="19">
        <v>59000</v>
      </c>
      <c r="E93" s="19" t="s">
        <v>9</v>
      </c>
      <c r="F93" s="19" t="s">
        <v>274</v>
      </c>
      <c r="G93" s="140"/>
      <c r="H93" s="19"/>
      <c r="I93" s="19" t="s">
        <v>11</v>
      </c>
      <c r="J93" s="195" t="str">
        <f t="shared" si="2"/>
        <v/>
      </c>
      <c r="K93" s="19"/>
      <c r="L93" s="19"/>
      <c r="M93" s="195"/>
      <c r="N93" s="140"/>
      <c r="O93" s="19"/>
      <c r="P93" s="19"/>
      <c r="Q93" s="19"/>
      <c r="R93" s="19"/>
      <c r="S93" s="19"/>
      <c r="T93" s="19"/>
    </row>
    <row r="94" spans="1:20">
      <c r="A94" s="19" t="s">
        <v>275</v>
      </c>
      <c r="B94" s="19" t="s">
        <v>276</v>
      </c>
      <c r="C94" s="19" t="s">
        <v>193</v>
      </c>
      <c r="D94" s="19">
        <v>59160</v>
      </c>
      <c r="E94" s="19" t="s">
        <v>1828</v>
      </c>
      <c r="F94" s="19" t="s">
        <v>277</v>
      </c>
      <c r="G94" s="140"/>
      <c r="H94" s="19"/>
      <c r="I94" s="19"/>
      <c r="J94" s="195" t="str">
        <f t="shared" si="2"/>
        <v/>
      </c>
      <c r="K94" s="19"/>
      <c r="L94" s="19"/>
      <c r="M94" s="195"/>
      <c r="N94" s="140"/>
      <c r="O94" s="19"/>
      <c r="P94" s="19"/>
      <c r="Q94" s="19"/>
      <c r="R94" s="19"/>
      <c r="S94" s="19"/>
      <c r="T94" s="19" t="s">
        <v>11</v>
      </c>
    </row>
    <row r="95" spans="1:20">
      <c r="A95" s="19" t="s">
        <v>278</v>
      </c>
      <c r="B95" s="19" t="s">
        <v>1872</v>
      </c>
      <c r="C95" s="19" t="s">
        <v>30</v>
      </c>
      <c r="D95" s="19">
        <v>59000</v>
      </c>
      <c r="E95" s="19" t="s">
        <v>9</v>
      </c>
      <c r="F95" s="19" t="s">
        <v>279</v>
      </c>
      <c r="G95" s="140"/>
      <c r="H95" s="19"/>
      <c r="I95" s="19" t="s">
        <v>11</v>
      </c>
      <c r="J95" s="195" t="str">
        <f t="shared" si="2"/>
        <v/>
      </c>
      <c r="K95" s="19"/>
      <c r="L95" s="19"/>
      <c r="M95" s="195"/>
      <c r="N95" s="140"/>
      <c r="O95" s="19"/>
      <c r="P95" s="19"/>
      <c r="Q95" s="19"/>
      <c r="R95" s="19"/>
      <c r="S95" s="19"/>
      <c r="T95" s="19"/>
    </row>
    <row r="96" spans="1:20">
      <c r="A96" s="19" t="s">
        <v>280</v>
      </c>
      <c r="B96" s="19" t="s">
        <v>281</v>
      </c>
      <c r="C96" s="19" t="s">
        <v>30</v>
      </c>
      <c r="D96" s="19">
        <v>59000</v>
      </c>
      <c r="E96" s="19" t="s">
        <v>9</v>
      </c>
      <c r="F96" s="19" t="s">
        <v>282</v>
      </c>
      <c r="G96" s="140"/>
      <c r="H96" s="19"/>
      <c r="I96" s="19" t="s">
        <v>11</v>
      </c>
      <c r="J96" s="195" t="str">
        <f t="shared" si="2"/>
        <v/>
      </c>
      <c r="K96" s="19"/>
      <c r="L96" s="19"/>
      <c r="M96" s="195"/>
      <c r="N96" s="140"/>
      <c r="O96" s="19"/>
      <c r="P96" s="19"/>
      <c r="Q96" s="19"/>
      <c r="R96" s="19"/>
      <c r="S96" s="19"/>
      <c r="T96" s="19"/>
    </row>
    <row r="97" spans="1:20">
      <c r="A97" s="19" t="s">
        <v>283</v>
      </c>
      <c r="B97" s="19" t="s">
        <v>284</v>
      </c>
      <c r="C97" s="19" t="s">
        <v>30</v>
      </c>
      <c r="D97" s="19">
        <v>59000</v>
      </c>
      <c r="E97" s="19" t="s">
        <v>1828</v>
      </c>
      <c r="F97" s="19" t="s">
        <v>285</v>
      </c>
      <c r="G97" s="140"/>
      <c r="H97" s="19"/>
      <c r="I97" s="19" t="s">
        <v>11</v>
      </c>
      <c r="J97" s="195" t="str">
        <f t="shared" si="2"/>
        <v/>
      </c>
      <c r="K97" s="19"/>
      <c r="L97" s="19"/>
      <c r="M97" s="195"/>
      <c r="N97" s="140"/>
      <c r="O97" s="19"/>
      <c r="P97" s="19"/>
      <c r="Q97" s="19"/>
      <c r="R97" s="19"/>
      <c r="S97" s="19"/>
      <c r="T97" s="19"/>
    </row>
    <row r="98" spans="1:20">
      <c r="A98" s="19" t="s">
        <v>286</v>
      </c>
      <c r="B98" s="19" t="s">
        <v>287</v>
      </c>
      <c r="C98" s="19" t="s">
        <v>30</v>
      </c>
      <c r="D98" s="19">
        <v>59000</v>
      </c>
      <c r="E98" s="19" t="s">
        <v>19</v>
      </c>
      <c r="F98" s="19" t="s">
        <v>288</v>
      </c>
      <c r="G98" s="140"/>
      <c r="H98" s="19"/>
      <c r="I98" s="19"/>
      <c r="J98" s="195" t="str">
        <f t="shared" ref="J98:J116" si="3">IF(AND(H98="ADSL"),54,IF(AND(H98="SDSL"),96,IF(AND(H98="VDSL"),54,"")))</f>
        <v/>
      </c>
      <c r="K98" s="19"/>
      <c r="L98" s="19"/>
      <c r="M98" s="195"/>
      <c r="N98" s="140"/>
      <c r="O98" s="19" t="s">
        <v>1834</v>
      </c>
      <c r="P98" s="19"/>
      <c r="Q98" s="19" t="s">
        <v>379</v>
      </c>
      <c r="R98" s="19"/>
      <c r="S98" s="19"/>
      <c r="T98" s="19" t="s">
        <v>35</v>
      </c>
    </row>
    <row r="99" spans="1:20">
      <c r="A99" s="19" t="s">
        <v>289</v>
      </c>
      <c r="B99" s="19" t="s">
        <v>290</v>
      </c>
      <c r="C99" s="19" t="s">
        <v>30</v>
      </c>
      <c r="D99" s="19">
        <v>59000</v>
      </c>
      <c r="E99" s="19" t="s">
        <v>9</v>
      </c>
      <c r="F99" s="19" t="s">
        <v>291</v>
      </c>
      <c r="G99" s="140"/>
      <c r="H99" s="19"/>
      <c r="I99" s="19" t="s">
        <v>11</v>
      </c>
      <c r="J99" s="195" t="str">
        <f t="shared" si="3"/>
        <v/>
      </c>
      <c r="K99" s="19"/>
      <c r="L99" s="19"/>
      <c r="M99" s="195"/>
      <c r="N99" s="140"/>
      <c r="O99" s="19"/>
      <c r="P99" s="19"/>
      <c r="Q99" s="19"/>
      <c r="R99" s="19"/>
      <c r="S99" s="19"/>
      <c r="T99" s="19"/>
    </row>
    <row r="100" spans="1:20">
      <c r="A100" s="1" t="s">
        <v>292</v>
      </c>
      <c r="B100" s="148" t="s">
        <v>293</v>
      </c>
      <c r="C100" s="19" t="s">
        <v>193</v>
      </c>
      <c r="D100" s="154">
        <v>59160</v>
      </c>
      <c r="E100" s="155"/>
      <c r="F100" s="19"/>
      <c r="G100" s="150"/>
      <c r="H100" s="6"/>
      <c r="I100" s="6"/>
      <c r="J100" s="6" t="str">
        <f t="shared" si="3"/>
        <v/>
      </c>
      <c r="K100" s="6"/>
      <c r="L100" s="6"/>
      <c r="M100" s="6"/>
      <c r="N100" s="145"/>
      <c r="O100" s="6"/>
      <c r="P100" s="6"/>
      <c r="Q100" s="6"/>
      <c r="R100" s="6"/>
      <c r="S100" s="6"/>
      <c r="T100" s="6"/>
    </row>
    <row r="101" spans="1:20">
      <c r="A101" s="1" t="s">
        <v>294</v>
      </c>
      <c r="B101" s="148" t="s">
        <v>295</v>
      </c>
      <c r="C101" s="19" t="s">
        <v>193</v>
      </c>
      <c r="D101" s="154">
        <v>59160</v>
      </c>
      <c r="E101" s="156"/>
      <c r="F101" s="157" t="s">
        <v>296</v>
      </c>
      <c r="G101" s="151"/>
      <c r="H101" s="3"/>
      <c r="I101" s="5"/>
      <c r="J101" s="5" t="str">
        <f t="shared" si="3"/>
        <v/>
      </c>
      <c r="K101" s="5"/>
      <c r="L101" s="5"/>
      <c r="M101" s="5"/>
      <c r="N101" s="144"/>
      <c r="O101" s="5"/>
      <c r="P101" s="5"/>
      <c r="Q101" s="5"/>
      <c r="R101" s="5"/>
      <c r="S101" s="5"/>
      <c r="T101" s="5"/>
    </row>
    <row r="102" spans="1:20">
      <c r="A102" s="1" t="s">
        <v>297</v>
      </c>
      <c r="B102" s="148" t="s">
        <v>298</v>
      </c>
      <c r="C102" s="19" t="s">
        <v>193</v>
      </c>
      <c r="D102" s="154">
        <v>59160</v>
      </c>
      <c r="E102" s="156"/>
      <c r="F102" s="157" t="s">
        <v>299</v>
      </c>
      <c r="G102" s="151"/>
      <c r="H102" s="3"/>
      <c r="I102" s="5"/>
      <c r="J102" s="5" t="str">
        <f t="shared" si="3"/>
        <v/>
      </c>
      <c r="K102" s="5"/>
      <c r="L102" s="5"/>
      <c r="M102" s="5"/>
      <c r="N102" s="144"/>
      <c r="O102" s="5"/>
      <c r="P102" s="5"/>
      <c r="Q102" s="5"/>
      <c r="R102" s="5"/>
      <c r="S102" s="5"/>
      <c r="T102" s="5"/>
    </row>
    <row r="103" spans="1:20">
      <c r="A103" s="1" t="s">
        <v>300</v>
      </c>
      <c r="B103" s="148" t="s">
        <v>301</v>
      </c>
      <c r="C103" s="19" t="s">
        <v>193</v>
      </c>
      <c r="D103" s="154">
        <v>59160</v>
      </c>
      <c r="E103" s="156"/>
      <c r="F103" s="157" t="s">
        <v>302</v>
      </c>
      <c r="G103" s="151"/>
      <c r="H103" s="3"/>
      <c r="I103" s="5"/>
      <c r="J103" s="5" t="str">
        <f t="shared" si="3"/>
        <v/>
      </c>
      <c r="K103" s="5"/>
      <c r="L103" s="5"/>
      <c r="M103" s="5"/>
      <c r="N103" s="144"/>
      <c r="O103" s="5"/>
      <c r="P103" s="5"/>
      <c r="Q103" s="5"/>
      <c r="R103" s="5"/>
      <c r="S103" s="5"/>
      <c r="T103" s="5"/>
    </row>
    <row r="104" spans="1:20">
      <c r="A104" s="1" t="s">
        <v>303</v>
      </c>
      <c r="B104" s="148" t="s">
        <v>304</v>
      </c>
      <c r="C104" s="19" t="s">
        <v>193</v>
      </c>
      <c r="D104" s="154">
        <v>59160</v>
      </c>
      <c r="E104" s="155"/>
      <c r="F104" s="157" t="s">
        <v>305</v>
      </c>
      <c r="G104" s="151"/>
      <c r="H104" s="4"/>
      <c r="I104" s="5"/>
      <c r="J104" s="5" t="str">
        <f t="shared" si="3"/>
        <v/>
      </c>
      <c r="K104" s="5"/>
      <c r="L104" s="5"/>
      <c r="M104" s="5"/>
      <c r="N104" s="144"/>
      <c r="O104" s="5"/>
      <c r="P104" s="5"/>
      <c r="Q104" s="5"/>
      <c r="R104" s="5"/>
      <c r="S104" s="5"/>
      <c r="T104" s="5"/>
    </row>
    <row r="105" spans="1:20" ht="14.65" customHeight="1">
      <c r="A105" s="1" t="s">
        <v>306</v>
      </c>
      <c r="B105" s="148" t="s">
        <v>196</v>
      </c>
      <c r="C105" s="19" t="s">
        <v>193</v>
      </c>
      <c r="D105" s="154">
        <v>59160</v>
      </c>
      <c r="E105" s="156"/>
      <c r="F105" s="157" t="s">
        <v>307</v>
      </c>
      <c r="G105" s="151"/>
      <c r="H105" s="3"/>
      <c r="I105" s="5"/>
      <c r="J105" s="5" t="str">
        <f t="shared" si="3"/>
        <v/>
      </c>
      <c r="K105" s="5"/>
      <c r="L105" s="5"/>
      <c r="M105" s="5"/>
      <c r="N105" s="144"/>
      <c r="O105" s="5"/>
      <c r="P105" s="5"/>
      <c r="Q105" s="5"/>
      <c r="R105" s="5"/>
      <c r="S105" s="5"/>
      <c r="T105" s="5"/>
    </row>
    <row r="106" spans="1:20">
      <c r="A106" s="1" t="s">
        <v>308</v>
      </c>
      <c r="B106" s="148" t="s">
        <v>199</v>
      </c>
      <c r="C106" s="19" t="s">
        <v>193</v>
      </c>
      <c r="D106" s="154">
        <v>59160</v>
      </c>
      <c r="E106" s="155"/>
      <c r="F106" s="157" t="s">
        <v>200</v>
      </c>
      <c r="G106" s="151"/>
      <c r="H106" s="4"/>
      <c r="I106" s="5"/>
      <c r="J106" s="5" t="str">
        <f t="shared" si="3"/>
        <v/>
      </c>
      <c r="K106" s="5"/>
      <c r="L106" s="5"/>
      <c r="M106" s="5"/>
      <c r="N106" s="144"/>
      <c r="O106" s="5"/>
      <c r="P106" s="5"/>
      <c r="Q106" s="5"/>
      <c r="R106" s="5"/>
      <c r="S106" s="5"/>
      <c r="T106" s="5"/>
    </row>
    <row r="107" spans="1:20">
      <c r="A107" s="1" t="s">
        <v>309</v>
      </c>
      <c r="B107" s="148" t="s">
        <v>241</v>
      </c>
      <c r="C107" s="19" t="s">
        <v>193</v>
      </c>
      <c r="D107" s="154">
        <v>59160</v>
      </c>
      <c r="E107" s="156"/>
      <c r="F107" s="157" t="s">
        <v>310</v>
      </c>
      <c r="G107" s="151"/>
      <c r="H107" s="3"/>
      <c r="I107" s="5"/>
      <c r="J107" s="5" t="str">
        <f t="shared" si="3"/>
        <v/>
      </c>
      <c r="K107" s="5"/>
      <c r="L107" s="5"/>
      <c r="M107" s="5"/>
      <c r="N107" s="144"/>
      <c r="O107" s="5"/>
      <c r="P107" s="5"/>
      <c r="Q107" s="5"/>
      <c r="R107" s="5"/>
      <c r="S107" s="5"/>
      <c r="T107" s="5"/>
    </row>
    <row r="108" spans="1:20">
      <c r="A108" s="1" t="s">
        <v>311</v>
      </c>
      <c r="B108" s="148" t="s">
        <v>301</v>
      </c>
      <c r="C108" s="19" t="s">
        <v>193</v>
      </c>
      <c r="D108" s="154">
        <v>59160</v>
      </c>
      <c r="E108" s="156"/>
      <c r="F108" s="157" t="s">
        <v>312</v>
      </c>
      <c r="G108" s="151"/>
      <c r="H108" s="3"/>
      <c r="I108" s="5"/>
      <c r="J108" s="5" t="str">
        <f t="shared" si="3"/>
        <v/>
      </c>
      <c r="K108" s="5"/>
      <c r="L108" s="5"/>
      <c r="M108" s="5"/>
      <c r="N108" s="144"/>
      <c r="O108" s="5"/>
      <c r="P108" s="5"/>
      <c r="Q108" s="5"/>
      <c r="R108" s="5"/>
      <c r="S108" s="5"/>
      <c r="T108" s="5"/>
    </row>
    <row r="109" spans="1:20">
      <c r="A109" s="131" t="s">
        <v>313</v>
      </c>
      <c r="B109" s="149" t="s">
        <v>224</v>
      </c>
      <c r="C109" s="19" t="s">
        <v>193</v>
      </c>
      <c r="D109" s="154">
        <v>59160</v>
      </c>
      <c r="E109" s="156"/>
      <c r="F109" s="157" t="s">
        <v>314</v>
      </c>
      <c r="G109" s="152"/>
      <c r="H109" s="132"/>
      <c r="I109" s="133"/>
      <c r="J109" s="133" t="str">
        <f t="shared" si="3"/>
        <v/>
      </c>
      <c r="K109" s="133"/>
      <c r="L109" s="133"/>
      <c r="M109" s="133"/>
      <c r="N109" s="146"/>
      <c r="O109" s="133"/>
      <c r="P109" s="133"/>
      <c r="Q109" s="133"/>
      <c r="R109" s="133"/>
      <c r="S109" s="133"/>
      <c r="T109" s="133"/>
    </row>
    <row r="110" spans="1:20">
      <c r="A110" s="19" t="s">
        <v>1830</v>
      </c>
      <c r="B110" s="182" t="s">
        <v>1873</v>
      </c>
      <c r="C110" s="19" t="s">
        <v>193</v>
      </c>
      <c r="D110" s="19">
        <v>59160</v>
      </c>
      <c r="E110" s="19" t="s">
        <v>9</v>
      </c>
      <c r="F110" s="19" t="s">
        <v>315</v>
      </c>
      <c r="G110" s="153"/>
      <c r="H110" s="19"/>
      <c r="I110" s="19"/>
      <c r="J110" s="195" t="str">
        <f t="shared" si="3"/>
        <v/>
      </c>
      <c r="K110" s="19"/>
      <c r="L110" s="19"/>
      <c r="M110" s="195"/>
      <c r="N110" s="140"/>
      <c r="O110" s="19"/>
      <c r="P110" s="19"/>
      <c r="Q110" s="19"/>
      <c r="R110" s="19"/>
      <c r="S110" s="19"/>
      <c r="T110" s="19"/>
    </row>
    <row r="111" spans="1:20">
      <c r="A111" s="19" t="s">
        <v>1831</v>
      </c>
      <c r="B111" s="182" t="s">
        <v>1874</v>
      </c>
      <c r="C111" s="19" t="s">
        <v>193</v>
      </c>
      <c r="D111" s="19">
        <v>59160</v>
      </c>
      <c r="E111" s="19" t="s">
        <v>9</v>
      </c>
      <c r="F111" s="19" t="s">
        <v>316</v>
      </c>
      <c r="G111" s="153"/>
      <c r="H111" s="19"/>
      <c r="I111" s="19"/>
      <c r="J111" s="195" t="str">
        <f t="shared" si="3"/>
        <v/>
      </c>
      <c r="K111" s="19"/>
      <c r="L111" s="19"/>
      <c r="M111" s="195"/>
      <c r="N111" s="140"/>
      <c r="O111" s="19"/>
      <c r="P111" s="19"/>
      <c r="Q111" s="19"/>
      <c r="R111" s="19"/>
      <c r="S111" s="19"/>
      <c r="T111" s="19"/>
    </row>
    <row r="112" spans="1:20">
      <c r="A112" s="19" t="s">
        <v>317</v>
      </c>
      <c r="B112" s="158" t="s">
        <v>318</v>
      </c>
      <c r="C112" s="19" t="s">
        <v>193</v>
      </c>
      <c r="D112" s="19">
        <v>59000</v>
      </c>
      <c r="E112" s="19" t="s">
        <v>9</v>
      </c>
      <c r="F112" s="19" t="s">
        <v>319</v>
      </c>
      <c r="G112" s="140"/>
      <c r="H112" s="19"/>
      <c r="I112" s="19" t="s">
        <v>320</v>
      </c>
      <c r="J112" s="195" t="str">
        <f t="shared" si="3"/>
        <v/>
      </c>
      <c r="K112" s="19"/>
      <c r="L112" s="19"/>
      <c r="M112" s="195"/>
      <c r="N112" s="140"/>
      <c r="O112" s="19"/>
      <c r="P112" s="19"/>
      <c r="Q112" s="19"/>
      <c r="R112" s="19"/>
      <c r="S112" s="19"/>
      <c r="T112" s="19"/>
    </row>
    <row r="113" spans="1:20">
      <c r="A113" s="19" t="s">
        <v>321</v>
      </c>
      <c r="B113" s="19" t="s">
        <v>221</v>
      </c>
      <c r="C113" s="19" t="s">
        <v>193</v>
      </c>
      <c r="D113" s="19">
        <v>59160</v>
      </c>
      <c r="E113" s="19" t="s">
        <v>26</v>
      </c>
      <c r="F113" s="19" t="s">
        <v>322</v>
      </c>
      <c r="G113" s="140"/>
      <c r="H113" s="19"/>
      <c r="I113" s="19"/>
      <c r="J113" s="195" t="str">
        <f t="shared" si="3"/>
        <v/>
      </c>
      <c r="K113" s="19"/>
      <c r="L113" s="19"/>
      <c r="M113" s="195"/>
      <c r="N113" s="140"/>
      <c r="O113" s="19"/>
      <c r="P113" s="19"/>
      <c r="Q113" s="19"/>
      <c r="R113" s="19"/>
      <c r="S113" s="19"/>
      <c r="T113" s="19" t="s">
        <v>35</v>
      </c>
    </row>
    <row r="114" spans="1:20" ht="15.75">
      <c r="A114" s="138" t="s">
        <v>1814</v>
      </c>
      <c r="B114" s="138" t="s">
        <v>1815</v>
      </c>
      <c r="C114" s="138" t="s">
        <v>30</v>
      </c>
      <c r="D114" s="138">
        <v>59000</v>
      </c>
      <c r="E114" s="138" t="s">
        <v>9</v>
      </c>
      <c r="F114" s="147" t="s">
        <v>1824</v>
      </c>
      <c r="G114" s="141"/>
      <c r="H114" s="138" t="s">
        <v>354</v>
      </c>
      <c r="I114" s="138"/>
      <c r="J114" s="199">
        <f t="shared" si="3"/>
        <v>54</v>
      </c>
      <c r="K114" s="138" t="s">
        <v>1876</v>
      </c>
      <c r="L114" s="194" t="s">
        <v>1875</v>
      </c>
      <c r="M114" s="198" t="s">
        <v>1878</v>
      </c>
      <c r="N114" s="141"/>
      <c r="O114" s="138"/>
      <c r="P114" s="138"/>
      <c r="Q114" s="138"/>
      <c r="R114" s="138"/>
      <c r="S114" s="138"/>
      <c r="T114" s="138"/>
    </row>
    <row r="115" spans="1:20">
      <c r="A115" s="135" t="s">
        <v>1823</v>
      </c>
      <c r="B115" s="135" t="s">
        <v>1813</v>
      </c>
      <c r="C115" s="135" t="s">
        <v>30</v>
      </c>
      <c r="D115" s="136">
        <v>59000</v>
      </c>
      <c r="E115" s="136" t="s">
        <v>9</v>
      </c>
      <c r="F115" s="147"/>
      <c r="G115" s="142"/>
      <c r="H115" s="135"/>
      <c r="I115" s="135"/>
      <c r="J115" s="196" t="str">
        <f t="shared" si="3"/>
        <v/>
      </c>
      <c r="K115" s="135"/>
      <c r="L115" s="135"/>
      <c r="M115" s="196"/>
      <c r="N115" s="142"/>
      <c r="O115" s="135"/>
      <c r="P115" s="135"/>
      <c r="Q115" s="135"/>
      <c r="R115" s="135"/>
      <c r="S115" s="135"/>
      <c r="T115" s="135"/>
    </row>
    <row r="116" spans="1:20">
      <c r="A116" s="160" t="s">
        <v>1832</v>
      </c>
      <c r="B116" s="160"/>
      <c r="C116" s="160"/>
      <c r="D116" s="160"/>
      <c r="E116" s="160" t="s">
        <v>9</v>
      </c>
      <c r="F116" s="160"/>
      <c r="G116" s="161"/>
      <c r="H116" s="160"/>
      <c r="I116" s="160"/>
      <c r="J116" s="197" t="str">
        <f t="shared" si="3"/>
        <v/>
      </c>
      <c r="K116" s="160"/>
      <c r="L116" s="160"/>
      <c r="M116" s="197"/>
      <c r="N116" s="161"/>
      <c r="O116" s="160"/>
      <c r="P116" s="160"/>
      <c r="Q116" s="160"/>
      <c r="R116" s="160"/>
      <c r="S116" s="160"/>
      <c r="T116" s="160"/>
    </row>
  </sheetData>
  <pageMargins left="0.39374999999999999" right="0.39374999999999999" top="0.47222222222222199" bottom="0.70763888888888904" header="0.51180555555555496" footer="0.5"/>
  <pageSetup paperSize="9" firstPageNumber="0" orientation="portrait" r:id="rId1"/>
  <headerFooter>
    <oddFooter>&amp;LDirection des Infrastructures Numeriques&amp;C&amp;D&amp;RPage &amp;P/&amp;N</oddFooter>
  </headerFooter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>
  <dimension ref="A1:U26"/>
  <sheetViews>
    <sheetView workbookViewId="0">
      <selection activeCell="H12" sqref="H12"/>
    </sheetView>
  </sheetViews>
  <sheetFormatPr baseColWidth="10" defaultRowHeight="12.75"/>
  <sheetData>
    <row r="1" spans="1:21">
      <c r="A1" s="162"/>
      <c r="B1" s="162"/>
      <c r="C1" s="162"/>
      <c r="D1" s="162"/>
      <c r="E1" s="162"/>
      <c r="F1" s="163"/>
      <c r="G1" s="163"/>
      <c r="H1" s="163"/>
      <c r="I1" s="163"/>
      <c r="J1" s="163"/>
      <c r="K1" s="163"/>
      <c r="L1" s="163"/>
      <c r="M1" s="7"/>
      <c r="N1" s="7"/>
      <c r="O1" s="7"/>
      <c r="P1" s="7"/>
      <c r="Q1" s="7"/>
      <c r="R1" s="7"/>
      <c r="S1" s="7"/>
      <c r="T1" s="7"/>
      <c r="U1" s="7"/>
    </row>
    <row r="2" spans="1:21">
      <c r="A2" s="162"/>
      <c r="B2" s="162"/>
      <c r="C2" s="162"/>
      <c r="D2" s="162"/>
      <c r="E2" s="162"/>
      <c r="F2" s="163"/>
      <c r="G2" s="163"/>
      <c r="H2" s="163"/>
      <c r="I2" s="163"/>
      <c r="J2" s="163"/>
      <c r="K2" s="163"/>
      <c r="L2" s="163"/>
      <c r="M2" s="7"/>
      <c r="N2" s="7"/>
      <c r="O2" s="7"/>
      <c r="P2" s="7"/>
      <c r="Q2" s="7"/>
      <c r="R2" s="7"/>
      <c r="S2" s="7"/>
      <c r="T2" s="7"/>
      <c r="U2" s="7"/>
    </row>
    <row r="3" spans="1:21">
      <c r="A3" s="162"/>
      <c r="B3" s="162"/>
      <c r="C3" s="162"/>
      <c r="D3" s="162"/>
      <c r="E3" s="162"/>
      <c r="F3" s="163"/>
      <c r="G3" s="163"/>
      <c r="H3" s="163"/>
      <c r="I3" s="163"/>
      <c r="J3" s="163"/>
      <c r="K3" s="163"/>
      <c r="L3" s="163"/>
      <c r="M3" s="7"/>
      <c r="N3" s="7"/>
      <c r="O3" s="7"/>
      <c r="P3" s="7"/>
      <c r="Q3" s="7"/>
      <c r="R3" s="7"/>
      <c r="S3" s="7"/>
      <c r="T3" s="7"/>
      <c r="U3" s="7"/>
    </row>
    <row r="4" spans="1:21">
      <c r="A4" s="162"/>
      <c r="B4" s="162"/>
      <c r="C4" s="162"/>
      <c r="D4" s="162"/>
      <c r="E4" s="162"/>
      <c r="F4" s="163"/>
      <c r="G4" s="163"/>
      <c r="H4" s="163"/>
      <c r="I4" s="163"/>
      <c r="J4" s="163"/>
      <c r="K4" s="163"/>
      <c r="L4" s="163"/>
      <c r="M4" s="7"/>
      <c r="N4" s="7"/>
      <c r="O4" s="7"/>
      <c r="P4" s="7"/>
      <c r="Q4" s="7"/>
      <c r="R4" s="7"/>
      <c r="S4" s="7"/>
      <c r="T4" s="7"/>
      <c r="U4" s="7"/>
    </row>
    <row r="5" spans="1:21">
      <c r="A5" s="162"/>
      <c r="B5" s="162"/>
      <c r="C5" s="162"/>
      <c r="D5" s="162"/>
      <c r="E5" s="162"/>
      <c r="F5" s="163"/>
      <c r="G5" s="163"/>
      <c r="H5" s="163"/>
      <c r="I5" s="163"/>
      <c r="J5" s="163"/>
      <c r="K5" s="163"/>
      <c r="L5" s="163"/>
      <c r="M5" s="7"/>
      <c r="N5" s="7"/>
      <c r="O5" s="7"/>
      <c r="P5" s="7"/>
      <c r="Q5" s="7"/>
      <c r="R5" s="7"/>
      <c r="S5" s="7"/>
      <c r="T5" s="7"/>
      <c r="U5" s="7"/>
    </row>
    <row r="6" spans="1:21">
      <c r="A6" s="162"/>
      <c r="B6" s="162"/>
      <c r="C6" s="162"/>
      <c r="D6" s="162"/>
      <c r="E6" s="162"/>
      <c r="F6" s="163"/>
      <c r="G6" s="163"/>
      <c r="H6" s="163"/>
      <c r="I6" s="163"/>
      <c r="J6" s="163"/>
      <c r="K6" s="163"/>
      <c r="L6" s="163"/>
      <c r="M6" s="7"/>
      <c r="N6" s="7"/>
      <c r="O6" s="7"/>
      <c r="P6" s="7"/>
      <c r="Q6" s="7"/>
      <c r="R6" s="7"/>
      <c r="S6" s="7"/>
      <c r="T6" s="7"/>
      <c r="U6" s="7"/>
    </row>
    <row r="7" spans="1:21">
      <c r="A7" s="162"/>
      <c r="B7" s="162"/>
      <c r="C7" s="162"/>
      <c r="D7" s="162"/>
      <c r="E7" s="162"/>
      <c r="F7" s="163"/>
      <c r="G7" s="163"/>
      <c r="H7" s="163"/>
      <c r="I7" s="163"/>
      <c r="J7" s="163"/>
      <c r="K7" s="163"/>
      <c r="L7" s="163"/>
      <c r="M7" s="7"/>
      <c r="N7" s="7"/>
      <c r="O7" s="7"/>
      <c r="P7" s="7"/>
      <c r="Q7" s="7"/>
      <c r="R7" s="7"/>
      <c r="S7" s="7"/>
      <c r="T7" s="7"/>
      <c r="U7" s="7"/>
    </row>
    <row r="8" spans="1:21">
      <c r="A8" s="162"/>
      <c r="B8" s="162"/>
      <c r="C8" s="162"/>
      <c r="D8" s="162"/>
      <c r="E8" s="162"/>
      <c r="F8" s="163"/>
      <c r="G8" s="163"/>
      <c r="H8" s="163"/>
      <c r="I8" s="163"/>
      <c r="J8" s="163"/>
      <c r="K8" s="163"/>
      <c r="L8" s="163"/>
      <c r="M8" s="7"/>
      <c r="N8" s="7"/>
      <c r="O8" s="7"/>
      <c r="P8" s="7"/>
      <c r="Q8" s="7"/>
      <c r="R8" s="7"/>
      <c r="S8" s="7"/>
      <c r="T8" s="7"/>
      <c r="U8" s="7"/>
    </row>
    <row r="9" spans="1:21">
      <c r="A9" s="162"/>
      <c r="B9" s="162"/>
      <c r="C9" s="162"/>
      <c r="D9" s="162"/>
      <c r="E9" s="162"/>
      <c r="F9" s="163"/>
      <c r="G9" s="163"/>
      <c r="H9" s="163"/>
      <c r="I9" s="163"/>
      <c r="J9" s="163"/>
      <c r="K9" s="163"/>
      <c r="L9" s="163"/>
      <c r="M9" s="7"/>
      <c r="N9" s="7"/>
      <c r="O9" s="7"/>
      <c r="P9" s="7"/>
      <c r="Q9" s="7"/>
      <c r="R9" s="7"/>
      <c r="S9" s="7"/>
      <c r="T9" s="7"/>
      <c r="U9" s="7"/>
    </row>
    <row r="10" spans="1:21">
      <c r="A10" s="206" t="s">
        <v>1839</v>
      </c>
      <c r="B10" s="206"/>
      <c r="C10" s="206"/>
      <c r="D10" s="206"/>
      <c r="E10" s="206"/>
      <c r="F10" s="206"/>
      <c r="G10" s="206"/>
      <c r="H10" s="164"/>
      <c r="I10" s="207" t="s">
        <v>1840</v>
      </c>
      <c r="J10" s="207"/>
      <c r="K10" s="207"/>
      <c r="L10" s="207"/>
      <c r="M10" s="7"/>
      <c r="N10" s="7"/>
      <c r="O10" s="7"/>
      <c r="P10" s="7"/>
      <c r="Q10" s="7"/>
      <c r="R10" s="7"/>
      <c r="S10" s="7"/>
      <c r="T10" s="7"/>
      <c r="U10" s="7"/>
    </row>
    <row r="11" spans="1:21" ht="51.75" thickBot="1">
      <c r="A11" s="165" t="s">
        <v>1841</v>
      </c>
      <c r="B11" s="165" t="s">
        <v>1848</v>
      </c>
      <c r="C11" s="165" t="s">
        <v>1849</v>
      </c>
      <c r="D11" s="165" t="s">
        <v>1842</v>
      </c>
      <c r="E11" s="165" t="s">
        <v>1843</v>
      </c>
      <c r="F11" s="165" t="s">
        <v>1844</v>
      </c>
      <c r="G11" s="165" t="s">
        <v>1845</v>
      </c>
      <c r="H11" s="166" t="s">
        <v>1846</v>
      </c>
      <c r="I11" s="165" t="s">
        <v>1850</v>
      </c>
      <c r="J11" s="165" t="s">
        <v>1851</v>
      </c>
      <c r="K11" s="165" t="s">
        <v>1852</v>
      </c>
      <c r="L11" s="165" t="s">
        <v>1853</v>
      </c>
      <c r="M11" s="7"/>
      <c r="N11" s="7"/>
      <c r="O11" s="7"/>
      <c r="P11" s="7"/>
      <c r="Q11" s="7"/>
      <c r="R11" s="7"/>
      <c r="S11" s="7"/>
      <c r="T11" s="7"/>
      <c r="U11" s="7"/>
    </row>
    <row r="12" spans="1:21" ht="39" thickBot="1">
      <c r="A12" s="167" t="s">
        <v>1854</v>
      </c>
      <c r="B12" s="168" t="s">
        <v>1855</v>
      </c>
      <c r="C12" s="169">
        <v>1</v>
      </c>
      <c r="D12" s="168" t="s">
        <v>1847</v>
      </c>
      <c r="E12" s="170" t="s">
        <v>354</v>
      </c>
      <c r="F12" s="171" t="s">
        <v>1856</v>
      </c>
      <c r="G12" s="201">
        <v>45</v>
      </c>
      <c r="H12" s="203">
        <f>IF(OR(E12="ADSL",E12="VDSL"),54,IF(E12="SDSL",96,"***"))</f>
        <v>54</v>
      </c>
      <c r="I12" s="172" t="s">
        <v>1857</v>
      </c>
      <c r="J12" s="172" t="s">
        <v>1857</v>
      </c>
      <c r="K12" s="173">
        <f t="shared" ref="K12:K14" si="0">+I12*1.2</f>
        <v>0</v>
      </c>
      <c r="L12" s="200">
        <f t="shared" ref="L12:L14" si="1">J12*1.2</f>
        <v>0</v>
      </c>
      <c r="M12" s="7"/>
      <c r="N12" s="7"/>
      <c r="O12" s="7"/>
      <c r="P12" s="7"/>
      <c r="Q12" s="7"/>
      <c r="R12" s="7"/>
      <c r="S12" s="7"/>
      <c r="T12" s="7"/>
      <c r="U12" s="7"/>
    </row>
    <row r="13" spans="1:21" ht="39" thickBot="1">
      <c r="A13" s="167" t="s">
        <v>1858</v>
      </c>
      <c r="B13" s="168" t="s">
        <v>1859</v>
      </c>
      <c r="C13" s="169">
        <v>2</v>
      </c>
      <c r="D13" s="168" t="s">
        <v>1847</v>
      </c>
      <c r="E13" s="170" t="s">
        <v>1817</v>
      </c>
      <c r="F13" s="171" t="s">
        <v>1856</v>
      </c>
      <c r="G13" s="201">
        <v>45</v>
      </c>
      <c r="H13" s="203">
        <f t="shared" ref="H13:H14" si="2">G13*1.2</f>
        <v>54</v>
      </c>
      <c r="I13" s="172" t="s">
        <v>1857</v>
      </c>
      <c r="J13" s="172" t="s">
        <v>1857</v>
      </c>
      <c r="K13" s="173">
        <f t="shared" si="0"/>
        <v>0</v>
      </c>
      <c r="L13" s="174">
        <f t="shared" si="1"/>
        <v>0</v>
      </c>
      <c r="M13" s="7"/>
      <c r="N13" s="7"/>
      <c r="O13" s="7"/>
      <c r="P13" s="7"/>
      <c r="Q13" s="7"/>
      <c r="R13" s="7"/>
      <c r="S13" s="7"/>
      <c r="T13" s="7"/>
      <c r="U13" s="7"/>
    </row>
    <row r="14" spans="1:21" ht="39" thickBot="1">
      <c r="A14" s="168" t="s">
        <v>1860</v>
      </c>
      <c r="B14" s="168" t="s">
        <v>1861</v>
      </c>
      <c r="C14" s="175">
        <v>3</v>
      </c>
      <c r="D14" s="168" t="s">
        <v>1847</v>
      </c>
      <c r="E14" s="170" t="s">
        <v>379</v>
      </c>
      <c r="F14" s="176" t="s">
        <v>1856</v>
      </c>
      <c r="G14" s="201">
        <v>80</v>
      </c>
      <c r="H14" s="202">
        <f t="shared" si="2"/>
        <v>96</v>
      </c>
      <c r="I14" s="172" t="s">
        <v>1857</v>
      </c>
      <c r="J14" s="172" t="s">
        <v>1857</v>
      </c>
      <c r="K14" s="173">
        <f t="shared" si="0"/>
        <v>0</v>
      </c>
      <c r="L14" s="174">
        <f t="shared" si="1"/>
        <v>0</v>
      </c>
      <c r="M14" s="137"/>
      <c r="N14" s="137"/>
      <c r="O14" s="137"/>
      <c r="P14" s="137"/>
      <c r="Q14" s="137"/>
      <c r="R14" s="137"/>
      <c r="S14" s="137"/>
      <c r="T14" s="137"/>
      <c r="U14" s="137"/>
    </row>
    <row r="15" spans="1:21">
      <c r="A15" s="177"/>
      <c r="B15" s="177"/>
      <c r="C15" s="177"/>
      <c r="D15" s="177"/>
      <c r="E15" s="177"/>
      <c r="F15" s="178"/>
      <c r="G15" s="178"/>
      <c r="H15" s="178"/>
      <c r="I15" s="178"/>
      <c r="J15" s="178"/>
      <c r="K15" s="137"/>
      <c r="L15" s="137"/>
      <c r="M15" s="137"/>
      <c r="N15" s="137"/>
      <c r="O15" s="137"/>
      <c r="P15" s="137"/>
      <c r="Q15" s="137"/>
      <c r="R15" s="137"/>
      <c r="S15" s="137"/>
      <c r="T15" s="137"/>
      <c r="U15" s="137"/>
    </row>
    <row r="16" spans="1:21">
      <c r="A16" s="179"/>
      <c r="B16" s="179"/>
      <c r="C16" s="179"/>
      <c r="D16" s="179"/>
      <c r="E16" s="179"/>
      <c r="F16" s="180"/>
      <c r="G16" s="181"/>
      <c r="H16" s="181"/>
      <c r="I16" s="178"/>
      <c r="J16" s="178"/>
      <c r="K16" s="137"/>
      <c r="L16" s="137"/>
      <c r="M16" s="137"/>
      <c r="N16" s="137"/>
      <c r="O16" s="137"/>
      <c r="P16" s="137"/>
      <c r="Q16" s="137"/>
      <c r="R16" s="137"/>
      <c r="S16" s="137"/>
      <c r="T16" s="137"/>
      <c r="U16" s="137"/>
    </row>
    <row r="17" spans="1:21">
      <c r="A17" s="179"/>
      <c r="B17" s="179"/>
      <c r="C17" s="179"/>
      <c r="D17" s="179"/>
      <c r="E17" s="179"/>
      <c r="F17" s="180"/>
      <c r="G17" s="181"/>
      <c r="H17" s="181"/>
      <c r="I17" s="178"/>
      <c r="J17" s="178"/>
      <c r="K17" s="137"/>
      <c r="L17" s="137"/>
      <c r="M17" s="137"/>
      <c r="N17" s="137"/>
      <c r="O17" s="137"/>
      <c r="P17" s="137"/>
      <c r="Q17" s="137"/>
      <c r="R17" s="137"/>
      <c r="S17" s="137"/>
      <c r="T17" s="137"/>
      <c r="U17" s="137"/>
    </row>
    <row r="18" spans="1:21">
      <c r="A18" s="179"/>
      <c r="B18" s="179"/>
      <c r="C18" s="179"/>
      <c r="D18" s="179"/>
      <c r="E18" s="179"/>
      <c r="F18" s="180"/>
      <c r="G18" s="181"/>
      <c r="H18" s="181"/>
      <c r="I18" s="178"/>
      <c r="J18" s="178"/>
      <c r="K18" s="137"/>
      <c r="L18" s="7"/>
      <c r="M18" s="7"/>
      <c r="N18" s="7"/>
      <c r="O18" s="7"/>
      <c r="P18" s="7"/>
      <c r="Q18" s="7"/>
      <c r="R18" s="7"/>
      <c r="S18" s="7"/>
      <c r="T18" s="7"/>
      <c r="U18" s="7"/>
    </row>
    <row r="19" spans="1:21">
      <c r="A19" s="177"/>
      <c r="B19" s="177"/>
      <c r="C19" s="177"/>
      <c r="D19" s="177"/>
      <c r="E19" s="177"/>
      <c r="F19" s="178"/>
      <c r="G19" s="178"/>
      <c r="H19" s="178"/>
      <c r="I19" s="178"/>
      <c r="J19" s="178"/>
      <c r="K19" s="137"/>
      <c r="L19" s="7"/>
      <c r="M19" s="7"/>
      <c r="N19" s="7"/>
      <c r="O19" s="7"/>
      <c r="P19" s="7"/>
      <c r="Q19" s="7"/>
      <c r="R19" s="7"/>
      <c r="S19" s="7"/>
      <c r="T19" s="7"/>
      <c r="U19" s="7"/>
    </row>
    <row r="20" spans="1:21">
      <c r="A20" s="177"/>
      <c r="B20" s="177"/>
      <c r="C20" s="177"/>
      <c r="D20" s="177"/>
      <c r="E20" s="177"/>
      <c r="F20" s="178"/>
      <c r="G20" s="178"/>
      <c r="H20" s="178"/>
      <c r="I20" s="178"/>
      <c r="J20" s="178"/>
      <c r="K20" s="137"/>
      <c r="L20" s="7"/>
      <c r="M20" s="7"/>
      <c r="N20" s="7"/>
      <c r="O20" s="7"/>
      <c r="P20" s="7"/>
      <c r="Q20" s="7"/>
      <c r="R20" s="7"/>
      <c r="S20" s="7"/>
      <c r="T20" s="7"/>
      <c r="U20" s="7"/>
    </row>
    <row r="21" spans="1:21">
      <c r="A21" s="162"/>
      <c r="B21" s="162"/>
      <c r="C21" s="162"/>
      <c r="D21" s="162"/>
      <c r="E21" s="162"/>
      <c r="F21" s="163"/>
      <c r="G21" s="163"/>
      <c r="H21" s="163"/>
      <c r="I21" s="178"/>
      <c r="J21" s="178"/>
      <c r="K21" s="137"/>
      <c r="L21" s="7"/>
      <c r="M21" s="7"/>
      <c r="N21" s="7"/>
      <c r="O21" s="7"/>
      <c r="P21" s="7"/>
      <c r="Q21" s="7"/>
      <c r="R21" s="7"/>
      <c r="S21" s="7"/>
      <c r="T21" s="7"/>
      <c r="U21" s="7"/>
    </row>
    <row r="22" spans="1:21">
      <c r="A22" s="162"/>
      <c r="B22" s="162"/>
      <c r="C22" s="162"/>
      <c r="D22" s="162"/>
      <c r="E22" s="162"/>
      <c r="F22" s="163"/>
      <c r="G22" s="163"/>
      <c r="H22" s="163"/>
      <c r="I22" s="178"/>
      <c r="J22" s="178"/>
      <c r="K22" s="137"/>
      <c r="L22" s="7"/>
      <c r="M22" s="7"/>
      <c r="N22" s="7"/>
      <c r="O22" s="7"/>
      <c r="P22" s="7"/>
      <c r="Q22" s="7"/>
      <c r="R22" s="7"/>
      <c r="S22" s="7"/>
      <c r="T22" s="7"/>
      <c r="U22" s="7"/>
    </row>
    <row r="23" spans="1:21">
      <c r="A23" s="162"/>
      <c r="B23" s="162"/>
      <c r="C23" s="162"/>
      <c r="D23" s="162"/>
      <c r="E23" s="162"/>
      <c r="F23" s="163"/>
      <c r="G23" s="163"/>
      <c r="H23" s="163"/>
      <c r="I23" s="178"/>
      <c r="J23" s="178"/>
      <c r="K23" s="137"/>
      <c r="L23" s="7"/>
      <c r="M23" s="7"/>
      <c r="N23" s="7"/>
      <c r="O23" s="7"/>
      <c r="P23" s="7"/>
      <c r="Q23" s="7"/>
      <c r="R23" s="7"/>
      <c r="S23" s="7"/>
      <c r="T23" s="7"/>
      <c r="U23" s="7"/>
    </row>
    <row r="24" spans="1:21">
      <c r="A24" s="162"/>
      <c r="B24" s="162"/>
      <c r="C24" s="162"/>
      <c r="D24" s="162"/>
      <c r="E24" s="162"/>
      <c r="F24" s="163"/>
      <c r="G24" s="163"/>
      <c r="H24" s="163"/>
      <c r="I24" s="178"/>
      <c r="J24" s="178"/>
      <c r="K24" s="137"/>
      <c r="L24" s="7"/>
      <c r="M24" s="7"/>
      <c r="N24" s="7"/>
      <c r="O24" s="7"/>
      <c r="P24" s="7"/>
      <c r="Q24" s="7"/>
      <c r="R24" s="7"/>
      <c r="S24" s="7"/>
      <c r="T24" s="7"/>
      <c r="U24" s="7"/>
    </row>
    <row r="25" spans="1:21">
      <c r="A25" s="162"/>
      <c r="B25" s="162"/>
      <c r="C25" s="162"/>
      <c r="D25" s="162"/>
      <c r="E25" s="162"/>
      <c r="F25" s="163"/>
      <c r="G25" s="163"/>
      <c r="H25" s="163"/>
      <c r="I25" s="178"/>
      <c r="J25" s="178"/>
      <c r="K25" s="137"/>
      <c r="L25" s="7"/>
      <c r="M25" s="7"/>
      <c r="N25" s="7"/>
      <c r="O25" s="7"/>
      <c r="P25" s="7"/>
      <c r="Q25" s="7"/>
      <c r="R25" s="7"/>
      <c r="S25" s="7"/>
      <c r="T25" s="7"/>
      <c r="U25" s="7"/>
    </row>
    <row r="26" spans="1:21">
      <c r="A26" s="162"/>
      <c r="B26" s="162"/>
      <c r="C26" s="162"/>
      <c r="D26" s="162"/>
      <c r="E26" s="162"/>
      <c r="F26" s="163"/>
      <c r="G26" s="163"/>
      <c r="H26" s="163"/>
      <c r="I26" s="178"/>
      <c r="J26" s="178"/>
      <c r="K26" s="137"/>
      <c r="L26" s="7"/>
      <c r="M26" s="7"/>
      <c r="N26" s="7"/>
      <c r="O26" s="7"/>
      <c r="P26" s="7"/>
      <c r="Q26" s="7"/>
      <c r="R26" s="7"/>
      <c r="S26" s="7"/>
      <c r="T26" s="7"/>
      <c r="U26" s="7"/>
    </row>
  </sheetData>
  <mergeCells count="2">
    <mergeCell ref="A10:G10"/>
    <mergeCell ref="I10:L10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G358"/>
  <sheetViews>
    <sheetView zoomScaleNormal="100" workbookViewId="0">
      <pane ySplit="1" topLeftCell="A299" activePane="bottomLeft" state="frozen"/>
      <selection pane="bottomLeft" activeCell="C309" sqref="C309"/>
    </sheetView>
  </sheetViews>
  <sheetFormatPr baseColWidth="10" defaultColWidth="8.7109375" defaultRowHeight="12.75"/>
  <cols>
    <col min="1" max="1" width="9.7109375" style="120"/>
    <col min="2" max="2" width="50.7109375"/>
    <col min="3" max="4" width="10.7109375"/>
    <col min="5" max="5" width="9.7109375" style="120"/>
    <col min="6" max="6" width="50.7109375"/>
    <col min="7" max="1025" width="10.7109375"/>
  </cols>
  <sheetData>
    <row r="1" spans="1:7" ht="32.1" customHeight="1">
      <c r="A1" s="121" t="s">
        <v>1800</v>
      </c>
      <c r="B1" s="121" t="s">
        <v>1801</v>
      </c>
      <c r="C1" s="122" t="s">
        <v>1802</v>
      </c>
      <c r="D1" s="123"/>
      <c r="E1" s="121" t="s">
        <v>1803</v>
      </c>
      <c r="F1" s="121" t="s">
        <v>1804</v>
      </c>
      <c r="G1" s="122" t="s">
        <v>1802</v>
      </c>
    </row>
    <row r="2" spans="1:7">
      <c r="A2" s="124">
        <v>1</v>
      </c>
      <c r="B2" s="125" t="s">
        <v>418</v>
      </c>
      <c r="C2" s="7">
        <f t="shared" ref="C2:C65" si="0">IF(B2=B3,1,0)</f>
        <v>0</v>
      </c>
      <c r="E2" s="124">
        <v>1</v>
      </c>
      <c r="F2" s="126" t="s">
        <v>418</v>
      </c>
      <c r="G2" s="7">
        <f t="shared" ref="G2:G65" si="1">IF(F2=F3,1,0)</f>
        <v>0</v>
      </c>
    </row>
    <row r="3" spans="1:7">
      <c r="A3" s="119">
        <v>2</v>
      </c>
      <c r="B3" s="118" t="s">
        <v>976</v>
      </c>
      <c r="C3" s="7">
        <f t="shared" si="0"/>
        <v>0</v>
      </c>
      <c r="E3" s="117">
        <v>2</v>
      </c>
      <c r="F3" s="116" t="s">
        <v>976</v>
      </c>
      <c r="G3" s="7">
        <f t="shared" si="1"/>
        <v>0</v>
      </c>
    </row>
    <row r="4" spans="1:7">
      <c r="A4" s="119">
        <v>3</v>
      </c>
      <c r="B4" s="118" t="s">
        <v>1170</v>
      </c>
      <c r="C4" s="7">
        <f t="shared" si="0"/>
        <v>0</v>
      </c>
      <c r="E4" s="117">
        <v>3</v>
      </c>
      <c r="F4" s="116" t="s">
        <v>1732</v>
      </c>
      <c r="G4" s="7">
        <f t="shared" si="1"/>
        <v>0</v>
      </c>
    </row>
    <row r="5" spans="1:7">
      <c r="A5" s="119">
        <v>4</v>
      </c>
      <c r="B5" s="116" t="s">
        <v>809</v>
      </c>
      <c r="C5" s="7">
        <f t="shared" si="0"/>
        <v>0</v>
      </c>
      <c r="E5" s="117">
        <v>4</v>
      </c>
      <c r="F5" s="116" t="s">
        <v>1170</v>
      </c>
      <c r="G5" s="7">
        <f t="shared" si="1"/>
        <v>0</v>
      </c>
    </row>
    <row r="6" spans="1:7">
      <c r="A6" s="119">
        <v>5</v>
      </c>
      <c r="B6" s="118" t="s">
        <v>785</v>
      </c>
      <c r="C6" s="7">
        <f t="shared" si="0"/>
        <v>0</v>
      </c>
      <c r="E6" s="117">
        <v>5</v>
      </c>
      <c r="F6" s="118" t="s">
        <v>809</v>
      </c>
      <c r="G6" s="7">
        <f t="shared" si="1"/>
        <v>0</v>
      </c>
    </row>
    <row r="7" spans="1:7">
      <c r="A7" s="119">
        <v>6</v>
      </c>
      <c r="B7" s="118" t="s">
        <v>1184</v>
      </c>
      <c r="C7" s="7">
        <f t="shared" si="0"/>
        <v>0</v>
      </c>
      <c r="E7" s="117">
        <v>6</v>
      </c>
      <c r="F7" s="116" t="s">
        <v>785</v>
      </c>
      <c r="G7" s="7">
        <f t="shared" si="1"/>
        <v>0</v>
      </c>
    </row>
    <row r="8" spans="1:7">
      <c r="A8" s="119">
        <v>7</v>
      </c>
      <c r="B8" s="118" t="s">
        <v>1019</v>
      </c>
      <c r="C8" s="7">
        <f t="shared" si="0"/>
        <v>0</v>
      </c>
      <c r="E8" s="117">
        <v>7</v>
      </c>
      <c r="F8" s="116" t="s">
        <v>1184</v>
      </c>
      <c r="G8" s="7">
        <f t="shared" si="1"/>
        <v>0</v>
      </c>
    </row>
    <row r="9" spans="1:7">
      <c r="A9" s="119">
        <v>8</v>
      </c>
      <c r="B9" s="116" t="s">
        <v>351</v>
      </c>
      <c r="C9" s="7">
        <f t="shared" si="0"/>
        <v>0</v>
      </c>
      <c r="E9" s="117">
        <v>8</v>
      </c>
      <c r="F9" s="116" t="s">
        <v>1019</v>
      </c>
      <c r="G9" s="7">
        <f t="shared" si="1"/>
        <v>0</v>
      </c>
    </row>
    <row r="10" spans="1:7">
      <c r="A10" s="119">
        <v>9</v>
      </c>
      <c r="B10" s="116" t="s">
        <v>1739</v>
      </c>
      <c r="C10" s="7">
        <f t="shared" si="0"/>
        <v>0</v>
      </c>
      <c r="E10" s="117">
        <v>9</v>
      </c>
      <c r="F10" s="118" t="s">
        <v>351</v>
      </c>
      <c r="G10" s="7">
        <f t="shared" si="1"/>
        <v>0</v>
      </c>
    </row>
    <row r="11" spans="1:7">
      <c r="A11" s="119">
        <v>10</v>
      </c>
      <c r="B11" s="118" t="s">
        <v>423</v>
      </c>
      <c r="C11" s="7">
        <f t="shared" si="0"/>
        <v>0</v>
      </c>
      <c r="E11" s="117">
        <v>10</v>
      </c>
      <c r="F11" s="118" t="s">
        <v>1739</v>
      </c>
      <c r="G11" s="7">
        <f t="shared" si="1"/>
        <v>0</v>
      </c>
    </row>
    <row r="12" spans="1:7">
      <c r="A12" s="119">
        <v>11</v>
      </c>
      <c r="B12" s="118" t="s">
        <v>1736</v>
      </c>
      <c r="C12" s="7">
        <f t="shared" si="0"/>
        <v>0</v>
      </c>
      <c r="E12" s="117">
        <v>11</v>
      </c>
      <c r="F12" s="116" t="s">
        <v>423</v>
      </c>
      <c r="G12" s="7">
        <f t="shared" si="1"/>
        <v>0</v>
      </c>
    </row>
    <row r="13" spans="1:7">
      <c r="A13" s="119">
        <v>12</v>
      </c>
      <c r="B13" s="118" t="s">
        <v>362</v>
      </c>
      <c r="C13" s="7">
        <f t="shared" si="0"/>
        <v>0</v>
      </c>
      <c r="E13" s="117">
        <v>12</v>
      </c>
      <c r="F13" s="116" t="s">
        <v>1736</v>
      </c>
      <c r="G13" s="7">
        <f t="shared" si="1"/>
        <v>0</v>
      </c>
    </row>
    <row r="14" spans="1:7">
      <c r="A14" s="119">
        <v>13</v>
      </c>
      <c r="B14" s="116" t="s">
        <v>430</v>
      </c>
      <c r="C14" s="7">
        <f t="shared" si="0"/>
        <v>0</v>
      </c>
      <c r="E14" s="117">
        <v>13</v>
      </c>
      <c r="F14" s="116" t="s">
        <v>362</v>
      </c>
      <c r="G14" s="7">
        <f t="shared" si="1"/>
        <v>0</v>
      </c>
    </row>
    <row r="15" spans="1:7">
      <c r="A15" s="119">
        <v>14</v>
      </c>
      <c r="B15" s="116" t="s">
        <v>426</v>
      </c>
      <c r="C15" s="7">
        <f t="shared" si="0"/>
        <v>0</v>
      </c>
      <c r="E15" s="117">
        <v>14</v>
      </c>
      <c r="F15" s="118" t="s">
        <v>430</v>
      </c>
      <c r="G15" s="7">
        <f t="shared" si="1"/>
        <v>0</v>
      </c>
    </row>
    <row r="16" spans="1:7">
      <c r="A16" s="119">
        <v>15</v>
      </c>
      <c r="B16" s="116" t="s">
        <v>735</v>
      </c>
      <c r="C16" s="7">
        <f t="shared" si="0"/>
        <v>0</v>
      </c>
      <c r="E16" s="117">
        <v>15</v>
      </c>
      <c r="F16" s="118" t="s">
        <v>426</v>
      </c>
      <c r="G16" s="7">
        <f t="shared" si="1"/>
        <v>0</v>
      </c>
    </row>
    <row r="17" spans="1:7">
      <c r="A17" s="119">
        <v>16</v>
      </c>
      <c r="B17" s="118" t="s">
        <v>1737</v>
      </c>
      <c r="C17" s="7">
        <f t="shared" si="0"/>
        <v>0</v>
      </c>
      <c r="E17" s="117">
        <v>16</v>
      </c>
      <c r="F17" s="118" t="s">
        <v>735</v>
      </c>
      <c r="G17" s="7">
        <f t="shared" si="1"/>
        <v>0</v>
      </c>
    </row>
    <row r="18" spans="1:7">
      <c r="A18" s="119">
        <v>17</v>
      </c>
      <c r="B18" s="116" t="s">
        <v>448</v>
      </c>
      <c r="C18" s="7">
        <f t="shared" si="0"/>
        <v>0</v>
      </c>
      <c r="E18" s="117">
        <v>17</v>
      </c>
      <c r="F18" s="116" t="s">
        <v>1737</v>
      </c>
      <c r="G18" s="7">
        <f t="shared" si="1"/>
        <v>0</v>
      </c>
    </row>
    <row r="19" spans="1:7">
      <c r="A19" s="119">
        <v>18</v>
      </c>
      <c r="B19" s="118" t="s">
        <v>444</v>
      </c>
      <c r="C19" s="7">
        <f t="shared" si="0"/>
        <v>0</v>
      </c>
      <c r="E19" s="117">
        <v>18</v>
      </c>
      <c r="F19" s="118" t="s">
        <v>448</v>
      </c>
      <c r="G19" s="7">
        <f t="shared" si="1"/>
        <v>0</v>
      </c>
    </row>
    <row r="20" spans="1:7">
      <c r="A20" s="119">
        <v>19</v>
      </c>
      <c r="B20" s="116" t="s">
        <v>456</v>
      </c>
      <c r="C20" s="7">
        <f t="shared" si="0"/>
        <v>0</v>
      </c>
      <c r="E20" s="117">
        <v>19</v>
      </c>
      <c r="F20" s="116" t="s">
        <v>444</v>
      </c>
      <c r="G20" s="7">
        <f t="shared" si="1"/>
        <v>0</v>
      </c>
    </row>
    <row r="21" spans="1:7">
      <c r="A21" s="119">
        <v>20</v>
      </c>
      <c r="B21" s="116" t="s">
        <v>1063</v>
      </c>
      <c r="C21" s="7">
        <f t="shared" si="0"/>
        <v>0</v>
      </c>
      <c r="E21" s="117">
        <v>20</v>
      </c>
      <c r="F21" s="118" t="s">
        <v>456</v>
      </c>
      <c r="G21" s="7">
        <f t="shared" si="1"/>
        <v>0</v>
      </c>
    </row>
    <row r="22" spans="1:7">
      <c r="A22" s="119">
        <v>21</v>
      </c>
      <c r="B22" s="118" t="s">
        <v>452</v>
      </c>
      <c r="C22" s="7">
        <f t="shared" si="0"/>
        <v>0</v>
      </c>
      <c r="E22" s="117">
        <v>21</v>
      </c>
      <c r="F22" s="118" t="s">
        <v>1063</v>
      </c>
      <c r="G22" s="7">
        <f t="shared" si="1"/>
        <v>0</v>
      </c>
    </row>
    <row r="23" spans="1:7">
      <c r="A23" s="119">
        <v>22</v>
      </c>
      <c r="B23" s="116" t="s">
        <v>438</v>
      </c>
      <c r="C23" s="7">
        <f t="shared" si="0"/>
        <v>0</v>
      </c>
      <c r="E23" s="117">
        <v>22</v>
      </c>
      <c r="F23" s="116" t="s">
        <v>452</v>
      </c>
      <c r="G23" s="7">
        <f t="shared" si="1"/>
        <v>0</v>
      </c>
    </row>
    <row r="24" spans="1:7">
      <c r="A24" s="119">
        <v>23</v>
      </c>
      <c r="B24" s="118" t="s">
        <v>441</v>
      </c>
      <c r="C24" s="7">
        <f t="shared" si="0"/>
        <v>0</v>
      </c>
      <c r="E24" s="117">
        <v>23</v>
      </c>
      <c r="F24" s="118" t="s">
        <v>438</v>
      </c>
      <c r="G24" s="7">
        <f t="shared" si="1"/>
        <v>0</v>
      </c>
    </row>
    <row r="25" spans="1:7">
      <c r="A25" s="119">
        <v>24</v>
      </c>
      <c r="B25" s="118" t="s">
        <v>434</v>
      </c>
      <c r="C25" s="7">
        <f t="shared" si="0"/>
        <v>0</v>
      </c>
      <c r="E25" s="117">
        <v>24</v>
      </c>
      <c r="F25" s="116" t="s">
        <v>441</v>
      </c>
      <c r="G25" s="7">
        <f t="shared" si="1"/>
        <v>0</v>
      </c>
    </row>
    <row r="26" spans="1:7">
      <c r="A26" s="119">
        <v>25</v>
      </c>
      <c r="B26" s="116" t="s">
        <v>1729</v>
      </c>
      <c r="C26" s="7">
        <f t="shared" si="0"/>
        <v>0</v>
      </c>
      <c r="E26" s="117">
        <v>25</v>
      </c>
      <c r="F26" s="116" t="s">
        <v>434</v>
      </c>
      <c r="G26" s="7">
        <f t="shared" si="1"/>
        <v>0</v>
      </c>
    </row>
    <row r="27" spans="1:7">
      <c r="A27" s="119">
        <v>26</v>
      </c>
      <c r="B27" s="118" t="s">
        <v>1728</v>
      </c>
      <c r="C27" s="7">
        <f t="shared" si="0"/>
        <v>0</v>
      </c>
      <c r="E27" s="117">
        <v>26</v>
      </c>
      <c r="F27" s="118" t="s">
        <v>1729</v>
      </c>
      <c r="G27" s="7">
        <f t="shared" si="1"/>
        <v>0</v>
      </c>
    </row>
    <row r="28" spans="1:7" ht="25.5">
      <c r="A28" s="119">
        <v>27</v>
      </c>
      <c r="B28" s="116" t="s">
        <v>409</v>
      </c>
      <c r="C28" s="7">
        <f t="shared" si="0"/>
        <v>0</v>
      </c>
      <c r="E28" s="117">
        <v>27</v>
      </c>
      <c r="F28" s="116" t="s">
        <v>1728</v>
      </c>
      <c r="G28" s="7">
        <f t="shared" si="1"/>
        <v>0</v>
      </c>
    </row>
    <row r="29" spans="1:7" ht="25.5">
      <c r="A29" s="119">
        <v>28</v>
      </c>
      <c r="B29" s="118" t="s">
        <v>414</v>
      </c>
      <c r="C29" s="7">
        <f t="shared" si="0"/>
        <v>0</v>
      </c>
      <c r="E29" s="117">
        <v>28</v>
      </c>
      <c r="F29" s="118" t="s">
        <v>409</v>
      </c>
      <c r="G29" s="7">
        <f t="shared" si="1"/>
        <v>0</v>
      </c>
    </row>
    <row r="30" spans="1:7" ht="12.75" customHeight="1">
      <c r="A30" s="119">
        <v>29</v>
      </c>
      <c r="B30" s="116" t="s">
        <v>403</v>
      </c>
      <c r="C30" s="7">
        <f t="shared" si="0"/>
        <v>0</v>
      </c>
      <c r="E30" s="117">
        <v>29</v>
      </c>
      <c r="F30" s="116" t="s">
        <v>414</v>
      </c>
      <c r="G30" s="7">
        <f t="shared" si="1"/>
        <v>0</v>
      </c>
    </row>
    <row r="31" spans="1:7">
      <c r="A31" s="119">
        <v>30</v>
      </c>
      <c r="B31" s="116" t="s">
        <v>534</v>
      </c>
      <c r="C31" s="7">
        <f t="shared" si="0"/>
        <v>0</v>
      </c>
      <c r="E31" s="117">
        <v>30</v>
      </c>
      <c r="F31" s="116" t="s">
        <v>403</v>
      </c>
      <c r="G31" s="7">
        <f t="shared" si="1"/>
        <v>0</v>
      </c>
    </row>
    <row r="32" spans="1:7">
      <c r="A32" s="119">
        <v>31</v>
      </c>
      <c r="B32" s="116" t="s">
        <v>1089</v>
      </c>
      <c r="C32" s="7">
        <f t="shared" si="0"/>
        <v>0</v>
      </c>
      <c r="E32" s="117">
        <v>31</v>
      </c>
      <c r="F32" s="118" t="s">
        <v>534</v>
      </c>
      <c r="G32" s="7">
        <f t="shared" si="1"/>
        <v>0</v>
      </c>
    </row>
    <row r="33" spans="1:7">
      <c r="A33" s="119">
        <v>32</v>
      </c>
      <c r="B33" s="118" t="s">
        <v>1730</v>
      </c>
      <c r="C33" s="7">
        <f t="shared" si="0"/>
        <v>1</v>
      </c>
      <c r="E33" s="117">
        <v>32</v>
      </c>
      <c r="F33" s="118" t="s">
        <v>1089</v>
      </c>
      <c r="G33" s="7">
        <f t="shared" si="1"/>
        <v>0</v>
      </c>
    </row>
    <row r="34" spans="1:7">
      <c r="A34" s="119">
        <v>33</v>
      </c>
      <c r="B34" s="116" t="s">
        <v>1730</v>
      </c>
      <c r="C34" s="7">
        <f t="shared" si="0"/>
        <v>0</v>
      </c>
      <c r="E34" s="117">
        <v>33</v>
      </c>
      <c r="F34" s="118" t="s">
        <v>1730</v>
      </c>
      <c r="G34" s="7">
        <f t="shared" si="1"/>
        <v>1</v>
      </c>
    </row>
    <row r="35" spans="1:7">
      <c r="A35" s="119">
        <v>34</v>
      </c>
      <c r="B35" s="118" t="s">
        <v>653</v>
      </c>
      <c r="C35" s="7">
        <f t="shared" si="0"/>
        <v>0</v>
      </c>
      <c r="E35" s="117">
        <v>34</v>
      </c>
      <c r="F35" s="116" t="s">
        <v>1730</v>
      </c>
      <c r="G35" s="7">
        <f t="shared" si="1"/>
        <v>0</v>
      </c>
    </row>
    <row r="36" spans="1:7">
      <c r="A36" s="119">
        <v>35</v>
      </c>
      <c r="B36" s="116" t="s">
        <v>670</v>
      </c>
      <c r="C36" s="7">
        <f t="shared" si="0"/>
        <v>0</v>
      </c>
      <c r="E36" s="117">
        <v>35</v>
      </c>
      <c r="F36" s="116" t="s">
        <v>653</v>
      </c>
      <c r="G36" s="7">
        <f t="shared" si="1"/>
        <v>0</v>
      </c>
    </row>
    <row r="37" spans="1:7">
      <c r="A37" s="119">
        <v>36</v>
      </c>
      <c r="B37" s="118" t="s">
        <v>673</v>
      </c>
      <c r="C37" s="7">
        <f t="shared" si="0"/>
        <v>0</v>
      </c>
      <c r="E37" s="117">
        <v>36</v>
      </c>
      <c r="F37" s="118" t="s">
        <v>1731</v>
      </c>
      <c r="G37" s="7">
        <f t="shared" si="1"/>
        <v>0</v>
      </c>
    </row>
    <row r="38" spans="1:7">
      <c r="A38" s="119">
        <v>37</v>
      </c>
      <c r="B38" s="116" t="s">
        <v>846</v>
      </c>
      <c r="C38" s="7">
        <f t="shared" si="0"/>
        <v>0</v>
      </c>
      <c r="E38" s="117">
        <v>37</v>
      </c>
      <c r="F38" s="118" t="s">
        <v>1782</v>
      </c>
      <c r="G38" s="7">
        <f t="shared" si="1"/>
        <v>0</v>
      </c>
    </row>
    <row r="39" spans="1:7">
      <c r="A39" s="119">
        <v>38</v>
      </c>
      <c r="B39" s="118" t="s">
        <v>676</v>
      </c>
      <c r="C39" s="7">
        <f t="shared" si="0"/>
        <v>0</v>
      </c>
      <c r="E39" s="117">
        <v>38</v>
      </c>
      <c r="F39" s="116" t="s">
        <v>1781</v>
      </c>
      <c r="G39" s="7">
        <f t="shared" si="1"/>
        <v>0</v>
      </c>
    </row>
    <row r="40" spans="1:7">
      <c r="A40" s="119">
        <v>39</v>
      </c>
      <c r="B40" s="116" t="s">
        <v>1174</v>
      </c>
      <c r="C40" s="7">
        <f t="shared" si="0"/>
        <v>0</v>
      </c>
      <c r="E40" s="117">
        <v>39</v>
      </c>
      <c r="F40" s="116" t="s">
        <v>670</v>
      </c>
      <c r="G40" s="7">
        <f t="shared" si="1"/>
        <v>0</v>
      </c>
    </row>
    <row r="41" spans="1:7">
      <c r="A41" s="119">
        <v>40</v>
      </c>
      <c r="B41" s="116" t="s">
        <v>936</v>
      </c>
      <c r="C41" s="7">
        <f t="shared" si="0"/>
        <v>0</v>
      </c>
      <c r="E41" s="117">
        <v>40</v>
      </c>
      <c r="F41" s="118" t="s">
        <v>673</v>
      </c>
      <c r="G41" s="7">
        <f t="shared" si="1"/>
        <v>0</v>
      </c>
    </row>
    <row r="42" spans="1:7">
      <c r="A42" s="119">
        <v>41</v>
      </c>
      <c r="B42" s="116" t="s">
        <v>902</v>
      </c>
      <c r="C42" s="7">
        <f t="shared" si="0"/>
        <v>0</v>
      </c>
      <c r="E42" s="117">
        <v>41</v>
      </c>
      <c r="F42" s="116" t="s">
        <v>846</v>
      </c>
      <c r="G42" s="7">
        <f t="shared" si="1"/>
        <v>0</v>
      </c>
    </row>
    <row r="43" spans="1:7">
      <c r="A43" s="119">
        <v>42</v>
      </c>
      <c r="B43" s="116" t="s">
        <v>852</v>
      </c>
      <c r="C43" s="7">
        <f t="shared" si="0"/>
        <v>0</v>
      </c>
      <c r="E43" s="117">
        <v>42</v>
      </c>
      <c r="F43" s="118" t="s">
        <v>676</v>
      </c>
      <c r="G43" s="7">
        <f t="shared" si="1"/>
        <v>0</v>
      </c>
    </row>
    <row r="44" spans="1:7">
      <c r="A44" s="119">
        <v>43</v>
      </c>
      <c r="B44" s="116" t="s">
        <v>989</v>
      </c>
      <c r="C44" s="7">
        <f t="shared" si="0"/>
        <v>0</v>
      </c>
      <c r="E44" s="117">
        <v>43</v>
      </c>
      <c r="F44" s="116" t="s">
        <v>1779</v>
      </c>
      <c r="G44" s="7">
        <f t="shared" si="1"/>
        <v>0</v>
      </c>
    </row>
    <row r="45" spans="1:7">
      <c r="A45" s="119">
        <v>44</v>
      </c>
      <c r="B45" s="118" t="s">
        <v>885</v>
      </c>
      <c r="C45" s="7">
        <f t="shared" si="0"/>
        <v>0</v>
      </c>
      <c r="E45" s="117">
        <v>44</v>
      </c>
      <c r="F45" s="118" t="s">
        <v>1174</v>
      </c>
      <c r="G45" s="7">
        <f t="shared" si="1"/>
        <v>0</v>
      </c>
    </row>
    <row r="46" spans="1:7">
      <c r="A46" s="119">
        <v>45</v>
      </c>
      <c r="B46" s="116" t="s">
        <v>1292</v>
      </c>
      <c r="C46" s="7">
        <f t="shared" si="0"/>
        <v>1</v>
      </c>
      <c r="E46" s="117">
        <v>45</v>
      </c>
      <c r="F46" s="116" t="s">
        <v>936</v>
      </c>
      <c r="G46" s="7">
        <f t="shared" si="1"/>
        <v>0</v>
      </c>
    </row>
    <row r="47" spans="1:7">
      <c r="A47" s="119">
        <v>46</v>
      </c>
      <c r="B47" s="118" t="s">
        <v>1292</v>
      </c>
      <c r="C47" s="7">
        <f t="shared" si="0"/>
        <v>0</v>
      </c>
      <c r="E47" s="117">
        <v>46</v>
      </c>
      <c r="F47" s="118" t="s">
        <v>1765</v>
      </c>
      <c r="G47" s="7">
        <f t="shared" si="1"/>
        <v>0</v>
      </c>
    </row>
    <row r="48" spans="1:7">
      <c r="A48" s="119">
        <v>47</v>
      </c>
      <c r="B48" s="118" t="s">
        <v>469</v>
      </c>
      <c r="C48" s="7">
        <f t="shared" si="0"/>
        <v>0</v>
      </c>
      <c r="E48" s="117">
        <v>47</v>
      </c>
      <c r="F48" s="118" t="s">
        <v>902</v>
      </c>
      <c r="G48" s="7">
        <f t="shared" si="1"/>
        <v>0</v>
      </c>
    </row>
    <row r="49" spans="1:7">
      <c r="A49" s="119">
        <v>48</v>
      </c>
      <c r="B49" s="116" t="s">
        <v>1039</v>
      </c>
      <c r="C49" s="7">
        <f t="shared" si="0"/>
        <v>0</v>
      </c>
      <c r="E49" s="117">
        <v>48</v>
      </c>
      <c r="F49" s="116" t="s">
        <v>852</v>
      </c>
      <c r="G49" s="7">
        <f t="shared" si="1"/>
        <v>0</v>
      </c>
    </row>
    <row r="50" spans="1:7">
      <c r="A50" s="119">
        <v>49</v>
      </c>
      <c r="B50" s="118" t="s">
        <v>495</v>
      </c>
      <c r="C50" s="7">
        <f t="shared" si="0"/>
        <v>0</v>
      </c>
      <c r="E50" s="117">
        <v>49</v>
      </c>
      <c r="F50" s="116" t="s">
        <v>1751</v>
      </c>
      <c r="G50" s="7">
        <f t="shared" si="1"/>
        <v>0</v>
      </c>
    </row>
    <row r="51" spans="1:7">
      <c r="A51" s="119">
        <v>50</v>
      </c>
      <c r="B51" s="118" t="s">
        <v>913</v>
      </c>
      <c r="C51" s="7">
        <f t="shared" si="0"/>
        <v>0</v>
      </c>
      <c r="E51" s="117">
        <v>50</v>
      </c>
      <c r="F51" s="116" t="s">
        <v>989</v>
      </c>
      <c r="G51" s="7">
        <f t="shared" si="1"/>
        <v>0</v>
      </c>
    </row>
    <row r="52" spans="1:7">
      <c r="A52" s="119">
        <v>51</v>
      </c>
      <c r="B52" s="116" t="s">
        <v>906</v>
      </c>
      <c r="C52" s="7">
        <f t="shared" si="0"/>
        <v>0</v>
      </c>
      <c r="E52" s="117">
        <v>51</v>
      </c>
      <c r="F52" s="118" t="s">
        <v>1784</v>
      </c>
      <c r="G52" s="7">
        <f t="shared" si="1"/>
        <v>0</v>
      </c>
    </row>
    <row r="53" spans="1:7">
      <c r="A53" s="119">
        <v>52</v>
      </c>
      <c r="B53" s="116" t="s">
        <v>1202</v>
      </c>
      <c r="C53" s="7">
        <f t="shared" si="0"/>
        <v>0</v>
      </c>
      <c r="E53" s="117">
        <v>52</v>
      </c>
      <c r="F53" s="118" t="s">
        <v>1755</v>
      </c>
      <c r="G53" s="7">
        <f t="shared" si="1"/>
        <v>0</v>
      </c>
    </row>
    <row r="54" spans="1:7">
      <c r="A54" s="119">
        <v>53</v>
      </c>
      <c r="B54" s="118" t="s">
        <v>1136</v>
      </c>
      <c r="C54" s="7">
        <f t="shared" si="0"/>
        <v>0</v>
      </c>
      <c r="E54" s="117">
        <v>53</v>
      </c>
      <c r="F54" s="116" t="s">
        <v>1770</v>
      </c>
      <c r="G54" s="7">
        <f t="shared" si="1"/>
        <v>0</v>
      </c>
    </row>
    <row r="55" spans="1:7">
      <c r="A55" s="119">
        <v>54</v>
      </c>
      <c r="B55" s="118" t="s">
        <v>1327</v>
      </c>
      <c r="C55" s="7">
        <f t="shared" si="0"/>
        <v>0</v>
      </c>
      <c r="E55" s="117">
        <v>54</v>
      </c>
      <c r="F55" s="118" t="s">
        <v>1788</v>
      </c>
      <c r="G55" s="7">
        <f t="shared" si="1"/>
        <v>0</v>
      </c>
    </row>
    <row r="56" spans="1:7">
      <c r="A56" s="119">
        <v>55</v>
      </c>
      <c r="B56" s="118" t="s">
        <v>1245</v>
      </c>
      <c r="C56" s="7">
        <f t="shared" si="0"/>
        <v>1</v>
      </c>
      <c r="E56" s="117">
        <v>55</v>
      </c>
      <c r="F56" s="118" t="s">
        <v>885</v>
      </c>
      <c r="G56" s="7">
        <f t="shared" si="1"/>
        <v>0</v>
      </c>
    </row>
    <row r="57" spans="1:7">
      <c r="A57" s="119">
        <v>56</v>
      </c>
      <c r="B57" s="118" t="s">
        <v>1245</v>
      </c>
      <c r="C57" s="7">
        <f t="shared" si="0"/>
        <v>0</v>
      </c>
      <c r="E57" s="117">
        <v>56</v>
      </c>
      <c r="F57" s="116" t="s">
        <v>1771</v>
      </c>
      <c r="G57" s="7">
        <f t="shared" si="1"/>
        <v>0</v>
      </c>
    </row>
    <row r="58" spans="1:7">
      <c r="A58" s="119">
        <v>57</v>
      </c>
      <c r="B58" s="118" t="s">
        <v>1119</v>
      </c>
      <c r="C58" s="7">
        <f t="shared" si="0"/>
        <v>0</v>
      </c>
      <c r="E58" s="117">
        <v>57</v>
      </c>
      <c r="F58" s="118" t="s">
        <v>1292</v>
      </c>
      <c r="G58" s="7">
        <f t="shared" si="1"/>
        <v>1</v>
      </c>
    </row>
    <row r="59" spans="1:7">
      <c r="A59" s="119">
        <v>58</v>
      </c>
      <c r="B59" s="116" t="s">
        <v>909</v>
      </c>
      <c r="C59" s="7">
        <f t="shared" si="0"/>
        <v>0</v>
      </c>
      <c r="E59" s="117">
        <v>58</v>
      </c>
      <c r="F59" s="116" t="s">
        <v>1292</v>
      </c>
      <c r="G59" s="7">
        <f t="shared" si="1"/>
        <v>0</v>
      </c>
    </row>
    <row r="60" spans="1:7">
      <c r="A60" s="119">
        <v>59</v>
      </c>
      <c r="B60" s="116" t="s">
        <v>480</v>
      </c>
      <c r="C60" s="7">
        <f t="shared" si="0"/>
        <v>0</v>
      </c>
      <c r="E60" s="117">
        <v>59</v>
      </c>
      <c r="F60" s="118" t="s">
        <v>469</v>
      </c>
      <c r="G60" s="7">
        <f t="shared" si="1"/>
        <v>0</v>
      </c>
    </row>
    <row r="61" spans="1:7">
      <c r="A61" s="119">
        <v>60</v>
      </c>
      <c r="B61" s="118" t="s">
        <v>1727</v>
      </c>
      <c r="C61" s="7">
        <f t="shared" si="0"/>
        <v>0</v>
      </c>
      <c r="E61" s="117">
        <v>60</v>
      </c>
      <c r="F61" s="116" t="s">
        <v>1787</v>
      </c>
      <c r="G61" s="7">
        <f t="shared" si="1"/>
        <v>0</v>
      </c>
    </row>
    <row r="62" spans="1:7">
      <c r="A62" s="119">
        <v>61</v>
      </c>
      <c r="B62" s="116" t="s">
        <v>1235</v>
      </c>
      <c r="C62" s="7">
        <f t="shared" si="0"/>
        <v>0</v>
      </c>
      <c r="E62" s="117">
        <v>61</v>
      </c>
      <c r="F62" s="118" t="s">
        <v>1039</v>
      </c>
      <c r="G62" s="7">
        <f t="shared" si="1"/>
        <v>0</v>
      </c>
    </row>
    <row r="63" spans="1:7">
      <c r="A63" s="119">
        <v>62</v>
      </c>
      <c r="B63" s="116" t="s">
        <v>1146</v>
      </c>
      <c r="C63" s="7">
        <f t="shared" si="0"/>
        <v>0</v>
      </c>
      <c r="E63" s="117">
        <v>62</v>
      </c>
      <c r="F63" s="118" t="s">
        <v>495</v>
      </c>
      <c r="G63" s="7">
        <f t="shared" si="1"/>
        <v>0</v>
      </c>
    </row>
    <row r="64" spans="1:7">
      <c r="A64" s="119">
        <v>63</v>
      </c>
      <c r="B64" s="118" t="s">
        <v>882</v>
      </c>
      <c r="C64" s="7">
        <f t="shared" si="0"/>
        <v>0</v>
      </c>
      <c r="E64" s="117">
        <v>63</v>
      </c>
      <c r="F64" s="118" t="s">
        <v>913</v>
      </c>
      <c r="G64" s="7">
        <f t="shared" si="1"/>
        <v>0</v>
      </c>
    </row>
    <row r="65" spans="1:7">
      <c r="A65" s="119">
        <v>64</v>
      </c>
      <c r="B65" s="118" t="s">
        <v>1114</v>
      </c>
      <c r="C65" s="7">
        <f t="shared" si="0"/>
        <v>0</v>
      </c>
      <c r="E65" s="117">
        <v>64</v>
      </c>
      <c r="F65" s="116" t="s">
        <v>906</v>
      </c>
      <c r="G65" s="7">
        <f t="shared" si="1"/>
        <v>0</v>
      </c>
    </row>
    <row r="66" spans="1:7">
      <c r="A66" s="119">
        <v>65</v>
      </c>
      <c r="B66" s="118" t="s">
        <v>1238</v>
      </c>
      <c r="C66" s="7">
        <f t="shared" ref="C66:C129" si="2">IF(B66=B67,1,0)</f>
        <v>1</v>
      </c>
      <c r="E66" s="117">
        <v>65</v>
      </c>
      <c r="F66" s="116" t="s">
        <v>1789</v>
      </c>
      <c r="G66" s="7">
        <f t="shared" ref="G66:G129" si="3">IF(F66=F67,1,0)</f>
        <v>0</v>
      </c>
    </row>
    <row r="67" spans="1:7">
      <c r="A67" s="119">
        <v>66</v>
      </c>
      <c r="B67" s="116" t="s">
        <v>1238</v>
      </c>
      <c r="C67" s="7">
        <f t="shared" si="2"/>
        <v>0</v>
      </c>
      <c r="E67" s="117">
        <v>66</v>
      </c>
      <c r="F67" s="116" t="s">
        <v>1202</v>
      </c>
      <c r="G67" s="7">
        <f t="shared" si="3"/>
        <v>0</v>
      </c>
    </row>
    <row r="68" spans="1:7">
      <c r="A68" s="119">
        <v>67</v>
      </c>
      <c r="B68" s="116" t="s">
        <v>940</v>
      </c>
      <c r="C68" s="7">
        <f t="shared" si="2"/>
        <v>0</v>
      </c>
      <c r="E68" s="117">
        <v>67</v>
      </c>
      <c r="F68" s="118" t="s">
        <v>1136</v>
      </c>
      <c r="G68" s="7">
        <f t="shared" si="3"/>
        <v>0</v>
      </c>
    </row>
    <row r="69" spans="1:7">
      <c r="A69" s="119">
        <v>68</v>
      </c>
      <c r="B69" s="118" t="s">
        <v>400</v>
      </c>
      <c r="C69" s="7">
        <f t="shared" si="2"/>
        <v>0</v>
      </c>
      <c r="E69" s="117">
        <v>68</v>
      </c>
      <c r="F69" s="118" t="s">
        <v>1757</v>
      </c>
      <c r="G69" s="7">
        <f t="shared" si="3"/>
        <v>0</v>
      </c>
    </row>
    <row r="70" spans="1:7">
      <c r="A70" s="119">
        <v>69</v>
      </c>
      <c r="B70" s="116" t="s">
        <v>657</v>
      </c>
      <c r="C70" s="7">
        <f t="shared" si="2"/>
        <v>0</v>
      </c>
      <c r="E70" s="117">
        <v>69</v>
      </c>
      <c r="F70" s="118" t="s">
        <v>1772</v>
      </c>
      <c r="G70" s="7">
        <f t="shared" si="3"/>
        <v>0</v>
      </c>
    </row>
    <row r="71" spans="1:7">
      <c r="A71" s="119">
        <v>70</v>
      </c>
      <c r="B71" s="118" t="s">
        <v>1199</v>
      </c>
      <c r="C71" s="7">
        <f t="shared" si="2"/>
        <v>0</v>
      </c>
      <c r="E71" s="117">
        <v>70</v>
      </c>
      <c r="F71" s="118" t="s">
        <v>1786</v>
      </c>
      <c r="G71" s="7">
        <f t="shared" si="3"/>
        <v>0</v>
      </c>
    </row>
    <row r="72" spans="1:7">
      <c r="A72" s="119">
        <v>71</v>
      </c>
      <c r="B72" s="118" t="s">
        <v>1190</v>
      </c>
      <c r="C72" s="7">
        <f t="shared" si="2"/>
        <v>0</v>
      </c>
      <c r="E72" s="117">
        <v>71</v>
      </c>
      <c r="F72" s="118" t="s">
        <v>1750</v>
      </c>
      <c r="G72" s="7">
        <f t="shared" si="3"/>
        <v>0</v>
      </c>
    </row>
    <row r="73" spans="1:7">
      <c r="A73" s="119">
        <v>72</v>
      </c>
      <c r="B73" s="116" t="s">
        <v>505</v>
      </c>
      <c r="C73" s="7">
        <f t="shared" si="2"/>
        <v>0</v>
      </c>
      <c r="E73" s="117">
        <v>72</v>
      </c>
      <c r="F73" s="118" t="s">
        <v>1790</v>
      </c>
      <c r="G73" s="7">
        <f t="shared" si="3"/>
        <v>0</v>
      </c>
    </row>
    <row r="74" spans="1:7">
      <c r="A74" s="119">
        <v>73</v>
      </c>
      <c r="B74" s="116" t="s">
        <v>1304</v>
      </c>
      <c r="C74" s="7">
        <f t="shared" si="2"/>
        <v>0</v>
      </c>
      <c r="E74" s="117">
        <v>73</v>
      </c>
      <c r="F74" s="118" t="s">
        <v>1769</v>
      </c>
      <c r="G74" s="7">
        <f t="shared" si="3"/>
        <v>0</v>
      </c>
    </row>
    <row r="75" spans="1:7">
      <c r="A75" s="119">
        <v>74</v>
      </c>
      <c r="B75" s="118" t="s">
        <v>1272</v>
      </c>
      <c r="C75" s="7">
        <f t="shared" si="2"/>
        <v>0</v>
      </c>
      <c r="E75" s="117">
        <v>74</v>
      </c>
      <c r="F75" s="116" t="s">
        <v>1764</v>
      </c>
      <c r="G75" s="7">
        <f t="shared" si="3"/>
        <v>0</v>
      </c>
    </row>
    <row r="76" spans="1:7">
      <c r="A76" s="119">
        <v>75</v>
      </c>
      <c r="B76" s="118" t="s">
        <v>1224</v>
      </c>
      <c r="C76" s="7">
        <f t="shared" si="2"/>
        <v>0</v>
      </c>
      <c r="E76" s="117">
        <v>75</v>
      </c>
      <c r="F76" s="118" t="s">
        <v>1774</v>
      </c>
      <c r="G76" s="7">
        <f t="shared" si="3"/>
        <v>0</v>
      </c>
    </row>
    <row r="77" spans="1:7">
      <c r="A77" s="119">
        <v>76</v>
      </c>
      <c r="B77" s="118" t="s">
        <v>871</v>
      </c>
      <c r="C77" s="7">
        <f t="shared" si="2"/>
        <v>0</v>
      </c>
      <c r="E77" s="117">
        <v>76</v>
      </c>
      <c r="F77" s="116" t="s">
        <v>1327</v>
      </c>
      <c r="G77" s="7">
        <f t="shared" si="3"/>
        <v>0</v>
      </c>
    </row>
    <row r="78" spans="1:7">
      <c r="A78" s="119">
        <v>77</v>
      </c>
      <c r="B78" s="116" t="s">
        <v>1166</v>
      </c>
      <c r="C78" s="7">
        <f t="shared" si="2"/>
        <v>0</v>
      </c>
      <c r="E78" s="117">
        <v>77</v>
      </c>
      <c r="F78" s="118" t="s">
        <v>1245</v>
      </c>
      <c r="G78" s="7">
        <f t="shared" si="3"/>
        <v>1</v>
      </c>
    </row>
    <row r="79" spans="1:7">
      <c r="A79" s="119">
        <v>78</v>
      </c>
      <c r="B79" s="118" t="s">
        <v>993</v>
      </c>
      <c r="C79" s="7">
        <f t="shared" si="2"/>
        <v>0</v>
      </c>
      <c r="E79" s="117">
        <v>78</v>
      </c>
      <c r="F79" s="116" t="s">
        <v>1245</v>
      </c>
      <c r="G79" s="7">
        <f t="shared" si="3"/>
        <v>0</v>
      </c>
    </row>
    <row r="80" spans="1:7">
      <c r="A80" s="119">
        <v>79</v>
      </c>
      <c r="B80" s="118" t="s">
        <v>1046</v>
      </c>
      <c r="C80" s="7">
        <f t="shared" si="2"/>
        <v>0</v>
      </c>
      <c r="E80" s="117">
        <v>79</v>
      </c>
      <c r="F80" s="116" t="s">
        <v>1119</v>
      </c>
      <c r="G80" s="7">
        <f t="shared" si="3"/>
        <v>0</v>
      </c>
    </row>
    <row r="81" spans="1:7">
      <c r="A81" s="119">
        <v>80</v>
      </c>
      <c r="B81" s="118" t="s">
        <v>1791</v>
      </c>
      <c r="C81" s="7">
        <f t="shared" si="2"/>
        <v>0</v>
      </c>
      <c r="E81" s="117">
        <v>80</v>
      </c>
      <c r="F81" s="116" t="s">
        <v>909</v>
      </c>
      <c r="G81" s="7">
        <f t="shared" si="3"/>
        <v>0</v>
      </c>
    </row>
    <row r="82" spans="1:7">
      <c r="A82" s="119">
        <v>81</v>
      </c>
      <c r="B82" s="116" t="s">
        <v>1793</v>
      </c>
      <c r="C82" s="7">
        <f t="shared" si="2"/>
        <v>0</v>
      </c>
      <c r="E82" s="117">
        <v>81</v>
      </c>
      <c r="F82" s="116" t="s">
        <v>480</v>
      </c>
      <c r="G82" s="7">
        <f t="shared" si="3"/>
        <v>0</v>
      </c>
    </row>
    <row r="83" spans="1:7">
      <c r="A83" s="119">
        <v>82</v>
      </c>
      <c r="B83" s="116" t="s">
        <v>514</v>
      </c>
      <c r="C83" s="7">
        <f t="shared" si="2"/>
        <v>0</v>
      </c>
      <c r="E83" s="117">
        <v>82</v>
      </c>
      <c r="F83" s="118" t="s">
        <v>1752</v>
      </c>
      <c r="G83" s="7">
        <f t="shared" si="3"/>
        <v>0</v>
      </c>
    </row>
    <row r="84" spans="1:7">
      <c r="A84" s="119">
        <v>83</v>
      </c>
      <c r="B84" s="116" t="s">
        <v>943</v>
      </c>
      <c r="C84" s="7">
        <f t="shared" si="2"/>
        <v>0</v>
      </c>
      <c r="E84" s="117">
        <v>83</v>
      </c>
      <c r="F84" s="116" t="s">
        <v>1727</v>
      </c>
      <c r="G84" s="7">
        <f t="shared" si="3"/>
        <v>0</v>
      </c>
    </row>
    <row r="85" spans="1:7">
      <c r="A85" s="119">
        <v>84</v>
      </c>
      <c r="B85" s="116" t="s">
        <v>1149</v>
      </c>
      <c r="C85" s="7">
        <f t="shared" si="2"/>
        <v>0</v>
      </c>
      <c r="E85" s="117">
        <v>84</v>
      </c>
      <c r="F85" s="116" t="s">
        <v>1749</v>
      </c>
      <c r="G85" s="7">
        <f t="shared" si="3"/>
        <v>0</v>
      </c>
    </row>
    <row r="86" spans="1:7">
      <c r="A86" s="119">
        <v>85</v>
      </c>
      <c r="B86" s="118" t="s">
        <v>1186</v>
      </c>
      <c r="C86" s="7">
        <f t="shared" si="2"/>
        <v>0</v>
      </c>
      <c r="E86" s="117">
        <v>85</v>
      </c>
      <c r="F86" s="116" t="s">
        <v>1235</v>
      </c>
      <c r="G86" s="7">
        <f t="shared" si="3"/>
        <v>0</v>
      </c>
    </row>
    <row r="87" spans="1:7">
      <c r="A87" s="119">
        <v>86</v>
      </c>
      <c r="B87" s="118" t="s">
        <v>1282</v>
      </c>
      <c r="C87" s="7">
        <f t="shared" si="2"/>
        <v>0</v>
      </c>
      <c r="E87" s="117">
        <v>86</v>
      </c>
      <c r="F87" s="116" t="s">
        <v>1146</v>
      </c>
      <c r="G87" s="7">
        <f t="shared" si="3"/>
        <v>0</v>
      </c>
    </row>
    <row r="88" spans="1:7">
      <c r="A88" s="119">
        <v>87</v>
      </c>
      <c r="B88" s="118" t="s">
        <v>376</v>
      </c>
      <c r="C88" s="7">
        <f t="shared" si="2"/>
        <v>0</v>
      </c>
      <c r="E88" s="117">
        <v>87</v>
      </c>
      <c r="F88" s="118" t="s">
        <v>1763</v>
      </c>
      <c r="G88" s="7">
        <f t="shared" si="3"/>
        <v>0</v>
      </c>
    </row>
    <row r="89" spans="1:7">
      <c r="A89" s="119">
        <v>88</v>
      </c>
      <c r="B89" s="118" t="s">
        <v>1123</v>
      </c>
      <c r="C89" s="7">
        <f t="shared" si="2"/>
        <v>0</v>
      </c>
      <c r="E89" s="117">
        <v>88</v>
      </c>
      <c r="F89" s="116" t="s">
        <v>882</v>
      </c>
      <c r="G89" s="7">
        <f t="shared" si="3"/>
        <v>0</v>
      </c>
    </row>
    <row r="90" spans="1:7">
      <c r="A90" s="119">
        <v>89</v>
      </c>
      <c r="B90" s="118" t="s">
        <v>946</v>
      </c>
      <c r="C90" s="7">
        <f t="shared" si="2"/>
        <v>1</v>
      </c>
      <c r="E90" s="117">
        <v>89</v>
      </c>
      <c r="F90" s="116" t="s">
        <v>1756</v>
      </c>
      <c r="G90" s="7">
        <f t="shared" si="3"/>
        <v>0</v>
      </c>
    </row>
    <row r="91" spans="1:7">
      <c r="A91" s="119">
        <v>90</v>
      </c>
      <c r="B91" s="116" t="s">
        <v>946</v>
      </c>
      <c r="C91" s="7">
        <f t="shared" si="2"/>
        <v>0</v>
      </c>
      <c r="E91" s="117">
        <v>90</v>
      </c>
      <c r="F91" s="116" t="s">
        <v>1785</v>
      </c>
      <c r="G91" s="7">
        <f t="shared" si="3"/>
        <v>0</v>
      </c>
    </row>
    <row r="92" spans="1:7">
      <c r="A92" s="119">
        <v>91</v>
      </c>
      <c r="B92" s="116" t="s">
        <v>1742</v>
      </c>
      <c r="C92" s="7">
        <f t="shared" si="2"/>
        <v>0</v>
      </c>
      <c r="E92" s="117">
        <v>91</v>
      </c>
      <c r="F92" s="118" t="s">
        <v>1114</v>
      </c>
      <c r="G92" s="7">
        <f t="shared" si="3"/>
        <v>0</v>
      </c>
    </row>
    <row r="93" spans="1:7">
      <c r="A93" s="119">
        <v>92</v>
      </c>
      <c r="B93" s="118" t="s">
        <v>1228</v>
      </c>
      <c r="C93" s="7">
        <f t="shared" si="2"/>
        <v>0</v>
      </c>
      <c r="E93" s="117">
        <v>92</v>
      </c>
      <c r="F93" s="118" t="s">
        <v>1238</v>
      </c>
      <c r="G93" s="7">
        <f t="shared" si="3"/>
        <v>1</v>
      </c>
    </row>
    <row r="94" spans="1:7">
      <c r="A94" s="119">
        <v>93</v>
      </c>
      <c r="B94" s="118" t="s">
        <v>1279</v>
      </c>
      <c r="C94" s="7">
        <f t="shared" si="2"/>
        <v>0</v>
      </c>
      <c r="E94" s="117">
        <v>93</v>
      </c>
      <c r="F94" s="116" t="s">
        <v>1238</v>
      </c>
      <c r="G94" s="7">
        <f t="shared" si="3"/>
        <v>0</v>
      </c>
    </row>
    <row r="95" spans="1:7">
      <c r="A95" s="119">
        <v>94</v>
      </c>
      <c r="B95" s="116" t="s">
        <v>510</v>
      </c>
      <c r="C95" s="7">
        <f t="shared" si="2"/>
        <v>0</v>
      </c>
      <c r="E95" s="117">
        <v>94</v>
      </c>
      <c r="F95" s="118" t="s">
        <v>940</v>
      </c>
      <c r="G95" s="7">
        <f t="shared" si="3"/>
        <v>0</v>
      </c>
    </row>
    <row r="96" spans="1:7">
      <c r="A96" s="119">
        <v>95</v>
      </c>
      <c r="B96" s="116" t="s">
        <v>1301</v>
      </c>
      <c r="C96" s="7">
        <f t="shared" si="2"/>
        <v>0</v>
      </c>
      <c r="E96" s="117">
        <v>95</v>
      </c>
      <c r="F96" s="116" t="s">
        <v>400</v>
      </c>
      <c r="G96" s="7">
        <f t="shared" si="3"/>
        <v>0</v>
      </c>
    </row>
    <row r="97" spans="1:7">
      <c r="A97" s="119">
        <v>96</v>
      </c>
      <c r="B97" s="118" t="s">
        <v>1261</v>
      </c>
      <c r="C97" s="7">
        <f t="shared" si="2"/>
        <v>0</v>
      </c>
      <c r="E97" s="117">
        <v>96</v>
      </c>
      <c r="F97" s="118" t="s">
        <v>657</v>
      </c>
      <c r="G97" s="7">
        <f t="shared" si="3"/>
        <v>0</v>
      </c>
    </row>
    <row r="98" spans="1:7">
      <c r="A98" s="119">
        <v>97</v>
      </c>
      <c r="B98" s="118" t="s">
        <v>806</v>
      </c>
      <c r="C98" s="7">
        <f t="shared" si="2"/>
        <v>0</v>
      </c>
      <c r="E98" s="117">
        <v>97</v>
      </c>
      <c r="F98" s="118" t="s">
        <v>1761</v>
      </c>
      <c r="G98" s="7">
        <f t="shared" si="3"/>
        <v>0</v>
      </c>
    </row>
    <row r="99" spans="1:7">
      <c r="A99" s="119">
        <v>98</v>
      </c>
      <c r="B99" s="116" t="s">
        <v>1743</v>
      </c>
      <c r="C99" s="7">
        <f t="shared" si="2"/>
        <v>0</v>
      </c>
      <c r="E99" s="117">
        <v>98</v>
      </c>
      <c r="F99" s="116" t="s">
        <v>1760</v>
      </c>
      <c r="G99" s="7">
        <f t="shared" si="3"/>
        <v>0</v>
      </c>
    </row>
    <row r="100" spans="1:7">
      <c r="A100" s="119">
        <v>99</v>
      </c>
      <c r="B100" s="118" t="s">
        <v>980</v>
      </c>
      <c r="C100" s="7">
        <f t="shared" si="2"/>
        <v>0</v>
      </c>
      <c r="E100" s="117">
        <v>99</v>
      </c>
      <c r="F100" s="118" t="s">
        <v>1199</v>
      </c>
      <c r="G100" s="7">
        <f t="shared" si="3"/>
        <v>0</v>
      </c>
    </row>
    <row r="101" spans="1:7">
      <c r="A101" s="119">
        <v>100</v>
      </c>
      <c r="B101" s="118" t="s">
        <v>521</v>
      </c>
      <c r="C101" s="7">
        <f t="shared" si="2"/>
        <v>0</v>
      </c>
      <c r="E101" s="117">
        <v>100</v>
      </c>
      <c r="F101" s="116" t="s">
        <v>1190</v>
      </c>
      <c r="G101" s="7">
        <f t="shared" si="3"/>
        <v>1</v>
      </c>
    </row>
    <row r="102" spans="1:7">
      <c r="A102" s="119">
        <v>101</v>
      </c>
      <c r="B102" s="116" t="s">
        <v>527</v>
      </c>
      <c r="C102" s="7">
        <f t="shared" si="2"/>
        <v>0</v>
      </c>
      <c r="E102" s="117">
        <v>101</v>
      </c>
      <c r="F102" s="116" t="s">
        <v>1190</v>
      </c>
      <c r="G102" s="7">
        <f t="shared" si="3"/>
        <v>0</v>
      </c>
    </row>
    <row r="103" spans="1:7">
      <c r="A103" s="119">
        <v>102</v>
      </c>
      <c r="B103" s="118" t="s">
        <v>500</v>
      </c>
      <c r="C103" s="7">
        <f t="shared" si="2"/>
        <v>0</v>
      </c>
      <c r="E103" s="117">
        <v>102</v>
      </c>
      <c r="F103" s="118" t="s">
        <v>1767</v>
      </c>
      <c r="G103" s="7">
        <f t="shared" si="3"/>
        <v>0</v>
      </c>
    </row>
    <row r="104" spans="1:7">
      <c r="A104" s="119">
        <v>103</v>
      </c>
      <c r="B104" s="116" t="s">
        <v>1215</v>
      </c>
      <c r="C104" s="7">
        <f t="shared" si="2"/>
        <v>0</v>
      </c>
      <c r="E104" s="117">
        <v>103</v>
      </c>
      <c r="F104" s="118" t="s">
        <v>505</v>
      </c>
      <c r="G104" s="7">
        <f t="shared" si="3"/>
        <v>0</v>
      </c>
    </row>
    <row r="105" spans="1:7">
      <c r="A105" s="119">
        <v>104</v>
      </c>
      <c r="B105" s="118" t="s">
        <v>475</v>
      </c>
      <c r="C105" s="7">
        <f t="shared" si="2"/>
        <v>0</v>
      </c>
      <c r="E105" s="117">
        <v>104</v>
      </c>
      <c r="F105" s="118" t="s">
        <v>1776</v>
      </c>
      <c r="G105" s="7">
        <f t="shared" si="3"/>
        <v>0</v>
      </c>
    </row>
    <row r="106" spans="1:7">
      <c r="A106" s="119">
        <v>105</v>
      </c>
      <c r="B106" s="116" t="s">
        <v>960</v>
      </c>
      <c r="C106" s="7">
        <f t="shared" si="2"/>
        <v>0</v>
      </c>
      <c r="E106" s="117">
        <v>105</v>
      </c>
      <c r="F106" s="116" t="s">
        <v>1304</v>
      </c>
      <c r="G106" s="7">
        <f t="shared" si="3"/>
        <v>0</v>
      </c>
    </row>
    <row r="107" spans="1:7">
      <c r="A107" s="119">
        <v>106</v>
      </c>
      <c r="B107" s="116" t="s">
        <v>898</v>
      </c>
      <c r="C107" s="7">
        <f t="shared" si="2"/>
        <v>0</v>
      </c>
      <c r="E107" s="117">
        <v>106</v>
      </c>
      <c r="F107" s="118" t="s">
        <v>1272</v>
      </c>
      <c r="G107" s="7">
        <f t="shared" si="3"/>
        <v>0</v>
      </c>
    </row>
    <row r="108" spans="1:7">
      <c r="A108" s="119">
        <v>107</v>
      </c>
      <c r="B108" s="118" t="s">
        <v>660</v>
      </c>
      <c r="C108" s="7">
        <f t="shared" si="2"/>
        <v>0</v>
      </c>
      <c r="E108" s="117">
        <v>107</v>
      </c>
      <c r="F108" s="116" t="s">
        <v>1224</v>
      </c>
      <c r="G108" s="7">
        <f t="shared" si="3"/>
        <v>0</v>
      </c>
    </row>
    <row r="109" spans="1:7">
      <c r="A109" s="119">
        <v>108</v>
      </c>
      <c r="B109" s="116" t="s">
        <v>957</v>
      </c>
      <c r="C109" s="7">
        <f t="shared" si="2"/>
        <v>0</v>
      </c>
      <c r="E109" s="117">
        <v>108</v>
      </c>
      <c r="F109" s="116" t="s">
        <v>871</v>
      </c>
      <c r="G109" s="7">
        <f t="shared" si="3"/>
        <v>0</v>
      </c>
    </row>
    <row r="110" spans="1:7">
      <c r="A110" s="119">
        <v>109</v>
      </c>
      <c r="B110" s="118" t="s">
        <v>1794</v>
      </c>
      <c r="C110" s="7">
        <f t="shared" si="2"/>
        <v>0</v>
      </c>
      <c r="E110" s="117">
        <v>109</v>
      </c>
      <c r="F110" s="116" t="s">
        <v>1773</v>
      </c>
      <c r="G110" s="7">
        <f t="shared" si="3"/>
        <v>0</v>
      </c>
    </row>
    <row r="111" spans="1:7">
      <c r="A111" s="119">
        <v>110</v>
      </c>
      <c r="B111" s="116" t="s">
        <v>524</v>
      </c>
      <c r="C111" s="7">
        <f t="shared" si="2"/>
        <v>0</v>
      </c>
      <c r="E111" s="117">
        <v>110</v>
      </c>
      <c r="F111" s="116" t="s">
        <v>1166</v>
      </c>
      <c r="G111" s="7">
        <f t="shared" si="3"/>
        <v>0</v>
      </c>
    </row>
    <row r="112" spans="1:7">
      <c r="A112" s="119">
        <v>111</v>
      </c>
      <c r="B112" s="118" t="s">
        <v>531</v>
      </c>
      <c r="C112" s="7">
        <f t="shared" si="2"/>
        <v>1</v>
      </c>
      <c r="E112" s="117">
        <v>111</v>
      </c>
      <c r="F112" s="118" t="s">
        <v>1754</v>
      </c>
      <c r="G112" s="7">
        <f t="shared" si="3"/>
        <v>0</v>
      </c>
    </row>
    <row r="113" spans="1:7">
      <c r="A113" s="119">
        <v>112</v>
      </c>
      <c r="B113" s="116" t="s">
        <v>531</v>
      </c>
      <c r="C113" s="7">
        <f t="shared" si="2"/>
        <v>0</v>
      </c>
      <c r="E113" s="117">
        <v>112</v>
      </c>
      <c r="F113" s="118" t="s">
        <v>1748</v>
      </c>
      <c r="G113" s="7">
        <f t="shared" si="3"/>
        <v>0</v>
      </c>
    </row>
    <row r="114" spans="1:7">
      <c r="A114" s="119">
        <v>113</v>
      </c>
      <c r="B114" s="118" t="s">
        <v>663</v>
      </c>
      <c r="C114" s="7">
        <f t="shared" si="2"/>
        <v>0</v>
      </c>
      <c r="E114" s="117">
        <v>113</v>
      </c>
      <c r="F114" s="116" t="s">
        <v>1747</v>
      </c>
      <c r="G114" s="7">
        <f t="shared" si="3"/>
        <v>0</v>
      </c>
    </row>
    <row r="115" spans="1:7">
      <c r="A115" s="119">
        <v>114</v>
      </c>
      <c r="B115" s="118" t="s">
        <v>666</v>
      </c>
      <c r="C115" s="7">
        <f t="shared" si="2"/>
        <v>0</v>
      </c>
      <c r="E115" s="117">
        <v>114</v>
      </c>
      <c r="F115" s="118" t="s">
        <v>993</v>
      </c>
      <c r="G115" s="7">
        <f t="shared" si="3"/>
        <v>0</v>
      </c>
    </row>
    <row r="116" spans="1:7">
      <c r="A116" s="119">
        <v>115</v>
      </c>
      <c r="B116" s="118" t="s">
        <v>1264</v>
      </c>
      <c r="C116" s="7">
        <f t="shared" si="2"/>
        <v>0</v>
      </c>
      <c r="E116" s="117">
        <v>115</v>
      </c>
      <c r="F116" s="118" t="s">
        <v>1046</v>
      </c>
      <c r="G116" s="7">
        <f t="shared" si="3"/>
        <v>0</v>
      </c>
    </row>
    <row r="117" spans="1:7">
      <c r="A117" s="119">
        <v>116</v>
      </c>
      <c r="B117" s="116" t="s">
        <v>1081</v>
      </c>
      <c r="C117" s="7">
        <f t="shared" si="2"/>
        <v>0</v>
      </c>
      <c r="E117" s="117">
        <v>116</v>
      </c>
      <c r="F117" s="118" t="s">
        <v>1791</v>
      </c>
      <c r="G117" s="7">
        <f t="shared" si="3"/>
        <v>0</v>
      </c>
    </row>
    <row r="118" spans="1:7">
      <c r="A118" s="119">
        <v>117</v>
      </c>
      <c r="B118" s="118" t="s">
        <v>964</v>
      </c>
      <c r="C118" s="7">
        <f t="shared" si="2"/>
        <v>0</v>
      </c>
      <c r="E118" s="117">
        <v>117</v>
      </c>
      <c r="F118" s="118" t="s">
        <v>1793</v>
      </c>
      <c r="G118" s="7">
        <f t="shared" si="3"/>
        <v>0</v>
      </c>
    </row>
    <row r="119" spans="1:7">
      <c r="A119" s="119">
        <v>118</v>
      </c>
      <c r="B119" s="116" t="s">
        <v>1268</v>
      </c>
      <c r="C119" s="7">
        <f t="shared" si="2"/>
        <v>0</v>
      </c>
      <c r="E119" s="117">
        <v>118</v>
      </c>
      <c r="F119" s="118" t="s">
        <v>514</v>
      </c>
      <c r="G119" s="7">
        <f t="shared" si="3"/>
        <v>0</v>
      </c>
    </row>
    <row r="120" spans="1:7">
      <c r="A120" s="119">
        <v>119</v>
      </c>
      <c r="B120" s="116" t="s">
        <v>985</v>
      </c>
      <c r="C120" s="7">
        <f t="shared" si="2"/>
        <v>0</v>
      </c>
      <c r="E120" s="117">
        <v>119</v>
      </c>
      <c r="F120" s="118" t="s">
        <v>943</v>
      </c>
      <c r="G120" s="7">
        <f t="shared" si="3"/>
        <v>0</v>
      </c>
    </row>
    <row r="121" spans="1:7">
      <c r="A121" s="119">
        <v>120</v>
      </c>
      <c r="B121" s="118" t="s">
        <v>1193</v>
      </c>
      <c r="C121" s="7">
        <f t="shared" si="2"/>
        <v>0</v>
      </c>
      <c r="E121" s="117">
        <v>120</v>
      </c>
      <c r="F121" s="118" t="s">
        <v>1149</v>
      </c>
      <c r="G121" s="7">
        <f t="shared" si="3"/>
        <v>0</v>
      </c>
    </row>
    <row r="122" spans="1:7">
      <c r="A122" s="119">
        <v>121</v>
      </c>
      <c r="B122" s="116" t="s">
        <v>1054</v>
      </c>
      <c r="C122" s="7">
        <f t="shared" si="2"/>
        <v>0</v>
      </c>
      <c r="E122" s="117">
        <v>121</v>
      </c>
      <c r="F122" s="118" t="s">
        <v>1186</v>
      </c>
      <c r="G122" s="7">
        <f t="shared" si="3"/>
        <v>0</v>
      </c>
    </row>
    <row r="123" spans="1:7">
      <c r="A123" s="119">
        <v>122</v>
      </c>
      <c r="B123" s="116" t="s">
        <v>1075</v>
      </c>
      <c r="C123" s="7">
        <f t="shared" si="2"/>
        <v>0</v>
      </c>
      <c r="E123" s="117">
        <v>122</v>
      </c>
      <c r="F123" s="116" t="s">
        <v>1282</v>
      </c>
      <c r="G123" s="7">
        <f t="shared" si="3"/>
        <v>0</v>
      </c>
    </row>
    <row r="124" spans="1:7">
      <c r="A124" s="119">
        <v>123</v>
      </c>
      <c r="B124" s="118" t="s">
        <v>1066</v>
      </c>
      <c r="C124" s="7">
        <f t="shared" si="2"/>
        <v>0</v>
      </c>
      <c r="E124" s="117">
        <v>123</v>
      </c>
      <c r="F124" s="118" t="s">
        <v>1778</v>
      </c>
      <c r="G124" s="7">
        <f t="shared" si="3"/>
        <v>0</v>
      </c>
    </row>
    <row r="125" spans="1:7">
      <c r="A125" s="119">
        <v>124</v>
      </c>
      <c r="B125" s="118" t="s">
        <v>1069</v>
      </c>
      <c r="C125" s="7">
        <f t="shared" si="2"/>
        <v>0</v>
      </c>
      <c r="E125" s="117">
        <v>124</v>
      </c>
      <c r="F125" s="116" t="s">
        <v>1775</v>
      </c>
      <c r="G125" s="7">
        <f t="shared" si="3"/>
        <v>0</v>
      </c>
    </row>
    <row r="126" spans="1:7">
      <c r="A126" s="119">
        <v>125</v>
      </c>
      <c r="B126" s="116" t="s">
        <v>1057</v>
      </c>
      <c r="C126" s="7">
        <f t="shared" si="2"/>
        <v>0</v>
      </c>
      <c r="E126" s="117">
        <v>125</v>
      </c>
      <c r="F126" s="116" t="s">
        <v>376</v>
      </c>
      <c r="G126" s="7">
        <f t="shared" si="3"/>
        <v>0</v>
      </c>
    </row>
    <row r="127" spans="1:7">
      <c r="A127" s="119">
        <v>126</v>
      </c>
      <c r="B127" s="116" t="s">
        <v>1060</v>
      </c>
      <c r="C127" s="7">
        <f t="shared" si="2"/>
        <v>0</v>
      </c>
      <c r="E127" s="117">
        <v>126</v>
      </c>
      <c r="F127" s="116" t="s">
        <v>1768</v>
      </c>
      <c r="G127" s="7">
        <f t="shared" si="3"/>
        <v>0</v>
      </c>
    </row>
    <row r="128" spans="1:7">
      <c r="A128" s="119">
        <v>127</v>
      </c>
      <c r="B128" s="118" t="s">
        <v>1094</v>
      </c>
      <c r="C128" s="7">
        <f t="shared" si="2"/>
        <v>0</v>
      </c>
      <c r="E128" s="117">
        <v>127</v>
      </c>
      <c r="F128" s="116" t="s">
        <v>1758</v>
      </c>
      <c r="G128" s="7">
        <f t="shared" si="3"/>
        <v>0</v>
      </c>
    </row>
    <row r="129" spans="1:7">
      <c r="A129" s="119">
        <v>128</v>
      </c>
      <c r="B129" s="116" t="s">
        <v>856</v>
      </c>
      <c r="C129" s="7">
        <f t="shared" si="2"/>
        <v>0</v>
      </c>
      <c r="E129" s="117">
        <v>128</v>
      </c>
      <c r="F129" s="116" t="s">
        <v>1123</v>
      </c>
      <c r="G129" s="7">
        <f t="shared" si="3"/>
        <v>0</v>
      </c>
    </row>
    <row r="130" spans="1:7">
      <c r="A130" s="119">
        <v>129</v>
      </c>
      <c r="B130" s="116" t="s">
        <v>968</v>
      </c>
      <c r="C130" s="7">
        <f t="shared" ref="C130:C193" si="4">IF(B130=B131,1,0)</f>
        <v>0</v>
      </c>
      <c r="E130" s="117">
        <v>129</v>
      </c>
      <c r="F130" s="116" t="s">
        <v>946</v>
      </c>
      <c r="G130" s="7">
        <f t="shared" ref="G130:G193" si="5">IF(F130=F131,1,0)</f>
        <v>1</v>
      </c>
    </row>
    <row r="131" spans="1:7">
      <c r="A131" s="119">
        <v>130</v>
      </c>
      <c r="B131" s="118" t="s">
        <v>701</v>
      </c>
      <c r="C131" s="7">
        <f t="shared" si="4"/>
        <v>0</v>
      </c>
      <c r="E131" s="117">
        <v>130</v>
      </c>
      <c r="F131" s="118" t="s">
        <v>946</v>
      </c>
      <c r="G131" s="7">
        <f t="shared" si="5"/>
        <v>0</v>
      </c>
    </row>
    <row r="132" spans="1:7">
      <c r="A132" s="119">
        <v>131</v>
      </c>
      <c r="B132" s="116" t="s">
        <v>466</v>
      </c>
      <c r="C132" s="7">
        <f t="shared" si="4"/>
        <v>0</v>
      </c>
      <c r="E132" s="117">
        <v>131</v>
      </c>
      <c r="F132" s="118" t="s">
        <v>1742</v>
      </c>
      <c r="G132" s="7">
        <f t="shared" si="5"/>
        <v>0</v>
      </c>
    </row>
    <row r="133" spans="1:7">
      <c r="A133" s="119">
        <v>132</v>
      </c>
      <c r="B133" s="118" t="s">
        <v>462</v>
      </c>
      <c r="C133" s="7">
        <f t="shared" si="4"/>
        <v>0</v>
      </c>
      <c r="E133" s="117">
        <v>132</v>
      </c>
      <c r="F133" s="118" t="s">
        <v>1228</v>
      </c>
      <c r="G133" s="7">
        <f t="shared" si="5"/>
        <v>0</v>
      </c>
    </row>
    <row r="134" spans="1:7">
      <c r="A134" s="119">
        <v>133</v>
      </c>
      <c r="B134" s="116" t="s">
        <v>556</v>
      </c>
      <c r="C134" s="7">
        <f t="shared" si="4"/>
        <v>1</v>
      </c>
      <c r="E134" s="117">
        <v>133</v>
      </c>
      <c r="F134" s="116" t="s">
        <v>1766</v>
      </c>
      <c r="G134" s="7">
        <f t="shared" si="5"/>
        <v>0</v>
      </c>
    </row>
    <row r="135" spans="1:7">
      <c r="A135" s="119">
        <v>134</v>
      </c>
      <c r="B135" s="118" t="s">
        <v>556</v>
      </c>
      <c r="C135" s="7">
        <f t="shared" si="4"/>
        <v>0</v>
      </c>
      <c r="E135" s="117">
        <v>134</v>
      </c>
      <c r="F135" s="116" t="s">
        <v>1279</v>
      </c>
      <c r="G135" s="7">
        <f t="shared" si="5"/>
        <v>0</v>
      </c>
    </row>
    <row r="136" spans="1:7">
      <c r="A136" s="119">
        <v>135</v>
      </c>
      <c r="B136" s="118" t="s">
        <v>1078</v>
      </c>
      <c r="C136" s="7">
        <f t="shared" si="4"/>
        <v>0</v>
      </c>
      <c r="E136" s="117">
        <v>135</v>
      </c>
      <c r="F136" s="118" t="s">
        <v>510</v>
      </c>
      <c r="G136" s="7">
        <f t="shared" si="5"/>
        <v>0</v>
      </c>
    </row>
    <row r="137" spans="1:7">
      <c r="A137" s="119">
        <v>136</v>
      </c>
      <c r="B137" s="116" t="s">
        <v>827</v>
      </c>
      <c r="C137" s="7">
        <f t="shared" si="4"/>
        <v>0</v>
      </c>
      <c r="E137" s="117">
        <v>136</v>
      </c>
      <c r="F137" s="118" t="s">
        <v>1301</v>
      </c>
      <c r="G137" s="7">
        <f t="shared" si="5"/>
        <v>0</v>
      </c>
    </row>
    <row r="138" spans="1:7">
      <c r="A138" s="119">
        <v>137</v>
      </c>
      <c r="B138" s="118" t="s">
        <v>1733</v>
      </c>
      <c r="C138" s="7">
        <f t="shared" si="4"/>
        <v>0</v>
      </c>
      <c r="E138" s="117">
        <v>137</v>
      </c>
      <c r="F138" s="118" t="s">
        <v>1261</v>
      </c>
      <c r="G138" s="7">
        <f t="shared" si="5"/>
        <v>0</v>
      </c>
    </row>
    <row r="139" spans="1:7">
      <c r="A139" s="119">
        <v>138</v>
      </c>
      <c r="B139" s="116" t="s">
        <v>680</v>
      </c>
      <c r="C139" s="7">
        <f t="shared" si="4"/>
        <v>0</v>
      </c>
      <c r="E139" s="117">
        <v>138</v>
      </c>
      <c r="F139" s="116" t="s">
        <v>1762</v>
      </c>
      <c r="G139" s="7">
        <f t="shared" si="5"/>
        <v>0</v>
      </c>
    </row>
    <row r="140" spans="1:7">
      <c r="A140" s="119">
        <v>139</v>
      </c>
      <c r="B140" s="116" t="s">
        <v>616</v>
      </c>
      <c r="C140" s="7">
        <f t="shared" si="4"/>
        <v>0</v>
      </c>
      <c r="E140" s="117">
        <v>139</v>
      </c>
      <c r="F140" s="116" t="s">
        <v>806</v>
      </c>
      <c r="G140" s="7">
        <f t="shared" si="5"/>
        <v>0</v>
      </c>
    </row>
    <row r="141" spans="1:7">
      <c r="A141" s="119">
        <v>140</v>
      </c>
      <c r="B141" s="118" t="s">
        <v>459</v>
      </c>
      <c r="C141" s="7">
        <f t="shared" si="4"/>
        <v>0</v>
      </c>
      <c r="E141" s="117">
        <v>140</v>
      </c>
      <c r="F141" s="118" t="s">
        <v>1743</v>
      </c>
      <c r="G141" s="7">
        <f t="shared" si="5"/>
        <v>0</v>
      </c>
    </row>
    <row r="142" spans="1:7">
      <c r="A142" s="119">
        <v>141</v>
      </c>
      <c r="B142" s="116" t="s">
        <v>1805</v>
      </c>
      <c r="C142" s="7">
        <f t="shared" si="4"/>
        <v>0</v>
      </c>
      <c r="E142" s="117">
        <v>141</v>
      </c>
      <c r="F142" s="116" t="s">
        <v>980</v>
      </c>
      <c r="G142" s="7">
        <f t="shared" si="5"/>
        <v>0</v>
      </c>
    </row>
    <row r="143" spans="1:7">
      <c r="A143" s="119">
        <v>142</v>
      </c>
      <c r="B143" s="118" t="s">
        <v>1212</v>
      </c>
      <c r="C143" s="7">
        <f t="shared" si="4"/>
        <v>0</v>
      </c>
      <c r="E143" s="117">
        <v>142</v>
      </c>
      <c r="F143" s="116" t="s">
        <v>521</v>
      </c>
      <c r="G143" s="7">
        <f t="shared" si="5"/>
        <v>0</v>
      </c>
    </row>
    <row r="144" spans="1:7">
      <c r="A144" s="119">
        <v>143</v>
      </c>
      <c r="B144" s="116" t="s">
        <v>1178</v>
      </c>
      <c r="C144" s="7">
        <f t="shared" si="4"/>
        <v>0</v>
      </c>
      <c r="E144" s="117">
        <v>143</v>
      </c>
      <c r="F144" s="118" t="s">
        <v>527</v>
      </c>
      <c r="G144" s="7">
        <f t="shared" si="5"/>
        <v>0</v>
      </c>
    </row>
    <row r="145" spans="1:7">
      <c r="A145" s="119">
        <v>144</v>
      </c>
      <c r="B145" s="118" t="s">
        <v>562</v>
      </c>
      <c r="C145" s="7">
        <f t="shared" si="4"/>
        <v>0</v>
      </c>
      <c r="E145" s="117">
        <v>144</v>
      </c>
      <c r="F145" s="116" t="s">
        <v>500</v>
      </c>
      <c r="G145" s="7">
        <f t="shared" si="5"/>
        <v>0</v>
      </c>
    </row>
    <row r="146" spans="1:7">
      <c r="A146" s="119">
        <v>145</v>
      </c>
      <c r="B146" s="116" t="s">
        <v>597</v>
      </c>
      <c r="C146" s="7">
        <f t="shared" si="4"/>
        <v>0</v>
      </c>
      <c r="E146" s="117">
        <v>145</v>
      </c>
      <c r="F146" s="118" t="s">
        <v>1759</v>
      </c>
      <c r="G146" s="7">
        <f t="shared" si="5"/>
        <v>0</v>
      </c>
    </row>
    <row r="147" spans="1:7">
      <c r="A147" s="119">
        <v>146</v>
      </c>
      <c r="B147" s="118" t="s">
        <v>600</v>
      </c>
      <c r="C147" s="7">
        <f t="shared" si="4"/>
        <v>0</v>
      </c>
      <c r="E147" s="117">
        <v>146</v>
      </c>
      <c r="F147" s="116" t="s">
        <v>1215</v>
      </c>
      <c r="G147" s="7">
        <f t="shared" si="5"/>
        <v>0</v>
      </c>
    </row>
    <row r="148" spans="1:7">
      <c r="A148" s="119">
        <v>147</v>
      </c>
      <c r="B148" s="118" t="s">
        <v>917</v>
      </c>
      <c r="C148" s="7">
        <f t="shared" si="4"/>
        <v>0</v>
      </c>
      <c r="E148" s="117">
        <v>147</v>
      </c>
      <c r="F148" s="118" t="s">
        <v>475</v>
      </c>
      <c r="G148" s="7">
        <f t="shared" si="5"/>
        <v>0</v>
      </c>
    </row>
    <row r="149" spans="1:7">
      <c r="A149" s="119">
        <v>148</v>
      </c>
      <c r="B149" s="116" t="s">
        <v>631</v>
      </c>
      <c r="C149" s="7">
        <f t="shared" si="4"/>
        <v>0</v>
      </c>
      <c r="E149" s="117">
        <v>148</v>
      </c>
      <c r="F149" s="116" t="s">
        <v>1777</v>
      </c>
      <c r="G149" s="7">
        <f t="shared" si="5"/>
        <v>0</v>
      </c>
    </row>
    <row r="150" spans="1:7">
      <c r="A150" s="119">
        <v>149</v>
      </c>
      <c r="B150" s="116" t="s">
        <v>695</v>
      </c>
      <c r="C150" s="7">
        <f t="shared" si="4"/>
        <v>0</v>
      </c>
      <c r="E150" s="117">
        <v>149</v>
      </c>
      <c r="F150" s="116" t="s">
        <v>960</v>
      </c>
      <c r="G150" s="7">
        <f t="shared" si="5"/>
        <v>0</v>
      </c>
    </row>
    <row r="151" spans="1:7">
      <c r="A151" s="119">
        <v>150</v>
      </c>
      <c r="B151" s="118" t="s">
        <v>1003</v>
      </c>
      <c r="C151" s="7">
        <f t="shared" si="4"/>
        <v>0</v>
      </c>
      <c r="E151" s="117">
        <v>150</v>
      </c>
      <c r="F151" s="116" t="s">
        <v>898</v>
      </c>
      <c r="G151" s="7">
        <f t="shared" si="5"/>
        <v>0</v>
      </c>
    </row>
    <row r="152" spans="1:7">
      <c r="A152" s="119">
        <v>151</v>
      </c>
      <c r="B152" s="116" t="s">
        <v>722</v>
      </c>
      <c r="C152" s="7">
        <f t="shared" si="4"/>
        <v>0</v>
      </c>
      <c r="E152" s="117">
        <v>151</v>
      </c>
      <c r="F152" s="116" t="s">
        <v>660</v>
      </c>
      <c r="G152" s="7">
        <f t="shared" si="5"/>
        <v>0</v>
      </c>
    </row>
    <row r="153" spans="1:7">
      <c r="A153" s="119">
        <v>152</v>
      </c>
      <c r="B153" s="118" t="s">
        <v>1010</v>
      </c>
      <c r="C153" s="7">
        <f t="shared" si="4"/>
        <v>0</v>
      </c>
      <c r="E153" s="117">
        <v>152</v>
      </c>
      <c r="F153" s="116" t="s">
        <v>1753</v>
      </c>
      <c r="G153" s="7">
        <f t="shared" si="5"/>
        <v>0</v>
      </c>
    </row>
    <row r="154" spans="1:7">
      <c r="A154" s="119">
        <v>153</v>
      </c>
      <c r="B154" s="116" t="s">
        <v>707</v>
      </c>
      <c r="C154" s="7">
        <f t="shared" si="4"/>
        <v>0</v>
      </c>
      <c r="E154" s="117">
        <v>153</v>
      </c>
      <c r="F154" s="118" t="s">
        <v>957</v>
      </c>
      <c r="G154" s="7">
        <f t="shared" si="5"/>
        <v>0</v>
      </c>
    </row>
    <row r="155" spans="1:7">
      <c r="A155" s="119">
        <v>154</v>
      </c>
      <c r="B155" s="118" t="s">
        <v>996</v>
      </c>
      <c r="C155" s="7">
        <f t="shared" si="4"/>
        <v>1</v>
      </c>
      <c r="E155" s="117">
        <v>154</v>
      </c>
      <c r="F155" s="116" t="s">
        <v>1794</v>
      </c>
      <c r="G155" s="7">
        <f t="shared" si="5"/>
        <v>0</v>
      </c>
    </row>
    <row r="156" spans="1:7">
      <c r="A156" s="119">
        <v>155</v>
      </c>
      <c r="B156" s="116" t="s">
        <v>996</v>
      </c>
      <c r="C156" s="7">
        <f t="shared" si="4"/>
        <v>0</v>
      </c>
      <c r="E156" s="117">
        <v>155</v>
      </c>
      <c r="F156" s="118" t="s">
        <v>524</v>
      </c>
      <c r="G156" s="7">
        <f t="shared" si="5"/>
        <v>0</v>
      </c>
    </row>
    <row r="157" spans="1:7">
      <c r="A157" s="119">
        <v>156</v>
      </c>
      <c r="B157" s="118" t="s">
        <v>1015</v>
      </c>
      <c r="C157" s="7">
        <f t="shared" si="4"/>
        <v>0</v>
      </c>
      <c r="E157" s="117">
        <v>156</v>
      </c>
      <c r="F157" s="116" t="s">
        <v>531</v>
      </c>
      <c r="G157" s="7">
        <f t="shared" si="5"/>
        <v>1</v>
      </c>
    </row>
    <row r="158" spans="1:7">
      <c r="A158" s="119">
        <v>157</v>
      </c>
      <c r="B158" s="116" t="s">
        <v>719</v>
      </c>
      <c r="C158" s="7">
        <f t="shared" si="4"/>
        <v>0</v>
      </c>
      <c r="E158" s="117">
        <v>157</v>
      </c>
      <c r="F158" s="118" t="s">
        <v>531</v>
      </c>
      <c r="G158" s="7">
        <f t="shared" si="5"/>
        <v>0</v>
      </c>
    </row>
    <row r="159" spans="1:7">
      <c r="A159" s="119">
        <v>158</v>
      </c>
      <c r="B159" s="116" t="s">
        <v>714</v>
      </c>
      <c r="C159" s="7">
        <f t="shared" si="4"/>
        <v>0</v>
      </c>
      <c r="E159" s="117">
        <v>158</v>
      </c>
      <c r="F159" s="116" t="s">
        <v>663</v>
      </c>
      <c r="G159" s="7">
        <f t="shared" si="5"/>
        <v>0</v>
      </c>
    </row>
    <row r="160" spans="1:7">
      <c r="A160" s="119">
        <v>159</v>
      </c>
      <c r="B160" s="116" t="s">
        <v>385</v>
      </c>
      <c r="C160" s="7">
        <f t="shared" si="4"/>
        <v>1</v>
      </c>
      <c r="E160" s="117">
        <v>159</v>
      </c>
      <c r="F160" s="116" t="s">
        <v>666</v>
      </c>
      <c r="G160" s="7">
        <f t="shared" si="5"/>
        <v>0</v>
      </c>
    </row>
    <row r="161" spans="1:7">
      <c r="A161" s="119">
        <v>160</v>
      </c>
      <c r="B161" s="118" t="s">
        <v>385</v>
      </c>
      <c r="C161" s="7">
        <f t="shared" si="4"/>
        <v>0</v>
      </c>
      <c r="E161" s="117">
        <v>160</v>
      </c>
      <c r="F161" s="118" t="s">
        <v>1264</v>
      </c>
      <c r="G161" s="7">
        <f t="shared" si="5"/>
        <v>0</v>
      </c>
    </row>
    <row r="162" spans="1:7">
      <c r="A162" s="119">
        <v>161</v>
      </c>
      <c r="B162" s="116" t="s">
        <v>691</v>
      </c>
      <c r="C162" s="7">
        <f t="shared" si="4"/>
        <v>0</v>
      </c>
      <c r="E162" s="117">
        <v>161</v>
      </c>
      <c r="F162" s="116" t="s">
        <v>1081</v>
      </c>
      <c r="G162" s="7">
        <f t="shared" si="5"/>
        <v>1</v>
      </c>
    </row>
    <row r="163" spans="1:7">
      <c r="A163" s="119">
        <v>162</v>
      </c>
      <c r="B163" s="116" t="s">
        <v>642</v>
      </c>
      <c r="C163" s="7">
        <f t="shared" si="4"/>
        <v>1</v>
      </c>
      <c r="E163" s="117">
        <v>162</v>
      </c>
      <c r="F163" s="118" t="s">
        <v>1081</v>
      </c>
      <c r="G163" s="7">
        <f t="shared" si="5"/>
        <v>0</v>
      </c>
    </row>
    <row r="164" spans="1:7">
      <c r="A164" s="119">
        <v>163</v>
      </c>
      <c r="B164" s="118" t="s">
        <v>642</v>
      </c>
      <c r="C164" s="7">
        <f t="shared" si="4"/>
        <v>0</v>
      </c>
      <c r="E164" s="117">
        <v>163</v>
      </c>
      <c r="F164" s="118" t="s">
        <v>964</v>
      </c>
      <c r="G164" s="7">
        <f t="shared" si="5"/>
        <v>0</v>
      </c>
    </row>
    <row r="165" spans="1:7">
      <c r="A165" s="119">
        <v>164</v>
      </c>
      <c r="B165" s="118" t="s">
        <v>704</v>
      </c>
      <c r="C165" s="7">
        <f t="shared" si="4"/>
        <v>1</v>
      </c>
      <c r="E165" s="117">
        <v>164</v>
      </c>
      <c r="F165" s="116" t="s">
        <v>1268</v>
      </c>
      <c r="G165" s="7">
        <f t="shared" si="5"/>
        <v>0</v>
      </c>
    </row>
    <row r="166" spans="1:7">
      <c r="A166" s="119">
        <v>165</v>
      </c>
      <c r="B166" s="116" t="s">
        <v>704</v>
      </c>
      <c r="C166" s="7">
        <f t="shared" si="4"/>
        <v>0</v>
      </c>
      <c r="E166" s="117">
        <v>165</v>
      </c>
      <c r="F166" s="118" t="s">
        <v>1780</v>
      </c>
      <c r="G166" s="7">
        <f t="shared" si="5"/>
        <v>0</v>
      </c>
    </row>
    <row r="167" spans="1:7">
      <c r="A167" s="119">
        <v>166</v>
      </c>
      <c r="B167" s="118" t="s">
        <v>892</v>
      </c>
      <c r="C167" s="7">
        <f t="shared" si="4"/>
        <v>1</v>
      </c>
      <c r="E167" s="117">
        <v>166</v>
      </c>
      <c r="F167" s="116" t="s">
        <v>1783</v>
      </c>
      <c r="G167" s="7">
        <f t="shared" si="5"/>
        <v>0</v>
      </c>
    </row>
    <row r="168" spans="1:7">
      <c r="A168" s="119">
        <v>167</v>
      </c>
      <c r="B168" s="116" t="s">
        <v>892</v>
      </c>
      <c r="C168" s="7">
        <f t="shared" si="4"/>
        <v>0</v>
      </c>
      <c r="E168" s="117">
        <v>167</v>
      </c>
      <c r="F168" s="118" t="s">
        <v>985</v>
      </c>
      <c r="G168" s="7">
        <f t="shared" si="5"/>
        <v>0</v>
      </c>
    </row>
    <row r="169" spans="1:7">
      <c r="A169" s="119">
        <v>168</v>
      </c>
      <c r="B169" s="116" t="s">
        <v>876</v>
      </c>
      <c r="C169" s="7">
        <f t="shared" si="4"/>
        <v>0</v>
      </c>
      <c r="E169" s="117">
        <v>168</v>
      </c>
      <c r="F169" s="118" t="s">
        <v>1193</v>
      </c>
      <c r="G169" s="7">
        <f t="shared" si="5"/>
        <v>0</v>
      </c>
    </row>
    <row r="170" spans="1:7">
      <c r="A170" s="119">
        <v>169</v>
      </c>
      <c r="B170" s="118" t="s">
        <v>634</v>
      </c>
      <c r="C170" s="7">
        <f t="shared" si="4"/>
        <v>0</v>
      </c>
      <c r="E170" s="117">
        <v>169</v>
      </c>
      <c r="F170" s="116" t="s">
        <v>1054</v>
      </c>
      <c r="G170" s="7">
        <f t="shared" si="5"/>
        <v>0</v>
      </c>
    </row>
    <row r="171" spans="1:7">
      <c r="A171" s="119">
        <v>170</v>
      </c>
      <c r="B171" s="116" t="s">
        <v>1007</v>
      </c>
      <c r="C171" s="7">
        <f t="shared" si="4"/>
        <v>1</v>
      </c>
      <c r="E171" s="117">
        <v>170</v>
      </c>
      <c r="F171" s="116" t="s">
        <v>1075</v>
      </c>
      <c r="G171" s="7">
        <f t="shared" si="5"/>
        <v>0</v>
      </c>
    </row>
    <row r="172" spans="1:7">
      <c r="A172" s="119">
        <v>171</v>
      </c>
      <c r="B172" s="118" t="s">
        <v>1007</v>
      </c>
      <c r="C172" s="7">
        <f t="shared" si="4"/>
        <v>0</v>
      </c>
      <c r="E172" s="117">
        <v>171</v>
      </c>
      <c r="F172" s="118" t="s">
        <v>1066</v>
      </c>
      <c r="G172" s="7">
        <f t="shared" si="5"/>
        <v>0</v>
      </c>
    </row>
    <row r="173" spans="1:7">
      <c r="A173" s="119">
        <v>172</v>
      </c>
      <c r="B173" s="116" t="s">
        <v>1206</v>
      </c>
      <c r="C173" s="7">
        <f t="shared" si="4"/>
        <v>0</v>
      </c>
      <c r="E173" s="117">
        <v>172</v>
      </c>
      <c r="F173" s="118" t="s">
        <v>1069</v>
      </c>
      <c r="G173" s="7">
        <f t="shared" si="5"/>
        <v>0</v>
      </c>
    </row>
    <row r="174" spans="1:7">
      <c r="A174" s="119">
        <v>173</v>
      </c>
      <c r="B174" s="118" t="s">
        <v>551</v>
      </c>
      <c r="C174" s="7">
        <f t="shared" si="4"/>
        <v>0</v>
      </c>
      <c r="E174" s="117">
        <v>173</v>
      </c>
      <c r="F174" s="116" t="s">
        <v>1057</v>
      </c>
      <c r="G174" s="7">
        <f t="shared" si="5"/>
        <v>0</v>
      </c>
    </row>
    <row r="175" spans="1:7">
      <c r="A175" s="119">
        <v>174</v>
      </c>
      <c r="B175" s="118" t="s">
        <v>1257</v>
      </c>
      <c r="C175" s="7">
        <f t="shared" si="4"/>
        <v>0</v>
      </c>
      <c r="E175" s="117">
        <v>174</v>
      </c>
      <c r="F175" s="116" t="s">
        <v>1745</v>
      </c>
      <c r="G175" s="7">
        <f t="shared" si="5"/>
        <v>0</v>
      </c>
    </row>
    <row r="176" spans="1:7">
      <c r="A176" s="119">
        <v>175</v>
      </c>
      <c r="B176" s="116" t="s">
        <v>1252</v>
      </c>
      <c r="C176" s="7">
        <f t="shared" si="4"/>
        <v>0</v>
      </c>
      <c r="E176" s="117">
        <v>175</v>
      </c>
      <c r="F176" s="118" t="s">
        <v>1060</v>
      </c>
      <c r="G176" s="7">
        <f t="shared" si="5"/>
        <v>0</v>
      </c>
    </row>
    <row r="177" spans="1:7">
      <c r="A177" s="119">
        <v>176</v>
      </c>
      <c r="B177" s="118" t="s">
        <v>933</v>
      </c>
      <c r="C177" s="7">
        <f t="shared" si="4"/>
        <v>0</v>
      </c>
      <c r="E177" s="117">
        <v>176</v>
      </c>
      <c r="F177" s="118" t="s">
        <v>1094</v>
      </c>
      <c r="G177" s="7">
        <f t="shared" si="5"/>
        <v>0</v>
      </c>
    </row>
    <row r="178" spans="1:7">
      <c r="A178" s="119">
        <v>177</v>
      </c>
      <c r="B178" s="118" t="s">
        <v>582</v>
      </c>
      <c r="C178" s="7">
        <f t="shared" si="4"/>
        <v>0</v>
      </c>
      <c r="E178" s="117">
        <v>177</v>
      </c>
      <c r="F178" s="116" t="s">
        <v>856</v>
      </c>
      <c r="G178" s="7">
        <f t="shared" si="5"/>
        <v>0</v>
      </c>
    </row>
    <row r="179" spans="1:7">
      <c r="A179" s="119">
        <v>178</v>
      </c>
      <c r="B179" s="118" t="s">
        <v>683</v>
      </c>
      <c r="C179" s="7">
        <f t="shared" si="4"/>
        <v>0</v>
      </c>
      <c r="E179" s="117">
        <v>178</v>
      </c>
      <c r="F179" s="116" t="s">
        <v>968</v>
      </c>
      <c r="G179" s="7">
        <f t="shared" si="5"/>
        <v>0</v>
      </c>
    </row>
    <row r="180" spans="1:7">
      <c r="A180" s="119">
        <v>179</v>
      </c>
      <c r="B180" s="116" t="s">
        <v>539</v>
      </c>
      <c r="C180" s="7">
        <f t="shared" si="4"/>
        <v>0</v>
      </c>
      <c r="E180" s="117">
        <v>179</v>
      </c>
      <c r="F180" s="118" t="s">
        <v>701</v>
      </c>
      <c r="G180" s="7">
        <f t="shared" si="5"/>
        <v>0</v>
      </c>
    </row>
    <row r="181" spans="1:7">
      <c r="A181" s="119">
        <v>180</v>
      </c>
      <c r="B181" s="118" t="s">
        <v>834</v>
      </c>
      <c r="C181" s="7">
        <f t="shared" si="4"/>
        <v>0</v>
      </c>
      <c r="E181" s="117">
        <v>180</v>
      </c>
      <c r="F181" s="116" t="s">
        <v>466</v>
      </c>
      <c r="G181" s="7">
        <f t="shared" si="5"/>
        <v>0</v>
      </c>
    </row>
    <row r="182" spans="1:7">
      <c r="A182" s="119">
        <v>181</v>
      </c>
      <c r="B182" s="118" t="s">
        <v>1085</v>
      </c>
      <c r="C182" s="7">
        <f t="shared" si="4"/>
        <v>1</v>
      </c>
      <c r="E182" s="117">
        <v>181</v>
      </c>
      <c r="F182" s="118" t="s">
        <v>462</v>
      </c>
      <c r="G182" s="7">
        <f t="shared" si="5"/>
        <v>0</v>
      </c>
    </row>
    <row r="183" spans="1:7">
      <c r="A183" s="119">
        <v>182</v>
      </c>
      <c r="B183" s="116" t="s">
        <v>1085</v>
      </c>
      <c r="C183" s="7">
        <f t="shared" si="4"/>
        <v>0</v>
      </c>
      <c r="E183" s="117">
        <v>182</v>
      </c>
      <c r="F183" s="116" t="s">
        <v>1734</v>
      </c>
      <c r="G183" s="7">
        <f t="shared" si="5"/>
        <v>0</v>
      </c>
    </row>
    <row r="184" spans="1:7">
      <c r="A184" s="119">
        <v>183</v>
      </c>
      <c r="B184" s="118" t="s">
        <v>1796</v>
      </c>
      <c r="C184" s="7">
        <f t="shared" si="4"/>
        <v>0</v>
      </c>
      <c r="E184" s="117">
        <v>183</v>
      </c>
      <c r="F184" s="118" t="s">
        <v>556</v>
      </c>
      <c r="G184" s="7">
        <f t="shared" si="5"/>
        <v>1</v>
      </c>
    </row>
    <row r="185" spans="1:7">
      <c r="A185" s="119">
        <v>184</v>
      </c>
      <c r="B185" s="116" t="s">
        <v>1797</v>
      </c>
      <c r="C185" s="7">
        <f t="shared" si="4"/>
        <v>0</v>
      </c>
      <c r="E185" s="117">
        <v>184</v>
      </c>
      <c r="F185" s="116" t="s">
        <v>556</v>
      </c>
      <c r="G185" s="7">
        <f t="shared" si="5"/>
        <v>0</v>
      </c>
    </row>
    <row r="186" spans="1:7">
      <c r="A186" s="119">
        <v>185</v>
      </c>
      <c r="B186" s="118" t="s">
        <v>1286</v>
      </c>
      <c r="C186" s="7">
        <f t="shared" si="4"/>
        <v>0</v>
      </c>
      <c r="E186" s="117">
        <v>185</v>
      </c>
      <c r="F186" s="118" t="s">
        <v>1078</v>
      </c>
      <c r="G186" s="7">
        <f t="shared" si="5"/>
        <v>0</v>
      </c>
    </row>
    <row r="187" spans="1:7">
      <c r="A187" s="119">
        <v>186</v>
      </c>
      <c r="B187" s="116" t="s">
        <v>1289</v>
      </c>
      <c r="C187" s="7">
        <f t="shared" si="4"/>
        <v>0</v>
      </c>
      <c r="E187" s="117">
        <v>186</v>
      </c>
      <c r="F187" s="116" t="s">
        <v>827</v>
      </c>
      <c r="G187" s="7">
        <f t="shared" si="5"/>
        <v>0</v>
      </c>
    </row>
    <row r="188" spans="1:7">
      <c r="A188" s="119">
        <v>187</v>
      </c>
      <c r="B188" s="116" t="s">
        <v>1323</v>
      </c>
      <c r="C188" s="7">
        <f t="shared" si="4"/>
        <v>0</v>
      </c>
      <c r="E188" s="117">
        <v>187</v>
      </c>
      <c r="F188" s="118" t="s">
        <v>1733</v>
      </c>
      <c r="G188" s="7">
        <f t="shared" si="5"/>
        <v>0</v>
      </c>
    </row>
    <row r="189" spans="1:7">
      <c r="A189" s="119">
        <v>188</v>
      </c>
      <c r="B189" s="116" t="s">
        <v>1275</v>
      </c>
      <c r="C189" s="7">
        <f t="shared" si="4"/>
        <v>0</v>
      </c>
      <c r="E189" s="117">
        <v>188</v>
      </c>
      <c r="F189" s="118" t="s">
        <v>1735</v>
      </c>
      <c r="G189" s="7">
        <f t="shared" si="5"/>
        <v>0</v>
      </c>
    </row>
    <row r="190" spans="1:7">
      <c r="A190" s="119">
        <v>189</v>
      </c>
      <c r="B190" s="116" t="s">
        <v>849</v>
      </c>
      <c r="C190" s="7">
        <f t="shared" si="4"/>
        <v>0</v>
      </c>
      <c r="E190" s="117">
        <v>189</v>
      </c>
      <c r="F190" s="118" t="s">
        <v>680</v>
      </c>
      <c r="G190" s="7">
        <f t="shared" si="5"/>
        <v>0</v>
      </c>
    </row>
    <row r="191" spans="1:7">
      <c r="A191" s="119">
        <v>190</v>
      </c>
      <c r="B191" s="118" t="s">
        <v>1249</v>
      </c>
      <c r="C191" s="7">
        <f t="shared" si="4"/>
        <v>0</v>
      </c>
      <c r="E191" s="117">
        <v>190</v>
      </c>
      <c r="F191" s="118" t="s">
        <v>1746</v>
      </c>
      <c r="G191" s="7">
        <f t="shared" si="5"/>
        <v>0</v>
      </c>
    </row>
    <row r="192" spans="1:7">
      <c r="A192" s="119">
        <v>191</v>
      </c>
      <c r="B192" s="116" t="s">
        <v>603</v>
      </c>
      <c r="C192" s="7">
        <f t="shared" si="4"/>
        <v>0</v>
      </c>
      <c r="E192" s="117">
        <v>191</v>
      </c>
      <c r="F192" s="118" t="s">
        <v>616</v>
      </c>
      <c r="G192" s="7">
        <f t="shared" si="5"/>
        <v>0</v>
      </c>
    </row>
    <row r="193" spans="1:7">
      <c r="A193" s="119">
        <v>192</v>
      </c>
      <c r="B193" s="116" t="s">
        <v>789</v>
      </c>
      <c r="C193" s="7">
        <f t="shared" si="4"/>
        <v>0</v>
      </c>
      <c r="E193" s="117">
        <v>192</v>
      </c>
      <c r="F193" s="116" t="s">
        <v>459</v>
      </c>
      <c r="G193" s="7">
        <f t="shared" si="5"/>
        <v>0</v>
      </c>
    </row>
    <row r="194" spans="1:7">
      <c r="A194" s="119">
        <v>193</v>
      </c>
      <c r="B194" s="116" t="s">
        <v>545</v>
      </c>
      <c r="C194" s="7">
        <f t="shared" ref="C194:C257" si="6">IF(B194=B195,1,0)</f>
        <v>0</v>
      </c>
      <c r="E194" s="117">
        <v>193</v>
      </c>
      <c r="F194" s="116" t="s">
        <v>1212</v>
      </c>
      <c r="G194" s="7">
        <f t="shared" ref="G194:G257" si="7">IF(F194=F195,1,0)</f>
        <v>0</v>
      </c>
    </row>
    <row r="195" spans="1:7">
      <c r="A195" s="119">
        <v>194</v>
      </c>
      <c r="B195" s="116" t="s">
        <v>1157</v>
      </c>
      <c r="C195" s="7">
        <f t="shared" si="6"/>
        <v>0</v>
      </c>
      <c r="E195" s="117">
        <v>194</v>
      </c>
      <c r="F195" s="118" t="s">
        <v>1178</v>
      </c>
      <c r="G195" s="7">
        <f t="shared" si="7"/>
        <v>0</v>
      </c>
    </row>
    <row r="196" spans="1:7">
      <c r="A196" s="119">
        <v>195</v>
      </c>
      <c r="B196" s="116" t="s">
        <v>619</v>
      </c>
      <c r="C196" s="7">
        <f t="shared" si="6"/>
        <v>0</v>
      </c>
      <c r="E196" s="117">
        <v>195</v>
      </c>
      <c r="F196" s="116" t="s">
        <v>562</v>
      </c>
      <c r="G196" s="7">
        <f t="shared" si="7"/>
        <v>0</v>
      </c>
    </row>
    <row r="197" spans="1:7">
      <c r="A197" s="119">
        <v>196</v>
      </c>
      <c r="B197" s="116" t="s">
        <v>645</v>
      </c>
      <c r="C197" s="7">
        <f t="shared" si="6"/>
        <v>0</v>
      </c>
      <c r="E197" s="117">
        <v>196</v>
      </c>
      <c r="F197" s="118" t="s">
        <v>597</v>
      </c>
      <c r="G197" s="7">
        <f t="shared" si="7"/>
        <v>0</v>
      </c>
    </row>
    <row r="198" spans="1:7">
      <c r="A198" s="119">
        <v>197</v>
      </c>
      <c r="B198" s="118" t="s">
        <v>1196</v>
      </c>
      <c r="C198" s="7">
        <f t="shared" si="6"/>
        <v>0</v>
      </c>
      <c r="E198" s="117">
        <v>197</v>
      </c>
      <c r="F198" s="116" t="s">
        <v>600</v>
      </c>
      <c r="G198" s="7">
        <f t="shared" si="7"/>
        <v>0</v>
      </c>
    </row>
    <row r="199" spans="1:7">
      <c r="A199" s="119">
        <v>198</v>
      </c>
      <c r="B199" s="116" t="s">
        <v>591</v>
      </c>
      <c r="C199" s="7">
        <f t="shared" si="6"/>
        <v>0</v>
      </c>
      <c r="E199" s="117">
        <v>198</v>
      </c>
      <c r="F199" s="116" t="s">
        <v>917</v>
      </c>
      <c r="G199" s="7">
        <f t="shared" si="7"/>
        <v>0</v>
      </c>
    </row>
    <row r="200" spans="1:7">
      <c r="A200" s="119">
        <v>199</v>
      </c>
      <c r="B200" s="118" t="s">
        <v>1109</v>
      </c>
      <c r="C200" s="7">
        <f t="shared" si="6"/>
        <v>1</v>
      </c>
      <c r="E200" s="117">
        <v>199</v>
      </c>
      <c r="F200" s="116" t="s">
        <v>631</v>
      </c>
      <c r="G200" s="7">
        <f t="shared" si="7"/>
        <v>0</v>
      </c>
    </row>
    <row r="201" spans="1:7">
      <c r="A201" s="119">
        <v>200</v>
      </c>
      <c r="B201" s="116" t="s">
        <v>1109</v>
      </c>
      <c r="C201" s="7">
        <f t="shared" si="6"/>
        <v>0</v>
      </c>
      <c r="E201" s="117">
        <v>200</v>
      </c>
      <c r="F201" s="118" t="s">
        <v>695</v>
      </c>
      <c r="G201" s="7">
        <f t="shared" si="7"/>
        <v>0</v>
      </c>
    </row>
    <row r="202" spans="1:7">
      <c r="A202" s="119">
        <v>201</v>
      </c>
      <c r="B202" s="118" t="s">
        <v>1298</v>
      </c>
      <c r="C202" s="7">
        <f t="shared" si="6"/>
        <v>0</v>
      </c>
      <c r="E202" s="117">
        <v>201</v>
      </c>
      <c r="F202" s="116" t="s">
        <v>1003</v>
      </c>
      <c r="G202" s="7">
        <f t="shared" si="7"/>
        <v>0</v>
      </c>
    </row>
    <row r="203" spans="1:7">
      <c r="A203" s="119">
        <v>202</v>
      </c>
      <c r="B203" s="116" t="s">
        <v>761</v>
      </c>
      <c r="C203" s="7">
        <f t="shared" si="6"/>
        <v>0</v>
      </c>
      <c r="E203" s="117">
        <v>202</v>
      </c>
      <c r="F203" s="118" t="s">
        <v>722</v>
      </c>
      <c r="G203" s="7">
        <f t="shared" si="7"/>
        <v>0</v>
      </c>
    </row>
    <row r="204" spans="1:7">
      <c r="A204" s="119">
        <v>203</v>
      </c>
      <c r="B204" s="116" t="s">
        <v>638</v>
      </c>
      <c r="C204" s="7">
        <f t="shared" si="6"/>
        <v>0</v>
      </c>
      <c r="E204" s="117">
        <v>203</v>
      </c>
      <c r="F204" s="116" t="s">
        <v>1010</v>
      </c>
      <c r="G204" s="7">
        <f t="shared" si="7"/>
        <v>0</v>
      </c>
    </row>
    <row r="205" spans="1:7">
      <c r="A205" s="119">
        <v>204</v>
      </c>
      <c r="B205" s="116" t="s">
        <v>1314</v>
      </c>
      <c r="C205" s="7">
        <f t="shared" si="6"/>
        <v>0</v>
      </c>
      <c r="E205" s="117">
        <v>204</v>
      </c>
      <c r="F205" s="118" t="s">
        <v>707</v>
      </c>
      <c r="G205" s="7">
        <f t="shared" si="7"/>
        <v>0</v>
      </c>
    </row>
    <row r="206" spans="1:7">
      <c r="A206" s="119">
        <v>205</v>
      </c>
      <c r="B206" s="118" t="s">
        <v>824</v>
      </c>
      <c r="C206" s="7">
        <f t="shared" si="6"/>
        <v>0</v>
      </c>
      <c r="E206" s="117">
        <v>205</v>
      </c>
      <c r="F206" s="116" t="s">
        <v>996</v>
      </c>
      <c r="G206" s="7">
        <f t="shared" si="7"/>
        <v>1</v>
      </c>
    </row>
    <row r="207" spans="1:7">
      <c r="A207" s="119">
        <v>206</v>
      </c>
      <c r="B207" s="118" t="s">
        <v>585</v>
      </c>
      <c r="C207" s="7">
        <f t="shared" si="6"/>
        <v>0</v>
      </c>
      <c r="E207" s="117">
        <v>206</v>
      </c>
      <c r="F207" s="118" t="s">
        <v>996</v>
      </c>
      <c r="G207" s="7">
        <f t="shared" si="7"/>
        <v>0</v>
      </c>
    </row>
    <row r="208" spans="1:7">
      <c r="A208" s="119">
        <v>207</v>
      </c>
      <c r="B208" s="116" t="s">
        <v>575</v>
      </c>
      <c r="C208" s="7">
        <f t="shared" si="6"/>
        <v>0</v>
      </c>
      <c r="E208" s="117">
        <v>207</v>
      </c>
      <c r="F208" s="116" t="s">
        <v>1015</v>
      </c>
      <c r="G208" s="7">
        <f t="shared" si="7"/>
        <v>0</v>
      </c>
    </row>
    <row r="209" spans="1:7">
      <c r="A209" s="119">
        <v>208</v>
      </c>
      <c r="B209" s="118" t="s">
        <v>973</v>
      </c>
      <c r="C209" s="7">
        <f t="shared" si="6"/>
        <v>0</v>
      </c>
      <c r="E209" s="117">
        <v>208</v>
      </c>
      <c r="F209" s="118" t="s">
        <v>719</v>
      </c>
      <c r="G209" s="7">
        <f t="shared" si="7"/>
        <v>0</v>
      </c>
    </row>
    <row r="210" spans="1:7">
      <c r="A210" s="119">
        <v>209</v>
      </c>
      <c r="B210" s="116" t="s">
        <v>796</v>
      </c>
      <c r="C210" s="7">
        <f t="shared" si="6"/>
        <v>0</v>
      </c>
      <c r="E210" s="117">
        <v>209</v>
      </c>
      <c r="F210" s="118" t="s">
        <v>714</v>
      </c>
      <c r="G210" s="7">
        <f t="shared" si="7"/>
        <v>0</v>
      </c>
    </row>
    <row r="211" spans="1:7">
      <c r="A211" s="119">
        <v>210</v>
      </c>
      <c r="B211" s="116" t="s">
        <v>1098</v>
      </c>
      <c r="C211" s="7">
        <f t="shared" si="6"/>
        <v>1</v>
      </c>
      <c r="E211" s="117">
        <v>210</v>
      </c>
      <c r="F211" s="118" t="s">
        <v>385</v>
      </c>
      <c r="G211" s="7">
        <f t="shared" si="7"/>
        <v>1</v>
      </c>
    </row>
    <row r="212" spans="1:7">
      <c r="A212" s="119">
        <v>211</v>
      </c>
      <c r="B212" s="118" t="s">
        <v>1098</v>
      </c>
      <c r="C212" s="7">
        <f t="shared" si="6"/>
        <v>0</v>
      </c>
      <c r="E212" s="117">
        <v>211</v>
      </c>
      <c r="F212" s="116" t="s">
        <v>385</v>
      </c>
      <c r="G212" s="7">
        <f t="shared" si="7"/>
        <v>0</v>
      </c>
    </row>
    <row r="213" spans="1:7">
      <c r="A213" s="119">
        <v>212</v>
      </c>
      <c r="B213" s="118" t="s">
        <v>554</v>
      </c>
      <c r="C213" s="7">
        <f t="shared" si="6"/>
        <v>0</v>
      </c>
      <c r="E213" s="117">
        <v>212</v>
      </c>
      <c r="F213" s="118" t="s">
        <v>691</v>
      </c>
      <c r="G213" s="7">
        <f t="shared" si="7"/>
        <v>0</v>
      </c>
    </row>
    <row r="214" spans="1:7">
      <c r="A214" s="119">
        <v>213</v>
      </c>
      <c r="B214" s="116" t="s">
        <v>1000</v>
      </c>
      <c r="C214" s="7">
        <f t="shared" si="6"/>
        <v>0</v>
      </c>
      <c r="E214" s="117">
        <v>213</v>
      </c>
      <c r="F214" s="116" t="s">
        <v>1741</v>
      </c>
      <c r="G214" s="7">
        <f t="shared" si="7"/>
        <v>0</v>
      </c>
    </row>
    <row r="215" spans="1:7">
      <c r="A215" s="119">
        <v>214</v>
      </c>
      <c r="B215" s="116" t="s">
        <v>1792</v>
      </c>
      <c r="C215" s="7">
        <f t="shared" si="6"/>
        <v>0</v>
      </c>
      <c r="E215" s="117">
        <v>214</v>
      </c>
      <c r="F215" s="118" t="s">
        <v>642</v>
      </c>
      <c r="G215" s="7">
        <f t="shared" si="7"/>
        <v>1</v>
      </c>
    </row>
    <row r="216" spans="1:7">
      <c r="A216" s="119">
        <v>215</v>
      </c>
      <c r="B216" s="118" t="s">
        <v>1033</v>
      </c>
      <c r="C216" s="7">
        <f t="shared" si="6"/>
        <v>0</v>
      </c>
      <c r="E216" s="117">
        <v>215</v>
      </c>
      <c r="F216" s="116" t="s">
        <v>642</v>
      </c>
      <c r="G216" s="7">
        <f t="shared" si="7"/>
        <v>0</v>
      </c>
    </row>
    <row r="217" spans="1:7">
      <c r="A217" s="119">
        <v>216</v>
      </c>
      <c r="B217" s="118" t="s">
        <v>727</v>
      </c>
      <c r="C217" s="7">
        <f t="shared" si="6"/>
        <v>1</v>
      </c>
      <c r="E217" s="117">
        <v>216</v>
      </c>
      <c r="F217" s="116" t="s">
        <v>704</v>
      </c>
      <c r="G217" s="7">
        <f t="shared" si="7"/>
        <v>1</v>
      </c>
    </row>
    <row r="218" spans="1:7">
      <c r="A218" s="119">
        <v>217</v>
      </c>
      <c r="B218" s="116" t="s">
        <v>727</v>
      </c>
      <c r="C218" s="7">
        <f t="shared" si="6"/>
        <v>0</v>
      </c>
      <c r="E218" s="117">
        <v>217</v>
      </c>
      <c r="F218" s="118" t="s">
        <v>704</v>
      </c>
      <c r="G218" s="7">
        <f t="shared" si="7"/>
        <v>0</v>
      </c>
    </row>
    <row r="219" spans="1:7">
      <c r="A219" s="119">
        <v>218</v>
      </c>
      <c r="B219" s="118" t="s">
        <v>622</v>
      </c>
      <c r="C219" s="7">
        <f t="shared" si="6"/>
        <v>0</v>
      </c>
      <c r="E219" s="117">
        <v>218</v>
      </c>
      <c r="F219" s="116" t="s">
        <v>892</v>
      </c>
      <c r="G219" s="7">
        <f t="shared" si="7"/>
        <v>1</v>
      </c>
    </row>
    <row r="220" spans="1:7">
      <c r="A220" s="119">
        <v>219</v>
      </c>
      <c r="B220" s="118" t="s">
        <v>731</v>
      </c>
      <c r="C220" s="7">
        <f t="shared" si="6"/>
        <v>1</v>
      </c>
      <c r="E220" s="117">
        <v>219</v>
      </c>
      <c r="F220" s="118" t="s">
        <v>892</v>
      </c>
      <c r="G220" s="7">
        <f t="shared" si="7"/>
        <v>0</v>
      </c>
    </row>
    <row r="221" spans="1:7">
      <c r="A221" s="119">
        <v>220</v>
      </c>
      <c r="B221" s="116" t="s">
        <v>731</v>
      </c>
      <c r="C221" s="7">
        <f t="shared" si="6"/>
        <v>0</v>
      </c>
      <c r="E221" s="117">
        <v>220</v>
      </c>
      <c r="F221" s="118" t="s">
        <v>876</v>
      </c>
      <c r="G221" s="7">
        <f t="shared" si="7"/>
        <v>0</v>
      </c>
    </row>
    <row r="222" spans="1:7">
      <c r="A222" s="119">
        <v>221</v>
      </c>
      <c r="B222" s="118" t="s">
        <v>1232</v>
      </c>
      <c r="C222" s="7">
        <f t="shared" si="6"/>
        <v>0</v>
      </c>
      <c r="E222" s="117">
        <v>221</v>
      </c>
      <c r="F222" s="118" t="s">
        <v>634</v>
      </c>
      <c r="G222" s="7">
        <f t="shared" si="7"/>
        <v>0</v>
      </c>
    </row>
    <row r="223" spans="1:7">
      <c r="A223" s="119">
        <v>222</v>
      </c>
      <c r="B223" s="118" t="s">
        <v>609</v>
      </c>
      <c r="C223" s="7">
        <f t="shared" si="6"/>
        <v>0</v>
      </c>
      <c r="E223" s="117">
        <v>222</v>
      </c>
      <c r="F223" s="116" t="s">
        <v>1007</v>
      </c>
      <c r="G223" s="7">
        <f t="shared" si="7"/>
        <v>1</v>
      </c>
    </row>
    <row r="224" spans="1:7">
      <c r="A224" s="119">
        <v>223</v>
      </c>
      <c r="B224" s="118" t="s">
        <v>929</v>
      </c>
      <c r="C224" s="7">
        <f t="shared" si="6"/>
        <v>0</v>
      </c>
      <c r="E224" s="117">
        <v>223</v>
      </c>
      <c r="F224" s="118" t="s">
        <v>1007</v>
      </c>
      <c r="G224" s="7">
        <f t="shared" si="7"/>
        <v>0</v>
      </c>
    </row>
    <row r="225" spans="1:7">
      <c r="A225" s="119">
        <v>224</v>
      </c>
      <c r="B225" s="116" t="s">
        <v>628</v>
      </c>
      <c r="C225" s="7">
        <f t="shared" si="6"/>
        <v>0</v>
      </c>
      <c r="E225" s="117">
        <v>224</v>
      </c>
      <c r="F225" s="116" t="s">
        <v>1206</v>
      </c>
      <c r="G225" s="7">
        <f t="shared" si="7"/>
        <v>0</v>
      </c>
    </row>
    <row r="226" spans="1:7">
      <c r="A226" s="119">
        <v>225</v>
      </c>
      <c r="B226" s="118" t="s">
        <v>860</v>
      </c>
      <c r="C226" s="7">
        <f t="shared" si="6"/>
        <v>1</v>
      </c>
      <c r="E226" s="117">
        <v>225</v>
      </c>
      <c r="F226" s="118" t="s">
        <v>551</v>
      </c>
      <c r="G226" s="7">
        <f t="shared" si="7"/>
        <v>0</v>
      </c>
    </row>
    <row r="227" spans="1:7">
      <c r="A227" s="119">
        <v>226</v>
      </c>
      <c r="B227" s="116" t="s">
        <v>860</v>
      </c>
      <c r="C227" s="7">
        <f t="shared" si="6"/>
        <v>0</v>
      </c>
      <c r="E227" s="117">
        <v>226</v>
      </c>
      <c r="F227" s="118" t="s">
        <v>1257</v>
      </c>
      <c r="G227" s="7">
        <f t="shared" si="7"/>
        <v>0</v>
      </c>
    </row>
    <row r="228" spans="1:7">
      <c r="A228" s="119">
        <v>227</v>
      </c>
      <c r="B228" s="116" t="s">
        <v>594</v>
      </c>
      <c r="C228" s="7">
        <f t="shared" si="6"/>
        <v>0</v>
      </c>
      <c r="E228" s="117">
        <v>227</v>
      </c>
      <c r="F228" s="118" t="s">
        <v>1252</v>
      </c>
      <c r="G228" s="7">
        <f t="shared" si="7"/>
        <v>0</v>
      </c>
    </row>
    <row r="229" spans="1:7">
      <c r="A229" s="119">
        <v>228</v>
      </c>
      <c r="B229" s="118" t="s">
        <v>1744</v>
      </c>
      <c r="C229" s="7">
        <f t="shared" si="6"/>
        <v>0</v>
      </c>
      <c r="E229" s="117">
        <v>228</v>
      </c>
      <c r="F229" s="118" t="s">
        <v>933</v>
      </c>
      <c r="G229" s="7">
        <f t="shared" si="7"/>
        <v>0</v>
      </c>
    </row>
    <row r="230" spans="1:7">
      <c r="A230" s="119">
        <v>229</v>
      </c>
      <c r="B230" s="118" t="s">
        <v>578</v>
      </c>
      <c r="C230" s="7">
        <f t="shared" si="6"/>
        <v>0</v>
      </c>
      <c r="E230" s="117">
        <v>229</v>
      </c>
      <c r="F230" s="118" t="s">
        <v>582</v>
      </c>
      <c r="G230" s="7">
        <f t="shared" si="7"/>
        <v>0</v>
      </c>
    </row>
    <row r="231" spans="1:7">
      <c r="A231" s="119">
        <v>230</v>
      </c>
      <c r="B231" s="118" t="s">
        <v>1219</v>
      </c>
      <c r="C231" s="7">
        <f t="shared" si="6"/>
        <v>1</v>
      </c>
      <c r="E231" s="117">
        <v>230</v>
      </c>
      <c r="F231" s="118" t="s">
        <v>683</v>
      </c>
      <c r="G231" s="7">
        <f t="shared" si="7"/>
        <v>0</v>
      </c>
    </row>
    <row r="232" spans="1:7">
      <c r="A232" s="119">
        <v>231</v>
      </c>
      <c r="B232" s="116" t="s">
        <v>1219</v>
      </c>
      <c r="C232" s="7">
        <f t="shared" si="6"/>
        <v>0</v>
      </c>
      <c r="E232" s="117">
        <v>231</v>
      </c>
      <c r="F232" s="118" t="s">
        <v>539</v>
      </c>
      <c r="G232" s="7">
        <f t="shared" si="7"/>
        <v>0</v>
      </c>
    </row>
    <row r="233" spans="1:7">
      <c r="A233" s="119">
        <v>232</v>
      </c>
      <c r="B233" s="116" t="s">
        <v>569</v>
      </c>
      <c r="C233" s="7">
        <f t="shared" si="6"/>
        <v>0</v>
      </c>
      <c r="E233" s="117">
        <v>232</v>
      </c>
      <c r="F233" s="116" t="s">
        <v>834</v>
      </c>
      <c r="G233" s="7">
        <f t="shared" si="7"/>
        <v>0</v>
      </c>
    </row>
    <row r="234" spans="1:7">
      <c r="A234" s="119">
        <v>233</v>
      </c>
      <c r="B234" s="116" t="s">
        <v>1308</v>
      </c>
      <c r="C234" s="7">
        <f t="shared" si="6"/>
        <v>0</v>
      </c>
      <c r="E234" s="117">
        <v>233</v>
      </c>
      <c r="F234" s="116" t="s">
        <v>1085</v>
      </c>
      <c r="G234" s="7">
        <f t="shared" si="7"/>
        <v>1</v>
      </c>
    </row>
    <row r="235" spans="1:7">
      <c r="A235" s="119">
        <v>234</v>
      </c>
      <c r="B235" s="116" t="s">
        <v>606</v>
      </c>
      <c r="C235" s="7">
        <f t="shared" si="6"/>
        <v>0</v>
      </c>
      <c r="E235" s="117">
        <v>234</v>
      </c>
      <c r="F235" s="118" t="s">
        <v>1085</v>
      </c>
      <c r="G235" s="7">
        <f t="shared" si="7"/>
        <v>0</v>
      </c>
    </row>
    <row r="236" spans="1:7">
      <c r="A236" s="119">
        <v>235</v>
      </c>
      <c r="B236" s="118" t="s">
        <v>565</v>
      </c>
      <c r="C236" s="7">
        <f t="shared" si="6"/>
        <v>0</v>
      </c>
      <c r="E236" s="117">
        <v>235</v>
      </c>
      <c r="F236" s="116" t="s">
        <v>1796</v>
      </c>
      <c r="G236" s="7">
        <f t="shared" si="7"/>
        <v>0</v>
      </c>
    </row>
    <row r="237" spans="1:7">
      <c r="A237" s="119">
        <v>236</v>
      </c>
      <c r="B237" s="118" t="s">
        <v>612</v>
      </c>
      <c r="C237" s="7">
        <f t="shared" si="6"/>
        <v>0</v>
      </c>
      <c r="E237" s="117">
        <v>236</v>
      </c>
      <c r="F237" s="118" t="s">
        <v>1797</v>
      </c>
      <c r="G237" s="7">
        <f t="shared" si="7"/>
        <v>0</v>
      </c>
    </row>
    <row r="238" spans="1:7">
      <c r="A238" s="119">
        <v>237</v>
      </c>
      <c r="B238" s="118" t="s">
        <v>769</v>
      </c>
      <c r="C238" s="7">
        <f t="shared" si="6"/>
        <v>0</v>
      </c>
      <c r="E238" s="117">
        <v>237</v>
      </c>
      <c r="F238" s="118" t="s">
        <v>1286</v>
      </c>
      <c r="G238" s="7">
        <f t="shared" si="7"/>
        <v>0</v>
      </c>
    </row>
    <row r="239" spans="1:7">
      <c r="A239" s="119">
        <v>238</v>
      </c>
      <c r="B239" s="116" t="s">
        <v>648</v>
      </c>
      <c r="C239" s="7">
        <f t="shared" si="6"/>
        <v>0</v>
      </c>
      <c r="E239" s="117">
        <v>238</v>
      </c>
      <c r="F239" s="116" t="s">
        <v>1289</v>
      </c>
      <c r="G239" s="7">
        <f t="shared" si="7"/>
        <v>0</v>
      </c>
    </row>
    <row r="240" spans="1:7">
      <c r="A240" s="119">
        <v>239</v>
      </c>
      <c r="B240" s="116" t="s">
        <v>625</v>
      </c>
      <c r="C240" s="7">
        <f t="shared" si="6"/>
        <v>0</v>
      </c>
      <c r="E240" s="117">
        <v>239</v>
      </c>
      <c r="F240" s="118" t="s">
        <v>1323</v>
      </c>
      <c r="G240" s="7">
        <f t="shared" si="7"/>
        <v>0</v>
      </c>
    </row>
    <row r="241" spans="1:7">
      <c r="A241" s="119">
        <v>240</v>
      </c>
      <c r="B241" s="116" t="s">
        <v>687</v>
      </c>
      <c r="C241" s="7">
        <f t="shared" si="6"/>
        <v>0</v>
      </c>
      <c r="E241" s="117">
        <v>240</v>
      </c>
      <c r="F241" s="116" t="s">
        <v>1275</v>
      </c>
      <c r="G241" s="7">
        <f t="shared" si="7"/>
        <v>0</v>
      </c>
    </row>
    <row r="242" spans="1:7">
      <c r="A242" s="119">
        <v>241</v>
      </c>
      <c r="B242" s="118" t="s">
        <v>517</v>
      </c>
      <c r="C242" s="7">
        <f t="shared" si="6"/>
        <v>0</v>
      </c>
      <c r="E242" s="117">
        <v>241</v>
      </c>
      <c r="F242" s="118" t="s">
        <v>849</v>
      </c>
      <c r="G242" s="7">
        <f t="shared" si="7"/>
        <v>0</v>
      </c>
    </row>
    <row r="243" spans="1:7">
      <c r="A243" s="119">
        <v>242</v>
      </c>
      <c r="B243" s="118" t="s">
        <v>1127</v>
      </c>
      <c r="C243" s="7">
        <f t="shared" si="6"/>
        <v>1</v>
      </c>
      <c r="E243" s="117">
        <v>242</v>
      </c>
      <c r="F243" s="116" t="s">
        <v>1249</v>
      </c>
      <c r="G243" s="7">
        <f t="shared" si="7"/>
        <v>0</v>
      </c>
    </row>
    <row r="244" spans="1:7">
      <c r="A244" s="119">
        <v>243</v>
      </c>
      <c r="B244" s="116" t="s">
        <v>1127</v>
      </c>
      <c r="C244" s="7">
        <f t="shared" si="6"/>
        <v>0</v>
      </c>
      <c r="E244" s="117">
        <v>243</v>
      </c>
      <c r="F244" s="118" t="s">
        <v>603</v>
      </c>
      <c r="G244" s="7">
        <f t="shared" si="7"/>
        <v>0</v>
      </c>
    </row>
    <row r="245" spans="1:7">
      <c r="A245" s="119">
        <v>244</v>
      </c>
      <c r="B245" s="118" t="s">
        <v>572</v>
      </c>
      <c r="C245" s="7">
        <f t="shared" si="6"/>
        <v>0</v>
      </c>
      <c r="E245" s="117">
        <v>244</v>
      </c>
      <c r="F245" s="116" t="s">
        <v>789</v>
      </c>
      <c r="G245" s="7">
        <f t="shared" si="7"/>
        <v>0</v>
      </c>
    </row>
    <row r="246" spans="1:7">
      <c r="A246" s="119">
        <v>245</v>
      </c>
      <c r="B246" s="116" t="s">
        <v>879</v>
      </c>
      <c r="C246" s="7">
        <f t="shared" si="6"/>
        <v>0</v>
      </c>
      <c r="E246" s="117">
        <v>245</v>
      </c>
      <c r="F246" s="116" t="s">
        <v>545</v>
      </c>
      <c r="G246" s="7">
        <f t="shared" si="7"/>
        <v>0</v>
      </c>
    </row>
    <row r="247" spans="1:7">
      <c r="A247" s="119">
        <v>246</v>
      </c>
      <c r="B247" s="118" t="s">
        <v>1036</v>
      </c>
      <c r="C247" s="7">
        <f t="shared" si="6"/>
        <v>0</v>
      </c>
      <c r="E247" s="117">
        <v>246</v>
      </c>
      <c r="F247" s="116" t="s">
        <v>1157</v>
      </c>
      <c r="G247" s="7">
        <f t="shared" si="7"/>
        <v>0</v>
      </c>
    </row>
    <row r="248" spans="1:7">
      <c r="A248" s="119">
        <v>247</v>
      </c>
      <c r="B248" s="116" t="s">
        <v>776</v>
      </c>
      <c r="C248" s="7">
        <f t="shared" si="6"/>
        <v>0</v>
      </c>
      <c r="E248" s="117">
        <v>247</v>
      </c>
      <c r="F248" s="116" t="s">
        <v>619</v>
      </c>
      <c r="G248" s="7">
        <f t="shared" si="7"/>
        <v>0</v>
      </c>
    </row>
    <row r="249" spans="1:7">
      <c r="A249" s="119">
        <v>248</v>
      </c>
      <c r="B249" s="118" t="s">
        <v>812</v>
      </c>
      <c r="C249" s="7">
        <f t="shared" si="6"/>
        <v>0</v>
      </c>
      <c r="E249" s="117">
        <v>248</v>
      </c>
      <c r="F249" s="118" t="s">
        <v>645</v>
      </c>
      <c r="G249" s="7">
        <f t="shared" si="7"/>
        <v>0</v>
      </c>
    </row>
    <row r="250" spans="1:7">
      <c r="A250" s="119">
        <v>249</v>
      </c>
      <c r="B250" s="116" t="s">
        <v>1043</v>
      </c>
      <c r="C250" s="7">
        <f t="shared" si="6"/>
        <v>0</v>
      </c>
      <c r="E250" s="117">
        <v>249</v>
      </c>
      <c r="F250" s="118" t="s">
        <v>1196</v>
      </c>
      <c r="G250" s="7">
        <f t="shared" si="7"/>
        <v>0</v>
      </c>
    </row>
    <row r="251" spans="1:7">
      <c r="A251" s="119">
        <v>250</v>
      </c>
      <c r="B251" s="116" t="s">
        <v>1320</v>
      </c>
      <c r="C251" s="7">
        <f t="shared" si="6"/>
        <v>0</v>
      </c>
      <c r="E251" s="117">
        <v>250</v>
      </c>
      <c r="F251" s="116" t="s">
        <v>591</v>
      </c>
      <c r="G251" s="7">
        <f t="shared" si="7"/>
        <v>0</v>
      </c>
    </row>
    <row r="252" spans="1:7">
      <c r="A252" s="119">
        <v>251</v>
      </c>
      <c r="B252" s="116" t="s">
        <v>773</v>
      </c>
      <c r="C252" s="7">
        <f t="shared" si="6"/>
        <v>0</v>
      </c>
      <c r="E252" s="117">
        <v>251</v>
      </c>
      <c r="F252" s="116" t="s">
        <v>1109</v>
      </c>
      <c r="G252" s="7">
        <f t="shared" si="7"/>
        <v>1</v>
      </c>
    </row>
    <row r="253" spans="1:7">
      <c r="A253" s="119">
        <v>252</v>
      </c>
      <c r="B253" s="118" t="s">
        <v>889</v>
      </c>
      <c r="C253" s="7">
        <f t="shared" si="6"/>
        <v>0</v>
      </c>
      <c r="E253" s="117">
        <v>252</v>
      </c>
      <c r="F253" s="118" t="s">
        <v>1109</v>
      </c>
      <c r="G253" s="7">
        <f t="shared" si="7"/>
        <v>0</v>
      </c>
    </row>
    <row r="254" spans="1:7">
      <c r="A254" s="119">
        <v>253</v>
      </c>
      <c r="B254" s="118" t="s">
        <v>1181</v>
      </c>
      <c r="C254" s="7">
        <f t="shared" si="6"/>
        <v>0</v>
      </c>
      <c r="E254" s="117">
        <v>253</v>
      </c>
      <c r="F254" s="116" t="s">
        <v>1298</v>
      </c>
      <c r="G254" s="7">
        <f t="shared" si="7"/>
        <v>0</v>
      </c>
    </row>
    <row r="255" spans="1:7">
      <c r="A255" s="119">
        <v>254</v>
      </c>
      <c r="B255" s="118" t="s">
        <v>950</v>
      </c>
      <c r="C255" s="7">
        <f t="shared" si="6"/>
        <v>0</v>
      </c>
      <c r="E255" s="117">
        <v>254</v>
      </c>
      <c r="F255" s="118" t="s">
        <v>761</v>
      </c>
      <c r="G255" s="7">
        <f t="shared" si="7"/>
        <v>0</v>
      </c>
    </row>
    <row r="256" spans="1:7">
      <c r="A256" s="119">
        <v>255</v>
      </c>
      <c r="B256" s="116" t="s">
        <v>779</v>
      </c>
      <c r="C256" s="7">
        <f t="shared" si="6"/>
        <v>0</v>
      </c>
      <c r="E256" s="117">
        <v>255</v>
      </c>
      <c r="F256" s="116" t="s">
        <v>638</v>
      </c>
      <c r="G256" s="7">
        <f t="shared" si="7"/>
        <v>0</v>
      </c>
    </row>
    <row r="257" spans="1:7">
      <c r="A257" s="119">
        <v>256</v>
      </c>
      <c r="B257" s="116" t="s">
        <v>1795</v>
      </c>
      <c r="C257" s="7">
        <f t="shared" si="6"/>
        <v>0</v>
      </c>
      <c r="E257" s="117">
        <v>256</v>
      </c>
      <c r="F257" s="118" t="s">
        <v>1314</v>
      </c>
      <c r="G257" s="7">
        <f t="shared" si="7"/>
        <v>0</v>
      </c>
    </row>
    <row r="258" spans="1:7">
      <c r="A258" s="119">
        <v>257</v>
      </c>
      <c r="B258" s="118" t="s">
        <v>782</v>
      </c>
      <c r="C258" s="7">
        <f t="shared" ref="C258:C307" si="8">IF(B258=B259,1,0)</f>
        <v>0</v>
      </c>
      <c r="E258" s="117">
        <v>257</v>
      </c>
      <c r="F258" s="118" t="s">
        <v>824</v>
      </c>
      <c r="G258" s="7">
        <f t="shared" ref="G258:G321" si="9">IF(F258=F259,1,0)</f>
        <v>0</v>
      </c>
    </row>
    <row r="259" spans="1:7">
      <c r="A259" s="119">
        <v>258</v>
      </c>
      <c r="B259" s="116" t="s">
        <v>793</v>
      </c>
      <c r="C259" s="7">
        <f t="shared" si="8"/>
        <v>0</v>
      </c>
      <c r="E259" s="117">
        <v>258</v>
      </c>
      <c r="F259" s="118" t="s">
        <v>585</v>
      </c>
      <c r="G259" s="7">
        <f t="shared" si="9"/>
        <v>0</v>
      </c>
    </row>
    <row r="260" spans="1:7">
      <c r="A260" s="119">
        <v>259</v>
      </c>
      <c r="B260" s="118" t="s">
        <v>1806</v>
      </c>
      <c r="C260" s="7">
        <f t="shared" si="8"/>
        <v>0</v>
      </c>
      <c r="E260" s="117">
        <v>259</v>
      </c>
      <c r="F260" s="118" t="s">
        <v>575</v>
      </c>
      <c r="G260" s="7">
        <f t="shared" si="9"/>
        <v>0</v>
      </c>
    </row>
    <row r="261" spans="1:7">
      <c r="A261" s="119">
        <v>260</v>
      </c>
      <c r="B261" s="116" t="s">
        <v>830</v>
      </c>
      <c r="C261" s="7">
        <f t="shared" si="8"/>
        <v>0</v>
      </c>
      <c r="E261" s="117">
        <v>260</v>
      </c>
      <c r="F261" s="116" t="s">
        <v>973</v>
      </c>
      <c r="G261" s="7">
        <f t="shared" si="9"/>
        <v>0</v>
      </c>
    </row>
    <row r="262" spans="1:7">
      <c r="A262" s="119">
        <v>261</v>
      </c>
      <c r="B262" s="116" t="s">
        <v>1024</v>
      </c>
      <c r="C262" s="7">
        <f t="shared" si="8"/>
        <v>0</v>
      </c>
      <c r="E262" s="117">
        <v>261</v>
      </c>
      <c r="F262" s="118" t="s">
        <v>796</v>
      </c>
      <c r="G262" s="7">
        <f t="shared" si="9"/>
        <v>0</v>
      </c>
    </row>
    <row r="263" spans="1:7">
      <c r="A263" s="119">
        <v>262</v>
      </c>
      <c r="B263" s="118" t="s">
        <v>765</v>
      </c>
      <c r="C263" s="7">
        <f t="shared" si="8"/>
        <v>0</v>
      </c>
      <c r="E263" s="117">
        <v>262</v>
      </c>
      <c r="F263" s="116" t="s">
        <v>1098</v>
      </c>
      <c r="G263" s="7">
        <f t="shared" si="9"/>
        <v>1</v>
      </c>
    </row>
    <row r="264" spans="1:7">
      <c r="A264" s="119">
        <v>263</v>
      </c>
      <c r="B264" s="118" t="s">
        <v>490</v>
      </c>
      <c r="C264" s="7">
        <f t="shared" si="8"/>
        <v>0</v>
      </c>
      <c r="E264" s="117">
        <v>263</v>
      </c>
      <c r="F264" s="118" t="s">
        <v>1098</v>
      </c>
      <c r="G264" s="7">
        <f t="shared" si="9"/>
        <v>0</v>
      </c>
    </row>
    <row r="265" spans="1:7">
      <c r="A265" s="119">
        <v>264</v>
      </c>
      <c r="B265" s="118" t="s">
        <v>1740</v>
      </c>
      <c r="C265" s="7">
        <f t="shared" si="8"/>
        <v>0</v>
      </c>
      <c r="E265" s="117">
        <v>264</v>
      </c>
      <c r="F265" s="118" t="s">
        <v>554</v>
      </c>
      <c r="G265" s="7">
        <f t="shared" si="9"/>
        <v>0</v>
      </c>
    </row>
    <row r="266" spans="1:7">
      <c r="A266" s="119">
        <v>265</v>
      </c>
      <c r="B266" s="116" t="s">
        <v>1726</v>
      </c>
      <c r="C266" s="7">
        <f t="shared" si="8"/>
        <v>0</v>
      </c>
      <c r="E266" s="117">
        <v>265</v>
      </c>
      <c r="F266" s="116" t="s">
        <v>1000</v>
      </c>
      <c r="G266" s="7">
        <f t="shared" si="9"/>
        <v>0</v>
      </c>
    </row>
    <row r="267" spans="1:7">
      <c r="A267" s="119">
        <v>266</v>
      </c>
      <c r="B267" s="116" t="s">
        <v>1029</v>
      </c>
      <c r="C267" s="7">
        <f t="shared" si="8"/>
        <v>0</v>
      </c>
      <c r="E267" s="117">
        <v>266</v>
      </c>
      <c r="F267" s="116" t="s">
        <v>1792</v>
      </c>
      <c r="G267" s="7">
        <f t="shared" si="9"/>
        <v>0</v>
      </c>
    </row>
    <row r="268" spans="1:7">
      <c r="A268" s="119">
        <v>267</v>
      </c>
      <c r="B268" s="116" t="s">
        <v>1738</v>
      </c>
      <c r="C268" s="7">
        <f t="shared" si="8"/>
        <v>0</v>
      </c>
      <c r="E268" s="117">
        <v>267</v>
      </c>
      <c r="F268" s="118" t="s">
        <v>1033</v>
      </c>
      <c r="G268" s="7">
        <f t="shared" si="9"/>
        <v>0</v>
      </c>
    </row>
    <row r="269" spans="1:7">
      <c r="A269" s="119">
        <v>268</v>
      </c>
      <c r="B269" s="118" t="s">
        <v>394</v>
      </c>
      <c r="C269" s="7">
        <f t="shared" si="8"/>
        <v>0</v>
      </c>
      <c r="E269" s="117">
        <v>268</v>
      </c>
      <c r="F269" s="116" t="s">
        <v>727</v>
      </c>
      <c r="G269" s="7">
        <f t="shared" si="9"/>
        <v>1</v>
      </c>
    </row>
    <row r="270" spans="1:7">
      <c r="A270" s="119">
        <v>269</v>
      </c>
      <c r="B270" s="118" t="s">
        <v>739</v>
      </c>
      <c r="C270" s="7">
        <f t="shared" si="8"/>
        <v>0</v>
      </c>
      <c r="E270" s="117">
        <v>269</v>
      </c>
      <c r="F270" s="118" t="s">
        <v>727</v>
      </c>
      <c r="G270" s="7">
        <f t="shared" si="9"/>
        <v>0</v>
      </c>
    </row>
    <row r="271" spans="1:7">
      <c r="A271" s="119">
        <v>270</v>
      </c>
      <c r="B271" s="116" t="s">
        <v>744</v>
      </c>
      <c r="C271" s="7">
        <f t="shared" si="8"/>
        <v>0</v>
      </c>
      <c r="E271" s="117">
        <v>270</v>
      </c>
      <c r="F271" s="116" t="s">
        <v>622</v>
      </c>
      <c r="G271" s="7">
        <f t="shared" si="9"/>
        <v>0</v>
      </c>
    </row>
    <row r="272" spans="1:7">
      <c r="A272" s="119">
        <v>271</v>
      </c>
      <c r="B272" s="116" t="s">
        <v>483</v>
      </c>
      <c r="C272" s="7">
        <f t="shared" si="8"/>
        <v>0</v>
      </c>
      <c r="E272" s="117">
        <v>271</v>
      </c>
      <c r="F272" s="116" t="s">
        <v>731</v>
      </c>
      <c r="G272" s="7">
        <f t="shared" si="9"/>
        <v>1</v>
      </c>
    </row>
    <row r="273" spans="1:7">
      <c r="A273" s="119">
        <v>272</v>
      </c>
      <c r="B273" s="118" t="s">
        <v>748</v>
      </c>
      <c r="C273" s="7">
        <f t="shared" si="8"/>
        <v>0</v>
      </c>
      <c r="E273" s="117">
        <v>272</v>
      </c>
      <c r="F273" s="118" t="s">
        <v>731</v>
      </c>
      <c r="G273" s="7">
        <f t="shared" si="9"/>
        <v>0</v>
      </c>
    </row>
    <row r="274" spans="1:7">
      <c r="A274" s="119">
        <v>273</v>
      </c>
      <c r="B274" s="116" t="s">
        <v>752</v>
      </c>
      <c r="C274" s="7">
        <f t="shared" si="8"/>
        <v>0</v>
      </c>
      <c r="E274" s="117">
        <v>273</v>
      </c>
      <c r="F274" s="118" t="s">
        <v>1232</v>
      </c>
      <c r="G274" s="7">
        <f t="shared" si="9"/>
        <v>0</v>
      </c>
    </row>
    <row r="275" spans="1:7">
      <c r="A275" s="119">
        <v>274</v>
      </c>
      <c r="B275" s="118" t="s">
        <v>757</v>
      </c>
      <c r="C275" s="7">
        <f t="shared" si="8"/>
        <v>0</v>
      </c>
      <c r="E275" s="117">
        <v>274</v>
      </c>
      <c r="F275" s="116" t="s">
        <v>609</v>
      </c>
      <c r="G275" s="7">
        <f t="shared" si="9"/>
        <v>0</v>
      </c>
    </row>
    <row r="276" spans="1:7">
      <c r="A276" s="119">
        <v>275</v>
      </c>
      <c r="B276" s="116" t="s">
        <v>366</v>
      </c>
      <c r="C276" s="7">
        <f t="shared" si="8"/>
        <v>0</v>
      </c>
      <c r="E276" s="117">
        <v>275</v>
      </c>
      <c r="F276" s="116" t="s">
        <v>929</v>
      </c>
      <c r="G276" s="7">
        <f t="shared" si="9"/>
        <v>0</v>
      </c>
    </row>
    <row r="277" spans="1:7">
      <c r="A277" s="119">
        <v>276</v>
      </c>
      <c r="B277" s="118" t="s">
        <v>1143</v>
      </c>
      <c r="C277" s="7">
        <f t="shared" si="8"/>
        <v>0</v>
      </c>
      <c r="E277" s="117">
        <v>276</v>
      </c>
      <c r="F277" s="118" t="s">
        <v>628</v>
      </c>
      <c r="G277" s="7">
        <f t="shared" si="9"/>
        <v>0</v>
      </c>
    </row>
    <row r="278" spans="1:7">
      <c r="A278" s="119">
        <v>277</v>
      </c>
      <c r="B278" s="118" t="s">
        <v>818</v>
      </c>
      <c r="C278" s="7">
        <f t="shared" si="8"/>
        <v>1</v>
      </c>
      <c r="E278" s="117">
        <v>277</v>
      </c>
      <c r="F278" s="118" t="s">
        <v>860</v>
      </c>
      <c r="G278" s="7">
        <f t="shared" si="9"/>
        <v>1</v>
      </c>
    </row>
    <row r="279" spans="1:7">
      <c r="A279" s="119">
        <v>278</v>
      </c>
      <c r="B279" s="116" t="s">
        <v>818</v>
      </c>
      <c r="C279" s="7">
        <f t="shared" si="8"/>
        <v>0</v>
      </c>
      <c r="E279" s="117">
        <v>278</v>
      </c>
      <c r="F279" s="116" t="s">
        <v>860</v>
      </c>
      <c r="G279" s="7">
        <f t="shared" si="9"/>
        <v>0</v>
      </c>
    </row>
    <row r="280" spans="1:7">
      <c r="A280" s="119">
        <v>279</v>
      </c>
      <c r="B280" s="116" t="s">
        <v>815</v>
      </c>
      <c r="C280" s="7">
        <f t="shared" si="8"/>
        <v>0</v>
      </c>
      <c r="E280" s="117">
        <v>279</v>
      </c>
      <c r="F280" s="116" t="s">
        <v>594</v>
      </c>
      <c r="G280" s="7">
        <f t="shared" si="9"/>
        <v>0</v>
      </c>
    </row>
    <row r="281" spans="1:7">
      <c r="A281" s="119">
        <v>280</v>
      </c>
      <c r="B281" s="118" t="s">
        <v>1153</v>
      </c>
      <c r="C281" s="7">
        <f t="shared" si="8"/>
        <v>0</v>
      </c>
      <c r="E281" s="117">
        <v>280</v>
      </c>
      <c r="F281" s="116" t="s">
        <v>1744</v>
      </c>
      <c r="G281" s="7">
        <f t="shared" si="9"/>
        <v>0</v>
      </c>
    </row>
    <row r="282" spans="1:7">
      <c r="A282" s="119">
        <v>281</v>
      </c>
      <c r="B282" s="116" t="s">
        <v>1140</v>
      </c>
      <c r="C282" s="7">
        <f t="shared" si="8"/>
        <v>0</v>
      </c>
      <c r="E282" s="117">
        <v>281</v>
      </c>
      <c r="F282" s="118" t="s">
        <v>578</v>
      </c>
      <c r="G282" s="7">
        <f t="shared" si="9"/>
        <v>0</v>
      </c>
    </row>
    <row r="283" spans="1:7">
      <c r="A283" s="119">
        <v>282</v>
      </c>
      <c r="B283" s="116" t="s">
        <v>1072</v>
      </c>
      <c r="C283" s="7">
        <f t="shared" si="8"/>
        <v>0</v>
      </c>
      <c r="E283" s="117">
        <v>282</v>
      </c>
      <c r="F283" s="116" t="s">
        <v>1219</v>
      </c>
      <c r="G283" s="7">
        <f t="shared" si="9"/>
        <v>1</v>
      </c>
    </row>
    <row r="284" spans="1:7">
      <c r="A284" s="119">
        <v>283</v>
      </c>
      <c r="B284" s="116" t="s">
        <v>1082</v>
      </c>
      <c r="C284" s="7">
        <f t="shared" si="8"/>
        <v>0</v>
      </c>
      <c r="E284" s="117">
        <v>283</v>
      </c>
      <c r="F284" s="118" t="s">
        <v>1219</v>
      </c>
      <c r="G284" s="7">
        <f t="shared" si="9"/>
        <v>0</v>
      </c>
    </row>
    <row r="285" spans="1:7">
      <c r="A285" s="119">
        <v>284</v>
      </c>
      <c r="B285" s="118" t="s">
        <v>866</v>
      </c>
      <c r="C285" s="7">
        <f t="shared" si="8"/>
        <v>0</v>
      </c>
      <c r="E285" s="117">
        <v>284</v>
      </c>
      <c r="F285" s="116" t="s">
        <v>569</v>
      </c>
      <c r="G285" s="7">
        <f t="shared" si="9"/>
        <v>0</v>
      </c>
    </row>
    <row r="286" spans="1:7">
      <c r="A286" s="119">
        <v>285</v>
      </c>
      <c r="B286" s="116" t="s">
        <v>1104</v>
      </c>
      <c r="C286" s="7">
        <f t="shared" si="8"/>
        <v>0</v>
      </c>
      <c r="E286" s="117">
        <v>285</v>
      </c>
      <c r="F286" s="116" t="s">
        <v>1308</v>
      </c>
      <c r="G286" s="7">
        <f t="shared" si="9"/>
        <v>0</v>
      </c>
    </row>
    <row r="287" spans="1:7">
      <c r="A287" s="119">
        <v>286</v>
      </c>
      <c r="B287" s="118" t="s">
        <v>1163</v>
      </c>
      <c r="C287" s="7">
        <f t="shared" si="8"/>
        <v>0</v>
      </c>
      <c r="E287" s="117">
        <v>286</v>
      </c>
      <c r="F287" s="118" t="s">
        <v>606</v>
      </c>
      <c r="G287" s="7">
        <f t="shared" si="9"/>
        <v>0</v>
      </c>
    </row>
    <row r="288" spans="1:7">
      <c r="A288" s="119">
        <v>287</v>
      </c>
      <c r="B288" s="118" t="s">
        <v>1133</v>
      </c>
      <c r="C288" s="7">
        <f t="shared" si="8"/>
        <v>0</v>
      </c>
      <c r="E288" s="117">
        <v>287</v>
      </c>
      <c r="F288" s="116" t="s">
        <v>565</v>
      </c>
      <c r="G288" s="7">
        <f t="shared" si="9"/>
        <v>0</v>
      </c>
    </row>
    <row r="289" spans="1:7">
      <c r="A289" s="119">
        <v>288</v>
      </c>
      <c r="B289" s="116" t="s">
        <v>1160</v>
      </c>
      <c r="C289" s="7">
        <f t="shared" si="8"/>
        <v>0</v>
      </c>
      <c r="E289" s="117">
        <v>288</v>
      </c>
      <c r="F289" s="116" t="s">
        <v>612</v>
      </c>
      <c r="G289" s="7">
        <f t="shared" si="9"/>
        <v>0</v>
      </c>
    </row>
    <row r="290" spans="1:7">
      <c r="A290" s="119">
        <v>289</v>
      </c>
      <c r="B290" s="118" t="s">
        <v>1051</v>
      </c>
      <c r="C290" s="7">
        <f t="shared" si="8"/>
        <v>0</v>
      </c>
      <c r="E290" s="117">
        <v>289</v>
      </c>
      <c r="F290" s="116" t="s">
        <v>769</v>
      </c>
      <c r="G290" s="7">
        <f t="shared" si="9"/>
        <v>0</v>
      </c>
    </row>
    <row r="291" spans="1:7">
      <c r="A291" s="119">
        <v>290</v>
      </c>
      <c r="B291" s="118" t="s">
        <v>1330</v>
      </c>
      <c r="C291" s="7">
        <f t="shared" si="8"/>
        <v>1</v>
      </c>
      <c r="E291" s="117">
        <v>290</v>
      </c>
      <c r="F291" s="118" t="s">
        <v>648</v>
      </c>
      <c r="G291" s="7">
        <f t="shared" si="9"/>
        <v>0</v>
      </c>
    </row>
    <row r="292" spans="1:7">
      <c r="A292" s="119">
        <v>291</v>
      </c>
      <c r="B292" s="116" t="s">
        <v>1330</v>
      </c>
      <c r="C292" s="7">
        <f t="shared" si="8"/>
        <v>1</v>
      </c>
      <c r="E292" s="117">
        <v>291</v>
      </c>
      <c r="F292" s="118" t="s">
        <v>625</v>
      </c>
      <c r="G292" s="7">
        <f t="shared" si="9"/>
        <v>0</v>
      </c>
    </row>
    <row r="293" spans="1:7">
      <c r="A293" s="119">
        <v>292</v>
      </c>
      <c r="B293" s="116" t="s">
        <v>1330</v>
      </c>
      <c r="C293" s="7">
        <f t="shared" si="8"/>
        <v>0</v>
      </c>
      <c r="E293" s="117">
        <v>292</v>
      </c>
      <c r="F293" s="116" t="s">
        <v>687</v>
      </c>
      <c r="G293" s="7">
        <f t="shared" si="9"/>
        <v>0</v>
      </c>
    </row>
    <row r="294" spans="1:7">
      <c r="A294" s="119">
        <v>293</v>
      </c>
      <c r="B294" s="19" t="s">
        <v>1807</v>
      </c>
      <c r="C294" s="7">
        <f t="shared" si="8"/>
        <v>0</v>
      </c>
      <c r="E294" s="117">
        <v>293</v>
      </c>
      <c r="F294" s="116" t="s">
        <v>517</v>
      </c>
      <c r="G294" s="7">
        <f t="shared" si="9"/>
        <v>0</v>
      </c>
    </row>
    <row r="295" spans="1:7">
      <c r="A295" s="119">
        <v>294</v>
      </c>
      <c r="B295" s="19" t="s">
        <v>1808</v>
      </c>
      <c r="C295" s="7">
        <f t="shared" si="8"/>
        <v>0</v>
      </c>
      <c r="E295" s="117">
        <v>294</v>
      </c>
      <c r="F295" s="116" t="s">
        <v>1127</v>
      </c>
      <c r="G295" s="7">
        <f t="shared" si="9"/>
        <v>1</v>
      </c>
    </row>
    <row r="296" spans="1:7">
      <c r="A296" s="119">
        <v>295</v>
      </c>
      <c r="B296" s="19" t="s">
        <v>1809</v>
      </c>
      <c r="C296" s="7">
        <f t="shared" si="8"/>
        <v>0</v>
      </c>
      <c r="E296" s="117">
        <v>295</v>
      </c>
      <c r="F296" s="118" t="s">
        <v>1127</v>
      </c>
      <c r="G296" s="7">
        <f t="shared" si="9"/>
        <v>0</v>
      </c>
    </row>
    <row r="297" spans="1:7">
      <c r="A297" s="119">
        <v>296</v>
      </c>
      <c r="B297" s="19" t="s">
        <v>1810</v>
      </c>
      <c r="C297" s="7">
        <f t="shared" si="8"/>
        <v>0</v>
      </c>
      <c r="E297" s="117">
        <v>296</v>
      </c>
      <c r="F297" s="116" t="s">
        <v>572</v>
      </c>
      <c r="G297" s="7">
        <f t="shared" si="9"/>
        <v>0</v>
      </c>
    </row>
    <row r="298" spans="1:7">
      <c r="A298" s="119">
        <v>297</v>
      </c>
      <c r="B298" s="19" t="s">
        <v>1811</v>
      </c>
      <c r="C298" s="7">
        <f t="shared" si="8"/>
        <v>0</v>
      </c>
      <c r="E298" s="117">
        <v>297</v>
      </c>
      <c r="F298" s="118" t="s">
        <v>879</v>
      </c>
      <c r="G298" s="7">
        <f t="shared" si="9"/>
        <v>0</v>
      </c>
    </row>
    <row r="299" spans="1:7">
      <c r="A299" s="119">
        <v>298</v>
      </c>
      <c r="B299" s="118" t="s">
        <v>838</v>
      </c>
      <c r="C299" s="7">
        <f t="shared" si="8"/>
        <v>1</v>
      </c>
      <c r="E299" s="117">
        <v>298</v>
      </c>
      <c r="F299" s="116" t="s">
        <v>1036</v>
      </c>
      <c r="G299" s="7">
        <f t="shared" si="9"/>
        <v>0</v>
      </c>
    </row>
    <row r="300" spans="1:7">
      <c r="A300" s="119">
        <v>299</v>
      </c>
      <c r="B300" s="116" t="s">
        <v>838</v>
      </c>
      <c r="C300" s="7">
        <f t="shared" si="8"/>
        <v>0</v>
      </c>
      <c r="E300" s="117">
        <v>299</v>
      </c>
      <c r="F300" s="118" t="s">
        <v>776</v>
      </c>
      <c r="G300" s="7">
        <f t="shared" si="9"/>
        <v>0</v>
      </c>
    </row>
    <row r="301" spans="1:7">
      <c r="A301" s="119">
        <v>300</v>
      </c>
      <c r="B301" s="118" t="s">
        <v>1311</v>
      </c>
      <c r="C301" s="7">
        <f t="shared" si="8"/>
        <v>1</v>
      </c>
      <c r="E301" s="117">
        <v>300</v>
      </c>
      <c r="F301" s="116" t="s">
        <v>812</v>
      </c>
      <c r="G301" s="7">
        <f t="shared" si="9"/>
        <v>0</v>
      </c>
    </row>
    <row r="302" spans="1:7">
      <c r="A302" s="119">
        <v>301</v>
      </c>
      <c r="B302" s="116" t="s">
        <v>1311</v>
      </c>
      <c r="C302" s="7">
        <f t="shared" si="8"/>
        <v>1</v>
      </c>
      <c r="E302" s="117">
        <v>301</v>
      </c>
      <c r="F302" s="118" t="s">
        <v>1043</v>
      </c>
      <c r="G302" s="7">
        <f t="shared" si="9"/>
        <v>0</v>
      </c>
    </row>
    <row r="303" spans="1:7">
      <c r="A303" s="119">
        <v>302</v>
      </c>
      <c r="B303" s="127" t="s">
        <v>1311</v>
      </c>
      <c r="C303" s="7">
        <f t="shared" si="8"/>
        <v>0</v>
      </c>
      <c r="E303" s="117">
        <v>302</v>
      </c>
      <c r="F303" s="118" t="s">
        <v>1320</v>
      </c>
      <c r="G303" s="7">
        <f t="shared" si="9"/>
        <v>0</v>
      </c>
    </row>
    <row r="304" spans="1:7">
      <c r="A304" s="119">
        <v>303</v>
      </c>
      <c r="B304" s="127" t="s">
        <v>801</v>
      </c>
      <c r="C304" s="7">
        <f t="shared" si="8"/>
        <v>1</v>
      </c>
      <c r="E304" s="117">
        <v>303</v>
      </c>
      <c r="F304" s="118" t="s">
        <v>773</v>
      </c>
      <c r="G304" s="7">
        <f t="shared" si="9"/>
        <v>0</v>
      </c>
    </row>
    <row r="305" spans="1:7">
      <c r="A305" s="119">
        <v>304</v>
      </c>
      <c r="B305" s="128" t="s">
        <v>801</v>
      </c>
      <c r="C305" s="7">
        <f t="shared" si="8"/>
        <v>0</v>
      </c>
      <c r="E305" s="117">
        <v>304</v>
      </c>
      <c r="F305" s="116" t="s">
        <v>889</v>
      </c>
      <c r="G305" s="7">
        <f t="shared" si="9"/>
        <v>0</v>
      </c>
    </row>
    <row r="306" spans="1:7">
      <c r="A306" s="119">
        <v>305</v>
      </c>
      <c r="B306" s="128" t="s">
        <v>1338</v>
      </c>
      <c r="C306" s="7">
        <f t="shared" si="8"/>
        <v>0</v>
      </c>
      <c r="E306" s="117">
        <v>305</v>
      </c>
      <c r="F306" s="116" t="s">
        <v>1181</v>
      </c>
      <c r="G306" s="7">
        <f t="shared" si="9"/>
        <v>0</v>
      </c>
    </row>
    <row r="307" spans="1:7">
      <c r="A307" s="119">
        <v>306</v>
      </c>
      <c r="B307" s="128" t="s">
        <v>924</v>
      </c>
      <c r="C307" s="7">
        <f t="shared" si="8"/>
        <v>0</v>
      </c>
      <c r="E307" s="117">
        <v>306</v>
      </c>
      <c r="F307" s="116" t="s">
        <v>950</v>
      </c>
      <c r="G307" s="7">
        <f t="shared" si="9"/>
        <v>0</v>
      </c>
    </row>
    <row r="308" spans="1:7">
      <c r="E308" s="117">
        <v>307</v>
      </c>
      <c r="F308" s="118" t="s">
        <v>779</v>
      </c>
      <c r="G308" s="7">
        <f t="shared" si="9"/>
        <v>0</v>
      </c>
    </row>
    <row r="309" spans="1:7">
      <c r="B309" s="129" t="s">
        <v>1812</v>
      </c>
      <c r="C309" s="120">
        <f>COUNTIF(C2:C307,1)</f>
        <v>28</v>
      </c>
      <c r="E309" s="117">
        <v>308</v>
      </c>
      <c r="F309" s="118" t="s">
        <v>1795</v>
      </c>
      <c r="G309" s="7">
        <f t="shared" si="9"/>
        <v>0</v>
      </c>
    </row>
    <row r="310" spans="1:7">
      <c r="E310" s="117">
        <v>309</v>
      </c>
      <c r="F310" s="116" t="s">
        <v>782</v>
      </c>
      <c r="G310" s="7">
        <f t="shared" si="9"/>
        <v>0</v>
      </c>
    </row>
    <row r="311" spans="1:7">
      <c r="E311" s="117">
        <v>310</v>
      </c>
      <c r="F311" s="118" t="s">
        <v>793</v>
      </c>
      <c r="G311" s="7">
        <f t="shared" si="9"/>
        <v>0</v>
      </c>
    </row>
    <row r="312" spans="1:7">
      <c r="E312" s="117">
        <v>311</v>
      </c>
      <c r="F312" s="116" t="s">
        <v>1806</v>
      </c>
      <c r="G312" s="7">
        <f t="shared" si="9"/>
        <v>0</v>
      </c>
    </row>
    <row r="313" spans="1:7">
      <c r="E313" s="117">
        <v>312</v>
      </c>
      <c r="F313" s="118" t="s">
        <v>830</v>
      </c>
      <c r="G313" s="7">
        <f t="shared" si="9"/>
        <v>0</v>
      </c>
    </row>
    <row r="314" spans="1:7">
      <c r="E314" s="117">
        <v>313</v>
      </c>
      <c r="F314" s="118" t="s">
        <v>1024</v>
      </c>
      <c r="G314" s="7">
        <f t="shared" si="9"/>
        <v>0</v>
      </c>
    </row>
    <row r="315" spans="1:7">
      <c r="E315" s="117">
        <v>314</v>
      </c>
      <c r="F315" s="116" t="s">
        <v>765</v>
      </c>
      <c r="G315" s="7">
        <f t="shared" si="9"/>
        <v>0</v>
      </c>
    </row>
    <row r="316" spans="1:7">
      <c r="E316" s="117">
        <v>315</v>
      </c>
      <c r="F316" s="116" t="s">
        <v>490</v>
      </c>
      <c r="G316" s="7">
        <f t="shared" si="9"/>
        <v>0</v>
      </c>
    </row>
    <row r="317" spans="1:7">
      <c r="E317" s="117">
        <v>316</v>
      </c>
      <c r="F317" s="116" t="s">
        <v>1740</v>
      </c>
      <c r="G317" s="7">
        <f t="shared" si="9"/>
        <v>0</v>
      </c>
    </row>
    <row r="318" spans="1:7">
      <c r="E318" s="117">
        <v>317</v>
      </c>
      <c r="F318" s="116" t="s">
        <v>1726</v>
      </c>
      <c r="G318" s="7">
        <f t="shared" si="9"/>
        <v>0</v>
      </c>
    </row>
    <row r="319" spans="1:7">
      <c r="E319" s="117">
        <v>318</v>
      </c>
      <c r="F319" s="118" t="s">
        <v>1029</v>
      </c>
      <c r="G319" s="7">
        <f t="shared" si="9"/>
        <v>0</v>
      </c>
    </row>
    <row r="320" spans="1:7">
      <c r="E320" s="117">
        <v>319</v>
      </c>
      <c r="F320" s="118" t="s">
        <v>1738</v>
      </c>
      <c r="G320" s="7">
        <f t="shared" si="9"/>
        <v>0</v>
      </c>
    </row>
    <row r="321" spans="5:7">
      <c r="E321" s="117">
        <v>320</v>
      </c>
      <c r="F321" s="116" t="s">
        <v>394</v>
      </c>
      <c r="G321" s="7">
        <f t="shared" si="9"/>
        <v>0</v>
      </c>
    </row>
    <row r="322" spans="5:7">
      <c r="E322" s="117">
        <v>321</v>
      </c>
      <c r="F322" s="116" t="s">
        <v>739</v>
      </c>
      <c r="G322" s="7">
        <f t="shared" ref="G322:G356" si="10">IF(F322=F323,1,0)</f>
        <v>0</v>
      </c>
    </row>
    <row r="323" spans="5:7">
      <c r="E323" s="117">
        <v>322</v>
      </c>
      <c r="F323" s="118" t="s">
        <v>744</v>
      </c>
      <c r="G323" s="7">
        <f t="shared" si="10"/>
        <v>0</v>
      </c>
    </row>
    <row r="324" spans="5:7">
      <c r="E324" s="117">
        <v>323</v>
      </c>
      <c r="F324" s="118" t="s">
        <v>483</v>
      </c>
      <c r="G324" s="7">
        <f t="shared" si="10"/>
        <v>0</v>
      </c>
    </row>
    <row r="325" spans="5:7">
      <c r="E325" s="117">
        <v>324</v>
      </c>
      <c r="F325" s="116" t="s">
        <v>748</v>
      </c>
      <c r="G325" s="7">
        <f t="shared" si="10"/>
        <v>0</v>
      </c>
    </row>
    <row r="326" spans="5:7">
      <c r="E326" s="117">
        <v>325</v>
      </c>
      <c r="F326" s="118" t="s">
        <v>752</v>
      </c>
      <c r="G326" s="7">
        <f t="shared" si="10"/>
        <v>0</v>
      </c>
    </row>
    <row r="327" spans="5:7">
      <c r="E327" s="117">
        <v>326</v>
      </c>
      <c r="F327" s="116" t="s">
        <v>757</v>
      </c>
      <c r="G327" s="7">
        <f t="shared" si="10"/>
        <v>0</v>
      </c>
    </row>
    <row r="328" spans="5:7">
      <c r="E328" s="117">
        <v>327</v>
      </c>
      <c r="F328" s="118" t="s">
        <v>366</v>
      </c>
      <c r="G328" s="7">
        <f t="shared" si="10"/>
        <v>0</v>
      </c>
    </row>
    <row r="329" spans="5:7">
      <c r="E329" s="117">
        <v>328</v>
      </c>
      <c r="F329" s="116" t="s">
        <v>1143</v>
      </c>
      <c r="G329" s="7">
        <f t="shared" si="10"/>
        <v>0</v>
      </c>
    </row>
    <row r="330" spans="5:7">
      <c r="E330" s="117">
        <v>329</v>
      </c>
      <c r="F330" s="116" t="s">
        <v>818</v>
      </c>
      <c r="G330" s="7">
        <f t="shared" si="10"/>
        <v>1</v>
      </c>
    </row>
    <row r="331" spans="5:7">
      <c r="E331" s="117">
        <v>330</v>
      </c>
      <c r="F331" s="118" t="s">
        <v>818</v>
      </c>
      <c r="G331" s="7">
        <f t="shared" si="10"/>
        <v>0</v>
      </c>
    </row>
    <row r="332" spans="5:7">
      <c r="E332" s="117">
        <v>331</v>
      </c>
      <c r="F332" s="118" t="s">
        <v>815</v>
      </c>
      <c r="G332" s="7">
        <f t="shared" si="10"/>
        <v>0</v>
      </c>
    </row>
    <row r="333" spans="5:7">
      <c r="E333" s="117">
        <v>332</v>
      </c>
      <c r="F333" s="116" t="s">
        <v>1153</v>
      </c>
      <c r="G333" s="7">
        <f t="shared" si="10"/>
        <v>0</v>
      </c>
    </row>
    <row r="334" spans="5:7">
      <c r="E334" s="117">
        <v>333</v>
      </c>
      <c r="F334" s="118" t="s">
        <v>1140</v>
      </c>
      <c r="G334" s="7">
        <f t="shared" si="10"/>
        <v>0</v>
      </c>
    </row>
    <row r="335" spans="5:7">
      <c r="E335" s="117">
        <v>334</v>
      </c>
      <c r="F335" s="118" t="s">
        <v>1072</v>
      </c>
      <c r="G335" s="7">
        <f t="shared" si="10"/>
        <v>0</v>
      </c>
    </row>
    <row r="336" spans="5:7">
      <c r="E336" s="117">
        <v>335</v>
      </c>
      <c r="F336" s="118" t="s">
        <v>1082</v>
      </c>
      <c r="G336" s="7">
        <f t="shared" si="10"/>
        <v>0</v>
      </c>
    </row>
    <row r="337" spans="5:7">
      <c r="E337" s="117">
        <v>336</v>
      </c>
      <c r="F337" s="116" t="s">
        <v>866</v>
      </c>
      <c r="G337" s="7">
        <f t="shared" si="10"/>
        <v>0</v>
      </c>
    </row>
    <row r="338" spans="5:7">
      <c r="E338" s="117">
        <v>337</v>
      </c>
      <c r="F338" s="118" t="s">
        <v>1104</v>
      </c>
      <c r="G338" s="7">
        <f t="shared" si="10"/>
        <v>0</v>
      </c>
    </row>
    <row r="339" spans="5:7">
      <c r="E339" s="117">
        <v>338</v>
      </c>
      <c r="F339" s="116" t="s">
        <v>1163</v>
      </c>
      <c r="G339" s="7">
        <f t="shared" si="10"/>
        <v>0</v>
      </c>
    </row>
    <row r="340" spans="5:7">
      <c r="E340" s="117">
        <v>339</v>
      </c>
      <c r="F340" s="116" t="s">
        <v>1133</v>
      </c>
      <c r="G340" s="7">
        <f t="shared" si="10"/>
        <v>0</v>
      </c>
    </row>
    <row r="341" spans="5:7">
      <c r="E341" s="117">
        <v>340</v>
      </c>
      <c r="F341" s="118" t="s">
        <v>1160</v>
      </c>
      <c r="G341" s="7">
        <f t="shared" si="10"/>
        <v>0</v>
      </c>
    </row>
    <row r="342" spans="5:7">
      <c r="E342" s="117">
        <v>341</v>
      </c>
      <c r="F342" s="116" t="s">
        <v>1051</v>
      </c>
      <c r="G342" s="7">
        <f t="shared" si="10"/>
        <v>0</v>
      </c>
    </row>
    <row r="343" spans="5:7">
      <c r="E343" s="117">
        <v>342</v>
      </c>
      <c r="F343" s="118" t="s">
        <v>1330</v>
      </c>
      <c r="G343" s="7">
        <f t="shared" si="10"/>
        <v>1</v>
      </c>
    </row>
    <row r="344" spans="5:7">
      <c r="E344" s="117">
        <v>343</v>
      </c>
      <c r="F344" s="116" t="s">
        <v>1330</v>
      </c>
      <c r="G344" s="7">
        <f t="shared" si="10"/>
        <v>1</v>
      </c>
    </row>
    <row r="345" spans="5:7">
      <c r="E345" s="117">
        <v>344</v>
      </c>
      <c r="F345" s="118" t="s">
        <v>1330</v>
      </c>
      <c r="G345" s="7">
        <f t="shared" si="10"/>
        <v>0</v>
      </c>
    </row>
    <row r="346" spans="5:7">
      <c r="E346" s="117">
        <v>345</v>
      </c>
      <c r="F346" s="116" t="s">
        <v>838</v>
      </c>
      <c r="G346" s="7">
        <f t="shared" si="10"/>
        <v>1</v>
      </c>
    </row>
    <row r="347" spans="5:7">
      <c r="E347" s="117">
        <v>346</v>
      </c>
      <c r="F347" s="118" t="s">
        <v>838</v>
      </c>
      <c r="G347" s="7">
        <f t="shared" si="10"/>
        <v>0</v>
      </c>
    </row>
    <row r="348" spans="5:7">
      <c r="E348" s="117">
        <v>347</v>
      </c>
      <c r="F348" s="118" t="s">
        <v>1311</v>
      </c>
      <c r="G348" s="7">
        <f t="shared" si="10"/>
        <v>1</v>
      </c>
    </row>
    <row r="349" spans="5:7">
      <c r="E349" s="117">
        <v>348</v>
      </c>
      <c r="F349" s="116" t="s">
        <v>1311</v>
      </c>
      <c r="G349" s="7">
        <f t="shared" si="10"/>
        <v>0</v>
      </c>
    </row>
    <row r="350" spans="5:7">
      <c r="E350" s="117">
        <v>349</v>
      </c>
      <c r="F350" s="116" t="s">
        <v>842</v>
      </c>
      <c r="G350" s="7">
        <f t="shared" si="10"/>
        <v>0</v>
      </c>
    </row>
    <row r="351" spans="5:7">
      <c r="E351" s="117">
        <v>350</v>
      </c>
      <c r="F351" s="116" t="s">
        <v>801</v>
      </c>
      <c r="G351" s="7">
        <f t="shared" si="10"/>
        <v>1</v>
      </c>
    </row>
    <row r="352" spans="5:7">
      <c r="E352" s="117">
        <v>351</v>
      </c>
      <c r="F352" s="118" t="s">
        <v>801</v>
      </c>
      <c r="G352" s="7">
        <f t="shared" si="10"/>
        <v>0</v>
      </c>
    </row>
    <row r="353" spans="5:7">
      <c r="E353" s="117">
        <v>352</v>
      </c>
      <c r="F353" s="116" t="s">
        <v>1338</v>
      </c>
      <c r="G353" s="7">
        <f t="shared" si="10"/>
        <v>0</v>
      </c>
    </row>
    <row r="354" spans="5:7">
      <c r="E354" s="117">
        <v>353</v>
      </c>
      <c r="F354" s="118" t="s">
        <v>1798</v>
      </c>
      <c r="G354" s="7">
        <f t="shared" si="10"/>
        <v>0</v>
      </c>
    </row>
    <row r="355" spans="5:7">
      <c r="E355" s="117">
        <v>354</v>
      </c>
      <c r="F355" s="118" t="s">
        <v>924</v>
      </c>
      <c r="G355" s="7">
        <f t="shared" si="10"/>
        <v>0</v>
      </c>
    </row>
    <row r="356" spans="5:7">
      <c r="E356" s="117">
        <v>355</v>
      </c>
      <c r="F356" s="116" t="s">
        <v>1799</v>
      </c>
      <c r="G356" s="7">
        <f t="shared" si="10"/>
        <v>0</v>
      </c>
    </row>
    <row r="358" spans="5:7">
      <c r="F358" s="129" t="s">
        <v>1812</v>
      </c>
      <c r="G358" s="120">
        <f>COUNTIF(G2:G356,1)</f>
        <v>29</v>
      </c>
    </row>
  </sheetData>
  <autoFilter ref="E1:G356"/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19</vt:i4>
      </vt:variant>
    </vt:vector>
  </HeadingPairs>
  <TitlesOfParts>
    <vt:vector size="32" baseType="lpstr">
      <vt:lpstr>BdC</vt:lpstr>
      <vt:lpstr>Références</vt:lpstr>
      <vt:lpstr>FAS + désat ! 01-03-2013</vt:lpstr>
      <vt:lpstr>01-01-2013</vt:lpstr>
      <vt:lpstr>01-02-2013</vt:lpstr>
      <vt:lpstr>01-03-2013</vt:lpstr>
      <vt:lpstr>01-04-2013</vt:lpstr>
      <vt:lpstr>01-05-2013</vt:lpstr>
      <vt:lpstr>01-06-2013</vt:lpstr>
      <vt:lpstr>Titres de recettes</vt:lpstr>
      <vt:lpstr>main</vt:lpstr>
      <vt:lpstr>PRIX LOT4</vt:lpstr>
      <vt:lpstr>Comparatif</vt:lpstr>
      <vt:lpstr>'01-02-2013'!_FilterDatabase</vt:lpstr>
      <vt:lpstr>'01-03-2013'!_FilterDatabase</vt:lpstr>
      <vt:lpstr>BdC!_FilterDatabase</vt:lpstr>
      <vt:lpstr>Comparatif!_FilterDatabase</vt:lpstr>
      <vt:lpstr>'FAS + désat ! 01-03-2013'!_FilterDatabase</vt:lpstr>
      <vt:lpstr>main!_FilterDatabase</vt:lpstr>
      <vt:lpstr>'01-02-2013'!_FilterDatabase_0</vt:lpstr>
      <vt:lpstr>'01-03-2013'!_FilterDatabase_0</vt:lpstr>
      <vt:lpstr>BdC!_FilterDatabase_0</vt:lpstr>
      <vt:lpstr>Comparatif!_FilterDatabase_0</vt:lpstr>
      <vt:lpstr>'FAS + désat ! 01-03-2013'!_FilterDatabase_0</vt:lpstr>
      <vt:lpstr>main!_FilterDatabase_0</vt:lpstr>
      <vt:lpstr>main!Impression_des_titres</vt:lpstr>
      <vt:lpstr>'01-01-2013'!Print_Area_0</vt:lpstr>
      <vt:lpstr>'01-02-2013'!Print_Area_0</vt:lpstr>
      <vt:lpstr>'FAS + désat ! 01-03-2013'!Print_Area_0</vt:lpstr>
      <vt:lpstr>'01-01-2013'!Zone_d_impression</vt:lpstr>
      <vt:lpstr>'01-02-2013'!Zone_d_impression</vt:lpstr>
      <vt:lpstr>'FAS + désat ! 01-03-2013'!Zone_d_impression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CR Picardie</dc:title>
  <dc:subject>Suivi de déploiement</dc:subject>
  <dc:creator>Sebastien Sellier - Georges Fayad</dc:creator>
  <cp:lastModifiedBy>Timothe</cp:lastModifiedBy>
  <cp:revision>0</cp:revision>
  <cp:lastPrinted>2013-04-22T14:13:55Z</cp:lastPrinted>
  <dcterms:created xsi:type="dcterms:W3CDTF">2012-10-31T11:25:03Z</dcterms:created>
  <dcterms:modified xsi:type="dcterms:W3CDTF">2016-02-21T21:50:20Z</dcterms:modified>
  <dc:language>fr-FR</dc:language>
</cp:coreProperties>
</file>