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750" yWindow="90" windowWidth="10035" windowHeight="7620"/>
  </bookViews>
  <sheets>
    <sheet name="Accueil" sheetId="16" r:id="rId1"/>
    <sheet name="Inventaire" sheetId="10" r:id="rId2"/>
    <sheet name="Entrées" sheetId="14" r:id="rId3"/>
    <sheet name="Sorties" sheetId="15" r:id="rId4"/>
    <sheet name="Techniciens" sheetId="13" r:id="rId5"/>
    <sheet name="Fournisseurs" sheetId="12" r:id="rId6"/>
    <sheet name="Catégories" sheetId="11" r:id="rId7"/>
    <sheet name="Statistiques" sheetId="18" r:id="rId8"/>
    <sheet name="Paramètres" sheetId="17" r:id="rId9"/>
  </sheets>
  <definedNames>
    <definedName name="_xlnm._FilterDatabase" localSheetId="6" hidden="1">Catégories!$A$3:$C$13</definedName>
    <definedName name="_xlnm._FilterDatabase" localSheetId="2" hidden="1">Entrées!$A$3:$H$32</definedName>
    <definedName name="_xlnm._FilterDatabase" localSheetId="5" hidden="1">Fournisseurs!$A$3:$D$15</definedName>
    <definedName name="_xlnm._FilterDatabase" localSheetId="1" hidden="1">Inventaire!$A$3:$J$41</definedName>
    <definedName name="_xlnm._FilterDatabase" localSheetId="3" hidden="1">Sorties!$B$3:$E$30</definedName>
    <definedName name="_xlnm._FilterDatabase" localSheetId="4" hidden="1">Techniciens!$A$3:$C$18</definedName>
    <definedName name="Afficher_entêtes">Paramètres!$B$18</definedName>
    <definedName name="Afficher_feuilles">Paramètres!$B$17</definedName>
    <definedName name="Afficher_formules">Paramètres!$B$16</definedName>
    <definedName name="Appliquer_plein_écran">Paramètres!$B$15</definedName>
    <definedName name="Catégories">Catégories!$A$3:$C$14</definedName>
    <definedName name="Cellule_Travail">Paramètres!$B$4</definedName>
    <definedName name="Entrées">Entrées!$A$3:$H$32</definedName>
    <definedName name="Fournisseurs">Fournisseurs!$A$3:$D$16</definedName>
    <definedName name="Inventaire">Inventaire!$B$3:$J$41</definedName>
    <definedName name="Liste_Catégories">OFFSET(Catégories!$A$3,,,COUNTA(Catégories!$A:$A)-1,)</definedName>
    <definedName name="Liste_Fournisseurs">OFFSET(Fournisseurs!$A$3,,,COUNTA(Fournisseurs!$A:$A)-1,)</definedName>
    <definedName name="Liste_Pièces">OFFSET(Inventaire!$A$3,,,COUNTA(Inventaire!$A:$A)-1)</definedName>
    <definedName name="liste_référence">OFFSET(Inventaire!$E$3,,,COUNTA(Inventaire!$E:$E)-1)</definedName>
    <definedName name="Liste_Techniciens">OFFSET(Techniciens!$A$3,,,COUNTA(Techniciens!$A:$A)-1,)</definedName>
    <definedName name="Pièces">Inventaire!$A$3:$J$41</definedName>
    <definedName name="Raison_Sociale">Paramètres!$B$1</definedName>
    <definedName name="Sorties">Sorties!$A$3:$E$30</definedName>
    <definedName name="Techniciens">Techniciens!$A$3:$C$19</definedName>
    <definedName name="Titre">Paramètres!$B$2</definedName>
    <definedName name="VD_Catégorie">Paramètres!$B$12</definedName>
    <definedName name="VD_Catégorie_Index">Paramètres!$C$12</definedName>
    <definedName name="VD_Fournisseur">Paramètres!$B$10</definedName>
    <definedName name="VD_Fournisseur_Index">Paramètres!$C$10</definedName>
    <definedName name="VD_Pièce">Paramètres!$B$9</definedName>
    <definedName name="VD_Pièce_Index">Paramètres!$C$9</definedName>
    <definedName name="VD_Technicien">Paramètres!$B$11</definedName>
    <definedName name="VD_Technicien_Index">Paramètres!$C$11</definedName>
  </definedNames>
  <calcPr calcId="145621"/>
  <pivotCaches>
    <pivotCache cacheId="5" r:id="rId10"/>
    <pivotCache cacheId="13" r:id="rId11"/>
    <pivotCache cacheId="17" r:id="rId12"/>
  </pivotCaches>
</workbook>
</file>

<file path=xl/calcChain.xml><?xml version="1.0" encoding="utf-8"?>
<calcChain xmlns="http://schemas.openxmlformats.org/spreadsheetml/2006/main">
  <c r="B4" i="17" l="1"/>
  <c r="J4" i="10" l="1"/>
  <c r="I4" i="10"/>
  <c r="D4" i="10" l="1"/>
  <c r="J5" i="10"/>
  <c r="I5" i="10"/>
  <c r="D5" i="10" l="1"/>
  <c r="J6" i="10"/>
  <c r="I6" i="10"/>
  <c r="D6" i="10" l="1"/>
  <c r="J7" i="10"/>
  <c r="I7" i="10"/>
  <c r="D7" i="10" l="1"/>
  <c r="J8" i="10"/>
  <c r="I8" i="10"/>
  <c r="D8" i="10" l="1"/>
  <c r="C12" i="17"/>
  <c r="C11" i="17"/>
  <c r="C10" i="17"/>
  <c r="C9" i="17"/>
  <c r="B8" i="11"/>
  <c r="B6" i="11"/>
  <c r="C15" i="12"/>
  <c r="B15" i="12"/>
  <c r="C14" i="12"/>
  <c r="B14" i="12"/>
  <c r="C13" i="12"/>
  <c r="B13" i="12"/>
  <c r="C12" i="12"/>
  <c r="B12" i="12"/>
  <c r="C11" i="12"/>
  <c r="B11" i="12"/>
  <c r="C10" i="12"/>
  <c r="B10" i="12"/>
  <c r="C9" i="12"/>
  <c r="B9" i="12"/>
  <c r="C8" i="12"/>
  <c r="B8" i="12"/>
  <c r="C7" i="12"/>
  <c r="B7" i="12"/>
  <c r="C6" i="12"/>
  <c r="B6" i="12"/>
  <c r="C5" i="12"/>
  <c r="B5" i="12"/>
  <c r="C4" i="12"/>
  <c r="B4" i="12"/>
  <c r="C1" i="12"/>
  <c r="B1" i="12"/>
  <c r="B18" i="13"/>
  <c r="B17" i="13"/>
  <c r="B16" i="13"/>
  <c r="B15" i="13"/>
  <c r="B14" i="13"/>
  <c r="B13" i="13"/>
  <c r="B12" i="13"/>
  <c r="B11" i="13"/>
  <c r="B10" i="13"/>
  <c r="B9" i="13"/>
  <c r="B8" i="13"/>
  <c r="B7" i="13"/>
  <c r="B6" i="13"/>
  <c r="B5" i="13"/>
  <c r="B4" i="13"/>
  <c r="D1" i="15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G5" i="14"/>
  <c r="G4" i="14"/>
  <c r="G1" i="14"/>
  <c r="E1" i="14"/>
  <c r="J40" i="10"/>
  <c r="I40" i="10"/>
  <c r="J39" i="10"/>
  <c r="I39" i="10"/>
  <c r="J38" i="10"/>
  <c r="I38" i="10"/>
  <c r="J37" i="10"/>
  <c r="I37" i="10"/>
  <c r="J36" i="10"/>
  <c r="I36" i="10"/>
  <c r="J35" i="10"/>
  <c r="I35" i="10"/>
  <c r="J34" i="10"/>
  <c r="I34" i="10"/>
  <c r="J33" i="10"/>
  <c r="I33" i="10"/>
  <c r="J32" i="10"/>
  <c r="I32" i="10"/>
  <c r="J31" i="10"/>
  <c r="I31" i="10"/>
  <c r="J30" i="10"/>
  <c r="I30" i="10"/>
  <c r="J29" i="10"/>
  <c r="I29" i="10"/>
  <c r="J28" i="10"/>
  <c r="I28" i="10"/>
  <c r="J27" i="10"/>
  <c r="D27" i="10" s="1"/>
  <c r="I27" i="10"/>
  <c r="J26" i="10"/>
  <c r="I26" i="10"/>
  <c r="J25" i="10"/>
  <c r="I25" i="10"/>
  <c r="J24" i="10"/>
  <c r="I24" i="10"/>
  <c r="J23" i="10"/>
  <c r="I23" i="10"/>
  <c r="J22" i="10"/>
  <c r="I22" i="10"/>
  <c r="J21" i="10"/>
  <c r="I21" i="10"/>
  <c r="J20" i="10"/>
  <c r="I20" i="10"/>
  <c r="J19" i="10"/>
  <c r="I19" i="10"/>
  <c r="J18" i="10"/>
  <c r="I18" i="10"/>
  <c r="J17" i="10"/>
  <c r="I17" i="10"/>
  <c r="J16" i="10"/>
  <c r="I16" i="10"/>
  <c r="J15" i="10"/>
  <c r="I15" i="10"/>
  <c r="J14" i="10"/>
  <c r="I14" i="10"/>
  <c r="J13" i="10"/>
  <c r="I13" i="10"/>
  <c r="J12" i="10"/>
  <c r="I12" i="10"/>
  <c r="J11" i="10"/>
  <c r="I11" i="10"/>
  <c r="J10" i="10"/>
  <c r="I10" i="10"/>
  <c r="J9" i="10"/>
  <c r="I9" i="10"/>
  <c r="C1" i="10"/>
  <c r="C4" i="16"/>
  <c r="B1" i="13" l="1"/>
  <c r="D11" i="10"/>
  <c r="D15" i="10"/>
  <c r="D17" i="10"/>
  <c r="D21" i="10"/>
  <c r="D25" i="10"/>
  <c r="D29" i="10"/>
  <c r="D33" i="10"/>
  <c r="D12" i="10"/>
  <c r="D35" i="10"/>
  <c r="D39" i="10"/>
  <c r="D36" i="10"/>
  <c r="D40" i="10"/>
  <c r="I1" i="10"/>
  <c r="D16" i="10"/>
  <c r="D20" i="10"/>
  <c r="D24" i="10"/>
  <c r="B12" i="11" s="1"/>
  <c r="D31" i="10"/>
  <c r="D37" i="10"/>
  <c r="B4" i="11" s="1"/>
  <c r="D13" i="10"/>
  <c r="D28" i="10"/>
  <c r="D32" i="10"/>
  <c r="D19" i="10"/>
  <c r="D23" i="10"/>
  <c r="J1" i="10"/>
  <c r="D14" i="10"/>
  <c r="D22" i="10"/>
  <c r="B9" i="11" s="1"/>
  <c r="D30" i="10"/>
  <c r="D38" i="10"/>
  <c r="D10" i="10"/>
  <c r="D18" i="10"/>
  <c r="B13" i="11" s="1"/>
  <c r="D26" i="10"/>
  <c r="B5" i="11" s="1"/>
  <c r="D34" i="10"/>
  <c r="D9" i="10"/>
  <c r="B11" i="11" l="1"/>
  <c r="B10" i="11"/>
  <c r="B7" i="11"/>
  <c r="D1" i="10"/>
  <c r="B1" i="11" l="1"/>
</calcChain>
</file>

<file path=xl/sharedStrings.xml><?xml version="1.0" encoding="utf-8"?>
<sst xmlns="http://schemas.openxmlformats.org/spreadsheetml/2006/main" count="421" uniqueCount="167">
  <si>
    <t>CONTENANCE</t>
  </si>
  <si>
    <t>LOT</t>
  </si>
  <si>
    <t>Pièce</t>
  </si>
  <si>
    <t>CARACTERISTIQUE</t>
  </si>
  <si>
    <t>Fournisseur</t>
  </si>
  <si>
    <t>Technicien</t>
  </si>
  <si>
    <t/>
  </si>
  <si>
    <t>Louis</t>
  </si>
  <si>
    <t>Inventaire du stock</t>
  </si>
  <si>
    <t>Quantité</t>
  </si>
  <si>
    <t>Observations</t>
  </si>
  <si>
    <t>Entrées</t>
  </si>
  <si>
    <t>Sorties</t>
  </si>
  <si>
    <t>Stock actuel</t>
  </si>
  <si>
    <t>Stock initial</t>
  </si>
  <si>
    <t>Libellé</t>
  </si>
  <si>
    <t>Nombre de pièces</t>
  </si>
  <si>
    <t>Fchier des fournisseurs</t>
  </si>
  <si>
    <t>Fchier des techniciens</t>
  </si>
  <si>
    <t>Fichier des entrées de stock</t>
  </si>
  <si>
    <t>Date</t>
  </si>
  <si>
    <t>Référence commande</t>
  </si>
  <si>
    <t>IN15001</t>
  </si>
  <si>
    <t>PUHT</t>
  </si>
  <si>
    <t>Fichier des sorties de stock</t>
  </si>
  <si>
    <t>Chiffre d'affaire HT</t>
  </si>
  <si>
    <t>Montant HT</t>
  </si>
  <si>
    <t>IN15002</t>
  </si>
  <si>
    <t>Gérard</t>
  </si>
  <si>
    <t>Philippe</t>
  </si>
  <si>
    <t>Pierre</t>
  </si>
  <si>
    <t>Rose</t>
  </si>
  <si>
    <t>Raymond</t>
  </si>
  <si>
    <t>Sylvie</t>
  </si>
  <si>
    <t>Claude</t>
  </si>
  <si>
    <t>Dominique</t>
  </si>
  <si>
    <t>Simon</t>
  </si>
  <si>
    <t>Hewlett-Packard</t>
  </si>
  <si>
    <t>Lenovo</t>
  </si>
  <si>
    <t>IBM</t>
  </si>
  <si>
    <t>Acer</t>
  </si>
  <si>
    <t>Canon</t>
  </si>
  <si>
    <t>Kyocera</t>
  </si>
  <si>
    <t>Belkin</t>
  </si>
  <si>
    <t>Eaton</t>
  </si>
  <si>
    <t>Onduleur 1 Kva</t>
  </si>
  <si>
    <t>Environnement électrique</t>
  </si>
  <si>
    <t>Cartouche Ultrium 2 To</t>
  </si>
  <si>
    <t>Assemblage</t>
  </si>
  <si>
    <t>Imprimantes</t>
  </si>
  <si>
    <t>Cartouche Ultrium 4 To</t>
  </si>
  <si>
    <t>RAM 8 Go</t>
  </si>
  <si>
    <t>Carte-mère HP 12345</t>
  </si>
  <si>
    <t>Toner HP 1220 6000 copies</t>
  </si>
  <si>
    <t>Imprimante HP LJ 1220</t>
  </si>
  <si>
    <t>Imprimante HP LJ 2020</t>
  </si>
  <si>
    <t>Catégorie</t>
  </si>
  <si>
    <t>Fchier des catégories</t>
  </si>
  <si>
    <t>Consommables</t>
  </si>
  <si>
    <t>Raison sociale</t>
  </si>
  <si>
    <t>Titre</t>
  </si>
  <si>
    <t>Gestion de stocks</t>
  </si>
  <si>
    <t>Cellule de travail :</t>
  </si>
  <si>
    <t>Valeurs par défaut dans les formulaires</t>
  </si>
  <si>
    <t>Personnalisation du classeur</t>
  </si>
  <si>
    <t>Appliquer plein écran ?</t>
  </si>
  <si>
    <t>non</t>
  </si>
  <si>
    <t>Afficher formules ?</t>
  </si>
  <si>
    <t>oui</t>
  </si>
  <si>
    <t>Afficher feuilles ?</t>
  </si>
  <si>
    <t>Afficher entêtes ?</t>
  </si>
  <si>
    <t>Tapis de souris bleu</t>
  </si>
  <si>
    <t>Accessoires</t>
  </si>
  <si>
    <t>BC16001</t>
  </si>
  <si>
    <t>Nombre de sorties</t>
  </si>
  <si>
    <t>Nombre d'entrées</t>
  </si>
  <si>
    <t>...</t>
  </si>
  <si>
    <t>Michel</t>
  </si>
  <si>
    <t>Total général</t>
  </si>
  <si>
    <t>Stocks actuels</t>
  </si>
  <si>
    <t>Inventaire par catégorie</t>
  </si>
  <si>
    <t>Quantités</t>
  </si>
  <si>
    <t>Total</t>
  </si>
  <si>
    <t>Années</t>
  </si>
  <si>
    <t>2015</t>
  </si>
  <si>
    <t>août</t>
  </si>
  <si>
    <t>2016</t>
  </si>
  <si>
    <t>févr</t>
  </si>
  <si>
    <t>Entrées par fournisseur (quantités)</t>
  </si>
  <si>
    <t>Entrées par fournisseur (montants)</t>
  </si>
  <si>
    <t>Montants HT</t>
  </si>
  <si>
    <t>Sorties par technicien (quantités)</t>
  </si>
  <si>
    <t>in15001</t>
  </si>
  <si>
    <t>elec</t>
  </si>
  <si>
    <t>ini15001</t>
  </si>
  <si>
    <t>join cuve</t>
  </si>
  <si>
    <t>in15002</t>
  </si>
  <si>
    <t>Nouvelle pièce</t>
  </si>
  <si>
    <t>supeeerrrrr</t>
  </si>
  <si>
    <t>vvvvvvvv</t>
  </si>
  <si>
    <t>pppppppppppp</t>
  </si>
  <si>
    <t>peyrichou</t>
  </si>
  <si>
    <t>demi  grand</t>
  </si>
  <si>
    <t>Mini</t>
  </si>
  <si>
    <t>asssssassssss</t>
  </si>
  <si>
    <t>Référence</t>
  </si>
  <si>
    <t>ddsdsdsdsd</t>
  </si>
  <si>
    <t>89898fzzf</t>
  </si>
  <si>
    <t>Emplacement</t>
  </si>
  <si>
    <t>newnew</t>
  </si>
  <si>
    <t>6:B1</t>
  </si>
  <si>
    <t>biotherm</t>
  </si>
  <si>
    <t>1:B1</t>
  </si>
  <si>
    <t>zdezrgergsgs</t>
  </si>
  <si>
    <t>zerzz</t>
  </si>
  <si>
    <t>rezeeee</t>
  </si>
  <si>
    <t>zerzzz</t>
  </si>
  <si>
    <t>qssqsqsqsqsqsqsqs</t>
  </si>
  <si>
    <t>zeee</t>
  </si>
  <si>
    <t>aaaaeee</t>
  </si>
  <si>
    <t>wxcvbnbvcxw</t>
  </si>
  <si>
    <t>zerrr</t>
  </si>
  <si>
    <t>microooo</t>
  </si>
  <si>
    <t>aeae</t>
  </si>
  <si>
    <t>aéeae</t>
  </si>
  <si>
    <t>zzza</t>
  </si>
  <si>
    <t>Caractéristique</t>
  </si>
  <si>
    <t>qqq</t>
  </si>
  <si>
    <t>assap</t>
  </si>
  <si>
    <t>aqqaaa</t>
  </si>
  <si>
    <t>s</t>
  </si>
  <si>
    <t>a</t>
  </si>
  <si>
    <t>RBE</t>
  </si>
  <si>
    <t>lllll</t>
  </si>
  <si>
    <t>mars</t>
  </si>
  <si>
    <t>RBE2</t>
  </si>
  <si>
    <t>RBE3</t>
  </si>
  <si>
    <t>adrien</t>
  </si>
  <si>
    <t>asasas</t>
  </si>
  <si>
    <t>dgddd</t>
  </si>
  <si>
    <t>kkkkeee</t>
  </si>
  <si>
    <t>efsfffss</t>
  </si>
  <si>
    <t>phillll</t>
  </si>
  <si>
    <t>esfs</t>
  </si>
  <si>
    <t>kelly</t>
  </si>
  <si>
    <t>frsfs</t>
  </si>
  <si>
    <t>egere</t>
  </si>
  <si>
    <t>azazrr</t>
  </si>
  <si>
    <t>azazz</t>
  </si>
  <si>
    <t>vrrvr</t>
  </si>
  <si>
    <t>qddzqd</t>
  </si>
  <si>
    <t>azrsfsefbf</t>
  </si>
  <si>
    <t>azdadada</t>
  </si>
  <si>
    <t>qsfrdsfds</t>
  </si>
  <si>
    <t>sgfrthr</t>
  </si>
  <si>
    <t>jhvjhv</t>
  </si>
  <si>
    <t>jygjyt</t>
  </si>
  <si>
    <t>uyigiu</t>
  </si>
  <si>
    <t>iulgil</t>
  </si>
  <si>
    <t>ugyuygu</t>
  </si>
  <si>
    <t>kuhkl</t>
  </si>
  <si>
    <t>yuigi</t>
  </si>
  <si>
    <t>iuoi</t>
  </si>
  <si>
    <t>ljnkjhyjg</t>
  </si>
  <si>
    <t>htfuy</t>
  </si>
  <si>
    <t>gyfg</t>
  </si>
  <si>
    <t>yjfjfj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</si>
</sst>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  <numFmt numFmtId="167" formatCode="_-* #,##0.0000\ _€_-;\-* #,##0.0000\ _€_-;_-* &quot;-&quot;??\ _€_-;_-@_-"/>
    <numFmt numFmtId="168" formatCode="_-* #,##0.00\ [$€-40C]_-;\-* #,##0.00\ [$€-40C]_-;_-* &quot;-&quot;??\ [$€-40C]_-;_-@_-"/>
    <numFmt numFmtId="169" formatCode="#,##0\ &quot;€&quot;"/>
    <numFmt numFmtId="170" formatCode="d/m/yy\ h:mm;@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7" tint="-0.249977111117893"/>
      <name val="Broadway"/>
      <family val="5"/>
    </font>
    <font>
      <b/>
      <sz val="16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6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10"/>
      <color theme="5" tint="-0.499984740745262"/>
      <name val="Arial"/>
      <family val="2"/>
    </font>
    <font>
      <b/>
      <sz val="18"/>
      <color theme="4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</cellStyleXfs>
  <cellXfs count="107">
    <xf numFmtId="0" fontId="0" fillId="0" borderId="0" xfId="0"/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quotePrefix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" fontId="0" fillId="3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166" fontId="3" fillId="2" borderId="0" xfId="2" applyNumberFormat="1" applyFont="1" applyFill="1"/>
    <xf numFmtId="166" fontId="0" fillId="3" borderId="0" xfId="2" applyNumberFormat="1" applyFont="1" applyFill="1" applyAlignment="1">
      <alignment horizontal="center"/>
    </xf>
    <xf numFmtId="166" fontId="0" fillId="0" borderId="0" xfId="2" applyNumberFormat="1" applyFont="1" applyAlignment="1">
      <alignment horizont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4" borderId="0" xfId="0" applyFill="1"/>
    <xf numFmtId="0" fontId="4" fillId="4" borderId="0" xfId="0" applyFont="1" applyFill="1"/>
    <xf numFmtId="0" fontId="6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  <xf numFmtId="1" fontId="6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6" fillId="3" borderId="0" xfId="0" applyFont="1" applyFill="1" applyAlignment="1">
      <alignment horizontal="center"/>
    </xf>
    <xf numFmtId="0" fontId="6" fillId="2" borderId="0" xfId="0" applyFont="1" applyFill="1"/>
    <xf numFmtId="0" fontId="6" fillId="0" borderId="0" xfId="0" applyFont="1"/>
    <xf numFmtId="0" fontId="7" fillId="0" borderId="0" xfId="0" applyFont="1" applyAlignment="1">
      <alignment vertical="top" wrapText="1"/>
    </xf>
    <xf numFmtId="0" fontId="7" fillId="0" borderId="0" xfId="0" applyFont="1"/>
    <xf numFmtId="0" fontId="3" fillId="0" borderId="0" xfId="0" applyFont="1" applyAlignment="1">
      <alignment vertical="top"/>
    </xf>
    <xf numFmtId="166" fontId="6" fillId="3" borderId="0" xfId="2" applyNumberFormat="1" applyFont="1" applyFill="1" applyAlignment="1">
      <alignment horizontal="center"/>
    </xf>
    <xf numFmtId="0" fontId="0" fillId="0" borderId="0" xfId="0" applyAlignment="1">
      <alignment vertical="top"/>
    </xf>
    <xf numFmtId="0" fontId="1" fillId="0" borderId="0" xfId="0" applyFont="1" applyAlignment="1" applyProtection="1">
      <alignment horizontal="left"/>
      <protection locked="0"/>
    </xf>
    <xf numFmtId="0" fontId="1" fillId="4" borderId="0" xfId="0" applyFont="1" applyFill="1" applyAlignment="1" applyProtection="1">
      <alignment vertical="top"/>
    </xf>
    <xf numFmtId="0" fontId="13" fillId="0" borderId="0" xfId="0" applyFont="1" applyFill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left" vertical="top" wrapText="1"/>
    </xf>
    <xf numFmtId="1" fontId="7" fillId="5" borderId="0" xfId="0" applyNumberFormat="1" applyFont="1" applyFill="1" applyBorder="1" applyAlignment="1">
      <alignment horizontal="center" vertical="top" wrapText="1"/>
    </xf>
    <xf numFmtId="0" fontId="7" fillId="5" borderId="0" xfId="0" applyFont="1" applyFill="1" applyBorder="1" applyAlignment="1">
      <alignment horizontal="center" vertical="top" wrapText="1"/>
    </xf>
    <xf numFmtId="0" fontId="0" fillId="5" borderId="0" xfId="0" applyFill="1" applyBorder="1" applyAlignment="1">
      <alignment horizontal="left" vertical="center"/>
    </xf>
    <xf numFmtId="1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center" vertical="center"/>
    </xf>
    <xf numFmtId="168" fontId="9" fillId="2" borderId="0" xfId="1" applyNumberFormat="1" applyFont="1" applyFill="1" applyBorder="1" applyAlignment="1">
      <alignment horizontal="right" vertical="center"/>
    </xf>
    <xf numFmtId="168" fontId="10" fillId="3" borderId="0" xfId="1" applyNumberFormat="1" applyFont="1" applyFill="1" applyBorder="1" applyAlignment="1">
      <alignment horizontal="center" vertical="center"/>
    </xf>
    <xf numFmtId="168" fontId="3" fillId="2" borderId="0" xfId="1" applyNumberFormat="1" applyFont="1" applyFill="1" applyBorder="1" applyAlignment="1">
      <alignment horizontal="right" vertical="center"/>
    </xf>
    <xf numFmtId="168" fontId="3" fillId="2" borderId="0" xfId="1" applyNumberFormat="1" applyFont="1" applyFill="1" applyBorder="1" applyAlignment="1">
      <alignment horizontal="center" vertical="center"/>
    </xf>
    <xf numFmtId="168" fontId="7" fillId="5" borderId="0" xfId="1" applyNumberFormat="1" applyFont="1" applyFill="1" applyBorder="1" applyAlignment="1">
      <alignment horizontal="center" vertical="top" wrapText="1"/>
    </xf>
    <xf numFmtId="168" fontId="0" fillId="0" borderId="0" xfId="1" applyNumberFormat="1" applyFont="1" applyFill="1" applyBorder="1" applyAlignment="1">
      <alignment horizontal="right" vertical="center"/>
    </xf>
    <xf numFmtId="168" fontId="0" fillId="3" borderId="0" xfId="1" applyNumberFormat="1" applyFont="1" applyFill="1" applyBorder="1" applyAlignment="1">
      <alignment horizontal="center" vertical="center"/>
    </xf>
    <xf numFmtId="168" fontId="0" fillId="5" borderId="0" xfId="1" applyNumberFormat="1" applyFont="1" applyFill="1" applyBorder="1" applyAlignment="1">
      <alignment horizontal="right" vertical="center"/>
    </xf>
    <xf numFmtId="168" fontId="0" fillId="5" borderId="0" xfId="1" applyNumberFormat="1" applyFont="1" applyFill="1" applyBorder="1" applyAlignment="1">
      <alignment horizontal="center" vertical="center"/>
    </xf>
    <xf numFmtId="168" fontId="0" fillId="0" borderId="0" xfId="1" applyNumberFormat="1" applyFont="1" applyFill="1" applyBorder="1" applyAlignment="1">
      <alignment horizontal="center" vertical="center"/>
    </xf>
    <xf numFmtId="0" fontId="1" fillId="5" borderId="0" xfId="0" applyFont="1" applyFill="1" applyProtection="1"/>
    <xf numFmtId="0" fontId="1" fillId="0" borderId="0" xfId="0" applyFont="1" applyProtection="1"/>
    <xf numFmtId="0" fontId="1" fillId="0" borderId="0" xfId="0" applyFont="1" applyAlignment="1" applyProtection="1">
      <alignment horizontal="left"/>
    </xf>
    <xf numFmtId="0" fontId="1" fillId="5" borderId="0" xfId="0" applyFont="1" applyFill="1" applyAlignment="1" applyProtection="1">
      <alignment horizontal="left"/>
    </xf>
    <xf numFmtId="0" fontId="1" fillId="3" borderId="0" xfId="0" applyFont="1" applyFill="1" applyProtection="1"/>
    <xf numFmtId="0" fontId="12" fillId="5" borderId="0" xfId="0" applyFont="1" applyFill="1" applyProtection="1"/>
    <xf numFmtId="167" fontId="14" fillId="0" borderId="0" xfId="2" applyNumberFormat="1" applyFont="1" applyProtection="1">
      <protection locked="0"/>
    </xf>
    <xf numFmtId="0" fontId="15" fillId="5" borderId="0" xfId="3" applyFill="1" applyBorder="1" applyAlignment="1" applyProtection="1">
      <alignment horizontal="left" vertical="top" wrapText="1"/>
    </xf>
    <xf numFmtId="168" fontId="6" fillId="3" borderId="0" xfId="1" applyNumberFormat="1" applyFont="1" applyFill="1" applyAlignment="1">
      <alignment horizontal="center"/>
    </xf>
    <xf numFmtId="168" fontId="3" fillId="2" borderId="0" xfId="1" applyNumberFormat="1" applyFont="1" applyFill="1" applyAlignment="1">
      <alignment horizontal="center"/>
    </xf>
    <xf numFmtId="168" fontId="0" fillId="3" borderId="0" xfId="1" applyNumberFormat="1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0" fontId="15" fillId="5" borderId="0" xfId="3" applyFill="1" applyBorder="1" applyAlignment="1" applyProtection="1">
      <alignment horizontal="center" vertical="top" wrapText="1"/>
    </xf>
    <xf numFmtId="0" fontId="15" fillId="5" borderId="0" xfId="3" applyFill="1" applyAlignment="1" applyProtection="1">
      <alignment horizontal="center" vertical="top" wrapText="1"/>
    </xf>
    <xf numFmtId="168" fontId="7" fillId="5" borderId="0" xfId="1" applyNumberFormat="1" applyFont="1" applyFill="1" applyAlignment="1">
      <alignment horizontal="center" vertical="top" wrapText="1"/>
    </xf>
    <xf numFmtId="0" fontId="11" fillId="5" borderId="0" xfId="0" applyFont="1" applyFill="1" applyBorder="1" applyAlignment="1">
      <alignment horizontal="left" vertical="center"/>
    </xf>
    <xf numFmtId="168" fontId="11" fillId="5" borderId="0" xfId="1" applyNumberFormat="1" applyFont="1" applyFill="1" applyBorder="1" applyAlignment="1">
      <alignment horizontal="center" vertical="center"/>
    </xf>
    <xf numFmtId="166" fontId="15" fillId="5" borderId="0" xfId="3" applyNumberFormat="1" applyFill="1" applyAlignment="1" applyProtection="1">
      <alignment horizontal="center" vertical="top" wrapText="1"/>
    </xf>
    <xf numFmtId="0" fontId="0" fillId="5" borderId="0" xfId="0" applyFill="1" applyBorder="1" applyAlignment="1">
      <alignment horizontal="left" vertical="top"/>
    </xf>
    <xf numFmtId="166" fontId="0" fillId="5" borderId="0" xfId="2" applyNumberFormat="1" applyFont="1" applyFill="1" applyBorder="1" applyAlignment="1">
      <alignment horizontal="left" vertical="top"/>
    </xf>
    <xf numFmtId="0" fontId="16" fillId="5" borderId="0" xfId="0" applyFont="1" applyFill="1" applyProtection="1"/>
    <xf numFmtId="0" fontId="16" fillId="0" borderId="0" xfId="0" applyFont="1" applyProtection="1">
      <protection locked="0"/>
    </xf>
    <xf numFmtId="0" fontId="16" fillId="0" borderId="0" xfId="0" applyFont="1" applyProtection="1"/>
    <xf numFmtId="0" fontId="17" fillId="0" borderId="0" xfId="0" applyFont="1" applyFill="1" applyAlignment="1" applyProtection="1">
      <alignment vertical="top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8" fillId="0" borderId="0" xfId="0" applyFont="1"/>
    <xf numFmtId="0" fontId="0" fillId="0" borderId="0" xfId="0" pivotButton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pivotButton="1" applyAlignment="1">
      <alignment vertical="top"/>
    </xf>
    <xf numFmtId="169" fontId="0" fillId="0" borderId="0" xfId="0" applyNumberFormat="1"/>
    <xf numFmtId="0" fontId="0" fillId="0" borderId="0" xfId="0" applyAlignment="1">
      <alignment horizontal="left" indent="1"/>
    </xf>
    <xf numFmtId="170" fontId="8" fillId="2" borderId="0" xfId="0" applyNumberFormat="1" applyFont="1" applyFill="1" applyBorder="1" applyAlignment="1">
      <alignment horizontal="left" vertical="center"/>
    </xf>
    <xf numFmtId="170" fontId="3" fillId="2" borderId="0" xfId="0" applyNumberFormat="1" applyFont="1" applyFill="1" applyBorder="1" applyAlignment="1">
      <alignment horizontal="center" vertical="center"/>
    </xf>
    <xf numFmtId="170" fontId="7" fillId="5" borderId="0" xfId="0" applyNumberFormat="1" applyFont="1" applyFill="1" applyBorder="1" applyAlignment="1">
      <alignment horizontal="left" vertical="top" wrapText="1"/>
    </xf>
    <xf numFmtId="170" fontId="0" fillId="0" borderId="0" xfId="0" applyNumberFormat="1" applyFill="1" applyBorder="1" applyAlignment="1">
      <alignment horizontal="left" vertical="center"/>
    </xf>
    <xf numFmtId="170" fontId="0" fillId="5" borderId="0" xfId="0" applyNumberFormat="1" applyFill="1" applyBorder="1" applyAlignment="1">
      <alignment horizontal="left" vertical="center"/>
    </xf>
    <xf numFmtId="170" fontId="0" fillId="0" borderId="0" xfId="0" applyNumberFormat="1" applyFill="1" applyBorder="1" applyAlignment="1">
      <alignment horizontal="center" vertical="center"/>
    </xf>
    <xf numFmtId="170" fontId="5" fillId="2" borderId="0" xfId="0" applyNumberFormat="1" applyFont="1" applyFill="1" applyBorder="1" applyAlignment="1">
      <alignment horizontal="left" vertical="center"/>
    </xf>
  </cellXfs>
  <cellStyles count="4">
    <cellStyle name="Lien hypertexte" xfId="3" builtinId="8"/>
    <cellStyle name="Milliers" xfId="2" builtinId="3"/>
    <cellStyle name="Monétaire" xfId="1" builtinId="4"/>
    <cellStyle name="Normal" xfId="0" builtinId="0"/>
  </cellStyles>
  <dxfs count="10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9" formatCode="#,##0\ &quot;€&quot;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vertical="top" readingOrder="0"/>
    </dxf>
    <dxf>
      <alignment wrapText="1" readingOrder="0"/>
    </dxf>
    <dxf>
      <alignment vertical="top" readingOrder="0"/>
    </dxf>
    <dxf>
      <alignment vertical="top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top" readingOrder="0"/>
    </dxf>
    <dxf>
      <alignment vertical="top" readingOrder="0"/>
    </dxf>
    <dxf>
      <alignment vertical="top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tatistiques!A1"/><Relationship Id="rId3" Type="http://schemas.openxmlformats.org/officeDocument/2006/relationships/hyperlink" Target="#Techniciens!A1"/><Relationship Id="rId7" Type="http://schemas.openxmlformats.org/officeDocument/2006/relationships/hyperlink" Target="#Param&#232;tres!A1"/><Relationship Id="rId2" Type="http://schemas.openxmlformats.org/officeDocument/2006/relationships/hyperlink" Target="#Inventaire!A1"/><Relationship Id="rId1" Type="http://schemas.openxmlformats.org/officeDocument/2006/relationships/hyperlink" Target="#Cat&#233;gories!A1"/><Relationship Id="rId6" Type="http://schemas.openxmlformats.org/officeDocument/2006/relationships/hyperlink" Target="#Fournisseurs!A1"/><Relationship Id="rId5" Type="http://schemas.openxmlformats.org/officeDocument/2006/relationships/hyperlink" Target="#Entr&#233;es!A1"/><Relationship Id="rId4" Type="http://schemas.openxmlformats.org/officeDocument/2006/relationships/hyperlink" Target="#Sorti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657224</xdr:colOff>
      <xdr:row>4</xdr:row>
      <xdr:rowOff>657225</xdr:rowOff>
    </xdr:from>
    <xdr:to>
      <xdr:col>5</xdr:col>
      <xdr:colOff>323849</xdr:colOff>
      <xdr:row>4</xdr:row>
      <xdr:rowOff>1162050</xdr:rowOff>
    </xdr:to>
    <xdr:sp macro="" textlink="">
      <xdr:nvSpPr>
        <xdr:cNvPr id="8" name="Rectangle à coins arrondis 7">
          <a:hlinkClick xmlns:r="http://schemas.openxmlformats.org/officeDocument/2006/relationships" r:id="rId1"/>
        </xdr:cNvPr>
        <xdr:cNvSpPr/>
      </xdr:nvSpPr>
      <xdr:spPr>
        <a:xfrm>
          <a:off x="53625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Catégories</a:t>
          </a:r>
        </a:p>
      </xdr:txBody>
    </xdr:sp>
    <xdr:clientData/>
  </xdr:twoCellAnchor>
  <xdr:twoCellAnchor>
    <xdr:from>
      <xdr:col>5</xdr:col>
      <xdr:colOff>514349</xdr:colOff>
      <xdr:row>4</xdr:row>
      <xdr:rowOff>1962150</xdr:rowOff>
    </xdr:from>
    <xdr:to>
      <xdr:col>7</xdr:col>
      <xdr:colOff>180974</xdr:colOff>
      <xdr:row>4</xdr:row>
      <xdr:rowOff>2466975</xdr:rowOff>
    </xdr:to>
    <xdr:sp macro="[0]!Quitter" textlink="">
      <xdr:nvSpPr>
        <xdr:cNvPr id="10" name="Rectangle à coins arrondis 9"/>
        <xdr:cNvSpPr/>
      </xdr:nvSpPr>
      <xdr:spPr>
        <a:xfrm>
          <a:off x="6743699" y="3562350"/>
          <a:ext cx="11906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2</xdr:col>
      <xdr:colOff>9524</xdr:colOff>
      <xdr:row>4</xdr:row>
      <xdr:rowOff>647700</xdr:rowOff>
    </xdr:from>
    <xdr:to>
      <xdr:col>3</xdr:col>
      <xdr:colOff>438149</xdr:colOff>
      <xdr:row>4</xdr:row>
      <xdr:rowOff>1152525</xdr:rowOff>
    </xdr:to>
    <xdr:sp macro="" textlink="">
      <xdr:nvSpPr>
        <xdr:cNvPr id="11" name="Rectangle à coins arrondis 10">
          <a:hlinkClick xmlns:r="http://schemas.openxmlformats.org/officeDocument/2006/relationships" r:id="rId2"/>
        </xdr:cNvPr>
        <xdr:cNvSpPr/>
      </xdr:nvSpPr>
      <xdr:spPr>
        <a:xfrm>
          <a:off x="3952874" y="22479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3</xdr:col>
      <xdr:colOff>628649</xdr:colOff>
      <xdr:row>4</xdr:row>
      <xdr:rowOff>1314450</xdr:rowOff>
    </xdr:from>
    <xdr:to>
      <xdr:col>5</xdr:col>
      <xdr:colOff>295274</xdr:colOff>
      <xdr:row>4</xdr:row>
      <xdr:rowOff>1819275</xdr:rowOff>
    </xdr:to>
    <xdr:sp macro="" textlink="">
      <xdr:nvSpPr>
        <xdr:cNvPr id="12" name="Rectangle à coins arrondis 11">
          <a:hlinkClick xmlns:r="http://schemas.openxmlformats.org/officeDocument/2006/relationships" r:id="rId3"/>
        </xdr:cNvPr>
        <xdr:cNvSpPr/>
      </xdr:nvSpPr>
      <xdr:spPr>
        <a:xfrm>
          <a:off x="5333999" y="291465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Techniciens</a:t>
          </a:r>
        </a:p>
      </xdr:txBody>
    </xdr:sp>
    <xdr:clientData/>
  </xdr:twoCellAnchor>
  <xdr:twoCellAnchor>
    <xdr:from>
      <xdr:col>2</xdr:col>
      <xdr:colOff>9524</xdr:colOff>
      <xdr:row>4</xdr:row>
      <xdr:rowOff>1952625</xdr:rowOff>
    </xdr:from>
    <xdr:to>
      <xdr:col>3</xdr:col>
      <xdr:colOff>438149</xdr:colOff>
      <xdr:row>4</xdr:row>
      <xdr:rowOff>2457450</xdr:rowOff>
    </xdr:to>
    <xdr:sp macro="" textlink="">
      <xdr:nvSpPr>
        <xdr:cNvPr id="13" name="Rectangle à coins arrondis 12">
          <a:hlinkClick xmlns:r="http://schemas.openxmlformats.org/officeDocument/2006/relationships" r:id="rId4"/>
        </xdr:cNvPr>
        <xdr:cNvSpPr/>
      </xdr:nvSpPr>
      <xdr:spPr>
        <a:xfrm>
          <a:off x="3952874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Sorties</a:t>
          </a:r>
        </a:p>
      </xdr:txBody>
    </xdr:sp>
    <xdr:clientData/>
  </xdr:twoCellAnchor>
  <xdr:twoCellAnchor>
    <xdr:from>
      <xdr:col>2</xdr:col>
      <xdr:colOff>9524</xdr:colOff>
      <xdr:row>4</xdr:row>
      <xdr:rowOff>1295400</xdr:rowOff>
    </xdr:from>
    <xdr:to>
      <xdr:col>3</xdr:col>
      <xdr:colOff>438149</xdr:colOff>
      <xdr:row>4</xdr:row>
      <xdr:rowOff>1800225</xdr:rowOff>
    </xdr:to>
    <xdr:sp macro="" textlink="">
      <xdr:nvSpPr>
        <xdr:cNvPr id="14" name="Rectangle à coins arrondis 13">
          <a:hlinkClick xmlns:r="http://schemas.openxmlformats.org/officeDocument/2006/relationships" r:id="rId5"/>
        </xdr:cNvPr>
        <xdr:cNvSpPr/>
      </xdr:nvSpPr>
      <xdr:spPr>
        <a:xfrm>
          <a:off x="3952874" y="2895600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Entrées</a:t>
          </a:r>
        </a:p>
        <a:p>
          <a:pPr algn="ctr"/>
          <a:endParaRPr lang="fr-FR" sz="1400"/>
        </a:p>
      </xdr:txBody>
    </xdr:sp>
    <xdr:clientData/>
  </xdr:twoCellAnchor>
  <xdr:twoCellAnchor>
    <xdr:from>
      <xdr:col>3</xdr:col>
      <xdr:colOff>647699</xdr:colOff>
      <xdr:row>4</xdr:row>
      <xdr:rowOff>1952625</xdr:rowOff>
    </xdr:from>
    <xdr:to>
      <xdr:col>5</xdr:col>
      <xdr:colOff>314324</xdr:colOff>
      <xdr:row>4</xdr:row>
      <xdr:rowOff>2457450</xdr:rowOff>
    </xdr:to>
    <xdr:sp macro="" textlink="">
      <xdr:nvSpPr>
        <xdr:cNvPr id="15" name="Rectangle à coins arrondis 14">
          <a:hlinkClick xmlns:r="http://schemas.openxmlformats.org/officeDocument/2006/relationships" r:id="rId6"/>
        </xdr:cNvPr>
        <xdr:cNvSpPr/>
      </xdr:nvSpPr>
      <xdr:spPr>
        <a:xfrm>
          <a:off x="5353049" y="35528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Fournisseurs</a:t>
          </a:r>
        </a:p>
      </xdr:txBody>
    </xdr:sp>
    <xdr:clientData/>
  </xdr:twoCellAnchor>
  <xdr:twoCellAnchor>
    <xdr:from>
      <xdr:col>5</xdr:col>
      <xdr:colOff>504824</xdr:colOff>
      <xdr:row>4</xdr:row>
      <xdr:rowOff>1323975</xdr:rowOff>
    </xdr:from>
    <xdr:to>
      <xdr:col>7</xdr:col>
      <xdr:colOff>171449</xdr:colOff>
      <xdr:row>4</xdr:row>
      <xdr:rowOff>1828800</xdr:rowOff>
    </xdr:to>
    <xdr:sp macro="" textlink="">
      <xdr:nvSpPr>
        <xdr:cNvPr id="16" name="Rectangle à coins arrondis 15">
          <a:hlinkClick xmlns:r="http://schemas.openxmlformats.org/officeDocument/2006/relationships" r:id="rId7"/>
        </xdr:cNvPr>
        <xdr:cNvSpPr/>
      </xdr:nvSpPr>
      <xdr:spPr>
        <a:xfrm>
          <a:off x="6734174" y="2924175"/>
          <a:ext cx="1190625" cy="5048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5</xdr:col>
      <xdr:colOff>504824</xdr:colOff>
      <xdr:row>4</xdr:row>
      <xdr:rowOff>657225</xdr:rowOff>
    </xdr:from>
    <xdr:to>
      <xdr:col>7</xdr:col>
      <xdr:colOff>171449</xdr:colOff>
      <xdr:row>4</xdr:row>
      <xdr:rowOff>1162050</xdr:rowOff>
    </xdr:to>
    <xdr:sp macro="" textlink="">
      <xdr:nvSpPr>
        <xdr:cNvPr id="17" name="Rectangle à coins arrondis 16">
          <a:hlinkClick xmlns:r="http://schemas.openxmlformats.org/officeDocument/2006/relationships" r:id="rId8"/>
        </xdr:cNvPr>
        <xdr:cNvSpPr/>
      </xdr:nvSpPr>
      <xdr:spPr>
        <a:xfrm>
          <a:off x="6734174" y="2257425"/>
          <a:ext cx="1190625" cy="5048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Statistiques</a:t>
          </a:r>
        </a:p>
      </xdr:txBody>
    </xdr:sp>
    <xdr:clientData/>
  </xdr:twoCellAnchor>
  <xdr:twoCellAnchor>
    <xdr:from>
      <xdr:col>2</xdr:col>
      <xdr:colOff>361950</xdr:colOff>
      <xdr:row>4</xdr:row>
      <xdr:rowOff>2695575</xdr:rowOff>
    </xdr:from>
    <xdr:to>
      <xdr:col>6</xdr:col>
      <xdr:colOff>733425</xdr:colOff>
      <xdr:row>4</xdr:row>
      <xdr:rowOff>3200400</xdr:rowOff>
    </xdr:to>
    <xdr:sp macro="[0]!Rechercher" textlink="">
      <xdr:nvSpPr>
        <xdr:cNvPr id="18" name="Rectangle à coins arrondis 17"/>
        <xdr:cNvSpPr/>
      </xdr:nvSpPr>
      <xdr:spPr>
        <a:xfrm>
          <a:off x="4305300" y="4295775"/>
          <a:ext cx="3419475" cy="504825"/>
        </a:xfrm>
        <a:prstGeom prst="roundRect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114300</xdr:colOff>
      <xdr:row>1</xdr:row>
      <xdr:rowOff>47625</xdr:rowOff>
    </xdr:from>
    <xdr:to>
      <xdr:col>0</xdr:col>
      <xdr:colOff>561975</xdr:colOff>
      <xdr:row>1</xdr:row>
      <xdr:rowOff>498848</xdr:rowOff>
    </xdr:to>
    <xdr:sp macro="[0]!Feuil8.Afficher_Form_Ajout_Pièces" textlink="">
      <xdr:nvSpPr>
        <xdr:cNvPr id="21" name="Rectangle à coins arrondis 20"/>
        <xdr:cNvSpPr/>
      </xdr:nvSpPr>
      <xdr:spPr>
        <a:xfrm>
          <a:off x="1143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61233</xdr:colOff>
      <xdr:row>1</xdr:row>
      <xdr:rowOff>47625</xdr:rowOff>
    </xdr:from>
    <xdr:to>
      <xdr:col>1</xdr:col>
      <xdr:colOff>510608</xdr:colOff>
      <xdr:row>1</xdr:row>
      <xdr:rowOff>498848</xdr:rowOff>
    </xdr:to>
    <xdr:sp macro="[0]!Feuil8.Supprimer_Pièces" textlink="">
      <xdr:nvSpPr>
        <xdr:cNvPr id="22" name="Rectangle à coins arrondis 21"/>
        <xdr:cNvSpPr/>
      </xdr:nvSpPr>
      <xdr:spPr>
        <a:xfrm>
          <a:off x="167095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628650</xdr:colOff>
      <xdr:row>1</xdr:row>
      <xdr:rowOff>47625</xdr:rowOff>
    </xdr:from>
    <xdr:to>
      <xdr:col>0</xdr:col>
      <xdr:colOff>1076325</xdr:colOff>
      <xdr:row>1</xdr:row>
      <xdr:rowOff>498848</xdr:rowOff>
    </xdr:to>
    <xdr:sp macro="[0]!Feuil8.Afficher_Form_Modif_Pièces" textlink="">
      <xdr:nvSpPr>
        <xdr:cNvPr id="23" name="Rectangle à coins arrondis 22"/>
        <xdr:cNvSpPr/>
      </xdr:nvSpPr>
      <xdr:spPr>
        <a:xfrm>
          <a:off x="6286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1144419</xdr:colOff>
      <xdr:row>1</xdr:row>
      <xdr:rowOff>47625</xdr:rowOff>
    </xdr:from>
    <xdr:to>
      <xdr:col>0</xdr:col>
      <xdr:colOff>1592094</xdr:colOff>
      <xdr:row>1</xdr:row>
      <xdr:rowOff>498848</xdr:rowOff>
    </xdr:to>
    <xdr:sp macro="[0]!Feuil8.Trier_Pièces" textlink="">
      <xdr:nvSpPr>
        <xdr:cNvPr id="24" name="Rectangle à coins arrondis 23"/>
        <xdr:cNvSpPr/>
      </xdr:nvSpPr>
      <xdr:spPr>
        <a:xfrm>
          <a:off x="114441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607430</xdr:colOff>
      <xdr:row>1</xdr:row>
      <xdr:rowOff>48904</xdr:rowOff>
    </xdr:from>
    <xdr:to>
      <xdr:col>1</xdr:col>
      <xdr:colOff>1053998</xdr:colOff>
      <xdr:row>1</xdr:row>
      <xdr:rowOff>507355</xdr:rowOff>
    </xdr:to>
    <xdr:sp macro="" textlink="">
      <xdr:nvSpPr>
        <xdr:cNvPr id="25" name="Bouton_Accueil">
          <a:hlinkClick xmlns:r="http://schemas.openxmlformats.org/officeDocument/2006/relationships" r:id="rId1" tooltip="Accueil"/>
        </xdr:cNvPr>
        <xdr:cNvSpPr/>
      </xdr:nvSpPr>
      <xdr:spPr>
        <a:xfrm>
          <a:off x="221715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1128879</xdr:colOff>
      <xdr:row>1</xdr:row>
      <xdr:rowOff>52271</xdr:rowOff>
    </xdr:from>
    <xdr:to>
      <xdr:col>1</xdr:col>
      <xdr:colOff>1579681</xdr:colOff>
      <xdr:row>1</xdr:row>
      <xdr:rowOff>510722</xdr:rowOff>
    </xdr:to>
    <xdr:sp macro="[0]!Enregistrer" textlink="">
      <xdr:nvSpPr>
        <xdr:cNvPr id="26" name="Bouton_Accueil"/>
        <xdr:cNvSpPr/>
      </xdr:nvSpPr>
      <xdr:spPr>
        <a:xfrm>
          <a:off x="273860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66675</xdr:rowOff>
    </xdr:from>
    <xdr:to>
      <xdr:col>0</xdr:col>
      <xdr:colOff>609600</xdr:colOff>
      <xdr:row>1</xdr:row>
      <xdr:rowOff>517898</xdr:rowOff>
    </xdr:to>
    <xdr:sp macro="[0]!Feuil11.Afficher_Form_Ajout_Entrées" textlink="">
      <xdr:nvSpPr>
        <xdr:cNvPr id="6" name="Rectangle à coins arrondis 5"/>
        <xdr:cNvSpPr/>
      </xdr:nvSpPr>
      <xdr:spPr>
        <a:xfrm>
          <a:off x="1619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547008</xdr:colOff>
      <xdr:row>1</xdr:row>
      <xdr:rowOff>66675</xdr:rowOff>
    </xdr:from>
    <xdr:to>
      <xdr:col>2</xdr:col>
      <xdr:colOff>53408</xdr:colOff>
      <xdr:row>1</xdr:row>
      <xdr:rowOff>517898</xdr:rowOff>
    </xdr:to>
    <xdr:sp macro="[0]!Feuil11.Supprimer_Entrées" textlink="">
      <xdr:nvSpPr>
        <xdr:cNvPr id="7" name="Rectangle à coins arrondis 6"/>
        <xdr:cNvSpPr/>
      </xdr:nvSpPr>
      <xdr:spPr>
        <a:xfrm>
          <a:off x="171858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66675</xdr:rowOff>
    </xdr:from>
    <xdr:to>
      <xdr:col>0</xdr:col>
      <xdr:colOff>1123950</xdr:colOff>
      <xdr:row>1</xdr:row>
      <xdr:rowOff>517898</xdr:rowOff>
    </xdr:to>
    <xdr:sp macro="[0]!Feuil11.Afficher_Form_Modif_Entrées" textlink="">
      <xdr:nvSpPr>
        <xdr:cNvPr id="8" name="Rectangle à coins arrondis 7"/>
        <xdr:cNvSpPr/>
      </xdr:nvSpPr>
      <xdr:spPr>
        <a:xfrm>
          <a:off x="6762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20469</xdr:colOff>
      <xdr:row>1</xdr:row>
      <xdr:rowOff>66675</xdr:rowOff>
    </xdr:from>
    <xdr:to>
      <xdr:col>1</xdr:col>
      <xdr:colOff>468144</xdr:colOff>
      <xdr:row>1</xdr:row>
      <xdr:rowOff>517898</xdr:rowOff>
    </xdr:to>
    <xdr:sp macro="[0]!Feuil11.Trier_Entrées" textlink="">
      <xdr:nvSpPr>
        <xdr:cNvPr id="9" name="Rectangle à coins arrondis 8"/>
        <xdr:cNvSpPr/>
      </xdr:nvSpPr>
      <xdr:spPr>
        <a:xfrm>
          <a:off x="119204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2</xdr:col>
      <xdr:colOff>150230</xdr:colOff>
      <xdr:row>1</xdr:row>
      <xdr:rowOff>67954</xdr:rowOff>
    </xdr:from>
    <xdr:to>
      <xdr:col>2</xdr:col>
      <xdr:colOff>596798</xdr:colOff>
      <xdr:row>1</xdr:row>
      <xdr:rowOff>526405</xdr:rowOff>
    </xdr:to>
    <xdr:sp macro="" textlink="">
      <xdr:nvSpPr>
        <xdr:cNvPr id="10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2</xdr:col>
      <xdr:colOff>671679</xdr:colOff>
      <xdr:row>1</xdr:row>
      <xdr:rowOff>71321</xdr:rowOff>
    </xdr:from>
    <xdr:to>
      <xdr:col>2</xdr:col>
      <xdr:colOff>1122481</xdr:colOff>
      <xdr:row>1</xdr:row>
      <xdr:rowOff>529772</xdr:rowOff>
    </xdr:to>
    <xdr:sp macro="[0]!Enregistrer" textlink="">
      <xdr:nvSpPr>
        <xdr:cNvPr id="11" name="Bouton_Accueil"/>
        <xdr:cNvSpPr/>
      </xdr:nvSpPr>
      <xdr:spPr>
        <a:xfrm>
          <a:off x="278622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104775</xdr:colOff>
      <xdr:row>1</xdr:row>
      <xdr:rowOff>66675</xdr:rowOff>
    </xdr:from>
    <xdr:to>
      <xdr:col>0</xdr:col>
      <xdr:colOff>552450</xdr:colOff>
      <xdr:row>1</xdr:row>
      <xdr:rowOff>517898</xdr:rowOff>
    </xdr:to>
    <xdr:sp macro="[0]!Feuil12.Afficher_Form_Ajout_Sorties" textlink="">
      <xdr:nvSpPr>
        <xdr:cNvPr id="2" name="Rectangle à coins arrondis 1"/>
        <xdr:cNvSpPr/>
      </xdr:nvSpPr>
      <xdr:spPr>
        <a:xfrm>
          <a:off x="10477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1</xdr:col>
      <xdr:colOff>518433</xdr:colOff>
      <xdr:row>1</xdr:row>
      <xdr:rowOff>66675</xdr:rowOff>
    </xdr:from>
    <xdr:to>
      <xdr:col>1</xdr:col>
      <xdr:colOff>967808</xdr:colOff>
      <xdr:row>1</xdr:row>
      <xdr:rowOff>517898</xdr:rowOff>
    </xdr:to>
    <xdr:sp macro="[0]!Feuil12.Supprimer_Sorties" textlink="">
      <xdr:nvSpPr>
        <xdr:cNvPr id="3" name="Rectangle à coins arrondis 2"/>
        <xdr:cNvSpPr/>
      </xdr:nvSpPr>
      <xdr:spPr>
        <a:xfrm>
          <a:off x="1661433" y="3333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619125</xdr:colOff>
      <xdr:row>1</xdr:row>
      <xdr:rowOff>66675</xdr:rowOff>
    </xdr:from>
    <xdr:to>
      <xdr:col>0</xdr:col>
      <xdr:colOff>1066800</xdr:colOff>
      <xdr:row>1</xdr:row>
      <xdr:rowOff>517898</xdr:rowOff>
    </xdr:to>
    <xdr:sp macro="[0]!Feuil12.Afficher_Form_Modif_Sorties" textlink="">
      <xdr:nvSpPr>
        <xdr:cNvPr id="4" name="Rectangle à coins arrondis 3"/>
        <xdr:cNvSpPr/>
      </xdr:nvSpPr>
      <xdr:spPr>
        <a:xfrm>
          <a:off x="619125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1134894</xdr:colOff>
      <xdr:row>1</xdr:row>
      <xdr:rowOff>66675</xdr:rowOff>
    </xdr:from>
    <xdr:to>
      <xdr:col>1</xdr:col>
      <xdr:colOff>439569</xdr:colOff>
      <xdr:row>1</xdr:row>
      <xdr:rowOff>517898</xdr:rowOff>
    </xdr:to>
    <xdr:sp macro="[0]!Feuil12.Trier_Sorties" textlink="">
      <xdr:nvSpPr>
        <xdr:cNvPr id="5" name="Rectangle à coins arrondis 4"/>
        <xdr:cNvSpPr/>
      </xdr:nvSpPr>
      <xdr:spPr>
        <a:xfrm>
          <a:off x="1134894" y="3333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1</xdr:col>
      <xdr:colOff>1064630</xdr:colOff>
      <xdr:row>1</xdr:row>
      <xdr:rowOff>67954</xdr:rowOff>
    </xdr:from>
    <xdr:to>
      <xdr:col>1</xdr:col>
      <xdr:colOff>1511198</xdr:colOff>
      <xdr:row>1</xdr:row>
      <xdr:rowOff>526405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07630" y="3346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1586079</xdr:colOff>
      <xdr:row>1</xdr:row>
      <xdr:rowOff>71321</xdr:rowOff>
    </xdr:from>
    <xdr:to>
      <xdr:col>1</xdr:col>
      <xdr:colOff>2036881</xdr:colOff>
      <xdr:row>1</xdr:row>
      <xdr:rowOff>529772</xdr:rowOff>
    </xdr:to>
    <xdr:sp macro="[0]!Enregistrer" textlink="">
      <xdr:nvSpPr>
        <xdr:cNvPr id="7" name="Bouton_Accueil"/>
        <xdr:cNvSpPr/>
      </xdr:nvSpPr>
      <xdr:spPr>
        <a:xfrm>
          <a:off x="2729079" y="3380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161925</xdr:colOff>
      <xdr:row>1</xdr:row>
      <xdr:rowOff>28575</xdr:rowOff>
    </xdr:from>
    <xdr:to>
      <xdr:col>0</xdr:col>
      <xdr:colOff>609600</xdr:colOff>
      <xdr:row>1</xdr:row>
      <xdr:rowOff>479798</xdr:rowOff>
    </xdr:to>
    <xdr:sp macro="[0]!Feuil4.Afficher_Form_Ajout_Techniciens" textlink="">
      <xdr:nvSpPr>
        <xdr:cNvPr id="2" name="Rectangle à coins arrondis 1"/>
        <xdr:cNvSpPr/>
      </xdr:nvSpPr>
      <xdr:spPr>
        <a:xfrm>
          <a:off x="16192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1718583</xdr:colOff>
      <xdr:row>1</xdr:row>
      <xdr:rowOff>28575</xdr:rowOff>
    </xdr:from>
    <xdr:to>
      <xdr:col>0</xdr:col>
      <xdr:colOff>2167958</xdr:colOff>
      <xdr:row>1</xdr:row>
      <xdr:rowOff>479798</xdr:rowOff>
    </xdr:to>
    <xdr:sp macro="[0]!Feuil4.Supprimer_Techniciens" textlink="">
      <xdr:nvSpPr>
        <xdr:cNvPr id="3" name="Rectangle à coins arrondis 2"/>
        <xdr:cNvSpPr/>
      </xdr:nvSpPr>
      <xdr:spPr>
        <a:xfrm>
          <a:off x="1718583" y="29527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676275</xdr:colOff>
      <xdr:row>1</xdr:row>
      <xdr:rowOff>28575</xdr:rowOff>
    </xdr:from>
    <xdr:to>
      <xdr:col>0</xdr:col>
      <xdr:colOff>1123950</xdr:colOff>
      <xdr:row>1</xdr:row>
      <xdr:rowOff>479798</xdr:rowOff>
    </xdr:to>
    <xdr:sp macro="[0]!Feuil4.Afficher_Form_Modif_Techniciens" textlink="">
      <xdr:nvSpPr>
        <xdr:cNvPr id="4" name="Rectangle à coins arrondis 3"/>
        <xdr:cNvSpPr/>
      </xdr:nvSpPr>
      <xdr:spPr>
        <a:xfrm>
          <a:off x="676275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1192044</xdr:colOff>
      <xdr:row>1</xdr:row>
      <xdr:rowOff>28575</xdr:rowOff>
    </xdr:from>
    <xdr:to>
      <xdr:col>0</xdr:col>
      <xdr:colOff>1639719</xdr:colOff>
      <xdr:row>1</xdr:row>
      <xdr:rowOff>479798</xdr:rowOff>
    </xdr:to>
    <xdr:sp macro="[0]!Feuil4.Trier_Techniciens" textlink="">
      <xdr:nvSpPr>
        <xdr:cNvPr id="5" name="Rectangle à coins arrondis 4"/>
        <xdr:cNvSpPr/>
      </xdr:nvSpPr>
      <xdr:spPr>
        <a:xfrm>
          <a:off x="1192044" y="29527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2264780</xdr:colOff>
      <xdr:row>1</xdr:row>
      <xdr:rowOff>29854</xdr:rowOff>
    </xdr:from>
    <xdr:to>
      <xdr:col>0</xdr:col>
      <xdr:colOff>2711348</xdr:colOff>
      <xdr:row>1</xdr:row>
      <xdr:rowOff>488305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264780" y="29655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2786229</xdr:colOff>
      <xdr:row>1</xdr:row>
      <xdr:rowOff>33221</xdr:rowOff>
    </xdr:from>
    <xdr:to>
      <xdr:col>1</xdr:col>
      <xdr:colOff>131881</xdr:colOff>
      <xdr:row>1</xdr:row>
      <xdr:rowOff>491672</xdr:rowOff>
    </xdr:to>
    <xdr:sp macro="[0]!Enregistrer" textlink="">
      <xdr:nvSpPr>
        <xdr:cNvPr id="7" name="Bouton_Accueil"/>
        <xdr:cNvSpPr/>
      </xdr:nvSpPr>
      <xdr:spPr>
        <a:xfrm>
          <a:off x="2786229" y="29992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1</xdr:row>
      <xdr:rowOff>57150</xdr:rowOff>
    </xdr:from>
    <xdr:to>
      <xdr:col>0</xdr:col>
      <xdr:colOff>523875</xdr:colOff>
      <xdr:row>1</xdr:row>
      <xdr:rowOff>508373</xdr:rowOff>
    </xdr:to>
    <xdr:sp macro="[0]!Feuil9.Afficher_Form_Ajout_Fournisseurs" textlink="">
      <xdr:nvSpPr>
        <xdr:cNvPr id="2" name="Rectangle à coins arrondis 1"/>
        <xdr:cNvSpPr/>
      </xdr:nvSpPr>
      <xdr:spPr>
        <a:xfrm>
          <a:off x="7620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1632858</xdr:colOff>
      <xdr:row>1</xdr:row>
      <xdr:rowOff>57150</xdr:rowOff>
    </xdr:from>
    <xdr:to>
      <xdr:col>0</xdr:col>
      <xdr:colOff>2082233</xdr:colOff>
      <xdr:row>1</xdr:row>
      <xdr:rowOff>508373</xdr:rowOff>
    </xdr:to>
    <xdr:sp macro="[0]!Feuil9.Supprimer_Fournisseurs" textlink="">
      <xdr:nvSpPr>
        <xdr:cNvPr id="3" name="Rectangle à coins arrondis 2"/>
        <xdr:cNvSpPr/>
      </xdr:nvSpPr>
      <xdr:spPr>
        <a:xfrm>
          <a:off x="1632858" y="323850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590550</xdr:colOff>
      <xdr:row>1</xdr:row>
      <xdr:rowOff>57150</xdr:rowOff>
    </xdr:from>
    <xdr:to>
      <xdr:col>0</xdr:col>
      <xdr:colOff>1038225</xdr:colOff>
      <xdr:row>1</xdr:row>
      <xdr:rowOff>508373</xdr:rowOff>
    </xdr:to>
    <xdr:sp macro="[0]!Feuil9.Afficher_Form_Modif_Fournisseurs" textlink="">
      <xdr:nvSpPr>
        <xdr:cNvPr id="4" name="Rectangle à coins arrondis 3"/>
        <xdr:cNvSpPr/>
      </xdr:nvSpPr>
      <xdr:spPr>
        <a:xfrm>
          <a:off x="590550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1106319</xdr:colOff>
      <xdr:row>1</xdr:row>
      <xdr:rowOff>57150</xdr:rowOff>
    </xdr:from>
    <xdr:to>
      <xdr:col>0</xdr:col>
      <xdr:colOff>1553994</xdr:colOff>
      <xdr:row>1</xdr:row>
      <xdr:rowOff>508373</xdr:rowOff>
    </xdr:to>
    <xdr:sp macro="[0]!Feuil9.Trier_Fournisseurs" textlink="">
      <xdr:nvSpPr>
        <xdr:cNvPr id="5" name="Rectangle à coins arrondis 4"/>
        <xdr:cNvSpPr/>
      </xdr:nvSpPr>
      <xdr:spPr>
        <a:xfrm>
          <a:off x="1106319" y="323850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2179055</xdr:colOff>
      <xdr:row>1</xdr:row>
      <xdr:rowOff>58429</xdr:rowOff>
    </xdr:from>
    <xdr:to>
      <xdr:col>0</xdr:col>
      <xdr:colOff>2625623</xdr:colOff>
      <xdr:row>1</xdr:row>
      <xdr:rowOff>516880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79055" y="325129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2700504</xdr:colOff>
      <xdr:row>1</xdr:row>
      <xdr:rowOff>61796</xdr:rowOff>
    </xdr:from>
    <xdr:to>
      <xdr:col>1</xdr:col>
      <xdr:colOff>46156</xdr:colOff>
      <xdr:row>1</xdr:row>
      <xdr:rowOff>520247</xdr:rowOff>
    </xdr:to>
    <xdr:sp macro="[0]!Enregistrer" textlink="">
      <xdr:nvSpPr>
        <xdr:cNvPr id="7" name="Bouton_Accueil"/>
        <xdr:cNvSpPr/>
      </xdr:nvSpPr>
      <xdr:spPr>
        <a:xfrm>
          <a:off x="2700504" y="328496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95250</xdr:colOff>
      <xdr:row>1</xdr:row>
      <xdr:rowOff>47625</xdr:rowOff>
    </xdr:from>
    <xdr:to>
      <xdr:col>0</xdr:col>
      <xdr:colOff>542925</xdr:colOff>
      <xdr:row>1</xdr:row>
      <xdr:rowOff>498848</xdr:rowOff>
    </xdr:to>
    <xdr:sp macro="[0]!Feuil10.Afficher_Form_Ajout_Catégories" textlink="">
      <xdr:nvSpPr>
        <xdr:cNvPr id="2" name="Rectangle à coins arrondis 1"/>
        <xdr:cNvSpPr/>
      </xdr:nvSpPr>
      <xdr:spPr>
        <a:xfrm>
          <a:off x="9525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2"/>
            </a:rPr>
            <a:t></a:t>
          </a:r>
          <a:endParaRPr lang="fr-FR" sz="110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1651908</xdr:colOff>
      <xdr:row>1</xdr:row>
      <xdr:rowOff>47625</xdr:rowOff>
    </xdr:from>
    <xdr:to>
      <xdr:col>0</xdr:col>
      <xdr:colOff>2101283</xdr:colOff>
      <xdr:row>1</xdr:row>
      <xdr:rowOff>498848</xdr:rowOff>
    </xdr:to>
    <xdr:sp macro="[0]!Feuil10.Supprimer_Catégories" textlink="">
      <xdr:nvSpPr>
        <xdr:cNvPr id="3" name="Rectangle à coins arrondis 2"/>
        <xdr:cNvSpPr/>
      </xdr:nvSpPr>
      <xdr:spPr>
        <a:xfrm>
          <a:off x="1651908" y="314325"/>
          <a:ext cx="4493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Arial Black" pitchFamily="34" charset="0"/>
              <a:sym typeface="Wingdings 2"/>
            </a:rPr>
            <a:t>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609600</xdr:colOff>
      <xdr:row>1</xdr:row>
      <xdr:rowOff>47625</xdr:rowOff>
    </xdr:from>
    <xdr:to>
      <xdr:col>0</xdr:col>
      <xdr:colOff>1057275</xdr:colOff>
      <xdr:row>1</xdr:row>
      <xdr:rowOff>498848</xdr:rowOff>
    </xdr:to>
    <xdr:sp macro="[0]!Feuil10.Afficher_Form_Modif_Catégories" textlink="">
      <xdr:nvSpPr>
        <xdr:cNvPr id="4" name="Rectangle à coins arrondis 3"/>
        <xdr:cNvSpPr/>
      </xdr:nvSpPr>
      <xdr:spPr>
        <a:xfrm>
          <a:off x="609600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latin typeface="Arial Black" pitchFamily="34" charset="0"/>
              <a:sym typeface="Wingdings 3"/>
            </a:rPr>
            <a:t></a:t>
          </a:r>
          <a:endParaRPr lang="fr-FR" sz="1050">
            <a:latin typeface="Arial Black" pitchFamily="34" charset="0"/>
          </a:endParaRPr>
        </a:p>
      </xdr:txBody>
    </xdr:sp>
    <xdr:clientData/>
  </xdr:twoCellAnchor>
  <xdr:twoCellAnchor editAs="absolute">
    <xdr:from>
      <xdr:col>0</xdr:col>
      <xdr:colOff>1125369</xdr:colOff>
      <xdr:row>1</xdr:row>
      <xdr:rowOff>47625</xdr:rowOff>
    </xdr:from>
    <xdr:to>
      <xdr:col>0</xdr:col>
      <xdr:colOff>1573044</xdr:colOff>
      <xdr:row>1</xdr:row>
      <xdr:rowOff>498848</xdr:rowOff>
    </xdr:to>
    <xdr:sp macro="[0]!Feuil10.Trier_Catégories" textlink="">
      <xdr:nvSpPr>
        <xdr:cNvPr id="5" name="Rectangle à coins arrondis 4"/>
        <xdr:cNvSpPr/>
      </xdr:nvSpPr>
      <xdr:spPr>
        <a:xfrm>
          <a:off x="1125369" y="314325"/>
          <a:ext cx="447675" cy="45122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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absolute">
    <xdr:from>
      <xdr:col>0</xdr:col>
      <xdr:colOff>2198105</xdr:colOff>
      <xdr:row>1</xdr:row>
      <xdr:rowOff>48904</xdr:rowOff>
    </xdr:from>
    <xdr:to>
      <xdr:col>0</xdr:col>
      <xdr:colOff>2644673</xdr:colOff>
      <xdr:row>1</xdr:row>
      <xdr:rowOff>507355</xdr:rowOff>
    </xdr:to>
    <xdr:sp macro="" textlink="">
      <xdr:nvSpPr>
        <xdr:cNvPr id="6" name="Bouton_Accueil">
          <a:hlinkClick xmlns:r="http://schemas.openxmlformats.org/officeDocument/2006/relationships" r:id="rId1" tooltip="Accueil"/>
        </xdr:cNvPr>
        <xdr:cNvSpPr/>
      </xdr:nvSpPr>
      <xdr:spPr>
        <a:xfrm>
          <a:off x="2198105" y="315604"/>
          <a:ext cx="446568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2719554</xdr:colOff>
      <xdr:row>1</xdr:row>
      <xdr:rowOff>52271</xdr:rowOff>
    </xdr:from>
    <xdr:to>
      <xdr:col>1</xdr:col>
      <xdr:colOff>65206</xdr:colOff>
      <xdr:row>1</xdr:row>
      <xdr:rowOff>510722</xdr:rowOff>
    </xdr:to>
    <xdr:sp macro="[0]!Enregistrer" textlink="">
      <xdr:nvSpPr>
        <xdr:cNvPr id="7" name="Bouton_Accueil"/>
        <xdr:cNvSpPr/>
      </xdr:nvSpPr>
      <xdr:spPr>
        <a:xfrm>
          <a:off x="2719554" y="318971"/>
          <a:ext cx="450802" cy="458451"/>
        </a:xfrm>
        <a:prstGeom prst="roundRect">
          <a:avLst>
            <a:gd name="adj" fmla="val 18511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457200</xdr:colOff>
      <xdr:row>0</xdr:row>
      <xdr:rowOff>85725</xdr:rowOff>
    </xdr:from>
    <xdr:to>
      <xdr:col>10</xdr:col>
      <xdr:colOff>903768</xdr:colOff>
      <xdr:row>0</xdr:row>
      <xdr:rowOff>508060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7858125" y="8572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11</xdr:col>
      <xdr:colOff>45199</xdr:colOff>
      <xdr:row>0</xdr:row>
      <xdr:rowOff>89092</xdr:rowOff>
    </xdr:from>
    <xdr:to>
      <xdr:col>11</xdr:col>
      <xdr:colOff>496001</xdr:colOff>
      <xdr:row>0</xdr:row>
      <xdr:rowOff>511427</xdr:rowOff>
    </xdr:to>
    <xdr:sp macro="[0]!Enregistrer" textlink="">
      <xdr:nvSpPr>
        <xdr:cNvPr id="3" name="Bouton_Accueil"/>
        <xdr:cNvSpPr/>
      </xdr:nvSpPr>
      <xdr:spPr>
        <a:xfrm>
          <a:off x="8379574" y="8909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276225</xdr:colOff>
      <xdr:row>0</xdr:row>
      <xdr:rowOff>142875</xdr:rowOff>
    </xdr:from>
    <xdr:to>
      <xdr:col>2</xdr:col>
      <xdr:colOff>722793</xdr:colOff>
      <xdr:row>2</xdr:row>
      <xdr:rowOff>165160</xdr:rowOff>
    </xdr:to>
    <xdr:sp macro="" textlink="">
      <xdr:nvSpPr>
        <xdr:cNvPr id="2" name="Bouton_Accueil">
          <a:hlinkClick xmlns:r="http://schemas.openxmlformats.org/officeDocument/2006/relationships" r:id="rId1" tooltip="Accueil"/>
        </xdr:cNvPr>
        <xdr:cNvSpPr/>
      </xdr:nvSpPr>
      <xdr:spPr>
        <a:xfrm>
          <a:off x="4238625" y="142875"/>
          <a:ext cx="446568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3</xdr:col>
      <xdr:colOff>35674</xdr:colOff>
      <xdr:row>0</xdr:row>
      <xdr:rowOff>146242</xdr:rowOff>
    </xdr:from>
    <xdr:to>
      <xdr:col>3</xdr:col>
      <xdr:colOff>486476</xdr:colOff>
      <xdr:row>2</xdr:row>
      <xdr:rowOff>168527</xdr:rowOff>
    </xdr:to>
    <xdr:sp macro="[0]!Enregistrer" textlink="">
      <xdr:nvSpPr>
        <xdr:cNvPr id="3" name="Bouton_Accueil"/>
        <xdr:cNvSpPr/>
      </xdr:nvSpPr>
      <xdr:spPr>
        <a:xfrm>
          <a:off x="4760074" y="146242"/>
          <a:ext cx="450802" cy="422335"/>
        </a:xfrm>
        <a:prstGeom prst="roundRect">
          <a:avLst>
            <a:gd name="adj" fmla="val 18511"/>
          </a:avLst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</a:t>
          </a:r>
          <a:endParaRPr lang="fr-FR" sz="1200" b="1"/>
        </a:p>
      </xdr:txBody>
    </xdr:sp>
    <xdr:clientData fPrintsWithSheet="0"/>
  </xdr:twoCellAnchor>
  <xdr:twoCellAnchor editAs="oneCell">
    <xdr:from>
      <xdr:col>2</xdr:col>
      <xdr:colOff>152400</xdr:colOff>
      <xdr:row>14</xdr:row>
      <xdr:rowOff>66675</xdr:rowOff>
    </xdr:from>
    <xdr:to>
      <xdr:col>2</xdr:col>
      <xdr:colOff>701088</xdr:colOff>
      <xdr:row>17</xdr:row>
      <xdr:rowOff>45770</xdr:rowOff>
    </xdr:to>
    <xdr:pic macro="[0]!Réglag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352675"/>
          <a:ext cx="548688" cy="579170"/>
        </a:xfrm>
        <a:prstGeom prst="rect">
          <a:avLst/>
        </a:prstGeom>
      </xdr:spPr>
    </xdr:pic>
    <xdr:clientData/>
  </xdr:twoCellAnchor>
  <xdr:oneCellAnchor>
    <xdr:from>
      <xdr:col>3</xdr:col>
      <xdr:colOff>600074</xdr:colOff>
      <xdr:row>0</xdr:row>
      <xdr:rowOff>152398</xdr:rowOff>
    </xdr:from>
    <xdr:ext cx="7134225" cy="4781551"/>
    <xdr:sp macro="" textlink="">
      <xdr:nvSpPr>
        <xdr:cNvPr id="5" name="ZoneTexte 4"/>
        <xdr:cNvSpPr txBox="1"/>
      </xdr:nvSpPr>
      <xdr:spPr>
        <a:xfrm>
          <a:off x="5324474" y="152398"/>
          <a:ext cx="7134225" cy="4781551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600" b="1"/>
            <a:t>Mode d'emploi du classeur :</a:t>
          </a:r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1 - Sécurités</a:t>
          </a:r>
        </a:p>
        <a:p>
          <a:r>
            <a:rPr lang="fr-FR" sz="1100"/>
            <a:t>Le classeur est protégé, sans mot de passe. La structure ne doit pas être modifiée, sous peine d'affecter le </a:t>
          </a:r>
          <a:r>
            <a:rPr lang="fr-FR" sz="1100" baseline="0"/>
            <a:t> fonctionnement</a:t>
          </a:r>
          <a:br>
            <a:rPr lang="fr-FR" sz="1100" baseline="0"/>
          </a:br>
          <a:r>
            <a:rPr lang="fr-FR" sz="1100" baseline="0"/>
            <a:t>des macros. Il est déconseillé de modifier le nom des feuilles, des colonnes, etc. sans avoir des connaissances en VBA.</a:t>
          </a:r>
          <a:endParaRPr lang="fr-FR" sz="1100"/>
        </a:p>
        <a:p>
          <a:endParaRPr lang="fr-FR" sz="1100"/>
        </a:p>
        <a:p>
          <a:r>
            <a:rPr lang="fr-FR" sz="1100" b="1"/>
            <a:t>2 - Renseigner les tables de référence</a:t>
          </a:r>
        </a:p>
        <a:p>
          <a:r>
            <a:rPr lang="fr-FR" sz="1100"/>
            <a:t>Les tables de référence fournissent</a:t>
          </a:r>
          <a:r>
            <a:rPr lang="fr-FR" sz="1100" baseline="0"/>
            <a:t> les données aux listes déroulantes, dans les feuilles et dans les formulaires.</a:t>
          </a:r>
        </a:p>
        <a:p>
          <a:r>
            <a:rPr lang="fr-FR" sz="1100" baseline="0"/>
            <a:t>Les Catégories, les Fournisseurs, les Techniciens  doivent être renseignés pour pouvoir être disponibles dans ces listes.</a:t>
          </a:r>
        </a:p>
        <a:p>
          <a:endParaRPr lang="fr-FR" sz="1100" baseline="0"/>
        </a:p>
        <a:p>
          <a:r>
            <a:rPr lang="fr-FR" sz="1100" b="1" baseline="0"/>
            <a:t>3 - Renseigner les Paramètres</a:t>
          </a:r>
        </a:p>
        <a:p>
          <a:r>
            <a:rPr lang="fr-FR" sz="1100" baseline="0"/>
            <a:t>La Raison sociale, le Titre du classeur impactent la feuille Accueil et toutes les autres feuilles.</a:t>
          </a:r>
        </a:p>
        <a:p>
          <a:r>
            <a:rPr lang="fr-FR" sz="1100" baseline="0"/>
            <a:t>Après avoir renseigné les tables de référence, choisir également les valeurs par défaut : ces valeurs apparaissent  par </a:t>
          </a:r>
          <a:br>
            <a:rPr lang="fr-FR" sz="1100" baseline="0"/>
          </a:br>
          <a:r>
            <a:rPr lang="fr-FR" sz="1100" baseline="0"/>
            <a:t>défaut  dans les listes déroulantes. On choisira les valeurs les plus fréquentes.</a:t>
          </a:r>
          <a:br>
            <a:rPr lang="fr-FR" sz="1100" baseline="0"/>
          </a:br>
          <a:r>
            <a:rPr lang="fr-FR" sz="1100" baseline="0"/>
            <a:t>Les paramètres de personnalisation du classeur permettent de régler l'apparence des fenêtres et de différents éléments.</a:t>
          </a:r>
        </a:p>
        <a:p>
          <a:r>
            <a:rPr lang="fr-FR" sz="1100" baseline="0"/>
            <a:t> </a:t>
          </a:r>
        </a:p>
        <a:p>
          <a:r>
            <a:rPr lang="fr-FR" sz="1100" b="1"/>
            <a:t>4 - Renseigner l'inventaire</a:t>
          </a:r>
        </a:p>
        <a:p>
          <a:r>
            <a:rPr lang="fr-FR" sz="1100"/>
            <a:t>L'inventaire peut être saisi, avec le stock initial (le stock au moment du début de la gestion).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 b="1"/>
            <a:t>5 - Renseigner</a:t>
          </a:r>
          <a:r>
            <a:rPr lang="fr-FR" sz="1100" b="1" baseline="0"/>
            <a:t> les Entrées et Sorties</a:t>
          </a:r>
        </a:p>
        <a:p>
          <a:r>
            <a:rPr lang="fr-FR" sz="1100" baseline="0"/>
            <a:t>Les Entrées sont attribuées à un Fournisseur, les Sorties à un Technicien. Les montants (Entrées) sont optionnels.</a:t>
          </a:r>
        </a:p>
        <a:p>
          <a:r>
            <a:rPr lang="fr-FR" sz="1100" baseline="0"/>
            <a:t>Les Entrées et les Sorties impactent évidemment le stock actuel (Inventaire). Les boutons ? des formulaires Entrées et </a:t>
          </a:r>
          <a:br>
            <a:rPr lang="fr-FR" sz="1100" baseline="0"/>
          </a:br>
          <a:r>
            <a:rPr lang="fr-FR" sz="1100" baseline="0"/>
            <a:t>Sorties permettent d'accéder à des recherches avancées pour les Pièces, les Fournisseurs, les Techniciens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="1" baseline="0"/>
            <a:t>6 - Exploiter les Statistiques</a:t>
          </a: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Les statistiques sont des tableaux croisés dynamiques. On peut en créer autant que nécessaire, et modifier ceux existants.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OYADJIAN Adrien" refreshedDate="42432.40557210648" createdVersion="4" refreshedVersion="4" minRefreshableVersion="3" recordCount="38">
  <cacheSource type="worksheet">
    <worksheetSource name="Pièces"/>
  </cacheSource>
  <cacheFields count="10">
    <cacheField name="Pièce" numFmtId="0">
      <sharedItems containsBlank="1"/>
    </cacheField>
    <cacheField name="Catégorie" numFmtId="0">
      <sharedItems containsBlank="1" count="9">
        <s v="elec"/>
        <s v="Consommables"/>
        <s v="Assemblage"/>
        <s v="Accessoires"/>
        <s v="Imprimantes"/>
        <s v="Environnement électrique"/>
        <s v="efsfffss"/>
        <s v="egere"/>
        <m/>
      </sharedItems>
    </cacheField>
    <cacheField name="Stock initial" numFmtId="1">
      <sharedItems containsString="0" containsBlank="1" containsNumber="1" containsInteger="1" minValue="4" maxValue="89"/>
    </cacheField>
    <cacheField name="Stock actuel" numFmtId="1">
      <sharedItems containsString="0" containsBlank="1" containsNumber="1" containsInteger="1" minValue="-14" maxValue="161"/>
    </cacheField>
    <cacheField name="Référence" numFmtId="0">
      <sharedItems containsMixedTypes="1" containsNumber="1" containsInteger="1" minValue="56" maxValue="15616616"/>
    </cacheField>
    <cacheField name="Emplacement" numFmtId="0">
      <sharedItems containsBlank="1" containsMixedTypes="1" containsNumber="1" containsInteger="1" minValue="35" maxValue="433886"/>
    </cacheField>
    <cacheField name="Caractéristique" numFmtId="0">
      <sharedItems containsBlank="1" containsMixedTypes="1" containsNumber="1" containsInteger="1" minValue="646" maxValue="651651"/>
    </cacheField>
    <cacheField name="Observations" numFmtId="0">
      <sharedItems containsBlank="1" containsMixedTypes="1" containsNumber="1" containsInteger="1" minValue="384" maxValue="65165161"/>
    </cacheField>
    <cacheField name="Entrées" numFmtId="0">
      <sharedItems containsMixedTypes="1" containsNumber="1" containsInteger="1" minValue="0" maxValue="200"/>
    </cacheField>
    <cacheField name="Sorties" numFmtId="0">
      <sharedItems containsMixedTypes="1" containsNumber="1" containsInteger="1" minValue="0" maxValue="6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OYADJIAN Adrien" refreshedDate="42432.40557210648" createdVersion="4" refreshedVersion="4" minRefreshableVersion="3" recordCount="29">
  <cacheSource type="worksheet">
    <worksheetSource name="Entrées"/>
  </cacheSource>
  <cacheFields count="9">
    <cacheField name="Date" numFmtId="170">
      <sharedItems containsNonDate="0" containsDate="1" containsString="0" containsBlank="1" minDate="2015-08-13T00:00:00" maxDate="2016-08-14T00:00:00" count="18">
        <d v="2016-03-02T10:02:43"/>
        <d v="2016-03-02T10:01:35"/>
        <d v="2016-03-02T09:50:08"/>
        <d v="2016-02-29T10:25:10"/>
        <d v="2016-02-26T08:50:04"/>
        <d v="2016-02-25T10:24:49"/>
        <d v="2016-02-25T09:46:19"/>
        <d v="2016-02-25T09:43:52"/>
        <d v="2016-02-25T09:30:54"/>
        <d v="2016-02-25T09:28:48"/>
        <d v="2016-02-22T11:55:28"/>
        <d v="2016-02-22T11:05:06"/>
        <d v="2016-02-22T11:03:37"/>
        <d v="2016-02-20T00:00:00"/>
        <d v="2015-08-13T00:00:00"/>
        <d v="2016-02-13T00:00:00"/>
        <d v="2016-08-13T00:00:00"/>
        <m/>
      </sharedItems>
      <fieldGroup par="8" base="0">
        <rangePr groupBy="months" startDate="2015-08-13T00:00:00" endDate="2016-08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8/2016"/>
        </groupItems>
      </fieldGroup>
    </cacheField>
    <cacheField name="Référence commande" numFmtId="0">
      <sharedItems containsBlank="1" containsMixedTypes="1" containsNumber="1" containsInteger="1" minValue="0" maxValue="7777"/>
    </cacheField>
    <cacheField name="Pièce" numFmtId="0">
      <sharedItems containsBlank="1"/>
    </cacheField>
    <cacheField name="Fournisseur" numFmtId="0">
      <sharedItems containsBlank="1" count="11">
        <s v="frsfs"/>
        <s v="kkkkeee"/>
        <s v="asasas"/>
        <s v="Eaton"/>
        <s v="Acer"/>
        <s v="Canon"/>
        <s v="Hewlett-Packard"/>
        <s v="IBM"/>
        <s v="Lenovo"/>
        <s v="Belkin"/>
        <m/>
      </sharedItems>
    </cacheField>
    <cacheField name="Quantité" numFmtId="1">
      <sharedItems containsString="0" containsBlank="1" containsNumber="1" containsInteger="1" minValue="1" maxValue="200"/>
    </cacheField>
    <cacheField name="PUHT" numFmtId="168">
      <sharedItems containsString="0" containsBlank="1" containsNumber="1" minValue="0" maxValue="35"/>
    </cacheField>
    <cacheField name="Montant HT" numFmtId="168">
      <sharedItems containsString="0" containsBlank="1" containsNumber="1" containsInteger="1" minValue="0" maxValue="350"/>
    </cacheField>
    <cacheField name="Observations" numFmtId="0">
      <sharedItems containsBlank="1" containsMixedTypes="1" containsNumber="1" containsInteger="1" minValue="0" maxValue="0"/>
    </cacheField>
    <cacheField name="Années" numFmtId="0" databaseField="0">
      <fieldGroup base="0">
        <rangePr groupBy="years" startDate="2015-08-13T00:00:00" endDate="2016-08-14T00:00:00"/>
        <groupItems count="4">
          <s v="&lt;13/08/2015"/>
          <s v="2015"/>
          <s v="2016"/>
          <s v="&gt;14/08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BOYADJIAN Adrien" refreshedDate="42432.40557210648" createdVersion="4" refreshedVersion="4" minRefreshableVersion="3" recordCount="27">
  <cacheSource type="worksheet">
    <worksheetSource name="Sorties"/>
  </cacheSource>
  <cacheFields count="6">
    <cacheField name="Date" numFmtId="170">
      <sharedItems containsNonDate="0" containsDate="1" containsString="0" containsBlank="1" minDate="2015-08-13T00:00:00" maxDate="2016-03-03T08:29:37" count="20">
        <d v="2016-02-24T08:54:33"/>
        <d v="2016-02-22T13:15:09"/>
        <d v="2015-08-13T00:00:00"/>
        <d v="2016-02-22T13:27:00"/>
        <d v="2016-03-02T11:09:32"/>
        <d v="2016-02-22T11:57:27"/>
        <d v="2016-03-02T09:51:09"/>
        <d v="2016-02-25T10:25:06"/>
        <d v="2016-02-22T13:13:04"/>
        <d v="2016-03-02T10:03:04"/>
        <d v="2016-03-02T11:06:05"/>
        <d v="2016-02-25T09:44:09"/>
        <d v="2016-03-02T09:44:40"/>
        <d v="2016-03-01T14:25:53"/>
        <d v="2016-03-03T08:29:37"/>
        <d v="2016-03-03T08:28:57"/>
        <d v="2016-02-13T00:00:00"/>
        <d v="2016-02-20T00:00:00"/>
        <d v="2016-02-25T09:29:18"/>
        <m/>
      </sharedItems>
      <fieldGroup par="5" base="0">
        <rangePr groupBy="months" startDate="2015-08-13T00:00:00" endDate="2016-03-03T08:29:37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3/2016"/>
        </groupItems>
      </fieldGroup>
    </cacheField>
    <cacheField name="Pièce" numFmtId="0">
      <sharedItems containsBlank="1"/>
    </cacheField>
    <cacheField name="Technicien" numFmtId="0">
      <sharedItems containsBlank="1" count="11">
        <s v="Gérard"/>
        <s v="Dominique"/>
        <s v="Louis"/>
        <s v="Michel"/>
        <s v="Rose"/>
        <s v="Pierre"/>
        <s v="dgddd"/>
        <s v="kelly"/>
        <s v="Claude"/>
        <s v="adrien"/>
        <m/>
      </sharedItems>
    </cacheField>
    <cacheField name="Quantité" numFmtId="1">
      <sharedItems containsString="0" containsBlank="1" containsNumber="1" containsInteger="1" minValue="1" maxValue="63"/>
    </cacheField>
    <cacheField name="Observations" numFmtId="0">
      <sharedItems containsBlank="1" containsMixedTypes="1" containsNumber="1" containsInteger="1" minValue="153135" maxValue="153135"/>
    </cacheField>
    <cacheField name="Années" numFmtId="0" databaseField="0">
      <fieldGroup base="0">
        <rangePr groupBy="years" startDate="2015-08-13T00:00:00" endDate="2016-03-03T08:29:37"/>
        <groupItems count="4">
          <s v="&lt;13/08/2015"/>
          <s v="2015"/>
          <s v="2016"/>
          <s v="&gt;03/03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">
  <r>
    <s v="ljnkjhyjg"/>
    <x v="0"/>
    <n v="45"/>
    <n v="45"/>
    <n v="151542"/>
    <s v="htfuy"/>
    <s v="gyfg"/>
    <s v="yjfjfj"/>
    <n v="0"/>
    <n v="0"/>
  </r>
  <r>
    <s v="ugyuygu"/>
    <x v="0"/>
    <n v="52"/>
    <n v="52"/>
    <n v="151542"/>
    <s v="kuhkl"/>
    <s v="yuigi"/>
    <s v="iuoi"/>
    <n v="0"/>
    <n v="0"/>
  </r>
  <r>
    <s v="jhvjhv"/>
    <x v="0"/>
    <n v="15"/>
    <n v="15"/>
    <n v="151542"/>
    <s v="jygjyt"/>
    <s v="uyigiu"/>
    <s v="iulgil"/>
    <n v="0"/>
    <n v="0"/>
  </r>
  <r>
    <s v="sgfrthr"/>
    <x v="0"/>
    <n v="15"/>
    <n v="15"/>
    <n v="151542"/>
    <n v="4384"/>
    <n v="3843"/>
    <n v="384"/>
    <n v="0"/>
    <n v="0"/>
  </r>
  <r>
    <s v="qsfrdsfds"/>
    <x v="0"/>
    <n v="32"/>
    <n v="32"/>
    <n v="151542"/>
    <n v="13531"/>
    <n v="380834"/>
    <n v="38043843"/>
    <n v="0"/>
    <n v="0"/>
  </r>
  <r>
    <s v="azdadada"/>
    <x v="0"/>
    <n v="25"/>
    <n v="25"/>
    <n v="151542"/>
    <n v="4646"/>
    <n v="64684"/>
    <n v="6486436"/>
    <n v="0"/>
    <n v="0"/>
  </r>
  <r>
    <s v="azrsfsefbf"/>
    <x v="0"/>
    <n v="52"/>
    <n v="52"/>
    <n v="151542"/>
    <n v="434"/>
    <n v="48646"/>
    <n v="684666"/>
    <n v="0"/>
    <n v="0"/>
  </r>
  <r>
    <s v="asssssassssss"/>
    <x v="0"/>
    <n v="52"/>
    <n v="52"/>
    <n v="151542"/>
    <m/>
    <m/>
    <m/>
    <n v="0"/>
    <n v="0"/>
  </r>
  <r>
    <s v="biotherm"/>
    <x v="1"/>
    <n v="50"/>
    <n v="30"/>
    <n v="156316"/>
    <s v="1:B1"/>
    <m/>
    <m/>
    <n v="0"/>
    <n v="20"/>
  </r>
  <r>
    <s v="Carte-mère HP 12345"/>
    <x v="2"/>
    <n v="15"/>
    <n v="0"/>
    <n v="354344"/>
    <m/>
    <m/>
    <m/>
    <n v="20"/>
    <n v="35"/>
  </r>
  <r>
    <s v="Cartouche Ultrium 2 To"/>
    <x v="1"/>
    <n v="4"/>
    <n v="-2"/>
    <n v="3587"/>
    <m/>
    <m/>
    <m/>
    <n v="11"/>
    <n v="17"/>
  </r>
  <r>
    <s v="Cartouche Ultrium 4 To"/>
    <x v="1"/>
    <n v="4"/>
    <n v="0"/>
    <n v="788567"/>
    <m/>
    <m/>
    <m/>
    <n v="30"/>
    <n v="34"/>
  </r>
  <r>
    <s v="ddsdsdsdsd"/>
    <x v="3"/>
    <n v="89"/>
    <n v="89"/>
    <s v="89898fzzf"/>
    <m/>
    <m/>
    <m/>
    <n v="0"/>
    <n v="0"/>
  </r>
  <r>
    <s v="demi  grand"/>
    <x v="1"/>
    <n v="50"/>
    <n v="-10"/>
    <n v="25135"/>
    <m/>
    <m/>
    <m/>
    <n v="0"/>
    <n v="60"/>
  </r>
  <r>
    <s v="Imprimante HP LJ 1220"/>
    <x v="4"/>
    <n v="4"/>
    <n v="7"/>
    <n v="344354"/>
    <m/>
    <m/>
    <m/>
    <n v="10"/>
    <n v="7"/>
  </r>
  <r>
    <s v="Imprimante HP LJ 2020"/>
    <x v="4"/>
    <n v="5"/>
    <n v="7"/>
    <n v="365653"/>
    <m/>
    <m/>
    <m/>
    <n v="10"/>
    <n v="8"/>
  </r>
  <r>
    <s v="join cuve"/>
    <x v="1"/>
    <n v="38"/>
    <n v="52"/>
    <n v="32534"/>
    <m/>
    <m/>
    <m/>
    <n v="14"/>
    <n v="0"/>
  </r>
  <r>
    <s v="microooo"/>
    <x v="0"/>
    <n v="15"/>
    <n v="-14"/>
    <n v="1233"/>
    <n v="3131"/>
    <n v="13113"/>
    <s v="aeae"/>
    <n v="26"/>
    <n v="55"/>
  </r>
  <r>
    <s v="newnew"/>
    <x v="3"/>
    <n v="18"/>
    <n v="18"/>
    <n v="18151"/>
    <s v="6:B1"/>
    <m/>
    <m/>
    <n v="0"/>
    <n v="0"/>
  </r>
  <r>
    <s v="Nouvelle pièce"/>
    <x v="0"/>
    <n v="45"/>
    <n v="45"/>
    <n v="6767"/>
    <m/>
    <m/>
    <m/>
    <n v="0"/>
    <n v="0"/>
  </r>
  <r>
    <s v="Onduleur 1 Kva"/>
    <x v="5"/>
    <n v="10"/>
    <n v="0"/>
    <n v="4335"/>
    <m/>
    <m/>
    <m/>
    <n v="10"/>
    <n v="20"/>
  </r>
  <r>
    <s v="peyrichou"/>
    <x v="3"/>
    <n v="10"/>
    <n v="15"/>
    <n v="15616616"/>
    <m/>
    <m/>
    <m/>
    <n v="5"/>
    <n v="0"/>
  </r>
  <r>
    <s v="phillll"/>
    <x v="6"/>
    <n v="15"/>
    <n v="-10"/>
    <n v="564654"/>
    <n v="64646"/>
    <n v="13543"/>
    <n v="54344454"/>
    <n v="0"/>
    <n v="25"/>
  </r>
  <r>
    <s v="pppppppppppp"/>
    <x v="0"/>
    <n v="15"/>
    <n v="20"/>
    <n v="87274"/>
    <m/>
    <m/>
    <m/>
    <n v="5"/>
    <n v="0"/>
  </r>
  <r>
    <s v="qddzqd"/>
    <x v="1"/>
    <n v="25"/>
    <n v="0"/>
    <n v="1631"/>
    <n v="35"/>
    <n v="35435"/>
    <n v="31535"/>
    <n v="0"/>
    <n v="25"/>
  </r>
  <r>
    <s v="qssqsqsqsqsqsqsqs"/>
    <x v="0"/>
    <n v="15"/>
    <n v="39"/>
    <n v="165165"/>
    <n v="165651"/>
    <n v="651651"/>
    <n v="65165161"/>
    <n v="25"/>
    <n v="1"/>
  </r>
  <r>
    <s v="RAM 8 Go"/>
    <x v="2"/>
    <n v="18"/>
    <n v="61"/>
    <n v="56"/>
    <m/>
    <m/>
    <m/>
    <n v="47"/>
    <n v="4"/>
  </r>
  <r>
    <s v="RBE"/>
    <x v="2"/>
    <n v="75"/>
    <n v="44"/>
    <n v="55775"/>
    <n v="4648"/>
    <n v="644866"/>
    <n v="68777"/>
    <n v="0"/>
    <n v="31"/>
  </r>
  <r>
    <s v="RBE2"/>
    <x v="2"/>
    <n v="45"/>
    <n v="45"/>
    <n v="5422"/>
    <n v="433886"/>
    <n v="63646"/>
    <n v="35252"/>
    <n v="0"/>
    <n v="0"/>
  </r>
  <r>
    <s v="RBE3"/>
    <x v="2"/>
    <n v="18"/>
    <n v="18"/>
    <n v="45456"/>
    <n v="43655"/>
    <n v="543435"/>
    <n v="35353"/>
    <n v="20"/>
    <n v="20"/>
  </r>
  <r>
    <s v="supeeerrrrr"/>
    <x v="0"/>
    <n v="14"/>
    <n v="4"/>
    <n v="8488"/>
    <m/>
    <m/>
    <m/>
    <n v="0"/>
    <n v="10"/>
  </r>
  <r>
    <s v="Tapis de souris bleu"/>
    <x v="3"/>
    <n v="12"/>
    <n v="161"/>
    <n v="6556"/>
    <m/>
    <m/>
    <m/>
    <n v="200"/>
    <n v="51"/>
  </r>
  <r>
    <s v="Toner HP 1220 6000 copies"/>
    <x v="1"/>
    <n v="7"/>
    <n v="11"/>
    <n v="7866"/>
    <m/>
    <m/>
    <m/>
    <n v="10"/>
    <n v="6"/>
  </r>
  <r>
    <s v="vrrvr"/>
    <x v="7"/>
    <n v="80"/>
    <n v="80"/>
    <n v="4564"/>
    <n v="64646"/>
    <n v="646"/>
    <n v="646"/>
    <n v="0"/>
    <n v="0"/>
  </r>
  <r>
    <s v="vvvvvvvv"/>
    <x v="0"/>
    <n v="9"/>
    <n v="9"/>
    <n v="43243"/>
    <m/>
    <m/>
    <m/>
    <n v="0"/>
    <n v="0"/>
  </r>
  <r>
    <s v="wxcvbnbvcxw"/>
    <x v="0"/>
    <n v="15"/>
    <n v="27"/>
    <n v="5151"/>
    <n v="15122"/>
    <n v="5561"/>
    <n v="6516515"/>
    <n v="12"/>
    <n v="0"/>
  </r>
  <r>
    <s v="zdezrgergsgs"/>
    <x v="1"/>
    <n v="62"/>
    <n v="76"/>
    <n v="6512"/>
    <n v="6516"/>
    <n v="165161"/>
    <n v="13133"/>
    <n v="77"/>
    <n v="63"/>
  </r>
  <r>
    <m/>
    <x v="8"/>
    <m/>
    <m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9">
  <r>
    <x v="0"/>
    <n v="0"/>
    <s v="Cartouche Ultrium 4 To"/>
    <x v="0"/>
    <n v="10"/>
    <n v="0"/>
    <n v="0"/>
    <s v="azazrr"/>
  </r>
  <r>
    <x v="1"/>
    <n v="0"/>
    <s v="RBE3"/>
    <x v="1"/>
    <n v="20"/>
    <n v="0"/>
    <n v="0"/>
    <s v="esfs"/>
  </r>
  <r>
    <x v="2"/>
    <n v="0"/>
    <s v="microooo"/>
    <x v="2"/>
    <n v="10"/>
    <n v="0"/>
    <n v="0"/>
    <n v="0"/>
  </r>
  <r>
    <x v="3"/>
    <s v="s"/>
    <s v="wxcvbnbvcxw"/>
    <x v="3"/>
    <n v="10"/>
    <n v="0"/>
    <n v="0"/>
    <s v="a"/>
  </r>
  <r>
    <x v="4"/>
    <n v="0"/>
    <s v="qssqsqsqsqsqsqsqs"/>
    <x v="4"/>
    <n v="10"/>
    <n v="0"/>
    <n v="0"/>
    <s v="qqq"/>
  </r>
  <r>
    <x v="5"/>
    <n v="0"/>
    <s v="microooo"/>
    <x v="4"/>
    <n v="16"/>
    <n v="0"/>
    <n v="0"/>
    <s v="aéeae"/>
  </r>
  <r>
    <x v="6"/>
    <n v="0"/>
    <s v="wxcvbnbvcxw"/>
    <x v="4"/>
    <n v="2"/>
    <n v="0"/>
    <n v="0"/>
    <s v="zerrr"/>
  </r>
  <r>
    <x v="7"/>
    <n v="2"/>
    <s v="qssqsqsqsqsqsqsqs"/>
    <x v="4"/>
    <n v="15"/>
    <n v="0"/>
    <n v="0"/>
    <s v="zeee"/>
  </r>
  <r>
    <x v="8"/>
    <n v="0"/>
    <s v="zdezrgergsgs"/>
    <x v="4"/>
    <n v="52"/>
    <n v="0"/>
    <n v="0"/>
    <s v="zerzzz"/>
  </r>
  <r>
    <x v="9"/>
    <n v="0"/>
    <s v="zdezrgergsgs"/>
    <x v="4"/>
    <n v="25"/>
    <n v="0"/>
    <n v="0"/>
    <s v="zerzz"/>
  </r>
  <r>
    <x v="10"/>
    <n v="1111"/>
    <s v="peyrichou"/>
    <x v="5"/>
    <n v="5"/>
    <n v="0"/>
    <n v="0"/>
    <m/>
  </r>
  <r>
    <x v="11"/>
    <n v="7777"/>
    <s v="pppppppppppp"/>
    <x v="4"/>
    <n v="5"/>
    <n v="0"/>
    <n v="0"/>
    <m/>
  </r>
  <r>
    <x v="12"/>
    <n v="527"/>
    <s v="Pièce"/>
    <x v="4"/>
    <n v="7"/>
    <n v="0"/>
    <n v="0"/>
    <m/>
  </r>
  <r>
    <x v="13"/>
    <s v="in15002"/>
    <s v="join cuve"/>
    <x v="4"/>
    <n v="14"/>
    <n v="0"/>
    <n v="0"/>
    <m/>
  </r>
  <r>
    <x v="13"/>
    <s v="ini15001"/>
    <s v="RAM 8 Go"/>
    <x v="4"/>
    <n v="27"/>
    <n v="0"/>
    <n v="0"/>
    <m/>
  </r>
  <r>
    <x v="14"/>
    <s v="IN15001"/>
    <s v="Onduleur 1 Kva"/>
    <x v="3"/>
    <n v="10"/>
    <n v="2.6"/>
    <n v="26"/>
    <m/>
  </r>
  <r>
    <x v="14"/>
    <s v="IN15001"/>
    <s v="Cartouche Ultrium 2 To"/>
    <x v="6"/>
    <n v="10"/>
    <n v="2.5"/>
    <n v="25"/>
    <m/>
  </r>
  <r>
    <x v="14"/>
    <s v="IN15001"/>
    <s v="Cartouche Ultrium 4 To"/>
    <x v="6"/>
    <n v="10"/>
    <n v="2.7"/>
    <n v="27"/>
    <m/>
  </r>
  <r>
    <x v="14"/>
    <s v="IN15001"/>
    <s v="RAM 8 Go"/>
    <x v="7"/>
    <n v="10"/>
    <n v="2.8"/>
    <n v="28"/>
    <m/>
  </r>
  <r>
    <x v="14"/>
    <s v="IN15001"/>
    <s v="Toner HP 1220 6000 copies"/>
    <x v="6"/>
    <n v="10"/>
    <n v="3"/>
    <n v="30"/>
    <m/>
  </r>
  <r>
    <x v="14"/>
    <s v="IN15001"/>
    <s v="Imprimante HP LJ 1220"/>
    <x v="6"/>
    <n v="10"/>
    <n v="3.1"/>
    <n v="31"/>
    <m/>
  </r>
  <r>
    <x v="14"/>
    <s v="IN15001"/>
    <s v="Imprimante HP LJ 2020"/>
    <x v="6"/>
    <n v="10"/>
    <n v="3.2"/>
    <n v="32"/>
    <m/>
  </r>
  <r>
    <x v="14"/>
    <s v="in15002"/>
    <s v="Cartouche Ultrium 4 To"/>
    <x v="6"/>
    <n v="10"/>
    <n v="35"/>
    <n v="350"/>
    <m/>
  </r>
  <r>
    <x v="14"/>
    <s v="in15002"/>
    <s v="RAM 8 Go"/>
    <x v="8"/>
    <n v="10"/>
    <n v="22"/>
    <n v="220"/>
    <m/>
  </r>
  <r>
    <x v="14"/>
    <s v="in15002"/>
    <s v="Carte-mère HP 12345"/>
    <x v="6"/>
    <n v="10"/>
    <n v="2"/>
    <n v="20"/>
    <m/>
  </r>
  <r>
    <x v="15"/>
    <s v="BC16001"/>
    <s v="Tapis de souris bleu"/>
    <x v="9"/>
    <n v="200"/>
    <n v="0.75"/>
    <n v="150"/>
    <m/>
  </r>
  <r>
    <x v="13"/>
    <s v="IN15001"/>
    <s v="Cartouche Ultrium 2 To"/>
    <x v="4"/>
    <n v="1"/>
    <n v="0"/>
    <n v="0"/>
    <m/>
  </r>
  <r>
    <x v="16"/>
    <s v="IN15001"/>
    <s v="Carte-mère HP 12345"/>
    <x v="8"/>
    <n v="10"/>
    <n v="3.9"/>
    <n v="39"/>
    <m/>
  </r>
  <r>
    <x v="17"/>
    <m/>
    <m/>
    <x v="10"/>
    <m/>
    <m/>
    <m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7">
  <r>
    <x v="0"/>
    <s v="biotherm"/>
    <x v="0"/>
    <n v="20"/>
    <m/>
  </r>
  <r>
    <x v="1"/>
    <s v="Carte-mère HP 12345"/>
    <x v="1"/>
    <n v="30"/>
    <m/>
  </r>
  <r>
    <x v="2"/>
    <s v="Carte-mère HP 12345"/>
    <x v="2"/>
    <n v="5"/>
    <m/>
  </r>
  <r>
    <x v="3"/>
    <s v="Cartouche Ultrium 2 To"/>
    <x v="3"/>
    <n v="15"/>
    <m/>
  </r>
  <r>
    <x v="2"/>
    <s v="Cartouche Ultrium 2 To"/>
    <x v="4"/>
    <n v="2"/>
    <m/>
  </r>
  <r>
    <x v="4"/>
    <s v="Cartouche Ultrium 4 To"/>
    <x v="3"/>
    <n v="31"/>
    <n v="153135"/>
  </r>
  <r>
    <x v="2"/>
    <s v="Cartouche Ultrium 4 To"/>
    <x v="5"/>
    <n v="3"/>
    <m/>
  </r>
  <r>
    <x v="5"/>
    <s v="demi  grand"/>
    <x v="1"/>
    <n v="60"/>
    <m/>
  </r>
  <r>
    <x v="2"/>
    <s v="Imprimante HP LJ 1220"/>
    <x v="3"/>
    <n v="7"/>
    <m/>
  </r>
  <r>
    <x v="2"/>
    <s v="Imprimante HP LJ 2020"/>
    <x v="5"/>
    <n v="8"/>
    <m/>
  </r>
  <r>
    <x v="6"/>
    <s v="microooo"/>
    <x v="6"/>
    <n v="20"/>
    <m/>
  </r>
  <r>
    <x v="7"/>
    <s v="microooo"/>
    <x v="0"/>
    <n v="35"/>
    <s v="zzza"/>
  </r>
  <r>
    <x v="8"/>
    <s v="Onduleur 1 Kva"/>
    <x v="2"/>
    <n v="19"/>
    <m/>
  </r>
  <r>
    <x v="2"/>
    <s v="Onduleur 1 Kva"/>
    <x v="0"/>
    <n v="1"/>
    <m/>
  </r>
  <r>
    <x v="9"/>
    <s v="phillll"/>
    <x v="7"/>
    <n v="25"/>
    <s v="azazz"/>
  </r>
  <r>
    <x v="10"/>
    <s v="qddzqd"/>
    <x v="8"/>
    <n v="25"/>
    <m/>
  </r>
  <r>
    <x v="11"/>
    <s v="qssqsqsqsqsqsqsqs"/>
    <x v="2"/>
    <n v="1"/>
    <s v="aaaaeee"/>
  </r>
  <r>
    <x v="2"/>
    <s v="RAM 8 Go"/>
    <x v="5"/>
    <n v="4"/>
    <m/>
  </r>
  <r>
    <x v="12"/>
    <s v="RBE"/>
    <x v="9"/>
    <n v="15"/>
    <m/>
  </r>
  <r>
    <x v="13"/>
    <s v="RBE"/>
    <x v="1"/>
    <n v="16"/>
    <s v="lllll"/>
  </r>
  <r>
    <x v="14"/>
    <s v="RBE3"/>
    <x v="8"/>
    <n v="20"/>
    <m/>
  </r>
  <r>
    <x v="15"/>
    <s v="supeeerrrrr"/>
    <x v="0"/>
    <n v="10"/>
    <m/>
  </r>
  <r>
    <x v="16"/>
    <s v="Tapis de souris bleu"/>
    <x v="3"/>
    <n v="50"/>
    <m/>
  </r>
  <r>
    <x v="17"/>
    <s v="Tapis de souris bleu"/>
    <x v="8"/>
    <n v="1"/>
    <m/>
  </r>
  <r>
    <x v="2"/>
    <s v="Toner HP 1220 6000 copies"/>
    <x v="3"/>
    <n v="6"/>
    <m/>
  </r>
  <r>
    <x v="18"/>
    <s v="zdezrgergsgs"/>
    <x v="3"/>
    <n v="63"/>
    <s v="rezeeee"/>
  </r>
  <r>
    <x v="19"/>
    <m/>
    <x v="10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3" cacheId="13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H21:T27" firstHeaderRow="1" firstDataRow="2" firstDataCol="2"/>
  <pivotFields count="9">
    <pivotField axis="axisRow" compact="0" outline="0" showAll="0" sortType="ascending">
      <items count="15">
        <item x="3"/>
        <item x="5"/>
        <item x="6"/>
        <item x="8"/>
        <item h="1"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compact="0" outline="0" showAll="0"/>
    <pivotField compact="0" outline="0" showAll="0"/>
    <pivotField axis="axisCol" compact="0" outline="0" showAll="0">
      <items count="12">
        <item x="9"/>
        <item x="3"/>
        <item x="6"/>
        <item x="7"/>
        <item x="8"/>
        <item x="10"/>
        <item x="4"/>
        <item x="5"/>
        <item x="2"/>
        <item x="0"/>
        <item x="1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5">
    <i>
      <x v="1"/>
      <x v="3"/>
    </i>
    <i>
      <x v="2"/>
      <x/>
    </i>
    <i r="1">
      <x v="3"/>
    </i>
    <i r="1">
      <x v="8"/>
    </i>
    <i t="grand">
      <x/>
    </i>
  </rowItems>
  <colFields count="1">
    <field x="3"/>
  </colFields>
  <colItems count="11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Montants HT" fld="6" baseField="0" baseItem="3" numFmtId="169"/>
  </dataFields>
  <formats count="16">
    <format dxfId="19">
      <pivotArea field="8" type="button" dataOnly="0" labelOnly="1" outline="0" axis="axisRow" fieldPosition="0"/>
    </format>
    <format dxfId="18">
      <pivotArea field="0" type="button" dataOnly="0" labelOnly="1" outline="0" axis="axisRow" fieldPosition="1"/>
    </format>
    <format dxfId="17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6">
      <pivotArea dataOnly="0" labelOnly="1" grandCol="1" outline="0" fieldPosition="0"/>
    </format>
    <format dxfId="15">
      <pivotArea field="8" type="button" dataOnly="0" labelOnly="1" outline="0" axis="axisRow" fieldPosition="0"/>
    </format>
    <format dxfId="14">
      <pivotArea field="0" type="button" dataOnly="0" labelOnly="1" outline="0" axis="axisRow" fieldPosition="1"/>
    </format>
    <format dxfId="13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12">
      <pivotArea dataOnly="0" labelOnly="1" grandCol="1" outline="0" fieldPosition="0"/>
    </format>
    <format dxfId="11">
      <pivotArea field="8" type="button" dataOnly="0" labelOnly="1" outline="0" axis="axisRow" fieldPosition="0"/>
    </format>
    <format dxfId="10">
      <pivotArea field="0" type="button" dataOnly="0" labelOnly="1" outline="0" axis="axisRow" fieldPosition="1"/>
    </format>
    <format dxfId="9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8">
      <pivotArea dataOnly="0" labelOnly="1" grandCol="1" outline="0" fieldPosition="0"/>
    </format>
    <format dxfId="7">
      <pivotArea type="origin" dataOnly="0" labelOnly="1" outline="0" fieldPosition="0"/>
    </format>
    <format dxfId="6">
      <pivotArea field="3" type="button" dataOnly="0" labelOnly="1" outline="0" axis="axisCol" fieldPosition="0"/>
    </format>
    <format dxfId="5">
      <pivotArea type="topRight" dataOnly="0" labelOnly="1" outline="0" fieldPosition="0"/>
    </format>
    <format dxfId="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H3:T9" firstHeaderRow="1" firstDataRow="2" firstDataCol="2"/>
  <pivotFields count="9">
    <pivotField axis="axisRow" compact="0" outline="0" showAll="0" sortType="ascending">
      <items count="15">
        <item x="3"/>
        <item x="5"/>
        <item x="6"/>
        <item x="8"/>
        <item h="1"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compact="0" outline="0" showAll="0"/>
    <pivotField compact="0" outline="0" showAll="0"/>
    <pivotField axis="axisCol" compact="0" outline="0" showAll="0">
      <items count="12">
        <item x="9"/>
        <item x="3"/>
        <item x="6"/>
        <item x="7"/>
        <item x="8"/>
        <item x="10"/>
        <item x="4"/>
        <item x="5"/>
        <item x="2"/>
        <item x="0"/>
        <item x="1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8"/>
    <field x="0"/>
  </rowFields>
  <rowItems count="5">
    <i>
      <x v="1"/>
      <x v="3"/>
    </i>
    <i>
      <x v="2"/>
      <x/>
    </i>
    <i r="1">
      <x v="3"/>
    </i>
    <i r="1">
      <x v="8"/>
    </i>
    <i t="grand">
      <x/>
    </i>
  </rowItems>
  <colFields count="1">
    <field x="3"/>
  </colFields>
  <colItems count="11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Quantités" fld="4" baseField="0" baseItem="0"/>
  </dataFields>
  <formats count="15">
    <format dxfId="34">
      <pivotArea field="8" type="button" dataOnly="0" labelOnly="1" outline="0" axis="axisRow" fieldPosition="0"/>
    </format>
    <format dxfId="33">
      <pivotArea field="0" type="button" dataOnly="0" labelOnly="1" outline="0" axis="axisRow" fieldPosition="1"/>
    </format>
    <format dxfId="32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31">
      <pivotArea dataOnly="0" labelOnly="1" grandCol="1" outline="0" fieldPosition="0"/>
    </format>
    <format dxfId="30">
      <pivotArea field="8" type="button" dataOnly="0" labelOnly="1" outline="0" axis="axisRow" fieldPosition="0"/>
    </format>
    <format dxfId="29">
      <pivotArea field="0" type="button" dataOnly="0" labelOnly="1" outline="0" axis="axisRow" fieldPosition="1"/>
    </format>
    <format dxfId="28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7">
      <pivotArea dataOnly="0" labelOnly="1" grandCol="1" outline="0" fieldPosition="0"/>
    </format>
    <format dxfId="26">
      <pivotArea field="8" type="button" dataOnly="0" labelOnly="1" outline="0" axis="axisRow" fieldPosition="0"/>
    </format>
    <format dxfId="25">
      <pivotArea field="0" type="button" dataOnly="0" labelOnly="1" outline="0" axis="axisRow" fieldPosition="1"/>
    </format>
    <format dxfId="24">
      <pivotArea dataOnly="0" labelOnly="1" outline="0" fieldPosition="0">
        <references count="1">
          <reference field="3" count="5">
            <x v="0"/>
            <x v="1"/>
            <x v="2"/>
            <x v="3"/>
            <x v="4"/>
          </reference>
        </references>
      </pivotArea>
    </format>
    <format dxfId="23">
      <pivotArea dataOnly="0" labelOnly="1" grandCol="1" outline="0" fieldPosition="0"/>
    </format>
    <format dxfId="22">
      <pivotArea type="origin" dataOnly="0" labelOnly="1" outline="0" fieldPosition="0"/>
    </format>
    <format dxfId="21">
      <pivotArea field="3" type="button" dataOnly="0" labelOnly="1" outline="0" axis="axisCol" fieldPosition="0"/>
    </format>
    <format dxfId="20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A3:B10" firstHeaderRow="2" firstDataRow="2" firstDataCol="1"/>
  <pivotFields count="10">
    <pivotField compact="0" outline="0" showAll="0"/>
    <pivotField axis="axisRow" compact="0" outline="0" showAll="0">
      <items count="10">
        <item x="3"/>
        <item x="2"/>
        <item x="1"/>
        <item x="5"/>
        <item x="4"/>
        <item h="1" x="8"/>
        <item h="1" x="0"/>
        <item h="1" x="6"/>
        <item h="1" x="7"/>
        <item t="default"/>
      </items>
    </pivotField>
    <pivotField compact="0" outline="0" showAll="0"/>
    <pivotField dataField="1"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/>
    <pivotField compact="0" outline="0" showAll="0"/>
    <pivotField compact="0" outline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tocks actuels" fld="3" baseField="1" baseItem="0"/>
  </dataFields>
  <formats count="5">
    <format dxfId="39">
      <pivotArea field="1" type="button" dataOnly="0" labelOnly="1" outline="0" axis="axisRow" fieldPosition="0"/>
    </format>
    <format dxfId="38">
      <pivotArea field="1" type="button" dataOnly="0" labelOnly="1" outline="0" axis="axisRow" fieldPosition="0"/>
    </format>
    <format dxfId="37">
      <pivotArea field="1" type="button" dataOnly="0" labelOnly="1" outline="0" axis="axisRow" fieldPosition="0"/>
    </format>
    <format dxfId="36">
      <pivotArea type="origin" dataOnly="0" labelOnly="1" outline="0" fieldPosition="0"/>
    </format>
    <format dxfId="35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5" cacheId="17" applyNumberFormats="0" applyBorderFormats="0" applyFontFormats="0" applyPatternFormats="0" applyAlignmentFormats="0" applyWidthHeightFormats="1" dataCaption="Valeurs" updatedVersion="4" minRefreshableVersion="3" itemPrintTitles="1" createdVersion="4" indent="0" compact="0" compactData="0" gridDropZones="1" multipleFieldFilters="0">
  <location ref="H40:T45" firstHeaderRow="1" firstDataRow="2" firstDataCol="2"/>
  <pivotFields count="6">
    <pivotField axis="axisRow" compact="0" outline="0" showAll="0" sortType="ascending">
      <items count="15">
        <item x="3"/>
        <item x="5"/>
        <item x="6"/>
        <item x="8"/>
        <item h="1"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compact="0" outline="0" showAll="0"/>
    <pivotField axis="axisCol" compact="0" outline="0" showAll="0" defaultSubtotal="0">
      <items count="11">
        <item x="0"/>
        <item x="2"/>
        <item x="3"/>
        <item x="5"/>
        <item x="4"/>
        <item x="10"/>
        <item x="8"/>
        <item x="1"/>
        <item x="6"/>
        <item x="9"/>
        <item x="7"/>
      </items>
    </pivotField>
    <pivotField dataField="1" compact="0" outline="0" showAll="0"/>
    <pivotField compact="0" outline="0" showAll="0"/>
    <pivotField axis="axisRow" compact="0" outline="0" showAll="0" defaultSubtotal="0">
      <items count="4">
        <item x="0"/>
        <item x="1"/>
        <item x="2"/>
        <item x="3"/>
      </items>
    </pivotField>
  </pivotFields>
  <rowFields count="2">
    <field x="5"/>
    <field x="0"/>
  </rowFields>
  <rowItems count="4">
    <i>
      <x v="1"/>
      <x v="3"/>
    </i>
    <i>
      <x v="2"/>
      <x/>
    </i>
    <i r="1">
      <x v="8"/>
    </i>
    <i t="grand">
      <x/>
    </i>
  </rowItems>
  <colFields count="1">
    <field x="2"/>
  </colFields>
  <colItems count="11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Quantités" fld="3" baseField="0" baseItem="0"/>
  </dataFields>
  <formats count="11">
    <format dxfId="50">
      <pivotArea field="5" type="button" dataOnly="0" labelOnly="1" outline="0" axis="axisRow" fieldPosition="0"/>
    </format>
    <format dxfId="49">
      <pivotArea field="0" type="button" dataOnly="0" labelOnly="1" outline="0" axis="axisRow" fieldPosition="1"/>
    </format>
    <format dxfId="48">
      <pivotArea dataOnly="0" labelOnly="1" grandCol="1" outline="0" fieldPosition="0"/>
    </format>
    <format dxfId="47">
      <pivotArea field="5" type="button" dataOnly="0" labelOnly="1" outline="0" axis="axisRow" fieldPosition="0"/>
    </format>
    <format dxfId="46">
      <pivotArea field="0" type="button" dataOnly="0" labelOnly="1" outline="0" axis="axisRow" fieldPosition="1"/>
    </format>
    <format dxfId="45">
      <pivotArea dataOnly="0" labelOnly="1" grandCol="1" outline="0" fieldPosition="0"/>
    </format>
    <format dxfId="44">
      <pivotArea field="5" type="button" dataOnly="0" labelOnly="1" outline="0" axis="axisRow" fieldPosition="0"/>
    </format>
    <format dxfId="43">
      <pivotArea field="0" type="button" dataOnly="0" labelOnly="1" outline="0" axis="axisRow" fieldPosition="1"/>
    </format>
    <format dxfId="42">
      <pivotArea dataOnly="0" labelOnly="1" grandCol="1" outline="0" fieldPosition="0"/>
    </format>
    <format dxfId="41">
      <pivotArea type="origin" dataOnly="0" labelOnly="1" outline="0" fieldPosition="0"/>
    </format>
    <format dxfId="40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8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5"/>
  <sheetViews>
    <sheetView tabSelected="1" workbookViewId="0">
      <selection activeCell="B3" sqref="B3"/>
    </sheetView>
  </sheetViews>
  <sheetFormatPr baseColWidth="10" defaultColWidth="11.42578125" defaultRowHeight="15" x14ac:dyDescent="0.25"/>
  <cols>
    <col min="1" max="1" width="11.42578125" style="22"/>
    <col min="2" max="2" width="47.7109375" style="22" customWidth="1"/>
    <col min="3" max="16384" width="11.42578125" style="22"/>
  </cols>
  <sheetData>
    <row r="1" spans="3:3" ht="31.5" customHeight="1" x14ac:dyDescent="0.25"/>
    <row r="2" spans="3:3" ht="31.5" customHeight="1" x14ac:dyDescent="0.25"/>
    <row r="3" spans="3:3" ht="31.5" customHeight="1" x14ac:dyDescent="0.35">
      <c r="C3" s="23"/>
    </row>
    <row r="4" spans="3:3" ht="31.5" customHeight="1" x14ac:dyDescent="0.35">
      <c r="C4" s="23" t="str">
        <f>Titre</f>
        <v>Gestion de stocks</v>
      </c>
    </row>
    <row r="5" spans="3:3" ht="318.75" customHeight="1" x14ac:dyDescent="0.25"/>
  </sheetData>
  <sheetProtection sheet="1" objects="1" scenarios="1" selectLockedCells="1" sort="0" autoFilter="0" pivotTables="0" selectUnlockedCells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F56"/>
  <sheetViews>
    <sheetView workbookViewId="0">
      <pane ySplit="3" topLeftCell="A4" activePane="bottomLeft" state="frozen"/>
      <selection activeCell="B2" sqref="B2"/>
      <selection pane="bottomLeft"/>
    </sheetView>
  </sheetViews>
  <sheetFormatPr baseColWidth="10" defaultColWidth="11.42578125" defaultRowHeight="15" x14ac:dyDescent="0.25"/>
  <cols>
    <col min="1" max="1" width="24.140625" style="1" customWidth="1"/>
    <col min="2" max="2" width="28.28515625" style="1" customWidth="1"/>
    <col min="3" max="3" width="10.7109375" style="2" customWidth="1"/>
    <col min="4" max="4" width="11" style="1" customWidth="1"/>
    <col min="5" max="7" width="19.7109375" style="7" customWidth="1"/>
    <col min="8" max="8" width="19.7109375" style="1" customWidth="1"/>
    <col min="9" max="10" width="12.140625" style="1" customWidth="1"/>
    <col min="11" max="11" width="14.140625" style="1" customWidth="1"/>
    <col min="12" max="12" width="21.7109375" style="1" customWidth="1"/>
    <col min="13" max="14" width="0" style="2" hidden="1" customWidth="1"/>
    <col min="15" max="15" width="20.140625" style="1" customWidth="1"/>
    <col min="16" max="16" width="19.28515625" style="1" customWidth="1"/>
    <col min="17" max="17" width="18.140625" style="1" customWidth="1"/>
    <col min="18" max="18" width="16.85546875" style="1" customWidth="1"/>
    <col min="19" max="20" width="17.42578125" style="1" customWidth="1"/>
    <col min="21" max="21" width="19.140625" style="1" customWidth="1"/>
    <col min="22" max="22" width="18.5703125" style="1" customWidth="1"/>
    <col min="23" max="23" width="17.5703125" style="1" customWidth="1"/>
    <col min="24" max="24" width="18.140625" style="1" customWidth="1"/>
    <col min="25" max="16384" width="11.42578125" style="1"/>
  </cols>
  <sheetData>
    <row r="1" spans="1:32" s="30" customFormat="1" ht="21" x14ac:dyDescent="0.25">
      <c r="A1" s="33" t="s">
        <v>8</v>
      </c>
      <c r="B1" s="27"/>
      <c r="C1" s="28">
        <f>SUBTOTAL(9,C3:C41)</f>
        <v>1070</v>
      </c>
      <c r="D1" s="28">
        <f>SUBTOTAL(9,D3:D41)</f>
        <v>1110</v>
      </c>
      <c r="E1" s="29"/>
      <c r="F1" s="29"/>
      <c r="G1" s="29"/>
      <c r="H1" s="27"/>
      <c r="I1" s="28">
        <f>SUBTOTAL(9,I3:I41)</f>
        <v>532</v>
      </c>
      <c r="J1" s="28">
        <f>SUBTOTAL(9,J3:J41)</f>
        <v>492</v>
      </c>
      <c r="M1" s="31"/>
      <c r="N1" s="31"/>
    </row>
    <row r="2" spans="1:32" s="11" customFormat="1" ht="46.5" customHeight="1" x14ac:dyDescent="0.25">
      <c r="A2" s="14"/>
      <c r="B2" s="14"/>
      <c r="C2" s="15"/>
      <c r="D2" s="14"/>
      <c r="E2" s="16"/>
      <c r="F2" s="16"/>
      <c r="G2" s="16"/>
      <c r="H2" s="14"/>
      <c r="I2" s="14"/>
      <c r="J2" s="14"/>
      <c r="M2" s="12"/>
      <c r="N2" s="12"/>
    </row>
    <row r="3" spans="1:32" s="32" customFormat="1" ht="30" x14ac:dyDescent="0.25">
      <c r="A3" s="50" t="s">
        <v>2</v>
      </c>
      <c r="B3" s="74" t="s">
        <v>56</v>
      </c>
      <c r="C3" s="51" t="s">
        <v>14</v>
      </c>
      <c r="D3" s="52" t="s">
        <v>13</v>
      </c>
      <c r="E3" s="52" t="s">
        <v>105</v>
      </c>
      <c r="F3" s="52" t="s">
        <v>108</v>
      </c>
      <c r="G3" s="52" t="s">
        <v>126</v>
      </c>
      <c r="H3" s="52" t="s">
        <v>10</v>
      </c>
      <c r="I3" s="79" t="s">
        <v>11</v>
      </c>
      <c r="J3" s="79" t="s">
        <v>12</v>
      </c>
      <c r="K3" s="52" t="s">
        <v>103</v>
      </c>
      <c r="M3" s="32" t="s">
        <v>3</v>
      </c>
      <c r="N3" s="32" t="s">
        <v>3</v>
      </c>
      <c r="AC3" s="32" t="s">
        <v>1</v>
      </c>
      <c r="AF3" s="32" t="s">
        <v>0</v>
      </c>
    </row>
    <row r="4" spans="1:32" ht="14.45" customHeight="1" x14ac:dyDescent="0.25">
      <c r="A4" t="s">
        <v>163</v>
      </c>
      <c r="B4" s="7" t="s">
        <v>93</v>
      </c>
      <c r="C4" s="2">
        <v>45</v>
      </c>
      <c r="D4" s="6">
        <f>C4+I4-J4</f>
        <v>45</v>
      </c>
      <c r="E4" s="7">
        <v>151542</v>
      </c>
      <c r="F4" s="7" t="s">
        <v>164</v>
      </c>
      <c r="G4" s="7" t="s">
        <v>165</v>
      </c>
      <c r="H4" s="20" t="s">
        <v>166</v>
      </c>
      <c r="I4" s="5">
        <f>SUMIF(Entrées!C:C,A:A,Entrées!E:E)</f>
        <v>0</v>
      </c>
      <c r="J4" s="5">
        <f>SUMIF(Sorties!B:B,A:A,Sorties!D:D)</f>
        <v>0</v>
      </c>
      <c r="L4" s="3"/>
    </row>
    <row r="5" spans="1:32" ht="14.45" customHeight="1" x14ac:dyDescent="0.25">
      <c r="A5" t="s">
        <v>159</v>
      </c>
      <c r="B5" s="7" t="s">
        <v>93</v>
      </c>
      <c r="C5" s="2">
        <v>52</v>
      </c>
      <c r="D5" s="6">
        <f t="shared" ref="D5:D10" si="0">C5+I5-J5</f>
        <v>52</v>
      </c>
      <c r="E5" s="7">
        <v>151542</v>
      </c>
      <c r="F5" s="7" t="s">
        <v>160</v>
      </c>
      <c r="G5" s="7" t="s">
        <v>161</v>
      </c>
      <c r="H5" s="20" t="s">
        <v>162</v>
      </c>
      <c r="I5" s="5">
        <f>SUMIF(Entrées!C:C,A:A,Entrées!E:E)</f>
        <v>0</v>
      </c>
      <c r="J5" s="5">
        <f>SUMIF(Sorties!B:B,A:A,Sorties!D:D)</f>
        <v>0</v>
      </c>
      <c r="L5" s="3"/>
    </row>
    <row r="6" spans="1:32" ht="14.45" customHeight="1" x14ac:dyDescent="0.25">
      <c r="A6" t="s">
        <v>155</v>
      </c>
      <c r="B6" s="7" t="s">
        <v>93</v>
      </c>
      <c r="C6" s="2">
        <v>15</v>
      </c>
      <c r="D6" s="6">
        <f t="shared" si="0"/>
        <v>15</v>
      </c>
      <c r="E6" s="7">
        <v>151542</v>
      </c>
      <c r="F6" s="7" t="s">
        <v>156</v>
      </c>
      <c r="G6" s="7" t="s">
        <v>157</v>
      </c>
      <c r="H6" s="20" t="s">
        <v>158</v>
      </c>
      <c r="I6" s="5">
        <f>SUMIF(Entrées!C:C,A:A,Entrées!E:E)</f>
        <v>0</v>
      </c>
      <c r="J6" s="5">
        <f>SUMIF(Sorties!B:B,A:A,Sorties!D:D)</f>
        <v>0</v>
      </c>
      <c r="L6" s="3"/>
    </row>
    <row r="7" spans="1:32" ht="14.45" customHeight="1" x14ac:dyDescent="0.25">
      <c r="A7" t="s">
        <v>154</v>
      </c>
      <c r="B7" s="7" t="s">
        <v>93</v>
      </c>
      <c r="C7" s="2">
        <v>15</v>
      </c>
      <c r="D7" s="6">
        <f t="shared" si="0"/>
        <v>15</v>
      </c>
      <c r="E7" s="7">
        <v>151542</v>
      </c>
      <c r="F7" s="7">
        <v>4384</v>
      </c>
      <c r="G7" s="7">
        <v>3843</v>
      </c>
      <c r="H7" s="20">
        <v>384</v>
      </c>
      <c r="I7" s="5">
        <f>SUMIF(Entrées!C:C,A:A,Entrées!E:E)</f>
        <v>0</v>
      </c>
      <c r="J7" s="5">
        <f>SUMIF(Sorties!B:B,A:A,Sorties!D:D)</f>
        <v>0</v>
      </c>
      <c r="L7" s="3"/>
    </row>
    <row r="8" spans="1:32" ht="14.45" customHeight="1" x14ac:dyDescent="0.25">
      <c r="A8" t="s">
        <v>153</v>
      </c>
      <c r="B8" s="7" t="s">
        <v>93</v>
      </c>
      <c r="C8" s="2">
        <v>32</v>
      </c>
      <c r="D8" s="6">
        <f t="shared" si="0"/>
        <v>32</v>
      </c>
      <c r="E8" s="7">
        <v>151542</v>
      </c>
      <c r="F8" s="7">
        <v>13531</v>
      </c>
      <c r="G8" s="7">
        <v>380834</v>
      </c>
      <c r="H8" s="20">
        <v>38043843</v>
      </c>
      <c r="I8" s="5">
        <f>SUMIF(Entrées!C:C,A:A,Entrées!E:E)</f>
        <v>0</v>
      </c>
      <c r="J8" s="5">
        <f>SUMIF(Sorties!B:B,A:A,Sorties!D:D)</f>
        <v>0</v>
      </c>
      <c r="L8" s="3"/>
    </row>
    <row r="9" spans="1:32" ht="14.45" customHeight="1" x14ac:dyDescent="0.25">
      <c r="A9" t="s">
        <v>152</v>
      </c>
      <c r="B9" s="7" t="s">
        <v>93</v>
      </c>
      <c r="C9" s="2">
        <v>25</v>
      </c>
      <c r="D9" s="6">
        <f t="shared" si="0"/>
        <v>25</v>
      </c>
      <c r="E9" s="7">
        <v>151542</v>
      </c>
      <c r="F9" s="7">
        <v>4646</v>
      </c>
      <c r="G9" s="7">
        <v>64684</v>
      </c>
      <c r="H9" s="20">
        <v>6486436</v>
      </c>
      <c r="I9" s="5">
        <f>SUMIF(Entrées!C:C,A:A,Entrées!E:E)</f>
        <v>0</v>
      </c>
      <c r="J9" s="5">
        <f>SUMIF(Sorties!B:B,A:A,Sorties!D:D)</f>
        <v>0</v>
      </c>
      <c r="L9" s="3"/>
    </row>
    <row r="10" spans="1:32" ht="14.45" customHeight="1" x14ac:dyDescent="0.25">
      <c r="A10" t="s">
        <v>151</v>
      </c>
      <c r="B10" s="7" t="s">
        <v>93</v>
      </c>
      <c r="C10" s="2">
        <v>52</v>
      </c>
      <c r="D10" s="6">
        <f t="shared" si="0"/>
        <v>52</v>
      </c>
      <c r="E10" s="7">
        <v>151542</v>
      </c>
      <c r="F10" s="7">
        <v>434</v>
      </c>
      <c r="G10" s="7">
        <v>48646</v>
      </c>
      <c r="H10" s="20">
        <v>684666</v>
      </c>
      <c r="I10" s="5">
        <f>SUMIF(Entrées!C:C,A:A,Entrées!E:E)</f>
        <v>0</v>
      </c>
      <c r="J10" s="5">
        <f>SUMIF(Sorties!B:B,A:A,Sorties!D:D)</f>
        <v>0</v>
      </c>
      <c r="L10" s="3"/>
    </row>
    <row r="11" spans="1:32" ht="14.45" customHeight="1" x14ac:dyDescent="0.25">
      <c r="A11" t="s">
        <v>104</v>
      </c>
      <c r="B11" s="7" t="s">
        <v>93</v>
      </c>
      <c r="C11" s="2">
        <v>52</v>
      </c>
      <c r="D11" s="6">
        <f t="shared" ref="D11:D40" si="1">C11+I11-J11</f>
        <v>52</v>
      </c>
      <c r="E11" s="7">
        <v>151542</v>
      </c>
      <c r="H11" s="20"/>
      <c r="I11" s="5">
        <f>SUMIF(Entrées!C:C,A:A,Entrées!E:E)</f>
        <v>0</v>
      </c>
      <c r="J11" s="5">
        <f>SUMIF(Sorties!B:B,A:A,Sorties!D:D)</f>
        <v>0</v>
      </c>
      <c r="L11" s="3"/>
    </row>
    <row r="12" spans="1:32" ht="14.45" customHeight="1" x14ac:dyDescent="0.25">
      <c r="A12" t="s">
        <v>111</v>
      </c>
      <c r="B12" s="7" t="s">
        <v>58</v>
      </c>
      <c r="C12" s="2">
        <v>50</v>
      </c>
      <c r="D12" s="6">
        <f t="shared" si="1"/>
        <v>30</v>
      </c>
      <c r="E12" s="7">
        <v>156316</v>
      </c>
      <c r="F12" s="7" t="s">
        <v>112</v>
      </c>
      <c r="H12" s="20"/>
      <c r="I12" s="5">
        <f>SUMIF(Entrées!C:C,A:A,Entrées!E:E)</f>
        <v>0</v>
      </c>
      <c r="J12" s="5">
        <f>SUMIF(Sorties!B:B,A:A,Sorties!D:D)</f>
        <v>20</v>
      </c>
      <c r="L12" s="3"/>
    </row>
    <row r="13" spans="1:32" ht="14.45" customHeight="1" x14ac:dyDescent="0.25">
      <c r="A13" t="s">
        <v>52</v>
      </c>
      <c r="B13" s="7" t="s">
        <v>48</v>
      </c>
      <c r="C13" s="2">
        <v>15</v>
      </c>
      <c r="D13" s="6">
        <f t="shared" si="1"/>
        <v>0</v>
      </c>
      <c r="E13" s="7">
        <v>354344</v>
      </c>
      <c r="H13" s="20"/>
      <c r="I13" s="5">
        <f>SUMIF(Entrées!C:C,A:A,Entrées!E:E)</f>
        <v>20</v>
      </c>
      <c r="J13" s="5">
        <f>SUMIF(Sorties!B:B,A:A,Sorties!D:D)</f>
        <v>35</v>
      </c>
      <c r="L13" s="3"/>
    </row>
    <row r="14" spans="1:32" ht="14.45" customHeight="1" x14ac:dyDescent="0.25">
      <c r="A14" s="7" t="s">
        <v>47</v>
      </c>
      <c r="B14" s="7" t="s">
        <v>58</v>
      </c>
      <c r="C14" s="2">
        <v>4</v>
      </c>
      <c r="D14" s="6">
        <f t="shared" si="1"/>
        <v>-2</v>
      </c>
      <c r="E14" s="7">
        <v>3587</v>
      </c>
      <c r="H14" s="20"/>
      <c r="I14" s="5">
        <f>SUMIF(Entrées!C:C,A:A,Entrées!E:E)</f>
        <v>11</v>
      </c>
      <c r="J14" s="5">
        <f>SUMIF(Sorties!B:B,A:A,Sorties!D:D)</f>
        <v>17</v>
      </c>
      <c r="K14" s="1">
        <v>14</v>
      </c>
      <c r="L14" s="3"/>
    </row>
    <row r="15" spans="1:32" ht="14.45" customHeight="1" x14ac:dyDescent="0.25">
      <c r="A15" s="7" t="s">
        <v>50</v>
      </c>
      <c r="B15" s="7" t="s">
        <v>58</v>
      </c>
      <c r="C15" s="2">
        <v>4</v>
      </c>
      <c r="D15" s="6">
        <f t="shared" si="1"/>
        <v>0</v>
      </c>
      <c r="E15" s="7">
        <v>788567</v>
      </c>
      <c r="H15" s="20"/>
      <c r="I15" s="5">
        <f>SUMIF(Entrées!C:C,A:A,Entrées!E:E)</f>
        <v>30</v>
      </c>
      <c r="J15" s="5">
        <f>SUMIF(Sorties!B:B,A:A,Sorties!D:D)</f>
        <v>34</v>
      </c>
      <c r="K15" s="1">
        <v>15</v>
      </c>
      <c r="L15" s="3"/>
    </row>
    <row r="16" spans="1:32" ht="14.45" customHeight="1" x14ac:dyDescent="0.25">
      <c r="A16" t="s">
        <v>106</v>
      </c>
      <c r="B16" s="7" t="s">
        <v>72</v>
      </c>
      <c r="C16" s="2">
        <v>89</v>
      </c>
      <c r="D16" s="6">
        <f t="shared" si="1"/>
        <v>89</v>
      </c>
      <c r="E16" s="7" t="s">
        <v>107</v>
      </c>
      <c r="H16" s="20"/>
      <c r="I16" s="5">
        <f>SUMIF(Entrées!C:C,A:A,Entrées!E:E)</f>
        <v>0</v>
      </c>
      <c r="J16" s="5">
        <f>SUMIF(Sorties!B:B,A:A,Sorties!D:D)</f>
        <v>0</v>
      </c>
      <c r="K16" s="1">
        <v>10</v>
      </c>
      <c r="L16" s="3"/>
    </row>
    <row r="17" spans="1:12" ht="14.45" customHeight="1" x14ac:dyDescent="0.25">
      <c r="A17" t="s">
        <v>102</v>
      </c>
      <c r="B17" s="7" t="s">
        <v>58</v>
      </c>
      <c r="C17" s="2">
        <v>50</v>
      </c>
      <c r="D17" s="6">
        <f t="shared" si="1"/>
        <v>-10</v>
      </c>
      <c r="E17" s="7">
        <v>25135</v>
      </c>
      <c r="H17" s="20"/>
      <c r="I17" s="5">
        <f>SUMIF(Entrées!C:C,A:A,Entrées!E:E)</f>
        <v>0</v>
      </c>
      <c r="J17" s="5">
        <f>SUMIF(Sorties!B:B,A:A,Sorties!D:D)</f>
        <v>60</v>
      </c>
      <c r="K17" s="1">
        <v>10</v>
      </c>
      <c r="L17" s="3"/>
    </row>
    <row r="18" spans="1:12" ht="14.45" customHeight="1" x14ac:dyDescent="0.25">
      <c r="A18" t="s">
        <v>54</v>
      </c>
      <c r="B18" s="7" t="s">
        <v>49</v>
      </c>
      <c r="C18" s="2">
        <v>4</v>
      </c>
      <c r="D18" s="6">
        <f t="shared" si="1"/>
        <v>7</v>
      </c>
      <c r="E18" s="7">
        <v>344354</v>
      </c>
      <c r="H18" s="20"/>
      <c r="I18" s="5">
        <f>SUMIF(Entrées!C:C,A:A,Entrées!E:E)</f>
        <v>10</v>
      </c>
      <c r="J18" s="5">
        <f>SUMIF(Sorties!B:B,A:A,Sorties!D:D)</f>
        <v>7</v>
      </c>
      <c r="K18" s="1">
        <v>5</v>
      </c>
      <c r="L18" s="3"/>
    </row>
    <row r="19" spans="1:12" ht="14.45" customHeight="1" x14ac:dyDescent="0.25">
      <c r="A19" t="s">
        <v>55</v>
      </c>
      <c r="B19" s="7" t="s">
        <v>49</v>
      </c>
      <c r="C19" s="2">
        <v>5</v>
      </c>
      <c r="D19" s="6">
        <f t="shared" si="1"/>
        <v>7</v>
      </c>
      <c r="E19" s="7">
        <v>365653</v>
      </c>
      <c r="H19" s="20"/>
      <c r="I19" s="5">
        <f>SUMIF(Entrées!C:C,A:A,Entrées!E:E)</f>
        <v>10</v>
      </c>
      <c r="J19" s="5">
        <f>SUMIF(Sorties!B:B,A:A,Sorties!D:D)</f>
        <v>8</v>
      </c>
      <c r="K19" s="1">
        <v>7</v>
      </c>
      <c r="L19" s="3"/>
    </row>
    <row r="20" spans="1:12" ht="14.45" customHeight="1" x14ac:dyDescent="0.25">
      <c r="A20" t="s">
        <v>95</v>
      </c>
      <c r="B20" s="7" t="s">
        <v>58</v>
      </c>
      <c r="C20" s="2">
        <v>38</v>
      </c>
      <c r="D20" s="6">
        <f t="shared" si="1"/>
        <v>52</v>
      </c>
      <c r="E20" s="7">
        <v>32534</v>
      </c>
      <c r="H20" s="20"/>
      <c r="I20" s="5">
        <f>SUMIF(Entrées!C:C,A:A,Entrées!E:E)</f>
        <v>14</v>
      </c>
      <c r="J20" s="5">
        <f>SUMIF(Sorties!B:B,A:A,Sorties!D:D)</f>
        <v>0</v>
      </c>
      <c r="K20" s="1">
        <v>20</v>
      </c>
      <c r="L20" s="3"/>
    </row>
    <row r="21" spans="1:12" ht="14.45" customHeight="1" x14ac:dyDescent="0.25">
      <c r="A21" t="s">
        <v>122</v>
      </c>
      <c r="B21" s="7" t="s">
        <v>93</v>
      </c>
      <c r="C21" s="2">
        <v>15</v>
      </c>
      <c r="D21" s="6">
        <f t="shared" si="1"/>
        <v>-14</v>
      </c>
      <c r="E21" s="7">
        <v>1233</v>
      </c>
      <c r="F21" s="7">
        <v>3131</v>
      </c>
      <c r="G21" s="7">
        <v>13113</v>
      </c>
      <c r="H21" s="20" t="s">
        <v>123</v>
      </c>
      <c r="I21" s="5">
        <f>SUMIF(Entrées!C:C,A:A,Entrées!E:E)</f>
        <v>26</v>
      </c>
      <c r="J21" s="5">
        <f>SUMIF(Sorties!B:B,A:A,Sorties!D:D)</f>
        <v>55</v>
      </c>
      <c r="K21" s="1">
        <v>30</v>
      </c>
      <c r="L21" s="3"/>
    </row>
    <row r="22" spans="1:12" x14ac:dyDescent="0.25">
      <c r="A22" t="s">
        <v>109</v>
      </c>
      <c r="B22" s="7" t="s">
        <v>72</v>
      </c>
      <c r="C22" s="2">
        <v>18</v>
      </c>
      <c r="D22" s="6">
        <f t="shared" si="1"/>
        <v>18</v>
      </c>
      <c r="E22" s="7">
        <v>18151</v>
      </c>
      <c r="F22" s="7" t="s">
        <v>110</v>
      </c>
      <c r="H22" s="20"/>
      <c r="I22" s="5">
        <f>SUMIF(Entrées!C:C,A:A,Entrées!E:E)</f>
        <v>0</v>
      </c>
      <c r="J22" s="5">
        <f>SUMIF(Sorties!B:B,A:A,Sorties!D:D)</f>
        <v>0</v>
      </c>
      <c r="K22" s="1">
        <v>3</v>
      </c>
      <c r="L22" s="3"/>
    </row>
    <row r="23" spans="1:12" ht="14.45" customHeight="1" x14ac:dyDescent="0.25">
      <c r="A23" t="s">
        <v>97</v>
      </c>
      <c r="B23" s="7" t="s">
        <v>93</v>
      </c>
      <c r="C23" s="2">
        <v>45</v>
      </c>
      <c r="D23" s="6">
        <f t="shared" si="1"/>
        <v>45</v>
      </c>
      <c r="E23" s="7">
        <v>6767</v>
      </c>
      <c r="H23" s="20"/>
      <c r="I23" s="5">
        <f>SUMIF(Entrées!C:C,A:A,Entrées!E:E)</f>
        <v>0</v>
      </c>
      <c r="J23" s="5">
        <f>SUMIF(Sorties!B:B,A:A,Sorties!D:D)</f>
        <v>0</v>
      </c>
      <c r="K23" s="1">
        <v>1</v>
      </c>
      <c r="L23" s="3"/>
    </row>
    <row r="24" spans="1:12" ht="14.45" customHeight="1" x14ac:dyDescent="0.25">
      <c r="A24" s="7" t="s">
        <v>45</v>
      </c>
      <c r="B24" s="7" t="s">
        <v>46</v>
      </c>
      <c r="C24" s="2">
        <v>10</v>
      </c>
      <c r="D24" s="6">
        <f t="shared" si="1"/>
        <v>0</v>
      </c>
      <c r="E24" s="7">
        <v>4335</v>
      </c>
      <c r="H24" s="20"/>
      <c r="I24" s="5">
        <f>SUMIF(Entrées!C:C,A:A,Entrées!E:E)</f>
        <v>10</v>
      </c>
      <c r="J24" s="5">
        <f>SUMIF(Sorties!B:B,A:A,Sorties!D:D)</f>
        <v>20</v>
      </c>
      <c r="K24" s="1">
        <v>5</v>
      </c>
      <c r="L24" s="3"/>
    </row>
    <row r="25" spans="1:12" ht="14.45" customHeight="1" x14ac:dyDescent="0.25">
      <c r="A25" t="s">
        <v>101</v>
      </c>
      <c r="B25" s="7" t="s">
        <v>72</v>
      </c>
      <c r="C25" s="2">
        <v>10</v>
      </c>
      <c r="D25" s="6">
        <f t="shared" si="1"/>
        <v>15</v>
      </c>
      <c r="E25" s="7">
        <v>15616616</v>
      </c>
      <c r="H25" s="20"/>
      <c r="I25" s="5">
        <f>SUMIF(Entrées!C:C,A:A,Entrées!E:E)</f>
        <v>5</v>
      </c>
      <c r="J25" s="5">
        <f>SUMIF(Sorties!B:B,A:A,Sorties!D:D)</f>
        <v>0</v>
      </c>
      <c r="K25" s="1">
        <v>10</v>
      </c>
      <c r="L25" s="3"/>
    </row>
    <row r="26" spans="1:12" ht="14.45" customHeight="1" x14ac:dyDescent="0.25">
      <c r="A26" t="s">
        <v>142</v>
      </c>
      <c r="B26" s="7" t="s">
        <v>141</v>
      </c>
      <c r="C26" s="2">
        <v>15</v>
      </c>
      <c r="D26" s="6">
        <f t="shared" si="1"/>
        <v>-10</v>
      </c>
      <c r="E26" s="7">
        <v>564654</v>
      </c>
      <c r="F26" s="7">
        <v>64646</v>
      </c>
      <c r="G26" s="7">
        <v>13543</v>
      </c>
      <c r="H26" s="20">
        <v>54344454</v>
      </c>
      <c r="I26" s="5">
        <f>SUMIF(Entrées!C:C,A:A,Entrées!E:E)</f>
        <v>0</v>
      </c>
      <c r="J26" s="5">
        <f>SUMIF(Sorties!B:B,A:A,Sorties!D:D)</f>
        <v>25</v>
      </c>
      <c r="K26" s="1">
        <v>5</v>
      </c>
      <c r="L26" s="3"/>
    </row>
    <row r="27" spans="1:12" x14ac:dyDescent="0.25">
      <c r="A27" t="s">
        <v>100</v>
      </c>
      <c r="B27" s="7" t="s">
        <v>93</v>
      </c>
      <c r="C27" s="2">
        <v>15</v>
      </c>
      <c r="D27" s="6">
        <f t="shared" si="1"/>
        <v>20</v>
      </c>
      <c r="E27" s="7">
        <v>87274</v>
      </c>
      <c r="H27" s="20"/>
      <c r="I27" s="5">
        <f>SUMIF(Entrées!C:C,A:A,Entrées!E:E)</f>
        <v>5</v>
      </c>
      <c r="J27" s="5">
        <f>SUMIF(Sorties!B:B,A:A,Sorties!D:D)</f>
        <v>0</v>
      </c>
      <c r="K27" s="1">
        <v>3</v>
      </c>
      <c r="L27" s="3"/>
    </row>
    <row r="28" spans="1:12" ht="14.45" customHeight="1" x14ac:dyDescent="0.25">
      <c r="A28" t="s">
        <v>150</v>
      </c>
      <c r="B28" s="7" t="s">
        <v>58</v>
      </c>
      <c r="C28" s="2">
        <v>25</v>
      </c>
      <c r="D28" s="6">
        <f t="shared" si="1"/>
        <v>0</v>
      </c>
      <c r="E28" s="7">
        <v>1631</v>
      </c>
      <c r="F28" s="7">
        <v>35</v>
      </c>
      <c r="G28" s="7">
        <v>35435</v>
      </c>
      <c r="H28" s="20">
        <v>31535</v>
      </c>
      <c r="I28" s="5">
        <f>SUMIF(Entrées!C:C,A:A,Entrées!E:E)</f>
        <v>0</v>
      </c>
      <c r="J28" s="5">
        <f>SUMIF(Sorties!B:B,A:A,Sorties!D:D)</f>
        <v>25</v>
      </c>
      <c r="K28" s="1">
        <v>3</v>
      </c>
      <c r="L28" s="3"/>
    </row>
    <row r="29" spans="1:12" ht="14.45" customHeight="1" x14ac:dyDescent="0.25">
      <c r="A29" t="s">
        <v>117</v>
      </c>
      <c r="B29" s="7" t="s">
        <v>93</v>
      </c>
      <c r="C29" s="2">
        <v>15</v>
      </c>
      <c r="D29" s="6">
        <f t="shared" si="1"/>
        <v>39</v>
      </c>
      <c r="E29" s="7">
        <v>165165</v>
      </c>
      <c r="F29" s="7">
        <v>165651</v>
      </c>
      <c r="G29" s="7">
        <v>651651</v>
      </c>
      <c r="H29" s="20">
        <v>65165161</v>
      </c>
      <c r="I29" s="5">
        <f>SUMIF(Entrées!C:C,A:A,Entrées!E:E)</f>
        <v>25</v>
      </c>
      <c r="J29" s="5">
        <f>SUMIF(Sorties!B:B,A:A,Sorties!D:D)</f>
        <v>1</v>
      </c>
      <c r="K29" s="1">
        <v>5</v>
      </c>
      <c r="L29" s="3"/>
    </row>
    <row r="30" spans="1:12" x14ac:dyDescent="0.25">
      <c r="A30" t="s">
        <v>51</v>
      </c>
      <c r="B30" s="7" t="s">
        <v>48</v>
      </c>
      <c r="C30" s="2">
        <v>18</v>
      </c>
      <c r="D30" s="6">
        <f t="shared" si="1"/>
        <v>61</v>
      </c>
      <c r="E30" s="7">
        <v>56</v>
      </c>
      <c r="H30" s="20"/>
      <c r="I30" s="5">
        <f>SUMIF(Entrées!C:C,A:A,Entrées!E:E)</f>
        <v>47</v>
      </c>
      <c r="J30" s="5">
        <f>SUMIF(Sorties!B:B,A:A,Sorties!D:D)</f>
        <v>4</v>
      </c>
      <c r="K30" s="1">
        <v>2</v>
      </c>
      <c r="L30" s="3"/>
    </row>
    <row r="31" spans="1:12" ht="14.45" customHeight="1" x14ac:dyDescent="0.25">
      <c r="A31" t="s">
        <v>132</v>
      </c>
      <c r="B31" s="7" t="s">
        <v>48</v>
      </c>
      <c r="C31" s="2">
        <v>75</v>
      </c>
      <c r="D31" s="6">
        <f t="shared" si="1"/>
        <v>44</v>
      </c>
      <c r="E31" s="7">
        <v>55775</v>
      </c>
      <c r="F31" s="7">
        <v>4648</v>
      </c>
      <c r="G31" s="7">
        <v>644866</v>
      </c>
      <c r="H31" s="20">
        <v>68777</v>
      </c>
      <c r="I31" s="5">
        <f>SUMIF(Entrées!C:C,A:A,Entrées!E:E)</f>
        <v>0</v>
      </c>
      <c r="J31" s="5">
        <f>SUMIF(Sorties!B:B,A:A,Sorties!D:D)</f>
        <v>31</v>
      </c>
      <c r="K31" s="1">
        <v>6</v>
      </c>
      <c r="L31" s="3"/>
    </row>
    <row r="32" spans="1:12" x14ac:dyDescent="0.25">
      <c r="A32" t="s">
        <v>135</v>
      </c>
      <c r="B32" s="7" t="s">
        <v>48</v>
      </c>
      <c r="C32" s="2">
        <v>45</v>
      </c>
      <c r="D32" s="6">
        <f t="shared" si="1"/>
        <v>45</v>
      </c>
      <c r="E32" s="7">
        <v>5422</v>
      </c>
      <c r="F32" s="7">
        <v>433886</v>
      </c>
      <c r="G32" s="7">
        <v>63646</v>
      </c>
      <c r="H32" s="20">
        <v>35252</v>
      </c>
      <c r="I32" s="5">
        <f>SUMIF(Entrées!C:C,A:A,Entrées!E:E)</f>
        <v>0</v>
      </c>
      <c r="J32" s="5">
        <f>SUMIF(Sorties!B:B,A:A,Sorties!D:D)</f>
        <v>0</v>
      </c>
      <c r="K32" s="1">
        <v>4</v>
      </c>
      <c r="L32" s="3"/>
    </row>
    <row r="33" spans="1:32" x14ac:dyDescent="0.25">
      <c r="A33" t="s">
        <v>136</v>
      </c>
      <c r="B33" s="7" t="s">
        <v>48</v>
      </c>
      <c r="C33" s="2">
        <v>18</v>
      </c>
      <c r="D33" s="6">
        <f t="shared" si="1"/>
        <v>18</v>
      </c>
      <c r="E33" s="7">
        <v>45456</v>
      </c>
      <c r="F33" s="7">
        <v>43655</v>
      </c>
      <c r="G33" s="7">
        <v>543435</v>
      </c>
      <c r="H33" s="20">
        <v>35353</v>
      </c>
      <c r="I33" s="5">
        <f>SUMIF(Entrées!C:C,A:A,Entrées!E:E)</f>
        <v>20</v>
      </c>
      <c r="J33" s="5">
        <f>SUMIF(Sorties!B:B,A:A,Sorties!D:D)</f>
        <v>20</v>
      </c>
      <c r="K33" s="1">
        <v>8</v>
      </c>
      <c r="L33" s="3"/>
    </row>
    <row r="34" spans="1:32" x14ac:dyDescent="0.25">
      <c r="A34" t="s">
        <v>98</v>
      </c>
      <c r="B34" s="7" t="s">
        <v>93</v>
      </c>
      <c r="C34" s="2">
        <v>14</v>
      </c>
      <c r="D34" s="6">
        <f t="shared" si="1"/>
        <v>4</v>
      </c>
      <c r="E34" s="7">
        <v>8488</v>
      </c>
      <c r="H34" s="20"/>
      <c r="I34" s="5">
        <f>SUMIF(Entrées!C:C,A:A,Entrées!E:E)</f>
        <v>0</v>
      </c>
      <c r="J34" s="5">
        <f>SUMIF(Sorties!B:B,A:A,Sorties!D:D)</f>
        <v>10</v>
      </c>
      <c r="K34" s="1">
        <v>6</v>
      </c>
      <c r="L34" s="3"/>
    </row>
    <row r="35" spans="1:32" x14ac:dyDescent="0.25">
      <c r="A35" s="7" t="s">
        <v>71</v>
      </c>
      <c r="B35" s="7" t="s">
        <v>72</v>
      </c>
      <c r="C35" s="2">
        <v>12</v>
      </c>
      <c r="D35" s="6">
        <f t="shared" si="1"/>
        <v>161</v>
      </c>
      <c r="E35" s="7">
        <v>6556</v>
      </c>
      <c r="H35" s="20"/>
      <c r="I35" s="5">
        <f>SUMIF(Entrées!C:C,A:A,Entrées!E:E)</f>
        <v>200</v>
      </c>
      <c r="J35" s="5">
        <f>SUMIF(Sorties!B:B,A:A,Sorties!D:D)</f>
        <v>51</v>
      </c>
      <c r="K35" s="1">
        <v>1</v>
      </c>
      <c r="L35" s="3"/>
    </row>
    <row r="36" spans="1:32" x14ac:dyDescent="0.25">
      <c r="A36" t="s">
        <v>53</v>
      </c>
      <c r="B36" s="7" t="s">
        <v>58</v>
      </c>
      <c r="C36" s="2">
        <v>7</v>
      </c>
      <c r="D36" s="6">
        <f t="shared" si="1"/>
        <v>11</v>
      </c>
      <c r="E36" s="7">
        <v>7866</v>
      </c>
      <c r="H36" s="20"/>
      <c r="I36" s="5">
        <f>SUMIF(Entrées!C:C,A:A,Entrées!E:E)</f>
        <v>10</v>
      </c>
      <c r="J36" s="5">
        <f>SUMIF(Sorties!B:B,A:A,Sorties!D:D)</f>
        <v>6</v>
      </c>
      <c r="K36" s="1">
        <v>2</v>
      </c>
      <c r="L36" s="3"/>
    </row>
    <row r="37" spans="1:32" x14ac:dyDescent="0.25">
      <c r="A37" t="s">
        <v>149</v>
      </c>
      <c r="B37" s="7" t="s">
        <v>146</v>
      </c>
      <c r="C37" s="2">
        <v>80</v>
      </c>
      <c r="D37" s="6">
        <f t="shared" si="1"/>
        <v>80</v>
      </c>
      <c r="E37" s="7">
        <v>4564</v>
      </c>
      <c r="F37" s="7">
        <v>64646</v>
      </c>
      <c r="G37" s="7">
        <v>646</v>
      </c>
      <c r="H37" s="20">
        <v>646</v>
      </c>
      <c r="I37" s="5">
        <f>SUMIF(Entrées!C:C,A:A,Entrées!E:E)</f>
        <v>0</v>
      </c>
      <c r="J37" s="5">
        <f>SUMIF(Sorties!B:B,A:A,Sorties!D:D)</f>
        <v>0</v>
      </c>
      <c r="K37" s="1">
        <v>6</v>
      </c>
      <c r="L37" s="3"/>
    </row>
    <row r="38" spans="1:32" x14ac:dyDescent="0.25">
      <c r="A38" t="s">
        <v>99</v>
      </c>
      <c r="B38" s="7" t="s">
        <v>93</v>
      </c>
      <c r="C38" s="2">
        <v>9</v>
      </c>
      <c r="D38" s="6">
        <f t="shared" si="1"/>
        <v>9</v>
      </c>
      <c r="E38" s="7">
        <v>43243</v>
      </c>
      <c r="H38" s="20"/>
      <c r="I38" s="5">
        <f>SUMIF(Entrées!C:C,A:A,Entrées!E:E)</f>
        <v>0</v>
      </c>
      <c r="J38" s="5">
        <f>SUMIF(Sorties!B:B,A:A,Sorties!D:D)</f>
        <v>0</v>
      </c>
      <c r="K38" s="1">
        <v>4</v>
      </c>
      <c r="L38" s="3"/>
    </row>
    <row r="39" spans="1:32" x14ac:dyDescent="0.25">
      <c r="A39" t="s">
        <v>120</v>
      </c>
      <c r="B39" s="7" t="s">
        <v>93</v>
      </c>
      <c r="C39" s="2">
        <v>15</v>
      </c>
      <c r="D39" s="6">
        <f t="shared" si="1"/>
        <v>27</v>
      </c>
      <c r="E39" s="7">
        <v>5151</v>
      </c>
      <c r="F39" s="7">
        <v>15122</v>
      </c>
      <c r="G39" s="7">
        <v>5561</v>
      </c>
      <c r="H39" s="20">
        <v>6516515</v>
      </c>
      <c r="I39" s="5">
        <f>SUMIF(Entrées!C:C,A:A,Entrées!E:E)</f>
        <v>12</v>
      </c>
      <c r="J39" s="5">
        <f>SUMIF(Sorties!B:B,A:A,Sorties!D:D)</f>
        <v>0</v>
      </c>
      <c r="K39" s="1">
        <v>4</v>
      </c>
      <c r="L39" s="3"/>
    </row>
    <row r="40" spans="1:32" x14ac:dyDescent="0.25">
      <c r="A40" t="s">
        <v>113</v>
      </c>
      <c r="B40" s="7" t="s">
        <v>58</v>
      </c>
      <c r="C40" s="2">
        <v>62</v>
      </c>
      <c r="D40" s="6">
        <f t="shared" si="1"/>
        <v>76</v>
      </c>
      <c r="E40" s="7">
        <v>6512</v>
      </c>
      <c r="F40" s="7">
        <v>6516</v>
      </c>
      <c r="G40" s="7">
        <v>165161</v>
      </c>
      <c r="H40" s="20">
        <v>13133</v>
      </c>
      <c r="I40" s="5">
        <f>SUMIF(Entrées!C:C,A:A,Entrées!E:E)</f>
        <v>77</v>
      </c>
      <c r="J40" s="5">
        <f>SUMIF(Sorties!B:B,A:A,Sorties!D:D)</f>
        <v>63</v>
      </c>
      <c r="K40" s="1">
        <v>9</v>
      </c>
      <c r="L40" s="3"/>
    </row>
    <row r="41" spans="1:32" ht="30" customHeight="1" x14ac:dyDescent="0.25">
      <c r="A41" s="53"/>
      <c r="B41" s="53"/>
      <c r="C41" s="54"/>
      <c r="D41" s="54"/>
      <c r="E41" s="53" t="s">
        <v>6</v>
      </c>
      <c r="F41" s="53" t="s">
        <v>6</v>
      </c>
      <c r="G41" s="53" t="s">
        <v>6</v>
      </c>
      <c r="H41" s="55" t="s">
        <v>6</v>
      </c>
      <c r="I41" s="55" t="s">
        <v>6</v>
      </c>
      <c r="J41" s="55" t="s">
        <v>6</v>
      </c>
      <c r="K41" s="55" t="s">
        <v>6</v>
      </c>
      <c r="L41" s="3"/>
    </row>
    <row r="42" spans="1:32" x14ac:dyDescent="0.25">
      <c r="A42" s="4"/>
      <c r="L42" s="3"/>
    </row>
    <row r="43" spans="1:32" x14ac:dyDescent="0.25">
      <c r="L43" s="3"/>
    </row>
    <row r="44" spans="1:32" x14ac:dyDescent="0.25">
      <c r="L44" s="3"/>
    </row>
    <row r="45" spans="1:32" x14ac:dyDescent="0.25">
      <c r="L45" s="3"/>
    </row>
    <row r="46" spans="1:32" x14ac:dyDescent="0.25">
      <c r="A46"/>
      <c r="L46" s="3"/>
    </row>
    <row r="47" spans="1:32" s="2" customFormat="1" x14ac:dyDescent="0.25">
      <c r="A47"/>
      <c r="B47" s="1"/>
      <c r="D47" s="1"/>
      <c r="E47" s="7"/>
      <c r="F47" s="7"/>
      <c r="G47" s="7"/>
      <c r="H47" s="1"/>
      <c r="I47" s="1"/>
      <c r="J47" s="1"/>
      <c r="K47" s="1"/>
      <c r="L47" s="3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2" customFormat="1" x14ac:dyDescent="0.25">
      <c r="A48"/>
      <c r="B48" s="1"/>
      <c r="D48" s="1"/>
      <c r="E48" s="7"/>
      <c r="F48" s="7"/>
      <c r="G48" s="7"/>
      <c r="H48" s="1"/>
      <c r="I48" s="1"/>
      <c r="J48" s="1"/>
      <c r="K48" s="1"/>
      <c r="L48" s="3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s="2" customFormat="1" x14ac:dyDescent="0.25">
      <c r="A49"/>
      <c r="B49" s="1"/>
      <c r="D49" s="1"/>
      <c r="E49" s="7"/>
      <c r="F49" s="7"/>
      <c r="G49" s="7"/>
      <c r="H49" s="1"/>
      <c r="I49" s="1"/>
      <c r="J49" s="1"/>
      <c r="K49" s="1"/>
      <c r="L49" s="3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 s="2" customFormat="1" x14ac:dyDescent="0.25">
      <c r="A50"/>
      <c r="B50" s="1"/>
      <c r="D50" s="1"/>
      <c r="E50" s="7"/>
      <c r="F50" s="7"/>
      <c r="G50" s="7"/>
      <c r="H50" s="1"/>
      <c r="I50" s="1"/>
      <c r="J50" s="1"/>
      <c r="K50" s="1"/>
      <c r="L50" s="3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 s="2" customFormat="1" x14ac:dyDescent="0.25">
      <c r="A51"/>
      <c r="B51" s="1"/>
      <c r="D51" s="1"/>
      <c r="E51" s="7"/>
      <c r="F51" s="7"/>
      <c r="G51" s="7"/>
      <c r="H51" s="1"/>
      <c r="I51" s="1"/>
      <c r="J51" s="1"/>
      <c r="K51" s="1"/>
      <c r="L51" s="3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 s="2" customFormat="1" x14ac:dyDescent="0.25">
      <c r="A52"/>
      <c r="B52" s="1"/>
      <c r="D52" s="1"/>
      <c r="E52" s="7"/>
      <c r="F52" s="7"/>
      <c r="G52" s="7"/>
      <c r="H52" s="1"/>
      <c r="I52" s="1"/>
      <c r="J52" s="1"/>
      <c r="K52" s="1"/>
      <c r="L52" s="3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 s="2" customFormat="1" x14ac:dyDescent="0.25">
      <c r="A53"/>
      <c r="B53" s="1"/>
      <c r="D53" s="1"/>
      <c r="E53" s="7"/>
      <c r="F53" s="7"/>
      <c r="G53" s="7"/>
      <c r="H53" s="1"/>
      <c r="I53" s="1"/>
      <c r="J53" s="1"/>
      <c r="K53" s="1"/>
      <c r="L53" s="3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s="2" customFormat="1" x14ac:dyDescent="0.25">
      <c r="A54" s="1"/>
      <c r="B54" s="1"/>
      <c r="D54" s="1"/>
      <c r="E54" s="7"/>
      <c r="F54" s="7"/>
      <c r="G54" s="7"/>
      <c r="H54" s="1"/>
      <c r="I54" s="1"/>
      <c r="J54" s="1"/>
      <c r="K54" s="1"/>
      <c r="L54" s="3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s="2" customFormat="1" x14ac:dyDescent="0.25">
      <c r="A55" s="1"/>
      <c r="B55" s="1"/>
      <c r="D55" s="1"/>
      <c r="E55" s="7"/>
      <c r="F55" s="7"/>
      <c r="G55" s="7"/>
      <c r="H55" s="1"/>
      <c r="I55" s="1"/>
      <c r="J55" s="1"/>
      <c r="K55" s="1"/>
      <c r="L55" s="3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 s="2" customFormat="1" x14ac:dyDescent="0.25">
      <c r="A56" s="1"/>
      <c r="B56" s="1"/>
      <c r="D56" s="1"/>
      <c r="E56" s="7"/>
      <c r="F56" s="7"/>
      <c r="G56" s="7"/>
      <c r="H56" s="1"/>
      <c r="I56" s="1"/>
      <c r="J56" s="1"/>
      <c r="K56" s="1"/>
      <c r="L56" s="3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</sheetData>
  <sheetProtection sheet="1" objects="1" scenarios="1" sort="0" autoFilter="0" pivotTables="0"/>
  <autoFilter ref="A3:J41">
    <sortState ref="A4:J13">
      <sortCondition ref="A5"/>
    </sortState>
  </autoFilter>
  <sortState ref="A4:J34">
    <sortCondition ref="A1"/>
  </sortState>
  <conditionalFormatting sqref="B3 B32:B41">
    <cfRule type="expression" dxfId="101" priority="52">
      <formula>AND(ISERROR(VLOOKUP(B3,Liste_Catégories,1,FALSE)),B3&lt;&gt;"Catégorie",LEN(B3)&gt;0)</formula>
    </cfRule>
  </conditionalFormatting>
  <conditionalFormatting sqref="B31">
    <cfRule type="expression" dxfId="100" priority="50">
      <formula>AND(ISERROR(VLOOKUP(B31,Liste_Catégories,1,FALSE)),B31&lt;&gt;"Catégorie",LEN(B31)&gt;0)</formula>
    </cfRule>
  </conditionalFormatting>
  <conditionalFormatting sqref="B30">
    <cfRule type="expression" dxfId="99" priority="49">
      <formula>AND(ISERROR(VLOOKUP(B30,Liste_Catégories,1,FALSE)),B30&lt;&gt;"Catégorie",LEN(B30)&gt;0)</formula>
    </cfRule>
  </conditionalFormatting>
  <conditionalFormatting sqref="B29">
    <cfRule type="expression" dxfId="98" priority="48">
      <formula>AND(ISERROR(VLOOKUP(B29,Liste_Catégories,1,FALSE)),B29&lt;&gt;"Catégorie",LEN(B29)&gt;0)</formula>
    </cfRule>
  </conditionalFormatting>
  <conditionalFormatting sqref="B28">
    <cfRule type="expression" dxfId="97" priority="47">
      <formula>AND(ISERROR(VLOOKUP(B28,Liste_Catégories,1,FALSE)),B28&lt;&gt;"Catégorie",LEN(B28)&gt;0)</formula>
    </cfRule>
  </conditionalFormatting>
  <conditionalFormatting sqref="B27">
    <cfRule type="expression" dxfId="96" priority="46">
      <formula>AND(ISERROR(VLOOKUP(B27,Liste_Catégories,1,FALSE)),B27&lt;&gt;"Catégorie",LEN(B27)&gt;0)</formula>
    </cfRule>
  </conditionalFormatting>
  <conditionalFormatting sqref="B26">
    <cfRule type="expression" dxfId="95" priority="45">
      <formula>AND(ISERROR(VLOOKUP(B26,Liste_Catégories,1,FALSE)),B26&lt;&gt;"Catégorie",LEN(B26)&gt;0)</formula>
    </cfRule>
  </conditionalFormatting>
  <conditionalFormatting sqref="B25">
    <cfRule type="expression" dxfId="94" priority="44">
      <formula>AND(ISERROR(VLOOKUP(B25,Liste_Catégories,1,FALSE)),B25&lt;&gt;"Catégorie",LEN(B25)&gt;0)</formula>
    </cfRule>
  </conditionalFormatting>
  <conditionalFormatting sqref="A25:K40">
    <cfRule type="expression" dxfId="93" priority="43">
      <formula>$D25 &lt;=$K25</formula>
    </cfRule>
  </conditionalFormatting>
  <conditionalFormatting sqref="B24">
    <cfRule type="expression" dxfId="92" priority="42">
      <formula>AND(ISERROR(VLOOKUP(B24,Liste_Catégories,1,FALSE)),B24&lt;&gt;"Catégorie",LEN(B24)&gt;0)</formula>
    </cfRule>
  </conditionalFormatting>
  <conditionalFormatting sqref="A24:K24">
    <cfRule type="expression" dxfId="91" priority="41">
      <formula>$D24 &lt;=$K24</formula>
    </cfRule>
  </conditionalFormatting>
  <conditionalFormatting sqref="B23">
    <cfRule type="expression" dxfId="90" priority="40">
      <formula>AND(ISERROR(VLOOKUP(B23,Liste_Catégories,1,FALSE)),B23&lt;&gt;"Catégorie",LEN(B23)&gt;0)</formula>
    </cfRule>
  </conditionalFormatting>
  <conditionalFormatting sqref="A23:K23">
    <cfRule type="expression" dxfId="89" priority="39">
      <formula>$D23 &lt;=$K23</formula>
    </cfRule>
  </conditionalFormatting>
  <conditionalFormatting sqref="B22">
    <cfRule type="expression" dxfId="88" priority="38">
      <formula>AND(ISERROR(VLOOKUP(B22,Liste_Catégories,1,FALSE)),B22&lt;&gt;"Catégorie",LEN(B22)&gt;0)</formula>
    </cfRule>
  </conditionalFormatting>
  <conditionalFormatting sqref="A22:K22">
    <cfRule type="expression" dxfId="87" priority="37">
      <formula>$D22 &lt;=$K22</formula>
    </cfRule>
  </conditionalFormatting>
  <conditionalFormatting sqref="B21">
    <cfRule type="expression" dxfId="86" priority="36">
      <formula>AND(ISERROR(VLOOKUP(B21,Liste_Catégories,1,FALSE)),B21&lt;&gt;"Catégorie",LEN(B21)&gt;0)</formula>
    </cfRule>
  </conditionalFormatting>
  <conditionalFormatting sqref="A21:K21">
    <cfRule type="expression" dxfId="85" priority="35">
      <formula>$D21 &lt;=$K21</formula>
    </cfRule>
  </conditionalFormatting>
  <conditionalFormatting sqref="B20">
    <cfRule type="expression" dxfId="84" priority="34">
      <formula>AND(ISERROR(VLOOKUP(B20,Liste_Catégories,1,FALSE)),B20&lt;&gt;"Catégorie",LEN(B20)&gt;0)</formula>
    </cfRule>
  </conditionalFormatting>
  <conditionalFormatting sqref="A20:K20">
    <cfRule type="expression" dxfId="83" priority="33">
      <formula>$D20 &lt;=$K20</formula>
    </cfRule>
  </conditionalFormatting>
  <conditionalFormatting sqref="B19">
    <cfRule type="expression" dxfId="82" priority="32">
      <formula>AND(ISERROR(VLOOKUP(B19,Liste_Catégories,1,FALSE)),B19&lt;&gt;"Catégorie",LEN(B19)&gt;0)</formula>
    </cfRule>
  </conditionalFormatting>
  <conditionalFormatting sqref="A19:K19">
    <cfRule type="expression" dxfId="81" priority="31">
      <formula>$D19 &lt;=$K19</formula>
    </cfRule>
  </conditionalFormatting>
  <conditionalFormatting sqref="B18">
    <cfRule type="expression" dxfId="80" priority="30">
      <formula>AND(ISERROR(VLOOKUP(B18,Liste_Catégories,1,FALSE)),B18&lt;&gt;"Catégorie",LEN(B18)&gt;0)</formula>
    </cfRule>
  </conditionalFormatting>
  <conditionalFormatting sqref="A18:K18">
    <cfRule type="expression" dxfId="79" priority="29">
      <formula>$D18 &lt;=$K18</formula>
    </cfRule>
  </conditionalFormatting>
  <conditionalFormatting sqref="B17">
    <cfRule type="expression" dxfId="78" priority="28">
      <formula>AND(ISERROR(VLOOKUP(B17,Liste_Catégories,1,FALSE)),B17&lt;&gt;"Catégorie",LEN(B17)&gt;0)</formula>
    </cfRule>
  </conditionalFormatting>
  <conditionalFormatting sqref="A17:K17">
    <cfRule type="expression" dxfId="77" priority="27">
      <formula>$D17 &lt;=$K17</formula>
    </cfRule>
  </conditionalFormatting>
  <conditionalFormatting sqref="B16">
    <cfRule type="expression" dxfId="76" priority="26">
      <formula>AND(ISERROR(VLOOKUP(B16,Liste_Catégories,1,FALSE)),B16&lt;&gt;"Catégorie",LEN(B16)&gt;0)</formula>
    </cfRule>
  </conditionalFormatting>
  <conditionalFormatting sqref="A16:K16">
    <cfRule type="expression" dxfId="75" priority="25">
      <formula>$D16 &lt;=$K16</formula>
    </cfRule>
  </conditionalFormatting>
  <conditionalFormatting sqref="B15">
    <cfRule type="expression" dxfId="74" priority="24">
      <formula>AND(ISERROR(VLOOKUP(B15,Liste_Catégories,1,FALSE)),B15&lt;&gt;"Catégorie",LEN(B15)&gt;0)</formula>
    </cfRule>
  </conditionalFormatting>
  <conditionalFormatting sqref="A15:K15">
    <cfRule type="expression" dxfId="73" priority="23">
      <formula>$D15 &lt;=$K15</formula>
    </cfRule>
  </conditionalFormatting>
  <conditionalFormatting sqref="B14">
    <cfRule type="expression" dxfId="72" priority="22">
      <formula>AND(ISERROR(VLOOKUP(B14,Liste_Catégories,1,FALSE)),B14&lt;&gt;"Catégorie",LEN(B14)&gt;0)</formula>
    </cfRule>
  </conditionalFormatting>
  <conditionalFormatting sqref="A14:K14">
    <cfRule type="expression" dxfId="71" priority="21">
      <formula>$D14 &lt;=$K14</formula>
    </cfRule>
  </conditionalFormatting>
  <conditionalFormatting sqref="B13">
    <cfRule type="expression" dxfId="70" priority="20">
      <formula>AND(ISERROR(VLOOKUP(B13,Liste_Catégories,1,FALSE)),B13&lt;&gt;"Catégorie",LEN(B13)&gt;0)</formula>
    </cfRule>
  </conditionalFormatting>
  <conditionalFormatting sqref="A13:K13">
    <cfRule type="expression" dxfId="69" priority="19">
      <formula>$D13 &lt;=$K13</formula>
    </cfRule>
  </conditionalFormatting>
  <conditionalFormatting sqref="B12">
    <cfRule type="expression" dxfId="68" priority="18">
      <formula>AND(ISERROR(VLOOKUP(B12,Liste_Catégories,1,FALSE)),B12&lt;&gt;"Catégorie",LEN(B12)&gt;0)</formula>
    </cfRule>
  </conditionalFormatting>
  <conditionalFormatting sqref="A12:K12">
    <cfRule type="expression" dxfId="67" priority="17">
      <formula>$D12 &lt;=$K12</formula>
    </cfRule>
  </conditionalFormatting>
  <conditionalFormatting sqref="B11">
    <cfRule type="expression" dxfId="66" priority="16">
      <formula>AND(ISERROR(VLOOKUP(B11,Liste_Catégories,1,FALSE)),B11&lt;&gt;"Catégorie",LEN(B11)&gt;0)</formula>
    </cfRule>
  </conditionalFormatting>
  <conditionalFormatting sqref="A11:K11">
    <cfRule type="expression" dxfId="65" priority="15">
      <formula>$D11 &lt;=$K11</formula>
    </cfRule>
  </conditionalFormatting>
  <conditionalFormatting sqref="B10">
    <cfRule type="expression" dxfId="64" priority="14">
      <formula>AND(ISERROR(VLOOKUP(B10,Liste_Catégories,1,FALSE)),B10&lt;&gt;"Catégorie",LEN(B10)&gt;0)</formula>
    </cfRule>
  </conditionalFormatting>
  <conditionalFormatting sqref="A10:K10">
    <cfRule type="expression" dxfId="63" priority="13">
      <formula>$D10 &lt;=$K10</formula>
    </cfRule>
  </conditionalFormatting>
  <conditionalFormatting sqref="B9">
    <cfRule type="expression" dxfId="62" priority="12">
      <formula>AND(ISERROR(VLOOKUP(B9,Liste_Catégories,1,FALSE)),B9&lt;&gt;"Catégorie",LEN(B9)&gt;0)</formula>
    </cfRule>
  </conditionalFormatting>
  <conditionalFormatting sqref="A9:K9">
    <cfRule type="expression" dxfId="61" priority="11">
      <formula>$D9 &lt;=$K9</formula>
    </cfRule>
  </conditionalFormatting>
  <conditionalFormatting sqref="B8">
    <cfRule type="expression" dxfId="60" priority="10">
      <formula>AND(ISERROR(VLOOKUP(B8,Liste_Catégories,1,FALSE)),B8&lt;&gt;"Catégorie",LEN(B8)&gt;0)</formula>
    </cfRule>
  </conditionalFormatting>
  <conditionalFormatting sqref="A8:K8">
    <cfRule type="expression" dxfId="59" priority="9">
      <formula>$D8 &lt;=$K8</formula>
    </cfRule>
  </conditionalFormatting>
  <conditionalFormatting sqref="B7">
    <cfRule type="expression" dxfId="58" priority="8">
      <formula>AND(ISERROR(VLOOKUP(B7,Liste_Catégories,1,FALSE)),B7&lt;&gt;"Catégorie",LEN(B7)&gt;0)</formula>
    </cfRule>
  </conditionalFormatting>
  <conditionalFormatting sqref="A7:K7">
    <cfRule type="expression" dxfId="57" priority="7">
      <formula>$D7 &lt;=$K7</formula>
    </cfRule>
  </conditionalFormatting>
  <conditionalFormatting sqref="B6">
    <cfRule type="expression" dxfId="56" priority="6">
      <formula>AND(ISERROR(VLOOKUP(B6,Liste_Catégories,1,FALSE)),B6&lt;&gt;"Catégorie",LEN(B6)&gt;0)</formula>
    </cfRule>
  </conditionalFormatting>
  <conditionalFormatting sqref="A6:K6">
    <cfRule type="expression" dxfId="55" priority="5">
      <formula>$D6 &lt;=$K6</formula>
    </cfRule>
  </conditionalFormatting>
  <conditionalFormatting sqref="B5">
    <cfRule type="expression" dxfId="54" priority="4">
      <formula>AND(ISERROR(VLOOKUP(B5,Liste_Catégories,1,FALSE)),B5&lt;&gt;"Catégorie",LEN(B5)&gt;0)</formula>
    </cfRule>
  </conditionalFormatting>
  <conditionalFormatting sqref="A5:K5">
    <cfRule type="expression" dxfId="53" priority="3">
      <formula>$D5 &lt;=$K5</formula>
    </cfRule>
  </conditionalFormatting>
  <conditionalFormatting sqref="B4">
    <cfRule type="expression" dxfId="52" priority="2">
      <formula>AND(ISERROR(VLOOKUP(B4,Liste_Catégories,1,FALSE)),B4&lt;&gt;"Catégorie",LEN(B4)&gt;0)</formula>
    </cfRule>
  </conditionalFormatting>
  <conditionalFormatting sqref="A4:K4">
    <cfRule type="expression" dxfId="51" priority="1">
      <formula>$D4 &lt;=$K4</formula>
    </cfRule>
  </conditionalFormatting>
  <dataValidations count="5">
    <dataValidation type="list" allowBlank="1" showInputMessage="1" showErrorMessage="1" errorTitle="Choisir dans la liste" error="Choisir dans la liste !" sqref="B3:B41">
      <formula1>Liste_Catégories</formula1>
    </dataValidation>
    <dataValidation type="custom" allowBlank="1" showInputMessage="1" showErrorMessage="1" errorTitle="ATTENTION !!!!!" error="Référence déjà existante !" sqref="E57:E3056">
      <formula1>COUNTIF($E$3:$E$3056,E57)&lt;2</formula1>
    </dataValidation>
    <dataValidation type="custom" allowBlank="1" showInputMessage="1" showErrorMessage="1" sqref="E6:E56 E3">
      <formula1>COUNTIF($E$3:$E$3056,$E$3)=1</formula1>
    </dataValidation>
    <dataValidation type="custom" allowBlank="1" showInputMessage="1" showErrorMessage="1" errorTitle="jhgjhgjh" error="gugu" sqref="E5">
      <formula1>COUNTIF($E$3:$E$3056,$E$3)=1</formula1>
    </dataValidation>
    <dataValidation type="custom" allowBlank="1" showInputMessage="1" showErrorMessage="1" errorTitle="jhgjhgjh" error="gugu" sqref="E4">
      <formula1>COUNTIF($E$4:$E$3056,E4)=1</formula1>
    </dataValidation>
  </dataValidations>
  <hyperlinks>
    <hyperlink ref="B3" location="Catégories!A1" display="Catégorie"/>
    <hyperlink ref="I3" location="Entrées!A1" display="Entrées"/>
    <hyperlink ref="J3" location="Sorties!A1" display="Sorties"/>
  </hyperlink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D47"/>
  <sheetViews>
    <sheetView workbookViewId="0">
      <pane ySplit="3" topLeftCell="A4" activePane="bottomLeft" state="frozen"/>
      <selection activeCell="B2" sqref="B2"/>
      <selection pane="bottomLeft"/>
    </sheetView>
  </sheetViews>
  <sheetFormatPr baseColWidth="10" defaultColWidth="11.42578125" defaultRowHeight="15" x14ac:dyDescent="0.25"/>
  <cols>
    <col min="1" max="1" width="17.5703125" style="105" customWidth="1"/>
    <col min="2" max="2" width="14.140625" style="1" customWidth="1"/>
    <col min="3" max="3" width="31.7109375" style="1" customWidth="1"/>
    <col min="4" max="4" width="25.28515625" style="1" customWidth="1"/>
    <col min="5" max="5" width="10.7109375" style="2" customWidth="1"/>
    <col min="6" max="6" width="13.28515625" style="62" customWidth="1"/>
    <col min="7" max="7" width="13.28515625" style="66" customWidth="1"/>
    <col min="8" max="8" width="40.7109375" style="1" customWidth="1"/>
    <col min="9" max="9" width="21.140625" style="1" customWidth="1"/>
    <col min="10" max="10" width="21.7109375" style="1" customWidth="1"/>
    <col min="11" max="12" width="0" style="2" hidden="1" customWidth="1"/>
    <col min="13" max="13" width="20.140625" style="1" customWidth="1"/>
    <col min="14" max="14" width="19.28515625" style="1" customWidth="1"/>
    <col min="15" max="15" width="18.140625" style="1" customWidth="1"/>
    <col min="16" max="16" width="16.85546875" style="1" customWidth="1"/>
    <col min="17" max="18" width="17.42578125" style="1" customWidth="1"/>
    <col min="19" max="19" width="19.140625" style="1" customWidth="1"/>
    <col min="20" max="20" width="18.5703125" style="1" customWidth="1"/>
    <col min="21" max="21" width="17.5703125" style="1" customWidth="1"/>
    <col min="22" max="22" width="18.140625" style="1" customWidth="1"/>
    <col min="23" max="16384" width="11.42578125" style="1"/>
  </cols>
  <sheetData>
    <row r="1" spans="1:12" s="35" customFormat="1" ht="21" x14ac:dyDescent="0.25">
      <c r="A1" s="100" t="s">
        <v>19</v>
      </c>
      <c r="B1" s="33"/>
      <c r="C1" s="34"/>
      <c r="D1" s="34"/>
      <c r="E1" s="56">
        <f>SUBTOTAL(9,E3:E32)</f>
        <v>539</v>
      </c>
      <c r="F1" s="57"/>
      <c r="G1" s="58">
        <f>SUBTOTAL(9,G3:G32)</f>
        <v>978</v>
      </c>
      <c r="H1" s="34"/>
      <c r="K1" s="36"/>
      <c r="L1" s="36"/>
    </row>
    <row r="2" spans="1:12" s="11" customFormat="1" ht="48.75" customHeight="1" x14ac:dyDescent="0.25">
      <c r="A2" s="101"/>
      <c r="B2" s="14"/>
      <c r="C2" s="14"/>
      <c r="D2" s="14"/>
      <c r="E2" s="15"/>
      <c r="F2" s="59"/>
      <c r="G2" s="60"/>
      <c r="H2" s="14"/>
      <c r="K2" s="12"/>
      <c r="L2" s="12"/>
    </row>
    <row r="3" spans="1:12" s="32" customFormat="1" ht="32.25" customHeight="1" x14ac:dyDescent="0.25">
      <c r="A3" s="102" t="s">
        <v>20</v>
      </c>
      <c r="B3" s="50" t="s">
        <v>21</v>
      </c>
      <c r="C3" s="74" t="s">
        <v>2</v>
      </c>
      <c r="D3" s="74" t="s">
        <v>4</v>
      </c>
      <c r="E3" s="51" t="s">
        <v>9</v>
      </c>
      <c r="F3" s="61" t="s">
        <v>23</v>
      </c>
      <c r="G3" s="61" t="s">
        <v>26</v>
      </c>
      <c r="H3" s="52" t="s">
        <v>10</v>
      </c>
      <c r="K3" s="32" t="s">
        <v>3</v>
      </c>
      <c r="L3" s="32" t="s">
        <v>3</v>
      </c>
    </row>
    <row r="4" spans="1:12" ht="15" customHeight="1" x14ac:dyDescent="0.25">
      <c r="A4" s="103">
        <v>42431.418553240743</v>
      </c>
      <c r="B4" s="7">
        <v>0</v>
      </c>
      <c r="C4" s="7" t="s">
        <v>50</v>
      </c>
      <c r="D4" s="7" t="s">
        <v>145</v>
      </c>
      <c r="E4" s="2">
        <v>10</v>
      </c>
      <c r="F4" s="62">
        <v>0</v>
      </c>
      <c r="G4" s="63">
        <f t="shared" ref="G4:G10" si="0">E4*F4</f>
        <v>0</v>
      </c>
      <c r="H4" s="20" t="s">
        <v>147</v>
      </c>
      <c r="J4" s="3"/>
    </row>
    <row r="5" spans="1:12" ht="15" customHeight="1" x14ac:dyDescent="0.25">
      <c r="A5" s="103">
        <v>42431.417766203704</v>
      </c>
      <c r="B5" s="7">
        <v>0</v>
      </c>
      <c r="C5" s="7" t="s">
        <v>136</v>
      </c>
      <c r="D5" s="7" t="s">
        <v>140</v>
      </c>
      <c r="E5" s="2">
        <v>20</v>
      </c>
      <c r="F5" s="62">
        <v>0</v>
      </c>
      <c r="G5" s="63">
        <f t="shared" si="0"/>
        <v>0</v>
      </c>
      <c r="H5" s="20" t="s">
        <v>143</v>
      </c>
      <c r="J5" s="3"/>
    </row>
    <row r="6" spans="1:12" ht="15" customHeight="1" x14ac:dyDescent="0.25">
      <c r="A6" s="103">
        <v>42431.409814814811</v>
      </c>
      <c r="B6" s="7">
        <v>0</v>
      </c>
      <c r="C6" s="7" t="s">
        <v>122</v>
      </c>
      <c r="D6" s="7" t="s">
        <v>138</v>
      </c>
      <c r="E6" s="2">
        <v>10</v>
      </c>
      <c r="F6" s="62">
        <v>0</v>
      </c>
      <c r="G6" s="63">
        <f t="shared" si="0"/>
        <v>0</v>
      </c>
      <c r="H6" s="20">
        <v>0</v>
      </c>
      <c r="J6" s="3"/>
    </row>
    <row r="7" spans="1:12" ht="15" customHeight="1" x14ac:dyDescent="0.25">
      <c r="A7" s="103">
        <v>42429.43414351852</v>
      </c>
      <c r="B7" s="7" t="s">
        <v>130</v>
      </c>
      <c r="C7" s="7" t="s">
        <v>120</v>
      </c>
      <c r="D7" s="7" t="s">
        <v>44</v>
      </c>
      <c r="E7" s="2">
        <v>10</v>
      </c>
      <c r="F7" s="62">
        <v>0</v>
      </c>
      <c r="G7" s="63">
        <f t="shared" si="0"/>
        <v>0</v>
      </c>
      <c r="H7" s="20" t="s">
        <v>131</v>
      </c>
      <c r="J7" s="3"/>
    </row>
    <row r="8" spans="1:12" ht="15" customHeight="1" x14ac:dyDescent="0.25">
      <c r="A8" s="103">
        <v>42426.368101851855</v>
      </c>
      <c r="B8" s="7">
        <v>0</v>
      </c>
      <c r="C8" s="7" t="s">
        <v>117</v>
      </c>
      <c r="D8" s="7" t="s">
        <v>40</v>
      </c>
      <c r="E8" s="2">
        <v>10</v>
      </c>
      <c r="F8" s="62">
        <v>0</v>
      </c>
      <c r="G8" s="63">
        <f t="shared" si="0"/>
        <v>0</v>
      </c>
      <c r="H8" s="20" t="s">
        <v>127</v>
      </c>
      <c r="J8" s="3"/>
    </row>
    <row r="9" spans="1:12" ht="15" customHeight="1" x14ac:dyDescent="0.25">
      <c r="A9" s="103">
        <v>42425.433900462966</v>
      </c>
      <c r="B9" s="7">
        <v>0</v>
      </c>
      <c r="C9" s="7" t="s">
        <v>122</v>
      </c>
      <c r="D9" s="7" t="s">
        <v>40</v>
      </c>
      <c r="E9" s="2">
        <v>16</v>
      </c>
      <c r="F9" s="62">
        <v>0</v>
      </c>
      <c r="G9" s="63">
        <f t="shared" si="0"/>
        <v>0</v>
      </c>
      <c r="H9" s="20" t="s">
        <v>124</v>
      </c>
      <c r="J9" s="3"/>
    </row>
    <row r="10" spans="1:12" ht="15" customHeight="1" x14ac:dyDescent="0.25">
      <c r="A10" s="103">
        <v>42425.407164351855</v>
      </c>
      <c r="B10" s="7">
        <v>0</v>
      </c>
      <c r="C10" s="7" t="s">
        <v>120</v>
      </c>
      <c r="D10" s="7" t="s">
        <v>40</v>
      </c>
      <c r="E10" s="2">
        <v>2</v>
      </c>
      <c r="F10" s="62">
        <v>0</v>
      </c>
      <c r="G10" s="63">
        <f t="shared" si="0"/>
        <v>0</v>
      </c>
      <c r="H10" s="20" t="s">
        <v>121</v>
      </c>
      <c r="J10" s="3"/>
    </row>
    <row r="11" spans="1:12" ht="15" customHeight="1" x14ac:dyDescent="0.25">
      <c r="A11" s="103">
        <v>42425.405462962961</v>
      </c>
      <c r="B11" s="7">
        <v>2</v>
      </c>
      <c r="C11" s="7" t="s">
        <v>117</v>
      </c>
      <c r="D11" s="7" t="s">
        <v>40</v>
      </c>
      <c r="E11" s="2">
        <v>15</v>
      </c>
      <c r="F11" s="62">
        <v>0</v>
      </c>
      <c r="G11" s="63">
        <f t="shared" ref="G11:G16" si="1">E11*F11</f>
        <v>0</v>
      </c>
      <c r="H11" s="20" t="s">
        <v>118</v>
      </c>
      <c r="J11" s="3"/>
    </row>
    <row r="12" spans="1:12" ht="15" customHeight="1" x14ac:dyDescent="0.25">
      <c r="A12" s="103">
        <v>42425.396458333336</v>
      </c>
      <c r="B12" s="7">
        <v>0</v>
      </c>
      <c r="C12" s="7" t="s">
        <v>113</v>
      </c>
      <c r="D12" s="7" t="s">
        <v>40</v>
      </c>
      <c r="E12" s="2">
        <v>52</v>
      </c>
      <c r="F12" s="62">
        <v>0</v>
      </c>
      <c r="G12" s="63">
        <f t="shared" si="1"/>
        <v>0</v>
      </c>
      <c r="H12" s="20" t="s">
        <v>116</v>
      </c>
      <c r="J12" s="3"/>
    </row>
    <row r="13" spans="1:12" ht="15" customHeight="1" x14ac:dyDescent="0.25">
      <c r="A13" s="103">
        <v>42425.394999999997</v>
      </c>
      <c r="B13" s="7">
        <v>0</v>
      </c>
      <c r="C13" s="7" t="s">
        <v>113</v>
      </c>
      <c r="D13" s="7" t="s">
        <v>40</v>
      </c>
      <c r="E13" s="2">
        <v>25</v>
      </c>
      <c r="F13" s="62">
        <v>0</v>
      </c>
      <c r="G13" s="63">
        <f t="shared" si="1"/>
        <v>0</v>
      </c>
      <c r="H13" s="20" t="s">
        <v>114</v>
      </c>
      <c r="J13" s="3"/>
    </row>
    <row r="14" spans="1:12" ht="15" customHeight="1" x14ac:dyDescent="0.25">
      <c r="A14" s="103">
        <v>42422.496851851851</v>
      </c>
      <c r="B14" s="7">
        <v>1111</v>
      </c>
      <c r="C14" s="7" t="s">
        <v>101</v>
      </c>
      <c r="D14" s="7" t="s">
        <v>41</v>
      </c>
      <c r="E14" s="2">
        <v>5</v>
      </c>
      <c r="F14" s="62">
        <v>0</v>
      </c>
      <c r="G14" s="63">
        <f t="shared" si="1"/>
        <v>0</v>
      </c>
      <c r="H14" s="20"/>
      <c r="J14" s="3"/>
    </row>
    <row r="15" spans="1:12" ht="15" customHeight="1" x14ac:dyDescent="0.25">
      <c r="A15" s="103">
        <v>42422.461875000001</v>
      </c>
      <c r="B15" s="7">
        <v>7777</v>
      </c>
      <c r="C15" s="7" t="s">
        <v>100</v>
      </c>
      <c r="D15" s="7" t="s">
        <v>40</v>
      </c>
      <c r="E15" s="2">
        <v>5</v>
      </c>
      <c r="F15" s="62">
        <v>0</v>
      </c>
      <c r="G15" s="63">
        <f t="shared" si="1"/>
        <v>0</v>
      </c>
      <c r="H15" s="20"/>
      <c r="J15" s="3"/>
    </row>
    <row r="16" spans="1:12" ht="15" customHeight="1" x14ac:dyDescent="0.25">
      <c r="A16" s="103">
        <v>42422.460844907408</v>
      </c>
      <c r="B16" s="7">
        <v>527</v>
      </c>
      <c r="C16" s="7" t="s">
        <v>2</v>
      </c>
      <c r="D16" s="7" t="s">
        <v>40</v>
      </c>
      <c r="E16" s="2">
        <v>7</v>
      </c>
      <c r="F16" s="62">
        <v>0</v>
      </c>
      <c r="G16" s="63">
        <f t="shared" si="1"/>
        <v>0</v>
      </c>
      <c r="H16" s="20"/>
      <c r="J16" s="3"/>
    </row>
    <row r="17" spans="1:10" ht="15" customHeight="1" x14ac:dyDescent="0.25">
      <c r="A17" s="103">
        <v>42420</v>
      </c>
      <c r="B17" s="7" t="s">
        <v>96</v>
      </c>
      <c r="C17" s="7" t="s">
        <v>95</v>
      </c>
      <c r="D17" s="7" t="s">
        <v>40</v>
      </c>
      <c r="E17" s="2">
        <v>14</v>
      </c>
      <c r="F17" s="62">
        <v>0</v>
      </c>
      <c r="G17" s="63">
        <f t="shared" ref="G17:G31" si="2">E17*F17</f>
        <v>0</v>
      </c>
      <c r="H17" s="20"/>
      <c r="J17" s="3"/>
    </row>
    <row r="18" spans="1:10" ht="15" customHeight="1" x14ac:dyDescent="0.25">
      <c r="A18" s="103">
        <v>42420</v>
      </c>
      <c r="B18" s="7" t="s">
        <v>94</v>
      </c>
      <c r="C18" s="7" t="s">
        <v>51</v>
      </c>
      <c r="D18" s="7" t="s">
        <v>40</v>
      </c>
      <c r="E18" s="2">
        <v>27</v>
      </c>
      <c r="F18" s="62">
        <v>0</v>
      </c>
      <c r="G18" s="63">
        <f t="shared" si="2"/>
        <v>0</v>
      </c>
      <c r="H18" s="20"/>
      <c r="J18" s="3"/>
    </row>
    <row r="19" spans="1:10" ht="15" customHeight="1" x14ac:dyDescent="0.25">
      <c r="A19" s="103">
        <v>42229</v>
      </c>
      <c r="B19" s="7" t="s">
        <v>22</v>
      </c>
      <c r="C19" s="7" t="s">
        <v>45</v>
      </c>
      <c r="D19" s="7" t="s">
        <v>44</v>
      </c>
      <c r="E19" s="2">
        <v>10</v>
      </c>
      <c r="F19" s="62">
        <v>2.6</v>
      </c>
      <c r="G19" s="63">
        <f t="shared" si="2"/>
        <v>26</v>
      </c>
      <c r="H19" s="20"/>
      <c r="J19" s="3"/>
    </row>
    <row r="20" spans="1:10" ht="15" customHeight="1" x14ac:dyDescent="0.25">
      <c r="A20" s="103">
        <v>42229</v>
      </c>
      <c r="B20" s="7" t="s">
        <v>22</v>
      </c>
      <c r="C20" s="7" t="s">
        <v>47</v>
      </c>
      <c r="D20" s="7" t="s">
        <v>37</v>
      </c>
      <c r="E20" s="2">
        <v>10</v>
      </c>
      <c r="F20" s="62">
        <v>2.5</v>
      </c>
      <c r="G20" s="63">
        <f t="shared" si="2"/>
        <v>25</v>
      </c>
      <c r="H20" s="20"/>
      <c r="J20" s="3"/>
    </row>
    <row r="21" spans="1:10" ht="15" customHeight="1" x14ac:dyDescent="0.25">
      <c r="A21" s="103">
        <v>42229</v>
      </c>
      <c r="B21" s="7" t="s">
        <v>22</v>
      </c>
      <c r="C21" s="7" t="s">
        <v>50</v>
      </c>
      <c r="D21" s="7" t="s">
        <v>37</v>
      </c>
      <c r="E21" s="2">
        <v>10</v>
      </c>
      <c r="F21" s="62">
        <v>2.7</v>
      </c>
      <c r="G21" s="63">
        <f t="shared" si="2"/>
        <v>27</v>
      </c>
      <c r="H21" s="20"/>
      <c r="J21" s="3"/>
    </row>
    <row r="22" spans="1:10" ht="15" customHeight="1" x14ac:dyDescent="0.25">
      <c r="A22" s="103">
        <v>42229</v>
      </c>
      <c r="B22" s="7" t="s">
        <v>22</v>
      </c>
      <c r="C22" t="s">
        <v>51</v>
      </c>
      <c r="D22" s="7" t="s">
        <v>39</v>
      </c>
      <c r="E22" s="2">
        <v>10</v>
      </c>
      <c r="F22" s="62">
        <v>2.8</v>
      </c>
      <c r="G22" s="63">
        <f t="shared" si="2"/>
        <v>28</v>
      </c>
      <c r="H22" s="20"/>
      <c r="J22" s="3"/>
    </row>
    <row r="23" spans="1:10" ht="15" customHeight="1" x14ac:dyDescent="0.25">
      <c r="A23" s="103">
        <v>42229</v>
      </c>
      <c r="B23" s="7" t="s">
        <v>22</v>
      </c>
      <c r="C23" t="s">
        <v>53</v>
      </c>
      <c r="D23" s="7" t="s">
        <v>37</v>
      </c>
      <c r="E23" s="2">
        <v>10</v>
      </c>
      <c r="F23" s="62">
        <v>3</v>
      </c>
      <c r="G23" s="63">
        <f t="shared" si="2"/>
        <v>30</v>
      </c>
      <c r="H23" s="20"/>
      <c r="J23" s="3"/>
    </row>
    <row r="24" spans="1:10" ht="15" customHeight="1" x14ac:dyDescent="0.25">
      <c r="A24" s="103">
        <v>42229</v>
      </c>
      <c r="B24" s="7" t="s">
        <v>22</v>
      </c>
      <c r="C24" t="s">
        <v>54</v>
      </c>
      <c r="D24" s="7" t="s">
        <v>37</v>
      </c>
      <c r="E24" s="2">
        <v>10</v>
      </c>
      <c r="F24" s="62">
        <v>3.1</v>
      </c>
      <c r="G24" s="63">
        <f t="shared" si="2"/>
        <v>31</v>
      </c>
      <c r="H24" s="20"/>
      <c r="J24" s="3"/>
    </row>
    <row r="25" spans="1:10" ht="15" customHeight="1" x14ac:dyDescent="0.25">
      <c r="A25" s="103">
        <v>42229</v>
      </c>
      <c r="B25" s="7" t="s">
        <v>22</v>
      </c>
      <c r="C25" t="s">
        <v>55</v>
      </c>
      <c r="D25" s="7" t="s">
        <v>37</v>
      </c>
      <c r="E25" s="2">
        <v>10</v>
      </c>
      <c r="F25" s="62">
        <v>3.2</v>
      </c>
      <c r="G25" s="63">
        <f t="shared" si="2"/>
        <v>32</v>
      </c>
      <c r="H25" s="20"/>
      <c r="J25" s="3"/>
    </row>
    <row r="26" spans="1:10" ht="15" customHeight="1" x14ac:dyDescent="0.25">
      <c r="A26" s="103">
        <v>42229</v>
      </c>
      <c r="B26" s="7" t="s">
        <v>27</v>
      </c>
      <c r="C26" s="7" t="s">
        <v>50</v>
      </c>
      <c r="D26" s="7" t="s">
        <v>37</v>
      </c>
      <c r="E26" s="2">
        <v>10</v>
      </c>
      <c r="F26" s="62">
        <v>35</v>
      </c>
      <c r="G26" s="63">
        <f t="shared" si="2"/>
        <v>350</v>
      </c>
      <c r="H26" s="20"/>
      <c r="J26" s="3"/>
    </row>
    <row r="27" spans="1:10" ht="15" customHeight="1" x14ac:dyDescent="0.25">
      <c r="A27" s="103">
        <v>42229</v>
      </c>
      <c r="B27" s="7" t="s">
        <v>27</v>
      </c>
      <c r="C27" t="s">
        <v>51</v>
      </c>
      <c r="D27" s="7" t="s">
        <v>38</v>
      </c>
      <c r="E27" s="2">
        <v>10</v>
      </c>
      <c r="F27" s="62">
        <v>22</v>
      </c>
      <c r="G27" s="63">
        <f t="shared" si="2"/>
        <v>220</v>
      </c>
      <c r="H27" s="20"/>
      <c r="J27" s="3"/>
    </row>
    <row r="28" spans="1:10" ht="15" customHeight="1" x14ac:dyDescent="0.25">
      <c r="A28" s="103">
        <v>42229</v>
      </c>
      <c r="B28" s="7" t="s">
        <v>27</v>
      </c>
      <c r="C28" t="s">
        <v>52</v>
      </c>
      <c r="D28" s="7" t="s">
        <v>37</v>
      </c>
      <c r="E28" s="2">
        <v>10</v>
      </c>
      <c r="F28" s="62">
        <v>2</v>
      </c>
      <c r="G28" s="63">
        <f t="shared" si="2"/>
        <v>20</v>
      </c>
      <c r="H28" s="20"/>
      <c r="J28" s="3"/>
    </row>
    <row r="29" spans="1:10" x14ac:dyDescent="0.25">
      <c r="A29" s="103">
        <v>42413</v>
      </c>
      <c r="B29" s="7" t="s">
        <v>73</v>
      </c>
      <c r="C29" s="7" t="s">
        <v>71</v>
      </c>
      <c r="D29" s="7" t="s">
        <v>43</v>
      </c>
      <c r="E29" s="2">
        <v>200</v>
      </c>
      <c r="F29" s="62">
        <v>0.75</v>
      </c>
      <c r="G29" s="63">
        <f t="shared" si="2"/>
        <v>150</v>
      </c>
      <c r="H29" s="20"/>
      <c r="J29" s="3"/>
    </row>
    <row r="30" spans="1:10" ht="15" customHeight="1" x14ac:dyDescent="0.25">
      <c r="A30" s="103">
        <v>42420</v>
      </c>
      <c r="B30" s="7" t="s">
        <v>92</v>
      </c>
      <c r="C30" s="7" t="s">
        <v>47</v>
      </c>
      <c r="D30" s="7" t="s">
        <v>40</v>
      </c>
      <c r="E30" s="2">
        <v>1</v>
      </c>
      <c r="F30" s="62">
        <v>0</v>
      </c>
      <c r="G30" s="63">
        <f t="shared" si="2"/>
        <v>0</v>
      </c>
      <c r="H30" s="20"/>
      <c r="J30" s="3"/>
    </row>
    <row r="31" spans="1:10" x14ac:dyDescent="0.25">
      <c r="A31" s="103">
        <v>42595</v>
      </c>
      <c r="B31" s="7" t="s">
        <v>22</v>
      </c>
      <c r="C31" t="s">
        <v>52</v>
      </c>
      <c r="D31" s="7" t="s">
        <v>38</v>
      </c>
      <c r="E31" s="2">
        <v>10</v>
      </c>
      <c r="F31" s="62">
        <v>3.9</v>
      </c>
      <c r="G31" s="63">
        <f t="shared" si="2"/>
        <v>39</v>
      </c>
      <c r="H31" s="20"/>
      <c r="J31" s="3"/>
    </row>
    <row r="32" spans="1:10" ht="28.5" customHeight="1" x14ac:dyDescent="0.25">
      <c r="A32" s="104"/>
      <c r="B32" s="53"/>
      <c r="C32" s="53"/>
      <c r="D32" s="53"/>
      <c r="E32" s="54"/>
      <c r="F32" s="64"/>
      <c r="G32" s="65"/>
      <c r="H32" s="55" t="s">
        <v>6</v>
      </c>
      <c r="J32" s="3"/>
    </row>
    <row r="33" spans="1:30" x14ac:dyDescent="0.25">
      <c r="C33" s="4"/>
      <c r="J33" s="3"/>
    </row>
    <row r="34" spans="1:30" x14ac:dyDescent="0.25">
      <c r="J34" s="3"/>
    </row>
    <row r="35" spans="1:30" x14ac:dyDescent="0.25">
      <c r="J35" s="3"/>
    </row>
    <row r="36" spans="1:30" x14ac:dyDescent="0.25">
      <c r="J36" s="3"/>
    </row>
    <row r="37" spans="1:30" x14ac:dyDescent="0.25">
      <c r="C37"/>
      <c r="J37" s="3"/>
    </row>
    <row r="38" spans="1:30" s="2" customFormat="1" x14ac:dyDescent="0.25">
      <c r="A38" s="105"/>
      <c r="C38"/>
      <c r="D38" s="1"/>
      <c r="F38" s="62"/>
      <c r="G38" s="66"/>
      <c r="H38" s="1"/>
      <c r="I38" s="1"/>
      <c r="J38" s="3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s="2" customFormat="1" x14ac:dyDescent="0.25">
      <c r="A39" s="105"/>
      <c r="C39"/>
      <c r="D39" s="1"/>
      <c r="F39" s="62"/>
      <c r="G39" s="66"/>
      <c r="H39" s="1"/>
      <c r="I39" s="1"/>
      <c r="J39" s="3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s="2" customFormat="1" x14ac:dyDescent="0.25">
      <c r="A40" s="105"/>
      <c r="C40"/>
      <c r="D40" s="1"/>
      <c r="F40" s="62"/>
      <c r="G40" s="66"/>
      <c r="H40" s="1"/>
      <c r="I40" s="1"/>
      <c r="J40" s="3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s="2" customFormat="1" x14ac:dyDescent="0.25">
      <c r="A41" s="105"/>
      <c r="C41"/>
      <c r="D41" s="1"/>
      <c r="F41" s="62"/>
      <c r="G41" s="66"/>
      <c r="H41" s="1"/>
      <c r="I41" s="1"/>
      <c r="J41" s="3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s="2" customFormat="1" x14ac:dyDescent="0.25">
      <c r="A42" s="105"/>
      <c r="C42"/>
      <c r="D42" s="1"/>
      <c r="F42" s="62"/>
      <c r="G42" s="66"/>
      <c r="H42" s="1"/>
      <c r="I42" s="1"/>
      <c r="J42" s="3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s="2" customFormat="1" x14ac:dyDescent="0.25">
      <c r="A43" s="105"/>
      <c r="C43"/>
      <c r="D43" s="1"/>
      <c r="F43" s="62"/>
      <c r="G43" s="66"/>
      <c r="H43" s="1"/>
      <c r="I43" s="1"/>
      <c r="J43" s="3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s="2" customFormat="1" x14ac:dyDescent="0.25">
      <c r="A44" s="105"/>
      <c r="C44"/>
      <c r="D44" s="1"/>
      <c r="F44" s="62"/>
      <c r="G44" s="66"/>
      <c r="H44" s="1"/>
      <c r="I44" s="1"/>
      <c r="J44" s="3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2" customFormat="1" x14ac:dyDescent="0.25">
      <c r="A45" s="105"/>
      <c r="C45" s="1"/>
      <c r="D45" s="1"/>
      <c r="F45" s="62"/>
      <c r="G45" s="66"/>
      <c r="H45" s="1"/>
      <c r="I45" s="1"/>
      <c r="J45" s="3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2" customFormat="1" x14ac:dyDescent="0.25">
      <c r="A46" s="105"/>
      <c r="C46" s="1"/>
      <c r="D46" s="1"/>
      <c r="F46" s="62"/>
      <c r="G46" s="66"/>
      <c r="H46" s="1"/>
      <c r="I46" s="1"/>
      <c r="J46" s="3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s="2" customFormat="1" x14ac:dyDescent="0.25">
      <c r="A47" s="105"/>
      <c r="C47" s="1"/>
      <c r="D47" s="1"/>
      <c r="F47" s="62"/>
      <c r="G47" s="66"/>
      <c r="H47" s="1"/>
      <c r="I47" s="1"/>
      <c r="J47" s="3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</sheetData>
  <sheetProtection sheet="1" objects="1" scenarios="1" sort="0" autoFilter="0" pivotTables="0"/>
  <autoFilter ref="A3:H32"/>
  <sortState ref="A4:H17">
    <sortCondition ref="A4"/>
  </sortState>
  <dataValidations count="2">
    <dataValidation type="list" allowBlank="1" showInputMessage="1" showErrorMessage="1" errorTitle="Choisir dans la liste" error="Choisir dans la liste !" sqref="D3:D32">
      <formula1>Liste_Fournisseurs</formula1>
    </dataValidation>
    <dataValidation type="list" allowBlank="1" showInputMessage="1" showErrorMessage="1" errorTitle="Choisir dans la liste" error="Choisir dans la liste !" sqref="C3:C32">
      <formula1>Liste_Pièces</formula1>
    </dataValidation>
  </dataValidations>
  <hyperlinks>
    <hyperlink ref="C3" location="Inventaire!A1" display="Pièce"/>
    <hyperlink ref="D3" location="Fournisseurs!A1" display="Fournisseur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A45"/>
  <sheetViews>
    <sheetView workbookViewId="0">
      <pane ySplit="3" topLeftCell="A4" activePane="bottomLeft" state="frozen"/>
      <selection activeCell="B2" sqref="B2"/>
      <selection pane="bottomLeft" activeCell="A4" sqref="A4"/>
    </sheetView>
  </sheetViews>
  <sheetFormatPr baseColWidth="10" defaultColWidth="11.42578125" defaultRowHeight="15" x14ac:dyDescent="0.25"/>
  <cols>
    <col min="1" max="1" width="17.140625" style="105" customWidth="1"/>
    <col min="2" max="2" width="33.140625" style="1" customWidth="1"/>
    <col min="3" max="3" width="25.28515625" style="1" customWidth="1"/>
    <col min="4" max="4" width="10.7109375" style="2" customWidth="1"/>
    <col min="5" max="5" width="41.42578125" style="1" customWidth="1"/>
    <col min="6" max="6" width="21.140625" style="1" customWidth="1"/>
    <col min="7" max="7" width="21.7109375" style="1" customWidth="1"/>
    <col min="8" max="9" width="0" style="2" hidden="1" customWidth="1"/>
    <col min="10" max="10" width="20.140625" style="1" customWidth="1"/>
    <col min="11" max="11" width="19.28515625" style="1" customWidth="1"/>
    <col min="12" max="12" width="18.140625" style="1" customWidth="1"/>
    <col min="13" max="13" width="16.85546875" style="1" customWidth="1"/>
    <col min="14" max="15" width="17.42578125" style="1" customWidth="1"/>
    <col min="16" max="16" width="19.140625" style="1" customWidth="1"/>
    <col min="17" max="17" width="18.5703125" style="1" customWidth="1"/>
    <col min="18" max="18" width="17.5703125" style="1" customWidth="1"/>
    <col min="19" max="19" width="18.140625" style="1" customWidth="1"/>
    <col min="20" max="16384" width="11.42578125" style="1"/>
  </cols>
  <sheetData>
    <row r="1" spans="1:27" s="25" customFormat="1" ht="21" x14ac:dyDescent="0.25">
      <c r="A1" s="106" t="s">
        <v>24</v>
      </c>
      <c r="B1" s="24"/>
      <c r="C1" s="24"/>
      <c r="D1" s="37">
        <f>SUBTOTAL(9,D3:D30)</f>
        <v>492</v>
      </c>
      <c r="E1" s="24"/>
      <c r="H1" s="26"/>
      <c r="I1" s="26"/>
    </row>
    <row r="2" spans="1:27" s="11" customFormat="1" ht="47.25" customHeight="1" x14ac:dyDescent="0.25">
      <c r="A2" s="101"/>
      <c r="B2" s="14"/>
      <c r="C2" s="14"/>
      <c r="D2" s="15"/>
      <c r="E2" s="14"/>
      <c r="H2" s="12"/>
      <c r="I2" s="12"/>
    </row>
    <row r="3" spans="1:27" s="32" customFormat="1" ht="33.75" customHeight="1" x14ac:dyDescent="0.25">
      <c r="A3" s="102" t="s">
        <v>20</v>
      </c>
      <c r="B3" s="74" t="s">
        <v>2</v>
      </c>
      <c r="C3" s="74" t="s">
        <v>5</v>
      </c>
      <c r="D3" s="51" t="s">
        <v>9</v>
      </c>
      <c r="E3" s="52" t="s">
        <v>10</v>
      </c>
      <c r="H3" s="32" t="s">
        <v>3</v>
      </c>
      <c r="I3" s="32" t="s">
        <v>3</v>
      </c>
      <c r="X3" s="32" t="s">
        <v>1</v>
      </c>
      <c r="AA3" s="32" t="s">
        <v>0</v>
      </c>
    </row>
    <row r="4" spans="1:27" ht="15" customHeight="1" x14ac:dyDescent="0.25">
      <c r="A4" s="103">
        <v>42424.371215277781</v>
      </c>
      <c r="B4" s="7" t="s">
        <v>111</v>
      </c>
      <c r="C4" s="7" t="s">
        <v>28</v>
      </c>
      <c r="D4" s="2">
        <v>20</v>
      </c>
      <c r="E4" s="20"/>
      <c r="G4" s="3"/>
    </row>
    <row r="5" spans="1:27" ht="15" customHeight="1" x14ac:dyDescent="0.25">
      <c r="A5" s="103">
        <v>42422.552187499998</v>
      </c>
      <c r="B5" s="7" t="s">
        <v>52</v>
      </c>
      <c r="C5" s="7" t="s">
        <v>35</v>
      </c>
      <c r="D5" s="2">
        <v>30</v>
      </c>
      <c r="E5" s="20"/>
      <c r="G5" s="3"/>
    </row>
    <row r="6" spans="1:27" ht="15" customHeight="1" x14ac:dyDescent="0.25">
      <c r="A6" s="103">
        <v>42229</v>
      </c>
      <c r="B6" t="s">
        <v>52</v>
      </c>
      <c r="C6" s="7" t="s">
        <v>7</v>
      </c>
      <c r="D6" s="2">
        <v>5</v>
      </c>
      <c r="E6" s="20"/>
      <c r="G6" s="3"/>
    </row>
    <row r="7" spans="1:27" ht="15" customHeight="1" x14ac:dyDescent="0.25">
      <c r="A7" s="103">
        <v>42422.560416666667</v>
      </c>
      <c r="B7" s="7" t="s">
        <v>47</v>
      </c>
      <c r="C7" s="7" t="s">
        <v>77</v>
      </c>
      <c r="D7" s="2">
        <v>15</v>
      </c>
      <c r="E7" s="20"/>
      <c r="G7" s="3"/>
    </row>
    <row r="8" spans="1:27" ht="15" customHeight="1" x14ac:dyDescent="0.25">
      <c r="A8" s="103">
        <v>42229</v>
      </c>
      <c r="B8" s="7" t="s">
        <v>47</v>
      </c>
      <c r="C8" s="7" t="s">
        <v>31</v>
      </c>
      <c r="D8" s="2">
        <v>2</v>
      </c>
      <c r="E8" s="20"/>
      <c r="G8" s="3"/>
    </row>
    <row r="9" spans="1:27" ht="15" customHeight="1" x14ac:dyDescent="0.25">
      <c r="A9" s="103">
        <v>42431.464953703704</v>
      </c>
      <c r="B9" s="7" t="s">
        <v>50</v>
      </c>
      <c r="C9" s="7" t="s">
        <v>77</v>
      </c>
      <c r="D9" s="2">
        <v>31</v>
      </c>
      <c r="E9" s="20">
        <v>153135</v>
      </c>
      <c r="G9" s="3"/>
    </row>
    <row r="10" spans="1:27" ht="15" customHeight="1" x14ac:dyDescent="0.25">
      <c r="A10" s="103">
        <v>42229</v>
      </c>
      <c r="B10" s="7" t="s">
        <v>50</v>
      </c>
      <c r="C10" s="7" t="s">
        <v>30</v>
      </c>
      <c r="D10" s="2">
        <v>3</v>
      </c>
      <c r="E10" s="20"/>
      <c r="G10" s="3"/>
    </row>
    <row r="11" spans="1:27" ht="15" customHeight="1" x14ac:dyDescent="0.25">
      <c r="A11" s="103">
        <v>42422.498229166667</v>
      </c>
      <c r="B11" s="7" t="s">
        <v>102</v>
      </c>
      <c r="C11" s="7" t="s">
        <v>35</v>
      </c>
      <c r="D11" s="2">
        <v>60</v>
      </c>
      <c r="E11" s="20"/>
      <c r="G11" s="3"/>
    </row>
    <row r="12" spans="1:27" ht="15" customHeight="1" x14ac:dyDescent="0.25">
      <c r="A12" s="103">
        <v>42229</v>
      </c>
      <c r="B12" t="s">
        <v>54</v>
      </c>
      <c r="C12" s="7" t="s">
        <v>77</v>
      </c>
      <c r="D12" s="2">
        <v>7</v>
      </c>
      <c r="E12" s="20"/>
      <c r="G12" s="3"/>
    </row>
    <row r="13" spans="1:27" ht="15" customHeight="1" x14ac:dyDescent="0.25">
      <c r="A13" s="103">
        <v>42229</v>
      </c>
      <c r="B13" t="s">
        <v>55</v>
      </c>
      <c r="C13" s="7" t="s">
        <v>30</v>
      </c>
      <c r="D13" s="2">
        <v>8</v>
      </c>
      <c r="E13" s="20"/>
      <c r="G13" s="3"/>
    </row>
    <row r="14" spans="1:27" ht="15" customHeight="1" x14ac:dyDescent="0.25">
      <c r="A14" s="103">
        <v>42431.410520833335</v>
      </c>
      <c r="B14" s="7" t="s">
        <v>122</v>
      </c>
      <c r="C14" s="7" t="s">
        <v>139</v>
      </c>
      <c r="D14" s="2">
        <v>20</v>
      </c>
      <c r="E14" s="20"/>
      <c r="G14" s="3"/>
    </row>
    <row r="15" spans="1:27" ht="15" customHeight="1" x14ac:dyDescent="0.25">
      <c r="A15" s="103">
        <v>42425.43409722222</v>
      </c>
      <c r="B15" s="7" t="s">
        <v>122</v>
      </c>
      <c r="C15" s="7" t="s">
        <v>28</v>
      </c>
      <c r="D15" s="2">
        <v>35</v>
      </c>
      <c r="E15" s="20" t="s">
        <v>125</v>
      </c>
      <c r="G15" s="3"/>
    </row>
    <row r="16" spans="1:27" ht="15" customHeight="1" x14ac:dyDescent="0.25">
      <c r="A16" s="103">
        <v>42422.550740740742</v>
      </c>
      <c r="B16" s="7" t="s">
        <v>45</v>
      </c>
      <c r="C16" s="7" t="s">
        <v>7</v>
      </c>
      <c r="D16" s="2">
        <v>19</v>
      </c>
      <c r="E16" s="20"/>
      <c r="G16" s="3"/>
    </row>
    <row r="17" spans="1:7" ht="15" customHeight="1" x14ac:dyDescent="0.25">
      <c r="A17" s="103">
        <v>42229</v>
      </c>
      <c r="B17" s="7" t="s">
        <v>45</v>
      </c>
      <c r="C17" s="7" t="s">
        <v>28</v>
      </c>
      <c r="D17" s="2">
        <v>1</v>
      </c>
      <c r="E17" s="20"/>
      <c r="G17" s="3"/>
    </row>
    <row r="18" spans="1:7" ht="15" customHeight="1" x14ac:dyDescent="0.25">
      <c r="A18" s="103">
        <v>42431.418796296297</v>
      </c>
      <c r="B18" s="7" t="s">
        <v>142</v>
      </c>
      <c r="C18" s="7" t="s">
        <v>144</v>
      </c>
      <c r="D18" s="2">
        <v>25</v>
      </c>
      <c r="E18" s="20" t="s">
        <v>148</v>
      </c>
      <c r="G18" s="3"/>
    </row>
    <row r="19" spans="1:7" ht="15" customHeight="1" x14ac:dyDescent="0.25">
      <c r="A19" s="103">
        <v>42431.462557870371</v>
      </c>
      <c r="B19" s="7" t="s">
        <v>150</v>
      </c>
      <c r="C19" s="7" t="s">
        <v>34</v>
      </c>
      <c r="D19" s="2">
        <v>25</v>
      </c>
      <c r="E19" s="20"/>
      <c r="G19" s="3"/>
    </row>
    <row r="20" spans="1:7" ht="15" customHeight="1" x14ac:dyDescent="0.25">
      <c r="A20" s="103">
        <v>42425.405659722222</v>
      </c>
      <c r="B20" s="7" t="s">
        <v>117</v>
      </c>
      <c r="C20" s="7" t="s">
        <v>7</v>
      </c>
      <c r="D20" s="2">
        <v>1</v>
      </c>
      <c r="E20" s="20" t="s">
        <v>119</v>
      </c>
      <c r="G20" s="3"/>
    </row>
    <row r="21" spans="1:7" ht="15" customHeight="1" x14ac:dyDescent="0.25">
      <c r="A21" s="103">
        <v>42229</v>
      </c>
      <c r="B21" t="s">
        <v>51</v>
      </c>
      <c r="C21" s="7" t="s">
        <v>30</v>
      </c>
      <c r="D21" s="2">
        <v>4</v>
      </c>
      <c r="E21" s="20"/>
      <c r="G21" s="3"/>
    </row>
    <row r="22" spans="1:7" x14ac:dyDescent="0.25">
      <c r="A22" s="103">
        <v>42431.406018518515</v>
      </c>
      <c r="B22" s="7" t="s">
        <v>132</v>
      </c>
      <c r="C22" s="7" t="s">
        <v>137</v>
      </c>
      <c r="D22" s="2">
        <v>15</v>
      </c>
      <c r="E22" s="20"/>
      <c r="G22" s="3"/>
    </row>
    <row r="23" spans="1:7" ht="15" customHeight="1" x14ac:dyDescent="0.25">
      <c r="A23" s="103">
        <v>42430.601307870369</v>
      </c>
      <c r="B23" s="7" t="s">
        <v>132</v>
      </c>
      <c r="C23" s="7" t="s">
        <v>35</v>
      </c>
      <c r="D23" s="2">
        <v>16</v>
      </c>
      <c r="E23" s="20" t="s">
        <v>133</v>
      </c>
      <c r="G23" s="3"/>
    </row>
    <row r="24" spans="1:7" ht="15" customHeight="1" x14ac:dyDescent="0.25">
      <c r="A24" s="103">
        <v>42432.353900462964</v>
      </c>
      <c r="B24" s="7" t="s">
        <v>136</v>
      </c>
      <c r="C24" s="7" t="s">
        <v>34</v>
      </c>
      <c r="D24" s="2">
        <v>20</v>
      </c>
      <c r="E24" s="20"/>
      <c r="G24" s="3"/>
    </row>
    <row r="25" spans="1:7" ht="15" customHeight="1" x14ac:dyDescent="0.25">
      <c r="A25" s="103">
        <v>42432.353437500002</v>
      </c>
      <c r="B25" s="7" t="s">
        <v>98</v>
      </c>
      <c r="C25" s="7" t="s">
        <v>28</v>
      </c>
      <c r="D25" s="2">
        <v>10</v>
      </c>
      <c r="E25" s="20"/>
      <c r="G25" s="3"/>
    </row>
    <row r="26" spans="1:7" x14ac:dyDescent="0.25">
      <c r="A26" s="103">
        <v>42413</v>
      </c>
      <c r="B26" s="7" t="s">
        <v>71</v>
      </c>
      <c r="C26" s="7" t="s">
        <v>77</v>
      </c>
      <c r="D26" s="2">
        <v>50</v>
      </c>
      <c r="E26" s="20"/>
      <c r="G26" s="3"/>
    </row>
    <row r="27" spans="1:7" ht="15" customHeight="1" x14ac:dyDescent="0.25">
      <c r="A27" s="103">
        <v>42420</v>
      </c>
      <c r="B27" s="7" t="s">
        <v>71</v>
      </c>
      <c r="C27" s="7" t="s">
        <v>34</v>
      </c>
      <c r="D27" s="2">
        <v>1</v>
      </c>
      <c r="E27" s="20"/>
      <c r="G27" s="3"/>
    </row>
    <row r="28" spans="1:7" ht="15" customHeight="1" x14ac:dyDescent="0.25">
      <c r="A28" s="103">
        <v>42229</v>
      </c>
      <c r="B28" t="s">
        <v>53</v>
      </c>
      <c r="C28" s="7" t="s">
        <v>77</v>
      </c>
      <c r="D28" s="2">
        <v>6</v>
      </c>
      <c r="E28" s="20"/>
      <c r="G28" s="3"/>
    </row>
    <row r="29" spans="1:7" ht="15" customHeight="1" x14ac:dyDescent="0.25">
      <c r="A29" s="103">
        <v>42425.39534722222</v>
      </c>
      <c r="B29" s="7" t="s">
        <v>113</v>
      </c>
      <c r="C29" s="7" t="s">
        <v>77</v>
      </c>
      <c r="D29" s="2">
        <v>63</v>
      </c>
      <c r="E29" s="20" t="s">
        <v>115</v>
      </c>
      <c r="G29" s="3"/>
    </row>
    <row r="30" spans="1:7" ht="24.75" customHeight="1" x14ac:dyDescent="0.25">
      <c r="A30" s="104"/>
      <c r="B30" s="53"/>
      <c r="C30" s="53"/>
      <c r="D30" s="54"/>
      <c r="E30" s="55" t="s">
        <v>6</v>
      </c>
      <c r="G30" s="3"/>
    </row>
    <row r="31" spans="1:7" x14ac:dyDescent="0.25">
      <c r="B31" s="4"/>
      <c r="G31" s="3"/>
    </row>
    <row r="32" spans="1:7" x14ac:dyDescent="0.25">
      <c r="G32" s="3"/>
    </row>
    <row r="33" spans="1:27" x14ac:dyDescent="0.25">
      <c r="G33" s="3"/>
    </row>
    <row r="34" spans="1:27" x14ac:dyDescent="0.25">
      <c r="G34" s="3"/>
    </row>
    <row r="35" spans="1:27" x14ac:dyDescent="0.25">
      <c r="B35"/>
      <c r="G35" s="3"/>
    </row>
    <row r="36" spans="1:27" s="2" customFormat="1" x14ac:dyDescent="0.25">
      <c r="A36" s="105"/>
      <c r="B36"/>
      <c r="C36" s="1"/>
      <c r="E36" s="1"/>
      <c r="F36" s="1"/>
      <c r="G36" s="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s="2" customFormat="1" x14ac:dyDescent="0.25">
      <c r="A37" s="105"/>
      <c r="B37"/>
      <c r="C37" s="1"/>
      <c r="E37" s="1"/>
      <c r="F37" s="1"/>
      <c r="G37" s="3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s="2" customFormat="1" x14ac:dyDescent="0.25">
      <c r="A38" s="105"/>
      <c r="B38"/>
      <c r="C38" s="1"/>
      <c r="E38" s="1"/>
      <c r="F38" s="1"/>
      <c r="G38" s="3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s="2" customFormat="1" x14ac:dyDescent="0.25">
      <c r="A39" s="105"/>
      <c r="B39"/>
      <c r="C39" s="1"/>
      <c r="E39" s="1"/>
      <c r="F39" s="1"/>
      <c r="G39" s="3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s="2" customFormat="1" x14ac:dyDescent="0.25">
      <c r="A40" s="105"/>
      <c r="B40"/>
      <c r="C40" s="1"/>
      <c r="E40" s="1"/>
      <c r="F40" s="1"/>
      <c r="G40" s="3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s="2" customFormat="1" x14ac:dyDescent="0.25">
      <c r="A41" s="105"/>
      <c r="B41"/>
      <c r="C41" s="1"/>
      <c r="E41" s="1"/>
      <c r="F41" s="1"/>
      <c r="G41" s="3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s="2" customFormat="1" x14ac:dyDescent="0.25">
      <c r="A42" s="105"/>
      <c r="B42"/>
      <c r="C42" s="1"/>
      <c r="E42" s="1"/>
      <c r="F42" s="1"/>
      <c r="G42" s="3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s="2" customFormat="1" x14ac:dyDescent="0.25">
      <c r="A43" s="105"/>
      <c r="B43" s="1"/>
      <c r="C43" s="1"/>
      <c r="E43" s="1"/>
      <c r="F43" s="1"/>
      <c r="G43" s="3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s="2" customFormat="1" x14ac:dyDescent="0.25">
      <c r="A44" s="105"/>
      <c r="B44" s="1"/>
      <c r="C44" s="1"/>
      <c r="E44" s="1"/>
      <c r="F44" s="1"/>
      <c r="G44" s="3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s="2" customFormat="1" x14ac:dyDescent="0.25">
      <c r="A45" s="105"/>
      <c r="B45" s="1"/>
      <c r="C45" s="1"/>
      <c r="E45" s="1"/>
      <c r="F45" s="1"/>
      <c r="G45" s="3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</sheetData>
  <sheetProtection sheet="1" objects="1" scenarios="1" sort="0" autoFilter="0" pivotTables="0"/>
  <autoFilter ref="B3:E30"/>
  <sortState ref="A4:E30">
    <sortCondition ref="B7"/>
  </sortState>
  <dataValidations count="2">
    <dataValidation type="list" allowBlank="1" showInputMessage="1" showErrorMessage="1" errorTitle="Choisir dans la liste" error="Choisir dans la liste !" sqref="B30 B3">
      <formula1>Liste_Pièces</formula1>
    </dataValidation>
    <dataValidation type="list" allowBlank="1" showInputMessage="1" showErrorMessage="1" errorTitle="Choisir dans la liste" error="Choisir dans la liste !" sqref="C3:C30">
      <formula1>Liste_Techniciens</formula1>
    </dataValidation>
  </dataValidations>
  <hyperlinks>
    <hyperlink ref="B3" location="Inventaire!A1" display="Pièce"/>
    <hyperlink ref="C3" location="Techniciens!A1" display="Technicien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9"/>
  <sheetViews>
    <sheetView workbookViewId="0">
      <pane ySplit="3" topLeftCell="A4" activePane="bottomLeft" state="frozen"/>
      <selection activeCell="C7" sqref="C7"/>
      <selection pane="bottomLeft" activeCell="F21" sqref="F21"/>
    </sheetView>
  </sheetViews>
  <sheetFormatPr baseColWidth="10" defaultRowHeight="15" x14ac:dyDescent="0.25"/>
  <cols>
    <col min="1" max="1" width="46.5703125" customWidth="1"/>
    <col min="2" max="2" width="17" style="9" customWidth="1"/>
    <col min="3" max="3" width="61.5703125" customWidth="1"/>
  </cols>
  <sheetData>
    <row r="1" spans="1:3" s="41" customFormat="1" ht="21" x14ac:dyDescent="0.35">
      <c r="A1" s="38" t="s">
        <v>18</v>
      </c>
      <c r="B1" s="39">
        <f>SUBTOTAL(9,B3:B19)</f>
        <v>492</v>
      </c>
      <c r="C1" s="40"/>
    </row>
    <row r="2" spans="1:3" s="8" customFormat="1" ht="42" customHeight="1" x14ac:dyDescent="0.25">
      <c r="A2" s="13"/>
      <c r="B2" s="13"/>
      <c r="C2" s="13"/>
    </row>
    <row r="3" spans="1:3" s="42" customFormat="1" ht="30" x14ac:dyDescent="0.25">
      <c r="A3" s="50" t="s">
        <v>15</v>
      </c>
      <c r="B3" s="80" t="s">
        <v>74</v>
      </c>
      <c r="C3" s="50" t="s">
        <v>10</v>
      </c>
    </row>
    <row r="4" spans="1:3" x14ac:dyDescent="0.25">
      <c r="A4" t="s">
        <v>144</v>
      </c>
      <c r="B4" s="10">
        <f>SUMIF(Sorties!C:C,Techniciens!A:A,Sorties!D:D)</f>
        <v>25</v>
      </c>
      <c r="C4" s="21"/>
    </row>
    <row r="5" spans="1:3" x14ac:dyDescent="0.25">
      <c r="A5" t="s">
        <v>139</v>
      </c>
      <c r="B5" s="10">
        <f>SUMIF(Sorties!C:C,Techniciens!A:A,Sorties!D:D)</f>
        <v>20</v>
      </c>
      <c r="C5" s="21"/>
    </row>
    <row r="6" spans="1:3" x14ac:dyDescent="0.25">
      <c r="A6" t="s">
        <v>137</v>
      </c>
      <c r="B6" s="10">
        <f>SUMIF(Sorties!C:C,Techniciens!A:A,Sorties!D:D)</f>
        <v>15</v>
      </c>
      <c r="C6" s="21"/>
    </row>
    <row r="7" spans="1:3" x14ac:dyDescent="0.25">
      <c r="A7" t="s">
        <v>76</v>
      </c>
      <c r="B7" s="10">
        <f>SUMIF(Sorties!C:C,Techniciens!A:A,Sorties!D:D)</f>
        <v>0</v>
      </c>
      <c r="C7" s="21"/>
    </row>
    <row r="8" spans="1:3" x14ac:dyDescent="0.25">
      <c r="A8" t="s">
        <v>34</v>
      </c>
      <c r="B8" s="10">
        <f>SUMIF(Sorties!C:C,Techniciens!A:A,Sorties!D:D)</f>
        <v>46</v>
      </c>
      <c r="C8" s="21"/>
    </row>
    <row r="9" spans="1:3" x14ac:dyDescent="0.25">
      <c r="A9" t="s">
        <v>35</v>
      </c>
      <c r="B9" s="10">
        <f>SUMIF(Sorties!C:C,Techniciens!A:A,Sorties!D:D)</f>
        <v>106</v>
      </c>
      <c r="C9" s="21"/>
    </row>
    <row r="10" spans="1:3" x14ac:dyDescent="0.25">
      <c r="A10" t="s">
        <v>28</v>
      </c>
      <c r="B10" s="10">
        <f>SUMIF(Sorties!C:C,Techniciens!A:A,Sorties!D:D)</f>
        <v>66</v>
      </c>
      <c r="C10" s="21"/>
    </row>
    <row r="11" spans="1:3" x14ac:dyDescent="0.25">
      <c r="A11" t="s">
        <v>7</v>
      </c>
      <c r="B11" s="10">
        <f>SUMIF(Sorties!C:C,Techniciens!A:A,Sorties!D:D)</f>
        <v>25</v>
      </c>
      <c r="C11" s="21"/>
    </row>
    <row r="12" spans="1:3" x14ac:dyDescent="0.25">
      <c r="A12" t="s">
        <v>77</v>
      </c>
      <c r="B12" s="10">
        <f>SUMIF(Sorties!C:C,Techniciens!A:A,Sorties!D:D)</f>
        <v>172</v>
      </c>
      <c r="C12" s="21"/>
    </row>
    <row r="13" spans="1:3" x14ac:dyDescent="0.25">
      <c r="A13" t="s">
        <v>29</v>
      </c>
      <c r="B13" s="10">
        <f>SUMIF(Sorties!C:C,Techniciens!A:A,Sorties!D:D)</f>
        <v>0</v>
      </c>
      <c r="C13" s="21"/>
    </row>
    <row r="14" spans="1:3" x14ac:dyDescent="0.25">
      <c r="A14" t="s">
        <v>30</v>
      </c>
      <c r="B14" s="10">
        <f>SUMIF(Sorties!C:C,Techniciens!A:A,Sorties!D:D)</f>
        <v>15</v>
      </c>
      <c r="C14" s="21"/>
    </row>
    <row r="15" spans="1:3" x14ac:dyDescent="0.25">
      <c r="A15" t="s">
        <v>32</v>
      </c>
      <c r="B15" s="10">
        <f>SUMIF(Sorties!C:C,Techniciens!A:A,Sorties!D:D)</f>
        <v>0</v>
      </c>
      <c r="C15" s="21"/>
    </row>
    <row r="16" spans="1:3" x14ac:dyDescent="0.25">
      <c r="A16" t="s">
        <v>31</v>
      </c>
      <c r="B16" s="10">
        <f>SUMIF(Sorties!C:C,Techniciens!A:A,Sorties!D:D)</f>
        <v>2</v>
      </c>
      <c r="C16" s="21"/>
    </row>
    <row r="17" spans="1:3" x14ac:dyDescent="0.25">
      <c r="A17" t="s">
        <v>36</v>
      </c>
      <c r="B17" s="10">
        <f>SUMIF(Sorties!C:C,Techniciens!A:A,Sorties!D:D)</f>
        <v>0</v>
      </c>
      <c r="C17" s="21"/>
    </row>
    <row r="18" spans="1:3" x14ac:dyDescent="0.25">
      <c r="A18" t="s">
        <v>33</v>
      </c>
      <c r="B18" s="10">
        <f>SUMIF(Sorties!C:C,Techniciens!A:A,Sorties!D:D)</f>
        <v>0</v>
      </c>
      <c r="C18" s="21"/>
    </row>
    <row r="19" spans="1:3" ht="26.25" customHeight="1" x14ac:dyDescent="0.25">
      <c r="A19" s="53"/>
      <c r="B19" s="53"/>
      <c r="C19" s="53"/>
    </row>
  </sheetData>
  <sheetProtection sheet="1" objects="1" scenarios="1" sort="0" autoFilter="0" pivotTables="0"/>
  <autoFilter ref="A3:C18">
    <sortState ref="A4:C15">
      <sortCondition ref="A12"/>
    </sortState>
  </autoFilter>
  <hyperlinks>
    <hyperlink ref="B3" location="Sorties!A1" display="Nombre de sorties"/>
  </hyperlink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6"/>
  <sheetViews>
    <sheetView workbookViewId="0">
      <pane ySplit="3" topLeftCell="A4" activePane="bottomLeft" state="frozen"/>
      <selection activeCell="C7" sqref="C7"/>
      <selection pane="bottomLeft" activeCell="C9" sqref="C9"/>
    </sheetView>
  </sheetViews>
  <sheetFormatPr baseColWidth="10" defaultRowHeight="15" x14ac:dyDescent="0.25"/>
  <cols>
    <col min="1" max="1" width="46.5703125" customWidth="1"/>
    <col min="2" max="2" width="17.5703125" style="9" customWidth="1"/>
    <col min="3" max="3" width="17.5703125" style="78" customWidth="1"/>
    <col min="4" max="4" width="61.5703125" customWidth="1"/>
  </cols>
  <sheetData>
    <row r="1" spans="1:4" s="41" customFormat="1" ht="21" x14ac:dyDescent="0.35">
      <c r="A1" s="38" t="s">
        <v>17</v>
      </c>
      <c r="B1" s="39">
        <f>SUBTOTAL(9,B3:B16)</f>
        <v>539</v>
      </c>
      <c r="C1" s="75">
        <f>SUBTOTAL(9,C3:C16)</f>
        <v>978</v>
      </c>
      <c r="D1" s="40"/>
    </row>
    <row r="2" spans="1:4" s="8" customFormat="1" ht="42" customHeight="1" x14ac:dyDescent="0.25">
      <c r="A2" s="13"/>
      <c r="B2" s="13"/>
      <c r="C2" s="76"/>
      <c r="D2" s="13"/>
    </row>
    <row r="3" spans="1:4" s="44" customFormat="1" ht="33.75" customHeight="1" x14ac:dyDescent="0.25">
      <c r="A3" s="50" t="s">
        <v>15</v>
      </c>
      <c r="B3" s="80" t="s">
        <v>75</v>
      </c>
      <c r="C3" s="81" t="s">
        <v>25</v>
      </c>
      <c r="D3" s="50" t="s">
        <v>10</v>
      </c>
    </row>
    <row r="4" spans="1:4" x14ac:dyDescent="0.25">
      <c r="A4" s="7" t="s">
        <v>145</v>
      </c>
      <c r="B4" s="10">
        <f>SUMIF(Entrées!D:D,Fournisseurs!A:A,Entrées!E:E)</f>
        <v>10</v>
      </c>
      <c r="C4" s="77">
        <f>SUMIF(Entrées!D:D,Fournisseurs!A:A,Entrées!G:G)</f>
        <v>0</v>
      </c>
      <c r="D4" s="21"/>
    </row>
    <row r="5" spans="1:4" x14ac:dyDescent="0.25">
      <c r="A5" s="7" t="s">
        <v>140</v>
      </c>
      <c r="B5" s="10">
        <f>SUMIF(Entrées!D:D,Fournisseurs!A:A,Entrées!E:E)</f>
        <v>20</v>
      </c>
      <c r="C5" s="77">
        <f>SUMIF(Entrées!D:D,Fournisseurs!A:A,Entrées!G:G)</f>
        <v>0</v>
      </c>
      <c r="D5" s="21"/>
    </row>
    <row r="6" spans="1:4" x14ac:dyDescent="0.25">
      <c r="A6" s="7" t="s">
        <v>138</v>
      </c>
      <c r="B6" s="10">
        <f>SUMIF(Entrées!D:D,Fournisseurs!A:A,Entrées!E:E)</f>
        <v>10</v>
      </c>
      <c r="C6" s="77">
        <f>SUMIF(Entrées!D:D,Fournisseurs!A:A,Entrées!G:G)</f>
        <v>0</v>
      </c>
      <c r="D6" s="21"/>
    </row>
    <row r="7" spans="1:4" x14ac:dyDescent="0.25">
      <c r="A7" s="7" t="s">
        <v>128</v>
      </c>
      <c r="B7" s="10">
        <f>SUMIF(Entrées!D:D,Fournisseurs!A:A,Entrées!E:E)</f>
        <v>0</v>
      </c>
      <c r="C7" s="77">
        <f>SUMIF(Entrées!D:D,Fournisseurs!A:A,Entrées!G:G)</f>
        <v>0</v>
      </c>
      <c r="D7" s="21"/>
    </row>
    <row r="8" spans="1:4" x14ac:dyDescent="0.25">
      <c r="A8" s="7" t="s">
        <v>40</v>
      </c>
      <c r="B8" s="10">
        <f>SUMIF(Entrées!D:D,Fournisseurs!A:A,Entrées!E:E)</f>
        <v>174</v>
      </c>
      <c r="C8" s="77">
        <f>SUMIF(Entrées!D:D,Fournisseurs!A:A,Entrées!G:G)</f>
        <v>0</v>
      </c>
      <c r="D8" s="21"/>
    </row>
    <row r="9" spans="1:4" x14ac:dyDescent="0.25">
      <c r="A9" s="7" t="s">
        <v>43</v>
      </c>
      <c r="B9" s="10">
        <f>SUMIF(Entrées!D:D,Fournisseurs!A:A,Entrées!E:E)</f>
        <v>200</v>
      </c>
      <c r="C9" s="77">
        <f>SUMIF(Entrées!D:D,Fournisseurs!A:A,Entrées!G:G)</f>
        <v>150</v>
      </c>
      <c r="D9" s="21"/>
    </row>
    <row r="10" spans="1:4" x14ac:dyDescent="0.25">
      <c r="A10" s="7" t="s">
        <v>41</v>
      </c>
      <c r="B10" s="10">
        <f>SUMIF(Entrées!D:D,Fournisseurs!A:A,Entrées!E:E)</f>
        <v>5</v>
      </c>
      <c r="C10" s="77">
        <f>SUMIF(Entrées!D:D,Fournisseurs!A:A,Entrées!G:G)</f>
        <v>0</v>
      </c>
      <c r="D10" s="21"/>
    </row>
    <row r="11" spans="1:4" x14ac:dyDescent="0.25">
      <c r="A11" s="7" t="s">
        <v>44</v>
      </c>
      <c r="B11" s="10">
        <f>SUMIF(Entrées!D:D,Fournisseurs!A:A,Entrées!E:E)</f>
        <v>20</v>
      </c>
      <c r="C11" s="77">
        <f>SUMIF(Entrées!D:D,Fournisseurs!A:A,Entrées!G:G)</f>
        <v>26</v>
      </c>
      <c r="D11" s="21"/>
    </row>
    <row r="12" spans="1:4" x14ac:dyDescent="0.25">
      <c r="A12" s="7" t="s">
        <v>37</v>
      </c>
      <c r="B12" s="10">
        <f>SUMIF(Entrées!D:D,Fournisseurs!A:A,Entrées!E:E)</f>
        <v>70</v>
      </c>
      <c r="C12" s="77">
        <f>SUMIF(Entrées!D:D,Fournisseurs!A:A,Entrées!G:G)</f>
        <v>515</v>
      </c>
      <c r="D12" s="21"/>
    </row>
    <row r="13" spans="1:4" x14ac:dyDescent="0.25">
      <c r="A13" s="7" t="s">
        <v>39</v>
      </c>
      <c r="B13" s="10">
        <f>SUMIF(Entrées!D:D,Fournisseurs!A:A,Entrées!E:E)</f>
        <v>10</v>
      </c>
      <c r="C13" s="77">
        <f>SUMIF(Entrées!D:D,Fournisseurs!A:A,Entrées!G:G)</f>
        <v>28</v>
      </c>
      <c r="D13" s="21"/>
    </row>
    <row r="14" spans="1:4" x14ac:dyDescent="0.25">
      <c r="A14" s="7" t="s">
        <v>42</v>
      </c>
      <c r="B14" s="10">
        <f>SUMIF(Entrées!D:D,Fournisseurs!A:A,Entrées!E:E)</f>
        <v>0</v>
      </c>
      <c r="C14" s="77">
        <f>SUMIF(Entrées!D:D,Fournisseurs!A:A,Entrées!G:G)</f>
        <v>0</v>
      </c>
      <c r="D14" s="21"/>
    </row>
    <row r="15" spans="1:4" x14ac:dyDescent="0.25">
      <c r="A15" s="7" t="s">
        <v>38</v>
      </c>
      <c r="B15" s="10">
        <f>SUMIF(Entrées!D:D,Fournisseurs!A:A,Entrées!E:E)</f>
        <v>20</v>
      </c>
      <c r="C15" s="77">
        <f>SUMIF(Entrées!D:D,Fournisseurs!A:A,Entrées!G:G)</f>
        <v>259</v>
      </c>
      <c r="D15" s="21"/>
    </row>
    <row r="16" spans="1:4" ht="25.5" customHeight="1" x14ac:dyDescent="0.25">
      <c r="A16" s="82"/>
      <c r="B16" s="82"/>
      <c r="C16" s="83"/>
      <c r="D16" s="82"/>
    </row>
  </sheetData>
  <sheetProtection sheet="1" objects="1" scenarios="1" sort="0" autoFilter="0" pivotTables="0"/>
  <autoFilter ref="A3:D15">
    <sortState ref="A4:D11">
      <sortCondition ref="A9"/>
    </sortState>
  </autoFilter>
  <hyperlinks>
    <hyperlink ref="B3" location="Entrées!A1" display="Nombre d'entrées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4"/>
  <sheetViews>
    <sheetView workbookViewId="0">
      <pane ySplit="3" topLeftCell="A4" activePane="bottomLeft" state="frozen"/>
      <selection activeCell="B2" sqref="B2"/>
      <selection pane="bottomLeft" activeCell="A19" sqref="A19"/>
    </sheetView>
  </sheetViews>
  <sheetFormatPr baseColWidth="10" defaultRowHeight="15" x14ac:dyDescent="0.25"/>
  <cols>
    <col min="1" max="1" width="46.5703125" customWidth="1"/>
    <col min="2" max="2" width="14.7109375" style="19" customWidth="1"/>
    <col min="3" max="3" width="61.5703125" customWidth="1"/>
  </cols>
  <sheetData>
    <row r="1" spans="1:3" s="41" customFormat="1" ht="21" x14ac:dyDescent="0.35">
      <c r="A1" s="38" t="s">
        <v>57</v>
      </c>
      <c r="B1" s="45">
        <f>SUBTOTAL(9,B3:B14)</f>
        <v>1110</v>
      </c>
      <c r="C1" s="40"/>
    </row>
    <row r="2" spans="1:3" s="8" customFormat="1" ht="43.5" customHeight="1" x14ac:dyDescent="0.25">
      <c r="A2" s="13"/>
      <c r="B2" s="17"/>
      <c r="C2" s="13"/>
    </row>
    <row r="3" spans="1:3" s="43" customFormat="1" ht="31.5" customHeight="1" x14ac:dyDescent="0.25">
      <c r="A3" s="50" t="s">
        <v>15</v>
      </c>
      <c r="B3" s="84" t="s">
        <v>16</v>
      </c>
      <c r="C3" s="50" t="s">
        <v>10</v>
      </c>
    </row>
    <row r="4" spans="1:3" x14ac:dyDescent="0.25">
      <c r="A4" s="7" t="s">
        <v>146</v>
      </c>
      <c r="B4" s="18">
        <f>SUMIF(Inventaire!B:B,Catégories!A:A,Inventaire!D:D)</f>
        <v>80</v>
      </c>
      <c r="C4" s="21"/>
    </row>
    <row r="5" spans="1:3" x14ac:dyDescent="0.25">
      <c r="A5" s="7" t="s">
        <v>141</v>
      </c>
      <c r="B5" s="18">
        <f>SUMIF(Inventaire!B:B,Catégories!A:A,Inventaire!D:D)</f>
        <v>-10</v>
      </c>
      <c r="C5" s="21"/>
    </row>
    <row r="6" spans="1:3" x14ac:dyDescent="0.25">
      <c r="A6" s="7" t="s">
        <v>129</v>
      </c>
      <c r="B6" s="18">
        <f>SUMIF(Inventaire!B:B,Catégories!A:A,Inventaire!D:D)</f>
        <v>0</v>
      </c>
      <c r="C6" s="21"/>
    </row>
    <row r="7" spans="1:3" x14ac:dyDescent="0.25">
      <c r="A7" s="7" t="s">
        <v>93</v>
      </c>
      <c r="B7" s="18">
        <f>SUMIF(Inventaire!B:B,Catégories!A:A,Inventaire!D:D)</f>
        <v>418</v>
      </c>
      <c r="C7" s="21"/>
    </row>
    <row r="8" spans="1:3" x14ac:dyDescent="0.25">
      <c r="A8" s="7" t="s">
        <v>76</v>
      </c>
      <c r="B8" s="18">
        <f>SUMIF(Inventaire!B:B,Catégories!A:A,Inventaire!D:D)</f>
        <v>0</v>
      </c>
      <c r="C8" s="21"/>
    </row>
    <row r="9" spans="1:3" x14ac:dyDescent="0.25">
      <c r="A9" s="7" t="s">
        <v>72</v>
      </c>
      <c r="B9" s="18">
        <f>SUMIF(Inventaire!B:B,Catégories!A:A,Inventaire!D:D)</f>
        <v>283</v>
      </c>
      <c r="C9" s="21"/>
    </row>
    <row r="10" spans="1:3" x14ac:dyDescent="0.25">
      <c r="A10" s="7" t="s">
        <v>48</v>
      </c>
      <c r="B10" s="18">
        <f>SUMIF(Inventaire!B:B,Catégories!A:A,Inventaire!D:D)</f>
        <v>168</v>
      </c>
      <c r="C10" s="21"/>
    </row>
    <row r="11" spans="1:3" x14ac:dyDescent="0.25">
      <c r="A11" s="7" t="s">
        <v>58</v>
      </c>
      <c r="B11" s="18">
        <f>SUMIF(Inventaire!B:B,Catégories!A:A,Inventaire!D:D)</f>
        <v>157</v>
      </c>
      <c r="C11" s="21"/>
    </row>
    <row r="12" spans="1:3" x14ac:dyDescent="0.25">
      <c r="A12" s="7" t="s">
        <v>46</v>
      </c>
      <c r="B12" s="18">
        <f>SUMIF(Inventaire!B:B,Catégories!A:A,Inventaire!D:D)</f>
        <v>0</v>
      </c>
      <c r="C12" s="21"/>
    </row>
    <row r="13" spans="1:3" x14ac:dyDescent="0.25">
      <c r="A13" s="7" t="s">
        <v>49</v>
      </c>
      <c r="B13" s="18">
        <f>SUMIF(Inventaire!B:B,Catégories!A:A,Inventaire!D:D)</f>
        <v>14</v>
      </c>
      <c r="C13" s="21"/>
    </row>
    <row r="14" spans="1:3" s="46" customFormat="1" ht="24" customHeight="1" x14ac:dyDescent="0.25">
      <c r="A14" s="85"/>
      <c r="B14" s="86"/>
      <c r="C14" s="85"/>
    </row>
  </sheetData>
  <sheetProtection sheet="1" objects="1" scenarios="1" sort="0" autoFilter="0" pivotTables="0"/>
  <autoFilter ref="A3:C13"/>
  <sortState ref="A4:C10">
    <sortCondition ref="A8"/>
  </sortState>
  <hyperlinks>
    <hyperlink ref="B3" location="Inventaire!A1" display="Nombre de pièces"/>
  </hyperlink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47"/>
  <sheetViews>
    <sheetView workbookViewId="0">
      <selection activeCell="L37" sqref="L37"/>
    </sheetView>
  </sheetViews>
  <sheetFormatPr baseColWidth="10" defaultRowHeight="15" x14ac:dyDescent="0.25"/>
  <cols>
    <col min="1" max="1" width="24.5703125" customWidth="1"/>
    <col min="2" max="2" width="13.28515625" customWidth="1"/>
    <col min="3" max="7" width="2.85546875" customWidth="1"/>
    <col min="8" max="8" width="21" customWidth="1"/>
    <col min="9" max="9" width="23.85546875" bestFit="1" customWidth="1"/>
    <col min="10" max="15" width="14" customWidth="1"/>
    <col min="16" max="16" width="11.85546875" customWidth="1"/>
    <col min="17" max="17" width="19.42578125" bestFit="1" customWidth="1"/>
    <col min="18" max="18" width="22.140625" bestFit="1" customWidth="1"/>
    <col min="19" max="19" width="19.42578125" bestFit="1" customWidth="1"/>
    <col min="20" max="20" width="22.140625" bestFit="1" customWidth="1"/>
    <col min="21" max="21" width="24.42578125" bestFit="1" customWidth="1"/>
    <col min="22" max="22" width="27.140625" bestFit="1" customWidth="1"/>
  </cols>
  <sheetData>
    <row r="1" spans="1:20" ht="42.75" customHeight="1" x14ac:dyDescent="0.35">
      <c r="A1" s="94" t="s">
        <v>80</v>
      </c>
      <c r="H1" s="94" t="s">
        <v>88</v>
      </c>
    </row>
    <row r="3" spans="1:20" s="46" customFormat="1" x14ac:dyDescent="0.25">
      <c r="A3" s="97" t="s">
        <v>79</v>
      </c>
      <c r="H3" s="97" t="s">
        <v>81</v>
      </c>
      <c r="J3" s="97" t="s">
        <v>4</v>
      </c>
    </row>
    <row r="4" spans="1:20" s="96" customFormat="1" ht="30" x14ac:dyDescent="0.25">
      <c r="A4" s="95" t="s">
        <v>56</v>
      </c>
      <c r="B4" t="s">
        <v>82</v>
      </c>
      <c r="H4" s="95" t="s">
        <v>83</v>
      </c>
      <c r="I4" s="95" t="s">
        <v>20</v>
      </c>
      <c r="J4" s="96" t="s">
        <v>43</v>
      </c>
      <c r="K4" s="96" t="s">
        <v>44</v>
      </c>
      <c r="L4" s="96" t="s">
        <v>37</v>
      </c>
      <c r="M4" s="96" t="s">
        <v>39</v>
      </c>
      <c r="N4" s="96" t="s">
        <v>38</v>
      </c>
      <c r="O4" t="s">
        <v>40</v>
      </c>
      <c r="P4" t="s">
        <v>41</v>
      </c>
      <c r="Q4" t="s">
        <v>138</v>
      </c>
      <c r="R4" t="s">
        <v>145</v>
      </c>
      <c r="S4" t="s">
        <v>140</v>
      </c>
      <c r="T4" s="96" t="s">
        <v>78</v>
      </c>
    </row>
    <row r="5" spans="1:20" x14ac:dyDescent="0.25">
      <c r="A5" t="s">
        <v>72</v>
      </c>
      <c r="B5" s="93">
        <v>283</v>
      </c>
      <c r="H5" t="s">
        <v>84</v>
      </c>
      <c r="I5" t="s">
        <v>85</v>
      </c>
      <c r="J5" s="93"/>
      <c r="K5" s="93">
        <v>10</v>
      </c>
      <c r="L5" s="93">
        <v>70</v>
      </c>
      <c r="M5" s="93">
        <v>10</v>
      </c>
      <c r="N5" s="93">
        <v>10</v>
      </c>
      <c r="O5" s="93"/>
      <c r="P5" s="93"/>
      <c r="Q5" s="93"/>
      <c r="R5" s="93"/>
      <c r="S5" s="93"/>
      <c r="T5" s="93">
        <v>100</v>
      </c>
    </row>
    <row r="6" spans="1:20" x14ac:dyDescent="0.25">
      <c r="A6" t="s">
        <v>48</v>
      </c>
      <c r="B6" s="93">
        <v>168</v>
      </c>
      <c r="H6" t="s">
        <v>86</v>
      </c>
      <c r="I6" t="s">
        <v>134</v>
      </c>
      <c r="J6" s="93"/>
      <c r="K6" s="93"/>
      <c r="L6" s="93"/>
      <c r="M6" s="93"/>
      <c r="N6" s="93"/>
      <c r="O6" s="93"/>
      <c r="P6" s="93"/>
      <c r="Q6" s="93">
        <v>10</v>
      </c>
      <c r="R6" s="93">
        <v>10</v>
      </c>
      <c r="S6" s="93">
        <v>20</v>
      </c>
      <c r="T6" s="93">
        <v>40</v>
      </c>
    </row>
    <row r="7" spans="1:20" x14ac:dyDescent="0.25">
      <c r="A7" t="s">
        <v>58</v>
      </c>
      <c r="B7" s="93">
        <v>157</v>
      </c>
      <c r="I7" t="s">
        <v>85</v>
      </c>
      <c r="J7" s="93"/>
      <c r="K7" s="93"/>
      <c r="L7" s="93"/>
      <c r="M7" s="93"/>
      <c r="N7" s="93">
        <v>10</v>
      </c>
      <c r="O7" s="93"/>
      <c r="P7" s="93"/>
      <c r="Q7" s="93"/>
      <c r="R7" s="93"/>
      <c r="S7" s="93"/>
      <c r="T7" s="93">
        <v>10</v>
      </c>
    </row>
    <row r="8" spans="1:20" x14ac:dyDescent="0.25">
      <c r="A8" t="s">
        <v>46</v>
      </c>
      <c r="B8" s="93">
        <v>0</v>
      </c>
      <c r="I8" t="s">
        <v>87</v>
      </c>
      <c r="J8" s="93">
        <v>200</v>
      </c>
      <c r="K8" s="93">
        <v>10</v>
      </c>
      <c r="L8" s="93"/>
      <c r="M8" s="93"/>
      <c r="N8" s="93"/>
      <c r="O8" s="93">
        <v>174</v>
      </c>
      <c r="P8" s="93">
        <v>5</v>
      </c>
      <c r="Q8" s="93"/>
      <c r="R8" s="93"/>
      <c r="S8" s="93"/>
      <c r="T8" s="93">
        <v>389</v>
      </c>
    </row>
    <row r="9" spans="1:20" x14ac:dyDescent="0.25">
      <c r="A9" t="s">
        <v>49</v>
      </c>
      <c r="B9" s="93">
        <v>14</v>
      </c>
      <c r="H9" t="s">
        <v>78</v>
      </c>
      <c r="J9" s="93">
        <v>200</v>
      </c>
      <c r="K9" s="93">
        <v>20</v>
      </c>
      <c r="L9" s="93">
        <v>70</v>
      </c>
      <c r="M9" s="93">
        <v>10</v>
      </c>
      <c r="N9" s="93">
        <v>20</v>
      </c>
      <c r="O9" s="93">
        <v>174</v>
      </c>
      <c r="P9" s="93">
        <v>5</v>
      </c>
      <c r="Q9" s="93">
        <v>10</v>
      </c>
      <c r="R9" s="93">
        <v>10</v>
      </c>
      <c r="S9" s="93">
        <v>20</v>
      </c>
      <c r="T9" s="93">
        <v>539</v>
      </c>
    </row>
    <row r="10" spans="1:20" x14ac:dyDescent="0.25">
      <c r="A10" t="s">
        <v>78</v>
      </c>
      <c r="B10" s="93">
        <v>622</v>
      </c>
    </row>
    <row r="12" spans="1:20" ht="5.25" customHeight="1" x14ac:dyDescent="0.25"/>
    <row r="13" spans="1:20" ht="5.25" customHeight="1" x14ac:dyDescent="0.25"/>
    <row r="14" spans="1:20" ht="5.25" customHeight="1" x14ac:dyDescent="0.25"/>
    <row r="15" spans="1:20" ht="5.25" customHeight="1" x14ac:dyDescent="0.25"/>
    <row r="16" spans="1:20" ht="5.25" customHeight="1" x14ac:dyDescent="0.25"/>
    <row r="17" spans="8:20" ht="5.25" customHeight="1" x14ac:dyDescent="0.25"/>
    <row r="18" spans="8:20" ht="5.25" customHeight="1" x14ac:dyDescent="0.25"/>
    <row r="19" spans="8:20" ht="23.25" x14ac:dyDescent="0.35">
      <c r="H19" s="94" t="s">
        <v>89</v>
      </c>
    </row>
    <row r="21" spans="8:20" x14ac:dyDescent="0.25">
      <c r="H21" s="97" t="s">
        <v>90</v>
      </c>
      <c r="I21" s="46"/>
      <c r="J21" s="97" t="s">
        <v>4</v>
      </c>
      <c r="K21" s="46"/>
      <c r="L21" s="46"/>
      <c r="M21" s="46"/>
      <c r="N21" s="46"/>
      <c r="O21" s="46"/>
      <c r="P21" s="46"/>
      <c r="Q21" s="46"/>
      <c r="R21" s="46"/>
      <c r="S21" s="46"/>
      <c r="T21" s="46"/>
    </row>
    <row r="22" spans="8:20" ht="30" x14ac:dyDescent="0.25">
      <c r="H22" s="95" t="s">
        <v>83</v>
      </c>
      <c r="I22" s="95" t="s">
        <v>20</v>
      </c>
      <c r="J22" s="96" t="s">
        <v>43</v>
      </c>
      <c r="K22" s="96" t="s">
        <v>44</v>
      </c>
      <c r="L22" s="96" t="s">
        <v>37</v>
      </c>
      <c r="M22" s="96" t="s">
        <v>39</v>
      </c>
      <c r="N22" s="96" t="s">
        <v>38</v>
      </c>
      <c r="O22" t="s">
        <v>40</v>
      </c>
      <c r="P22" t="s">
        <v>41</v>
      </c>
      <c r="Q22" t="s">
        <v>138</v>
      </c>
      <c r="R22" t="s">
        <v>145</v>
      </c>
      <c r="S22" t="s">
        <v>140</v>
      </c>
      <c r="T22" s="96" t="s">
        <v>78</v>
      </c>
    </row>
    <row r="23" spans="8:20" x14ac:dyDescent="0.25">
      <c r="H23" t="s">
        <v>84</v>
      </c>
      <c r="I23" t="s">
        <v>85</v>
      </c>
      <c r="J23" s="98"/>
      <c r="K23" s="98">
        <v>26</v>
      </c>
      <c r="L23" s="98">
        <v>515</v>
      </c>
      <c r="M23" s="98">
        <v>28</v>
      </c>
      <c r="N23" s="98">
        <v>220</v>
      </c>
      <c r="O23" s="98"/>
      <c r="P23" s="98"/>
      <c r="Q23" s="98"/>
      <c r="R23" s="98"/>
      <c r="S23" s="98"/>
      <c r="T23" s="98">
        <v>789</v>
      </c>
    </row>
    <row r="24" spans="8:20" x14ac:dyDescent="0.25">
      <c r="H24" t="s">
        <v>86</v>
      </c>
      <c r="I24" t="s">
        <v>134</v>
      </c>
      <c r="J24" s="98"/>
      <c r="K24" s="98"/>
      <c r="L24" s="98"/>
      <c r="M24" s="98"/>
      <c r="N24" s="98"/>
      <c r="O24" s="98"/>
      <c r="P24" s="98"/>
      <c r="Q24" s="98">
        <v>0</v>
      </c>
      <c r="R24" s="98">
        <v>0</v>
      </c>
      <c r="S24" s="98">
        <v>0</v>
      </c>
      <c r="T24" s="98">
        <v>0</v>
      </c>
    </row>
    <row r="25" spans="8:20" x14ac:dyDescent="0.25">
      <c r="I25" t="s">
        <v>85</v>
      </c>
      <c r="J25" s="98"/>
      <c r="K25" s="98"/>
      <c r="L25" s="98"/>
      <c r="M25" s="98"/>
      <c r="N25" s="98">
        <v>39</v>
      </c>
      <c r="O25" s="98"/>
      <c r="P25" s="98"/>
      <c r="Q25" s="98"/>
      <c r="R25" s="98"/>
      <c r="S25" s="98"/>
      <c r="T25" s="98">
        <v>39</v>
      </c>
    </row>
    <row r="26" spans="8:20" x14ac:dyDescent="0.25">
      <c r="I26" t="s">
        <v>87</v>
      </c>
      <c r="J26" s="98">
        <v>150</v>
      </c>
      <c r="K26" s="98">
        <v>0</v>
      </c>
      <c r="L26" s="98"/>
      <c r="M26" s="98"/>
      <c r="N26" s="98"/>
      <c r="O26" s="98">
        <v>0</v>
      </c>
      <c r="P26" s="98">
        <v>0</v>
      </c>
      <c r="Q26" s="98"/>
      <c r="R26" s="98"/>
      <c r="S26" s="98"/>
      <c r="T26" s="98">
        <v>150</v>
      </c>
    </row>
    <row r="27" spans="8:20" x14ac:dyDescent="0.25">
      <c r="H27" t="s">
        <v>78</v>
      </c>
      <c r="J27" s="98">
        <v>150</v>
      </c>
      <c r="K27" s="98">
        <v>26</v>
      </c>
      <c r="L27" s="98">
        <v>515</v>
      </c>
      <c r="M27" s="98">
        <v>28</v>
      </c>
      <c r="N27" s="98">
        <v>259</v>
      </c>
      <c r="O27" s="98">
        <v>0</v>
      </c>
      <c r="P27" s="98">
        <v>0</v>
      </c>
      <c r="Q27" s="98">
        <v>0</v>
      </c>
      <c r="R27" s="98">
        <v>0</v>
      </c>
      <c r="S27" s="98">
        <v>0</v>
      </c>
      <c r="T27" s="98">
        <v>978</v>
      </c>
    </row>
    <row r="29" spans="8:20" ht="6.75" customHeight="1" x14ac:dyDescent="0.25"/>
    <row r="30" spans="8:20" ht="6.75" customHeight="1" x14ac:dyDescent="0.25"/>
    <row r="31" spans="8:20" ht="6.75" customHeight="1" x14ac:dyDescent="0.25"/>
    <row r="32" spans="8:20" ht="6.75" customHeight="1" x14ac:dyDescent="0.25"/>
    <row r="33" spans="8:20" ht="6.75" customHeight="1" x14ac:dyDescent="0.25"/>
    <row r="34" spans="8:20" ht="6.75" customHeight="1" x14ac:dyDescent="0.25"/>
    <row r="35" spans="8:20" ht="6.75" customHeight="1" x14ac:dyDescent="0.25"/>
    <row r="36" spans="8:20" ht="6.75" customHeight="1" x14ac:dyDescent="0.25"/>
    <row r="37" spans="8:20" ht="6.75" customHeight="1" x14ac:dyDescent="0.25"/>
    <row r="38" spans="8:20" ht="23.25" x14ac:dyDescent="0.35">
      <c r="H38" s="94" t="s">
        <v>91</v>
      </c>
    </row>
    <row r="40" spans="8:20" x14ac:dyDescent="0.25">
      <c r="H40" s="97" t="s">
        <v>81</v>
      </c>
      <c r="I40" s="46"/>
      <c r="J40" s="91" t="s">
        <v>5</v>
      </c>
      <c r="K40" s="46"/>
      <c r="L40" s="46"/>
      <c r="M40" s="46"/>
      <c r="N40" s="46"/>
      <c r="O40" s="46"/>
      <c r="P40" s="46"/>
      <c r="Q40" s="46"/>
      <c r="R40" s="46"/>
      <c r="S40" s="46"/>
      <c r="T40" s="46"/>
    </row>
    <row r="41" spans="8:20" x14ac:dyDescent="0.25">
      <c r="H41" s="95" t="s">
        <v>83</v>
      </c>
      <c r="I41" s="95" t="s">
        <v>20</v>
      </c>
      <c r="J41" t="s">
        <v>28</v>
      </c>
      <c r="K41" t="s">
        <v>7</v>
      </c>
      <c r="L41" t="s">
        <v>77</v>
      </c>
      <c r="M41" t="s">
        <v>30</v>
      </c>
      <c r="N41" t="s">
        <v>31</v>
      </c>
      <c r="O41" t="s">
        <v>34</v>
      </c>
      <c r="P41" t="s">
        <v>35</v>
      </c>
      <c r="Q41" t="s">
        <v>139</v>
      </c>
      <c r="R41" t="s">
        <v>137</v>
      </c>
      <c r="S41" t="s">
        <v>144</v>
      </c>
      <c r="T41" s="96" t="s">
        <v>78</v>
      </c>
    </row>
    <row r="42" spans="8:20" x14ac:dyDescent="0.25">
      <c r="H42" t="s">
        <v>84</v>
      </c>
      <c r="I42" t="s">
        <v>85</v>
      </c>
      <c r="J42" s="93">
        <v>1</v>
      </c>
      <c r="K42" s="93">
        <v>5</v>
      </c>
      <c r="L42" s="93">
        <v>13</v>
      </c>
      <c r="M42" s="93">
        <v>15</v>
      </c>
      <c r="N42" s="93">
        <v>2</v>
      </c>
      <c r="O42" s="93"/>
      <c r="P42" s="93"/>
      <c r="Q42" s="93"/>
      <c r="R42" s="93"/>
      <c r="S42" s="93"/>
      <c r="T42" s="93">
        <v>36</v>
      </c>
    </row>
    <row r="43" spans="8:20" x14ac:dyDescent="0.25">
      <c r="H43" t="s">
        <v>86</v>
      </c>
      <c r="I43" t="s">
        <v>134</v>
      </c>
      <c r="J43" s="93">
        <v>10</v>
      </c>
      <c r="K43" s="93"/>
      <c r="L43" s="93">
        <v>31</v>
      </c>
      <c r="M43" s="93"/>
      <c r="N43" s="93"/>
      <c r="O43" s="93">
        <v>45</v>
      </c>
      <c r="P43" s="93">
        <v>16</v>
      </c>
      <c r="Q43" s="93">
        <v>20</v>
      </c>
      <c r="R43" s="93">
        <v>15</v>
      </c>
      <c r="S43" s="93">
        <v>25</v>
      </c>
      <c r="T43" s="93">
        <v>162</v>
      </c>
    </row>
    <row r="44" spans="8:20" x14ac:dyDescent="0.25">
      <c r="I44" t="s">
        <v>87</v>
      </c>
      <c r="J44" s="93">
        <v>55</v>
      </c>
      <c r="K44" s="93">
        <v>20</v>
      </c>
      <c r="L44" s="93">
        <v>128</v>
      </c>
      <c r="M44" s="93"/>
      <c r="N44" s="93"/>
      <c r="O44" s="93">
        <v>1</v>
      </c>
      <c r="P44" s="93">
        <v>90</v>
      </c>
      <c r="Q44" s="93"/>
      <c r="R44" s="93"/>
      <c r="S44" s="93"/>
      <c r="T44" s="93">
        <v>294</v>
      </c>
    </row>
    <row r="45" spans="8:20" x14ac:dyDescent="0.25">
      <c r="H45" t="s">
        <v>78</v>
      </c>
      <c r="J45" s="93">
        <v>66</v>
      </c>
      <c r="K45" s="93">
        <v>25</v>
      </c>
      <c r="L45" s="93">
        <v>172</v>
      </c>
      <c r="M45" s="93">
        <v>15</v>
      </c>
      <c r="N45" s="93">
        <v>2</v>
      </c>
      <c r="O45" s="93">
        <v>46</v>
      </c>
      <c r="P45" s="93">
        <v>106</v>
      </c>
      <c r="Q45" s="93">
        <v>20</v>
      </c>
      <c r="R45" s="93">
        <v>15</v>
      </c>
      <c r="S45" s="93">
        <v>25</v>
      </c>
      <c r="T45" s="93">
        <v>492</v>
      </c>
    </row>
    <row r="46" spans="8:20" x14ac:dyDescent="0.25">
      <c r="H46" s="99"/>
      <c r="I46" s="93"/>
      <c r="J46" s="93"/>
      <c r="K46" s="93"/>
      <c r="L46" s="93"/>
      <c r="M46" s="93"/>
      <c r="N46" s="93"/>
      <c r="O46" s="93"/>
    </row>
    <row r="47" spans="8:20" x14ac:dyDescent="0.25">
      <c r="H47" s="92"/>
      <c r="I47" s="93"/>
      <c r="J47" s="93"/>
      <c r="K47" s="93"/>
      <c r="L47" s="93"/>
      <c r="M47" s="93"/>
      <c r="N47" s="93"/>
      <c r="O47" s="93"/>
    </row>
  </sheetData>
  <pageMargins left="0.7" right="0.7" top="0.75" bottom="0.75" header="0.3" footer="0.3"/>
  <pageSetup paperSize="9" orientation="portrait" verticalDpi="0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9"/>
  <sheetViews>
    <sheetView workbookViewId="0">
      <selection activeCell="B1" sqref="B1"/>
    </sheetView>
  </sheetViews>
  <sheetFormatPr baseColWidth="10" defaultColWidth="11.42578125" defaultRowHeight="15.75" customHeight="1" x14ac:dyDescent="0.2"/>
  <cols>
    <col min="1" max="1" width="23.42578125" style="89" customWidth="1"/>
    <col min="2" max="2" width="36" style="89" customWidth="1"/>
    <col min="3" max="16384" width="11.42578125" style="89"/>
  </cols>
  <sheetData>
    <row r="1" spans="1:3" ht="15.75" customHeight="1" x14ac:dyDescent="0.2">
      <c r="A1" s="87" t="s">
        <v>59</v>
      </c>
      <c r="B1" s="88"/>
    </row>
    <row r="2" spans="1:3" ht="15.75" customHeight="1" x14ac:dyDescent="0.2">
      <c r="A2" s="87" t="s">
        <v>60</v>
      </c>
      <c r="B2" s="88" t="s">
        <v>61</v>
      </c>
    </row>
    <row r="4" spans="1:3" ht="15.75" customHeight="1" x14ac:dyDescent="0.2">
      <c r="A4" s="67" t="s">
        <v>62</v>
      </c>
      <c r="B4" s="90" t="str">
        <f ca="1">VLOOKUP("Louis", Liste_Techniciens,1,FALSE)</f>
        <v>Louis</v>
      </c>
    </row>
    <row r="5" spans="1:3" ht="15.75" customHeight="1" x14ac:dyDescent="0.2">
      <c r="A5" s="68"/>
      <c r="B5" s="69"/>
    </row>
    <row r="6" spans="1:3" ht="15.75" customHeight="1" x14ac:dyDescent="0.2">
      <c r="A6" s="68"/>
      <c r="B6" s="69"/>
    </row>
    <row r="7" spans="1:3" ht="15.75" customHeight="1" x14ac:dyDescent="0.2">
      <c r="A7" s="68"/>
      <c r="B7" s="69"/>
    </row>
    <row r="8" spans="1:3" ht="15.75" customHeight="1" x14ac:dyDescent="0.2">
      <c r="A8" s="67" t="s">
        <v>63</v>
      </c>
      <c r="B8" s="70"/>
    </row>
    <row r="9" spans="1:3" ht="15.75" customHeight="1" x14ac:dyDescent="0.2">
      <c r="A9" s="71" t="s">
        <v>2</v>
      </c>
      <c r="B9" s="47" t="s">
        <v>71</v>
      </c>
      <c r="C9" s="73">
        <f ca="1">IFERROR(MATCH(VD_Pièce,Liste_Pièces,0)-1,0)</f>
        <v>32</v>
      </c>
    </row>
    <row r="10" spans="1:3" ht="15.75" customHeight="1" x14ac:dyDescent="0.2">
      <c r="A10" s="71" t="s">
        <v>4</v>
      </c>
      <c r="B10" s="47" t="s">
        <v>40</v>
      </c>
      <c r="C10" s="73">
        <f ca="1">IFERROR(MATCH(VD_Fournisseur,Liste_Fournisseurs,0)-1,0)</f>
        <v>5</v>
      </c>
    </row>
    <row r="11" spans="1:3" ht="15.75" customHeight="1" x14ac:dyDescent="0.2">
      <c r="A11" s="71" t="s">
        <v>5</v>
      </c>
      <c r="B11" s="47" t="s">
        <v>76</v>
      </c>
      <c r="C11" s="73">
        <f ca="1">IFERROR(MATCH(VD_Technicien,Liste_Techniciens,0)-1,0)</f>
        <v>4</v>
      </c>
    </row>
    <row r="12" spans="1:3" ht="15.75" customHeight="1" x14ac:dyDescent="0.2">
      <c r="A12" s="71" t="s">
        <v>56</v>
      </c>
      <c r="B12" s="47" t="s">
        <v>76</v>
      </c>
      <c r="C12" s="73">
        <f ca="1">IFERROR(MATCH(VD_Technicien,Liste_Techniciens,0)-1,0)</f>
        <v>4</v>
      </c>
    </row>
    <row r="13" spans="1:3" ht="15.75" customHeight="1" x14ac:dyDescent="0.2">
      <c r="A13" s="68"/>
      <c r="B13" s="69"/>
    </row>
    <row r="14" spans="1:3" ht="15.75" customHeight="1" x14ac:dyDescent="0.2">
      <c r="A14" s="72" t="s">
        <v>64</v>
      </c>
      <c r="B14" s="67"/>
    </row>
    <row r="15" spans="1:3" ht="15.75" customHeight="1" x14ac:dyDescent="0.2">
      <c r="A15" s="48" t="s">
        <v>65</v>
      </c>
      <c r="B15" s="49" t="s">
        <v>66</v>
      </c>
    </row>
    <row r="16" spans="1:3" ht="15.75" customHeight="1" x14ac:dyDescent="0.2">
      <c r="A16" s="48" t="s">
        <v>67</v>
      </c>
      <c r="B16" s="49" t="s">
        <v>66</v>
      </c>
    </row>
    <row r="17" spans="1:2" ht="15.75" customHeight="1" x14ac:dyDescent="0.2">
      <c r="A17" s="48" t="s">
        <v>69</v>
      </c>
      <c r="B17" s="49" t="s">
        <v>68</v>
      </c>
    </row>
    <row r="18" spans="1:2" ht="15.75" customHeight="1" x14ac:dyDescent="0.2">
      <c r="A18" s="48" t="s">
        <v>70</v>
      </c>
      <c r="B18" s="49" t="s">
        <v>68</v>
      </c>
    </row>
    <row r="19" spans="1:2" ht="15.75" customHeight="1" x14ac:dyDescent="0.2">
      <c r="A19" s="72"/>
      <c r="B19" s="67"/>
    </row>
  </sheetData>
  <conditionalFormatting sqref="B9">
    <cfRule type="expression" dxfId="3" priority="5">
      <formula>ISERROR(VLOOKUP(B9,Liste_Pièces,1,FALSE))</formula>
    </cfRule>
  </conditionalFormatting>
  <conditionalFormatting sqref="B10">
    <cfRule type="expression" dxfId="2" priority="3">
      <formula>ISERROR(VLOOKUP(B10,Liste_Fournisseurs,1,FALSE))</formula>
    </cfRule>
  </conditionalFormatting>
  <conditionalFormatting sqref="B11">
    <cfRule type="expression" dxfId="1" priority="2">
      <formula>ISERROR(VLOOKUP(B11,Liste_Techniciens,1,FALSE))</formula>
    </cfRule>
  </conditionalFormatting>
  <conditionalFormatting sqref="B12">
    <cfRule type="expression" dxfId="0" priority="1">
      <formula>ISERROR(VLOOKUP(B12,Liste_Catégories,1,FALSE))</formula>
    </cfRule>
  </conditionalFormatting>
  <dataValidations count="5">
    <dataValidation type="list" allowBlank="1" showInputMessage="1" showErrorMessage="1" errorTitle="Choisissez dans la liste !" error="Choisissez dans la liste !" promptTitle="Choisissez dans la liste" prompt="Choisissez dans la liste" sqref="B15:B18">
      <formula1>"oui,non"</formula1>
    </dataValidation>
    <dataValidation type="list" allowBlank="1" showInputMessage="1" showErrorMessage="1" errorTitle="Choisir dans la liste" error="Choisir dans la liste !" sqref="B10">
      <formula1>Liste_Fournisseurs</formula1>
    </dataValidation>
    <dataValidation type="list" allowBlank="1" showInputMessage="1" showErrorMessage="1" errorTitle="Choisir dans la liste" error="Choisir dans la liste !" sqref="B9">
      <formula1>Liste_Pièces</formula1>
    </dataValidation>
    <dataValidation type="list" allowBlank="1" showInputMessage="1" showErrorMessage="1" errorTitle="Choisir dans la liste" error="Choisir dans la liste !" sqref="B11">
      <formula1>Liste_Techniciens</formula1>
    </dataValidation>
    <dataValidation type="list" allowBlank="1" showInputMessage="1" showErrorMessage="1" errorTitle="Choisir dans la liste" error="Choisir dans la liste !" sqref="B12">
      <formula1>Liste_Catégories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22</vt:i4>
      </vt:variant>
    </vt:vector>
  </HeadingPairs>
  <TitlesOfParts>
    <vt:vector size="31" baseType="lpstr">
      <vt:lpstr>Accueil</vt:lpstr>
      <vt:lpstr>Inventaire</vt:lpstr>
      <vt:lpstr>Entrées</vt:lpstr>
      <vt:lpstr>Sorties</vt:lpstr>
      <vt:lpstr>Techniciens</vt:lpstr>
      <vt:lpstr>Fournisseurs</vt:lpstr>
      <vt:lpstr>Catégories</vt:lpstr>
      <vt:lpstr>Statistiques</vt:lpstr>
      <vt:lpstr>Paramètres</vt:lpstr>
      <vt:lpstr>Afficher_entêtes</vt:lpstr>
      <vt:lpstr>Afficher_feuilles</vt:lpstr>
      <vt:lpstr>Afficher_formules</vt:lpstr>
      <vt:lpstr>Appliquer_plein_écran</vt:lpstr>
      <vt:lpstr>Catégories</vt:lpstr>
      <vt:lpstr>Cellule_Travail</vt:lpstr>
      <vt:lpstr>Entrées</vt:lpstr>
      <vt:lpstr>Fournisseurs</vt:lpstr>
      <vt:lpstr>Inventaire</vt:lpstr>
      <vt:lpstr>Pièces</vt:lpstr>
      <vt:lpstr>Raison_Sociale</vt:lpstr>
      <vt:lpstr>Sorties</vt:lpstr>
      <vt:lpstr>Techniciens</vt:lpstr>
      <vt:lpstr>Titre</vt:lpstr>
      <vt:lpstr>VD_Catégorie</vt:lpstr>
      <vt:lpstr>VD_Catégorie_Index</vt:lpstr>
      <vt:lpstr>VD_Fournisseur</vt:lpstr>
      <vt:lpstr>VD_Fournisseur_Index</vt:lpstr>
      <vt:lpstr>VD_Pièce</vt:lpstr>
      <vt:lpstr>VD_Pièce_Index</vt:lpstr>
      <vt:lpstr>VD_Technicien</vt:lpstr>
      <vt:lpstr>VD_Technicien_Index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de Stock</dc:title>
  <dc:subject>Permet la gestion du stock de pièce BIOFELY</dc:subject>
  <dc:creator>Service Commercial</dc:creator>
  <cp:keywords>Pièce; Stock; Forbach; Biofely; Gestionnaire</cp:keywords>
  <cp:lastModifiedBy>BOYADJIAN Adrien</cp:lastModifiedBy>
  <dcterms:created xsi:type="dcterms:W3CDTF">2013-02-01T10:35:05Z</dcterms:created>
  <dcterms:modified xsi:type="dcterms:W3CDTF">2016-03-03T08:48:46Z</dcterms:modified>
</cp:coreProperties>
</file>