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pivotCache/pivotCacheDefinition1.xml" ContentType="application/vnd.openxmlformats-officedocument.spreadsheetml.pivotCacheDefinition+xml"/>
  <Override PartName="/xl/pivotCache/pivotCacheRecords1.xml" ContentType="application/vnd.openxmlformats-officedocument.spreadsheetml.pivotCacheRecords+xml"/>
  <Override PartName="/xl/slicerCaches/slicerCache1.xml" ContentType="application/vnd.ms-excel.slicerCache+xml"/>
  <Override PartName="/xl/slicerCaches/slicerCache2.xml" ContentType="application/vnd.ms-excel.slicerCache+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pivotTables/pivotTable1.xml" ContentType="application/vnd.openxmlformats-officedocument.spreadsheetml.pivotTable+xml"/>
  <Override PartName="/xl/drawings/drawing1.xml" ContentType="application/vnd.openxmlformats-officedocument.drawing+xml"/>
  <Override PartName="/xl/slicers/slicer1.xml" ContentType="application/vnd.ms-excel.slicer+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codeName="{51196F13-6AD0-C1B8-E2B4-A1F9AE17003E}"/>
  <workbookPr codeName="ThisWorkbook" defaultThemeVersion="153222"/>
  <mc:AlternateContent xmlns:mc="http://schemas.openxmlformats.org/markup-compatibility/2006">
    <mc:Choice Requires="x15">
      <x15ac:absPath xmlns:x15ac="http://schemas.microsoft.com/office/spreadsheetml/2010/11/ac" url="S:\TOTAL\REPORTING MENSUEL\REPORTING MENSUEL\"/>
    </mc:Choice>
  </mc:AlternateContent>
  <bookViews>
    <workbookView xWindow="0" yWindow="0" windowWidth="21570" windowHeight="10035" activeTab="2"/>
  </bookViews>
  <sheets>
    <sheet name="Options" sheetId="125" r:id="rId1"/>
    <sheet name="TCD" sheetId="5" r:id="rId2"/>
    <sheet name="Data" sheetId="1" r:id="rId3"/>
    <sheet name="Sheet1" sheetId="126" state="veryHidden" r:id="rId4"/>
    <sheet name="Sheet2" sheetId="127" state="veryHidden" r:id="rId5"/>
    <sheet name="Sheet3" sheetId="128" state="veryHidden" r:id="rId6"/>
    <sheet name="Sheet4" sheetId="129" state="veryHidden" r:id="rId7"/>
    <sheet name="Sheet5" sheetId="130" state="veryHidden" r:id="rId8"/>
    <sheet name="Sheet6" sheetId="131" state="veryHidden" r:id="rId9"/>
  </sheets>
  <definedNames>
    <definedName name="_xlnm._FilterDatabase" localSheetId="2" hidden="1">Data!$E$4:$AF$5</definedName>
    <definedName name="_xlnm._FilterDatabase" localSheetId="1" hidden="1">TCD!$B$7:$G$48</definedName>
    <definedName name="client">Options!$K$7</definedName>
    <definedName name="contrat">Options!$C$4</definedName>
    <definedName name="date">Options!$H$1</definedName>
    <definedName name="Slicer_Devise">#N/A</definedName>
    <definedName name="Slicer_N°_client">#N/A</definedName>
    <definedName name="tcd">Data!$E$4:$AH$38</definedName>
  </definedNames>
  <calcPr calcId="162913"/>
  <pivotCaches>
    <pivotCache cacheId="0" r:id="rId10"/>
  </pivotCaches>
  <extLst>
    <ext xmlns:x14="http://schemas.microsoft.com/office/spreadsheetml/2009/9/main" uri="{BBE1A952-AA13-448e-AADC-164F8A28A991}">
      <x14:slicerCaches>
        <x14:slicerCache r:id="rId11"/>
        <x14:slicerCache r:id="rId12"/>
      </x14:slicerCaches>
    </ext>
    <ext xmlns:x14="http://schemas.microsoft.com/office/spreadsheetml/2009/9/main" uri="{79F54976-1DA5-4618-B147-4CDE4B953A38}">
      <x14:workbookPr/>
    </ex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H8" i="1" l="1"/>
  <c r="H9" i="1"/>
  <c r="H10" i="1"/>
  <c r="H11" i="1"/>
  <c r="H12" i="1"/>
  <c r="H13" i="1"/>
  <c r="H14" i="1"/>
  <c r="H15" i="1"/>
  <c r="H16" i="1"/>
  <c r="H17" i="1"/>
  <c r="H18" i="1"/>
  <c r="H19" i="1"/>
  <c r="H20" i="1"/>
  <c r="H21" i="1"/>
  <c r="H22" i="1"/>
  <c r="H23" i="1"/>
  <c r="H24" i="1"/>
  <c r="H25" i="1"/>
  <c r="D5" i="1"/>
  <c r="E5" i="1"/>
  <c r="H5" i="1"/>
  <c r="I5" i="1"/>
  <c r="J5" i="1"/>
  <c r="K5" i="1"/>
  <c r="L5" i="1"/>
  <c r="P5" i="1"/>
  <c r="Q5" i="1"/>
  <c r="R5" i="1"/>
  <c r="S5" i="1"/>
  <c r="T5" i="1"/>
  <c r="U5" i="1"/>
  <c r="V5" i="1"/>
  <c r="W5" i="1"/>
  <c r="X5" i="1"/>
  <c r="Y5" i="1"/>
  <c r="AB5" i="1"/>
  <c r="AC5" i="1"/>
  <c r="D6" i="1"/>
  <c r="E6" i="1"/>
  <c r="H6" i="1"/>
  <c r="I6" i="1"/>
  <c r="J6" i="1"/>
  <c r="K6" i="1"/>
  <c r="L6" i="1"/>
  <c r="P6" i="1"/>
  <c r="Q6" i="1"/>
  <c r="R6" i="1"/>
  <c r="S6" i="1"/>
  <c r="T6" i="1"/>
  <c r="U6" i="1"/>
  <c r="V6" i="1"/>
  <c r="W6" i="1"/>
  <c r="X6" i="1"/>
  <c r="Y6" i="1"/>
  <c r="AB6" i="1"/>
  <c r="AC6" i="1"/>
  <c r="D7" i="1"/>
  <c r="E7" i="1"/>
  <c r="H7" i="1"/>
  <c r="I7" i="1"/>
  <c r="J7" i="1"/>
  <c r="K7" i="1"/>
  <c r="L7" i="1"/>
  <c r="P7" i="1"/>
  <c r="Q7" i="1"/>
  <c r="R7" i="1"/>
  <c r="S7" i="1"/>
  <c r="T7" i="1"/>
  <c r="U7" i="1"/>
  <c r="V7" i="1"/>
  <c r="W7" i="1"/>
  <c r="X7" i="1"/>
  <c r="Y7" i="1"/>
  <c r="AB7" i="1"/>
  <c r="AC7" i="1"/>
  <c r="D8" i="1"/>
  <c r="E8" i="1"/>
  <c r="I8" i="1"/>
  <c r="J8" i="1"/>
  <c r="K8" i="1"/>
  <c r="L8" i="1"/>
  <c r="P8" i="1"/>
  <c r="Q8" i="1"/>
  <c r="R8" i="1"/>
  <c r="S8" i="1"/>
  <c r="T8" i="1"/>
  <c r="U8" i="1"/>
  <c r="V8" i="1"/>
  <c r="W8" i="1"/>
  <c r="X8" i="1"/>
  <c r="Y8" i="1"/>
  <c r="Z8" i="1"/>
  <c r="AA8" i="1"/>
  <c r="AB8" i="1"/>
  <c r="AC8" i="1"/>
  <c r="AE8" i="1"/>
  <c r="D9" i="1"/>
  <c r="E9" i="1"/>
  <c r="I9" i="1"/>
  <c r="J9" i="1"/>
  <c r="K9" i="1"/>
  <c r="L9" i="1"/>
  <c r="P9" i="1"/>
  <c r="Q9" i="1"/>
  <c r="R9" i="1"/>
  <c r="S9" i="1"/>
  <c r="T9" i="1"/>
  <c r="U9" i="1"/>
  <c r="V9" i="1"/>
  <c r="W9" i="1"/>
  <c r="X9" i="1"/>
  <c r="Y9" i="1"/>
  <c r="Z9" i="1"/>
  <c r="AA9" i="1"/>
  <c r="AB9" i="1"/>
  <c r="AC9" i="1"/>
  <c r="AE9" i="1"/>
  <c r="D10" i="1"/>
  <c r="E10" i="1"/>
  <c r="I10" i="1"/>
  <c r="J10" i="1"/>
  <c r="K10" i="1"/>
  <c r="L10" i="1"/>
  <c r="P10" i="1"/>
  <c r="Q10" i="1"/>
  <c r="R10" i="1"/>
  <c r="S10" i="1"/>
  <c r="T10" i="1"/>
  <c r="U10" i="1"/>
  <c r="V10" i="1"/>
  <c r="W10" i="1"/>
  <c r="X10" i="1"/>
  <c r="Y10" i="1"/>
  <c r="Z10" i="1"/>
  <c r="AA10" i="1"/>
  <c r="AB10" i="1"/>
  <c r="AC10" i="1"/>
  <c r="AE10" i="1"/>
  <c r="D11" i="1"/>
  <c r="E11" i="1"/>
  <c r="I11" i="1"/>
  <c r="J11" i="1"/>
  <c r="K11" i="1"/>
  <c r="L11" i="1"/>
  <c r="P11" i="1"/>
  <c r="Q11" i="1"/>
  <c r="R11" i="1"/>
  <c r="S11" i="1"/>
  <c r="T11" i="1"/>
  <c r="U11" i="1"/>
  <c r="V11" i="1"/>
  <c r="W11" i="1"/>
  <c r="X11" i="1"/>
  <c r="Y11" i="1"/>
  <c r="Z11" i="1"/>
  <c r="AA11" i="1"/>
  <c r="AB11" i="1"/>
  <c r="AC11" i="1"/>
  <c r="AE11" i="1"/>
  <c r="D12" i="1"/>
  <c r="E12" i="1"/>
  <c r="I12" i="1"/>
  <c r="J12" i="1"/>
  <c r="K12" i="1"/>
  <c r="L12" i="1"/>
  <c r="P12" i="1"/>
  <c r="Q12" i="1"/>
  <c r="R12" i="1"/>
  <c r="S12" i="1"/>
  <c r="T12" i="1"/>
  <c r="U12" i="1"/>
  <c r="V12" i="1"/>
  <c r="W12" i="1"/>
  <c r="X12" i="1"/>
  <c r="Y12" i="1"/>
  <c r="Z12" i="1"/>
  <c r="AA12" i="1"/>
  <c r="AB12" i="1"/>
  <c r="AC12" i="1"/>
  <c r="AE12" i="1"/>
  <c r="D13" i="1"/>
  <c r="E13" i="1"/>
  <c r="I13" i="1"/>
  <c r="J13" i="1"/>
  <c r="K13" i="1"/>
  <c r="L13" i="1"/>
  <c r="P13" i="1"/>
  <c r="Q13" i="1"/>
  <c r="R13" i="1"/>
  <c r="S13" i="1"/>
  <c r="T13" i="1"/>
  <c r="U13" i="1"/>
  <c r="V13" i="1"/>
  <c r="W13" i="1"/>
  <c r="X13" i="1"/>
  <c r="Y13" i="1"/>
  <c r="Z13" i="1"/>
  <c r="AA13" i="1"/>
  <c r="AB13" i="1"/>
  <c r="AC13" i="1"/>
  <c r="AE13" i="1"/>
  <c r="D14" i="1"/>
  <c r="E14" i="1"/>
  <c r="I14" i="1"/>
  <c r="J14" i="1"/>
  <c r="K14" i="1"/>
  <c r="L14" i="1"/>
  <c r="P14" i="1"/>
  <c r="Q14" i="1"/>
  <c r="R14" i="1"/>
  <c r="S14" i="1"/>
  <c r="T14" i="1"/>
  <c r="U14" i="1"/>
  <c r="V14" i="1"/>
  <c r="W14" i="1"/>
  <c r="X14" i="1"/>
  <c r="Y14" i="1"/>
  <c r="Z14" i="1"/>
  <c r="AA14" i="1"/>
  <c r="AB14" i="1"/>
  <c r="AC14" i="1"/>
  <c r="AE14" i="1"/>
  <c r="D15" i="1"/>
  <c r="E15" i="1"/>
  <c r="I15" i="1"/>
  <c r="J15" i="1"/>
  <c r="K15" i="1"/>
  <c r="L15" i="1"/>
  <c r="P15" i="1"/>
  <c r="Q15" i="1"/>
  <c r="R15" i="1"/>
  <c r="S15" i="1"/>
  <c r="T15" i="1"/>
  <c r="U15" i="1"/>
  <c r="V15" i="1"/>
  <c r="W15" i="1"/>
  <c r="X15" i="1"/>
  <c r="Y15" i="1"/>
  <c r="Z15" i="1"/>
  <c r="AA15" i="1"/>
  <c r="AB15" i="1"/>
  <c r="AC15" i="1"/>
  <c r="AE15" i="1"/>
  <c r="D16" i="1"/>
  <c r="E16" i="1"/>
  <c r="I16" i="1"/>
  <c r="J16" i="1"/>
  <c r="K16" i="1"/>
  <c r="L16" i="1"/>
  <c r="P16" i="1"/>
  <c r="Q16" i="1"/>
  <c r="R16" i="1"/>
  <c r="S16" i="1"/>
  <c r="T16" i="1"/>
  <c r="U16" i="1"/>
  <c r="V16" i="1"/>
  <c r="W16" i="1"/>
  <c r="X16" i="1"/>
  <c r="Y16" i="1"/>
  <c r="Z16" i="1"/>
  <c r="AA16" i="1"/>
  <c r="AB16" i="1"/>
  <c r="AC16" i="1"/>
  <c r="AE16" i="1"/>
  <c r="D17" i="1"/>
  <c r="E17" i="1"/>
  <c r="I17" i="1"/>
  <c r="J17" i="1"/>
  <c r="K17" i="1"/>
  <c r="L17" i="1"/>
  <c r="P17" i="1"/>
  <c r="Q17" i="1"/>
  <c r="R17" i="1"/>
  <c r="S17" i="1"/>
  <c r="T17" i="1"/>
  <c r="U17" i="1"/>
  <c r="V17" i="1"/>
  <c r="W17" i="1"/>
  <c r="X17" i="1"/>
  <c r="Y17" i="1"/>
  <c r="Z17" i="1"/>
  <c r="AA17" i="1"/>
  <c r="AB17" i="1"/>
  <c r="AC17" i="1"/>
  <c r="AE17" i="1"/>
  <c r="D18" i="1"/>
  <c r="E18" i="1"/>
  <c r="I18" i="1"/>
  <c r="J18" i="1"/>
  <c r="K18" i="1"/>
  <c r="L18" i="1"/>
  <c r="P18" i="1"/>
  <c r="Q18" i="1"/>
  <c r="R18" i="1"/>
  <c r="S18" i="1"/>
  <c r="T18" i="1"/>
  <c r="U18" i="1"/>
  <c r="V18" i="1"/>
  <c r="W18" i="1"/>
  <c r="X18" i="1"/>
  <c r="Y18" i="1"/>
  <c r="Z18" i="1"/>
  <c r="AA18" i="1"/>
  <c r="AB18" i="1"/>
  <c r="AC18" i="1"/>
  <c r="AE18" i="1"/>
  <c r="D19" i="1"/>
  <c r="E19" i="1"/>
  <c r="I19" i="1"/>
  <c r="J19" i="1"/>
  <c r="K19" i="1"/>
  <c r="L19" i="1"/>
  <c r="P19" i="1"/>
  <c r="Q19" i="1"/>
  <c r="R19" i="1"/>
  <c r="S19" i="1"/>
  <c r="T19" i="1"/>
  <c r="U19" i="1"/>
  <c r="V19" i="1"/>
  <c r="W19" i="1"/>
  <c r="X19" i="1"/>
  <c r="Y19" i="1"/>
  <c r="Z19" i="1"/>
  <c r="AA19" i="1"/>
  <c r="AB19" i="1"/>
  <c r="AC19" i="1"/>
  <c r="AE19" i="1"/>
  <c r="D20" i="1"/>
  <c r="E20" i="1"/>
  <c r="I20" i="1"/>
  <c r="J20" i="1"/>
  <c r="K20" i="1"/>
  <c r="L20" i="1"/>
  <c r="P20" i="1"/>
  <c r="Q20" i="1"/>
  <c r="R20" i="1"/>
  <c r="S20" i="1"/>
  <c r="T20" i="1"/>
  <c r="U20" i="1"/>
  <c r="V20" i="1"/>
  <c r="W20" i="1"/>
  <c r="X20" i="1"/>
  <c r="Y20" i="1"/>
  <c r="Z20" i="1"/>
  <c r="AA20" i="1"/>
  <c r="AB20" i="1"/>
  <c r="AC20" i="1"/>
  <c r="AE20" i="1"/>
  <c r="D21" i="1"/>
  <c r="E21" i="1"/>
  <c r="I21" i="1"/>
  <c r="J21" i="1"/>
  <c r="K21" i="1"/>
  <c r="L21" i="1"/>
  <c r="P21" i="1"/>
  <c r="Q21" i="1"/>
  <c r="R21" i="1"/>
  <c r="S21" i="1"/>
  <c r="T21" i="1"/>
  <c r="U21" i="1"/>
  <c r="V21" i="1"/>
  <c r="W21" i="1"/>
  <c r="X21" i="1"/>
  <c r="Y21" i="1"/>
  <c r="Z21" i="1"/>
  <c r="AA21" i="1"/>
  <c r="AB21" i="1"/>
  <c r="AC21" i="1"/>
  <c r="AE21" i="1"/>
  <c r="D22" i="1"/>
  <c r="E22" i="1"/>
  <c r="I22" i="1"/>
  <c r="J22" i="1"/>
  <c r="K22" i="1"/>
  <c r="L22" i="1"/>
  <c r="P22" i="1"/>
  <c r="Q22" i="1"/>
  <c r="R22" i="1"/>
  <c r="S22" i="1"/>
  <c r="T22" i="1"/>
  <c r="U22" i="1"/>
  <c r="V22" i="1"/>
  <c r="W22" i="1"/>
  <c r="X22" i="1"/>
  <c r="Y22" i="1"/>
  <c r="Z22" i="1"/>
  <c r="AA22" i="1"/>
  <c r="AB22" i="1"/>
  <c r="AC22" i="1"/>
  <c r="AE22" i="1"/>
  <c r="D23" i="1"/>
  <c r="E23" i="1"/>
  <c r="I23" i="1"/>
  <c r="J23" i="1"/>
  <c r="K23" i="1"/>
  <c r="L23" i="1"/>
  <c r="P23" i="1"/>
  <c r="Q23" i="1"/>
  <c r="R23" i="1"/>
  <c r="S23" i="1"/>
  <c r="T23" i="1"/>
  <c r="U23" i="1"/>
  <c r="V23" i="1"/>
  <c r="W23" i="1"/>
  <c r="X23" i="1"/>
  <c r="Y23" i="1"/>
  <c r="Z23" i="1"/>
  <c r="AA23" i="1"/>
  <c r="AB23" i="1"/>
  <c r="AC23" i="1"/>
  <c r="AE23" i="1"/>
  <c r="D24" i="1"/>
  <c r="E24" i="1"/>
  <c r="I24" i="1"/>
  <c r="J24" i="1"/>
  <c r="K24" i="1"/>
  <c r="L24" i="1"/>
  <c r="P24" i="1"/>
  <c r="Q24" i="1"/>
  <c r="R24" i="1"/>
  <c r="S24" i="1"/>
  <c r="T24" i="1"/>
  <c r="U24" i="1"/>
  <c r="V24" i="1"/>
  <c r="W24" i="1"/>
  <c r="X24" i="1"/>
  <c r="Y24" i="1"/>
  <c r="Z24" i="1"/>
  <c r="AA24" i="1"/>
  <c r="AB24" i="1"/>
  <c r="AC24" i="1"/>
  <c r="AE24" i="1"/>
  <c r="D25" i="1"/>
  <c r="E25" i="1"/>
  <c r="I25" i="1"/>
  <c r="J25" i="1"/>
  <c r="K25" i="1"/>
  <c r="L25" i="1"/>
  <c r="P25" i="1"/>
  <c r="Q25" i="1"/>
  <c r="R25" i="1"/>
  <c r="S25" i="1"/>
  <c r="T25" i="1"/>
  <c r="U25" i="1"/>
  <c r="V25" i="1"/>
  <c r="W25" i="1"/>
  <c r="X25" i="1"/>
  <c r="Y25" i="1"/>
  <c r="Z25" i="1"/>
  <c r="AA25" i="1"/>
  <c r="AB25" i="1"/>
  <c r="AC25" i="1"/>
  <c r="AE25" i="1"/>
  <c r="D26" i="1"/>
  <c r="E26" i="1"/>
  <c r="H26" i="1"/>
  <c r="I26" i="1"/>
  <c r="J26" i="1"/>
  <c r="K26" i="1"/>
  <c r="L26" i="1"/>
  <c r="P26" i="1"/>
  <c r="Q26" i="1"/>
  <c r="R26" i="1"/>
  <c r="S26" i="1"/>
  <c r="T26" i="1"/>
  <c r="U26" i="1"/>
  <c r="V26" i="1"/>
  <c r="W26" i="1"/>
  <c r="X26" i="1"/>
  <c r="Y26" i="1"/>
  <c r="Z26" i="1"/>
  <c r="AA26" i="1"/>
  <c r="AB26" i="1"/>
  <c r="AC26" i="1"/>
  <c r="AE26" i="1"/>
  <c r="D27" i="1"/>
  <c r="E27" i="1"/>
  <c r="H27" i="1"/>
  <c r="I27" i="1"/>
  <c r="J27" i="1"/>
  <c r="K27" i="1"/>
  <c r="L27" i="1"/>
  <c r="P27" i="1"/>
  <c r="Q27" i="1"/>
  <c r="R27" i="1"/>
  <c r="S27" i="1"/>
  <c r="T27" i="1"/>
  <c r="U27" i="1"/>
  <c r="V27" i="1"/>
  <c r="W27" i="1"/>
  <c r="X27" i="1"/>
  <c r="Y27" i="1"/>
  <c r="Z27" i="1"/>
  <c r="AA27" i="1"/>
  <c r="AB27" i="1"/>
  <c r="AC27" i="1"/>
  <c r="AE27" i="1"/>
  <c r="D28" i="1"/>
  <c r="E28" i="1"/>
  <c r="H28" i="1"/>
  <c r="I28" i="1"/>
  <c r="J28" i="1"/>
  <c r="K28" i="1"/>
  <c r="L28" i="1"/>
  <c r="P28" i="1"/>
  <c r="Q28" i="1"/>
  <c r="R28" i="1"/>
  <c r="S28" i="1"/>
  <c r="T28" i="1"/>
  <c r="U28" i="1"/>
  <c r="V28" i="1"/>
  <c r="W28" i="1"/>
  <c r="X28" i="1"/>
  <c r="Y28" i="1"/>
  <c r="Z28" i="1"/>
  <c r="AA28" i="1"/>
  <c r="AB28" i="1"/>
  <c r="AC28" i="1"/>
  <c r="AE28" i="1"/>
  <c r="D29" i="1"/>
  <c r="E29" i="1"/>
  <c r="H29" i="1"/>
  <c r="I29" i="1"/>
  <c r="J29" i="1"/>
  <c r="K29" i="1"/>
  <c r="L29" i="1"/>
  <c r="P29" i="1"/>
  <c r="Q29" i="1"/>
  <c r="R29" i="1"/>
  <c r="S29" i="1"/>
  <c r="T29" i="1"/>
  <c r="U29" i="1"/>
  <c r="V29" i="1"/>
  <c r="W29" i="1"/>
  <c r="X29" i="1"/>
  <c r="Y29" i="1"/>
  <c r="Z29" i="1"/>
  <c r="AA29" i="1"/>
  <c r="AB29" i="1"/>
  <c r="AC29" i="1"/>
  <c r="AE29" i="1"/>
  <c r="D30" i="1"/>
  <c r="E30" i="1"/>
  <c r="H30" i="1"/>
  <c r="I30" i="1"/>
  <c r="J30" i="1"/>
  <c r="K30" i="1"/>
  <c r="L30" i="1"/>
  <c r="P30" i="1"/>
  <c r="Q30" i="1"/>
  <c r="R30" i="1"/>
  <c r="S30" i="1"/>
  <c r="T30" i="1"/>
  <c r="U30" i="1"/>
  <c r="V30" i="1"/>
  <c r="W30" i="1"/>
  <c r="X30" i="1"/>
  <c r="Y30" i="1"/>
  <c r="Z30" i="1"/>
  <c r="AA30" i="1"/>
  <c r="AB30" i="1"/>
  <c r="AC30" i="1"/>
  <c r="AE30" i="1"/>
  <c r="D31" i="1"/>
  <c r="E31" i="1"/>
  <c r="H31" i="1"/>
  <c r="I31" i="1"/>
  <c r="J31" i="1"/>
  <c r="K31" i="1"/>
  <c r="L31" i="1"/>
  <c r="P31" i="1"/>
  <c r="Q31" i="1"/>
  <c r="R31" i="1"/>
  <c r="S31" i="1"/>
  <c r="T31" i="1"/>
  <c r="U31" i="1"/>
  <c r="V31" i="1"/>
  <c r="W31" i="1"/>
  <c r="X31" i="1"/>
  <c r="Y31" i="1"/>
  <c r="Z31" i="1"/>
  <c r="AA31" i="1"/>
  <c r="AB31" i="1"/>
  <c r="AC31" i="1"/>
  <c r="AE31" i="1"/>
  <c r="D32" i="1"/>
  <c r="E32" i="1"/>
  <c r="H32" i="1"/>
  <c r="I32" i="1"/>
  <c r="J32" i="1"/>
  <c r="K32" i="1"/>
  <c r="L32" i="1"/>
  <c r="P32" i="1"/>
  <c r="Q32" i="1"/>
  <c r="R32" i="1"/>
  <c r="S32" i="1"/>
  <c r="T32" i="1"/>
  <c r="U32" i="1"/>
  <c r="V32" i="1"/>
  <c r="W32" i="1"/>
  <c r="X32" i="1"/>
  <c r="Y32" i="1"/>
  <c r="Z32" i="1"/>
  <c r="AA32" i="1"/>
  <c r="AB32" i="1"/>
  <c r="AC32" i="1"/>
  <c r="AE32" i="1"/>
  <c r="D33" i="1"/>
  <c r="E33" i="1"/>
  <c r="H33" i="1"/>
  <c r="I33" i="1"/>
  <c r="J33" i="1"/>
  <c r="K33" i="1"/>
  <c r="L33" i="1"/>
  <c r="P33" i="1"/>
  <c r="Q33" i="1"/>
  <c r="R33" i="1"/>
  <c r="S33" i="1"/>
  <c r="T33" i="1"/>
  <c r="U33" i="1"/>
  <c r="V33" i="1"/>
  <c r="W33" i="1"/>
  <c r="X33" i="1"/>
  <c r="Y33" i="1"/>
  <c r="Z33" i="1"/>
  <c r="AA33" i="1"/>
  <c r="AB33" i="1"/>
  <c r="AC33" i="1"/>
  <c r="AE33" i="1"/>
  <c r="D34" i="1"/>
  <c r="E34" i="1"/>
  <c r="H34" i="1"/>
  <c r="I34" i="1"/>
  <c r="J34" i="1"/>
  <c r="K34" i="1"/>
  <c r="L34" i="1"/>
  <c r="P34" i="1"/>
  <c r="Q34" i="1"/>
  <c r="R34" i="1"/>
  <c r="S34" i="1"/>
  <c r="T34" i="1"/>
  <c r="U34" i="1"/>
  <c r="V34" i="1"/>
  <c r="W34" i="1"/>
  <c r="X34" i="1"/>
  <c r="Y34" i="1"/>
  <c r="Z34" i="1"/>
  <c r="AA34" i="1"/>
  <c r="AB34" i="1"/>
  <c r="AC34" i="1"/>
  <c r="AE34" i="1"/>
  <c r="D35" i="1"/>
  <c r="E35" i="1"/>
  <c r="H35" i="1"/>
  <c r="I35" i="1"/>
  <c r="J35" i="1"/>
  <c r="K35" i="1"/>
  <c r="L35" i="1"/>
  <c r="P35" i="1"/>
  <c r="Q35" i="1"/>
  <c r="R35" i="1"/>
  <c r="S35" i="1"/>
  <c r="T35" i="1"/>
  <c r="U35" i="1"/>
  <c r="V35" i="1"/>
  <c r="W35" i="1"/>
  <c r="X35" i="1"/>
  <c r="Y35" i="1"/>
  <c r="Z35" i="1"/>
  <c r="AA35" i="1"/>
  <c r="AB35" i="1"/>
  <c r="AC35" i="1"/>
  <c r="AE35" i="1"/>
  <c r="D36" i="1"/>
  <c r="E36" i="1"/>
  <c r="H36" i="1"/>
  <c r="I36" i="1"/>
  <c r="J36" i="1"/>
  <c r="K36" i="1"/>
  <c r="L36" i="1"/>
  <c r="P36" i="1"/>
  <c r="Q36" i="1"/>
  <c r="R36" i="1"/>
  <c r="S36" i="1"/>
  <c r="T36" i="1"/>
  <c r="U36" i="1"/>
  <c r="V36" i="1"/>
  <c r="W36" i="1"/>
  <c r="X36" i="1"/>
  <c r="Y36" i="1"/>
  <c r="Z36" i="1"/>
  <c r="AA36" i="1"/>
  <c r="AB36" i="1"/>
  <c r="AC36" i="1"/>
  <c r="AE36" i="1"/>
  <c r="D37" i="1"/>
  <c r="E37" i="1"/>
  <c r="H37" i="1"/>
  <c r="I37" i="1"/>
  <c r="J37" i="1"/>
  <c r="K37" i="1"/>
  <c r="L37" i="1"/>
  <c r="P37" i="1"/>
  <c r="Q37" i="1"/>
  <c r="R37" i="1"/>
  <c r="S37" i="1"/>
  <c r="T37" i="1"/>
  <c r="U37" i="1"/>
  <c r="V37" i="1"/>
  <c r="W37" i="1"/>
  <c r="X37" i="1"/>
  <c r="Y37" i="1"/>
  <c r="Z37" i="1"/>
  <c r="AA37" i="1"/>
  <c r="AB37" i="1"/>
  <c r="AC37" i="1"/>
  <c r="AE37" i="1"/>
  <c r="K11" i="125"/>
  <c r="K12" i="125"/>
  <c r="K13" i="125"/>
  <c r="K14" i="125"/>
  <c r="K15" i="125"/>
  <c r="K16" i="125"/>
  <c r="K17" i="125"/>
  <c r="K18" i="125"/>
  <c r="K19" i="125"/>
  <c r="K20" i="125"/>
  <c r="K21" i="125"/>
  <c r="K22" i="125"/>
  <c r="K23" i="125"/>
  <c r="K24" i="125"/>
  <c r="K25" i="125"/>
  <c r="K26" i="125"/>
  <c r="K27" i="125"/>
  <c r="K28" i="125"/>
  <c r="K29" i="125"/>
  <c r="K30" i="125"/>
  <c r="K31" i="125"/>
  <c r="K32" i="125"/>
  <c r="K33" i="125"/>
  <c r="K34" i="125"/>
  <c r="K35" i="125"/>
  <c r="K36" i="125"/>
  <c r="K37" i="125"/>
  <c r="K38" i="125"/>
  <c r="K39" i="125"/>
  <c r="AH37" i="1"/>
  <c r="AG37" i="1"/>
  <c r="AH36" i="1"/>
  <c r="AG36" i="1"/>
  <c r="AH35" i="1"/>
  <c r="AG35" i="1"/>
  <c r="AH34" i="1"/>
  <c r="AG34" i="1"/>
  <c r="AH33" i="1"/>
  <c r="AG33" i="1"/>
  <c r="AH32" i="1"/>
  <c r="AG32" i="1"/>
  <c r="AH31" i="1"/>
  <c r="AG31" i="1"/>
  <c r="AH30" i="1"/>
  <c r="AG30" i="1"/>
  <c r="AH29" i="1"/>
  <c r="AG29" i="1"/>
  <c r="AH28" i="1"/>
  <c r="AG28" i="1"/>
  <c r="AH27" i="1"/>
  <c r="AG27" i="1"/>
  <c r="AH26" i="1"/>
  <c r="AG26" i="1"/>
  <c r="AH25" i="1"/>
  <c r="AG25" i="1"/>
  <c r="AH24" i="1"/>
  <c r="AG24" i="1"/>
  <c r="AH23" i="1"/>
  <c r="AG23" i="1"/>
  <c r="AH22" i="1"/>
  <c r="AG22" i="1"/>
  <c r="AH21" i="1"/>
  <c r="AG21" i="1"/>
  <c r="AH20" i="1"/>
  <c r="AG20" i="1"/>
  <c r="AH19" i="1"/>
  <c r="AG19" i="1"/>
  <c r="AH18" i="1"/>
  <c r="AG18" i="1"/>
  <c r="AH17" i="1"/>
  <c r="AG17" i="1"/>
  <c r="AH16" i="1"/>
  <c r="AG16" i="1"/>
  <c r="AH15" i="1"/>
  <c r="AG15" i="1"/>
  <c r="AH14" i="1"/>
  <c r="AG14" i="1"/>
  <c r="AH13" i="1"/>
  <c r="AG13" i="1"/>
  <c r="AH12" i="1"/>
  <c r="AG12" i="1"/>
  <c r="AH11" i="1"/>
  <c r="AG11" i="1"/>
  <c r="AH10" i="1"/>
  <c r="AG10" i="1"/>
  <c r="AH9" i="1"/>
  <c r="AG9" i="1"/>
  <c r="AH8" i="1"/>
  <c r="AG8" i="1"/>
  <c r="AH7" i="1"/>
  <c r="AG7" i="1"/>
  <c r="AH6" i="1"/>
  <c r="AG6" i="1"/>
  <c r="L10" i="125"/>
  <c r="H1" i="125"/>
  <c r="L11" i="125" l="1"/>
  <c r="L12" i="125" l="1"/>
  <c r="L13" i="125" s="1"/>
  <c r="L14" i="125" s="1"/>
  <c r="L15" i="125" s="1"/>
  <c r="L16" i="125" s="1"/>
  <c r="L17" i="125" s="1"/>
  <c r="L18" i="125" s="1"/>
  <c r="L19" i="125" s="1"/>
  <c r="L20" i="125" s="1"/>
  <c r="L21" i="125" s="1"/>
  <c r="L22" i="125" s="1"/>
  <c r="L23" i="125" s="1"/>
  <c r="L24" i="125" s="1"/>
  <c r="L25" i="125" s="1"/>
  <c r="L26" i="125" s="1"/>
  <c r="L27" i="125" s="1"/>
  <c r="L28" i="125" s="1"/>
  <c r="L29" i="125" s="1"/>
  <c r="L30" i="125" s="1"/>
  <c r="L31" i="125" s="1"/>
  <c r="L32" i="125" s="1"/>
  <c r="L33" i="125" s="1"/>
  <c r="L34" i="125" s="1"/>
  <c r="L35" i="125" s="1"/>
  <c r="L36" i="125" s="1"/>
  <c r="L37" i="125" s="1"/>
  <c r="L38" i="125" s="1"/>
  <c r="L39" i="125" s="1"/>
  <c r="K7" i="125" s="1"/>
  <c r="AG5" i="1" l="1"/>
  <c r="AH5" i="1" l="1"/>
</calcChain>
</file>

<file path=xl/sharedStrings.xml><?xml version="1.0" encoding="utf-8"?>
<sst xmlns="http://schemas.openxmlformats.org/spreadsheetml/2006/main" count="1704" uniqueCount="1214">
  <si>
    <t>designation</t>
  </si>
  <si>
    <t>Montant TVA</t>
  </si>
  <si>
    <t>N° CDV</t>
  </si>
  <si>
    <t>Nom fournisseur</t>
  </si>
  <si>
    <t>N° commande OCR</t>
  </si>
  <si>
    <t>Beneficiaire name 2</t>
  </si>
  <si>
    <t>30-29</t>
  </si>
  <si>
    <t>Montant HT</t>
  </si>
  <si>
    <t>Montant TTC</t>
  </si>
  <si>
    <t>N° CDA</t>
  </si>
  <si>
    <t>N° facture</t>
  </si>
  <si>
    <t>Taux TVA</t>
  </si>
  <si>
    <t>Adresse fournisseur</t>
  </si>
  <si>
    <t>CP fournisseur</t>
  </si>
  <si>
    <t>Pays fournisseur</t>
  </si>
  <si>
    <t>Ville fournisseur</t>
  </si>
  <si>
    <t>N° fournisseur</t>
  </si>
  <si>
    <t>Cacher</t>
  </si>
  <si>
    <t>Ligne</t>
  </si>
  <si>
    <t>Date de commande</t>
  </si>
  <si>
    <t>N°</t>
  </si>
  <si>
    <t>Devise</t>
  </si>
  <si>
    <t>Auto+Cacher+Valeurs</t>
  </si>
  <si>
    <t>Grand Total</t>
  </si>
  <si>
    <t>N° client</t>
  </si>
  <si>
    <t>Count of N°</t>
  </si>
  <si>
    <t>Sum of Montant TTC</t>
  </si>
  <si>
    <t>Sum of Montant HT</t>
  </si>
  <si>
    <t>Nom client</t>
  </si>
  <si>
    <t>designation 2</t>
  </si>
  <si>
    <t>Date réception</t>
  </si>
  <si>
    <t>N° BL</t>
  </si>
  <si>
    <t>Ligne BL</t>
  </si>
  <si>
    <t>Beneficiaire name</t>
  </si>
  <si>
    <t>EUR</t>
  </si>
  <si>
    <t>EUR Total</t>
  </si>
  <si>
    <t>mois réception</t>
  </si>
  <si>
    <t>année réception</t>
  </si>
  <si>
    <t>Date comptabilisation</t>
  </si>
  <si>
    <t>CL00563</t>
  </si>
  <si>
    <t>Titre</t>
  </si>
  <si>
    <t>Valeur</t>
  </si>
  <si>
    <t>Lookup+Cacher</t>
  </si>
  <si>
    <t>Tooltip+Cacher</t>
  </si>
  <si>
    <t>Option</t>
  </si>
  <si>
    <t>N° contrat</t>
  </si>
  <si>
    <t>EBCTR00150</t>
  </si>
  <si>
    <t>Date début</t>
  </si>
  <si>
    <t>Date fin</t>
  </si>
  <si>
    <t>CL00568</t>
  </si>
  <si>
    <t>CL00569</t>
  </si>
  <si>
    <t>CL00594</t>
  </si>
  <si>
    <t>CL00597</t>
  </si>
  <si>
    <t>CL00593</t>
  </si>
  <si>
    <t>CL00595</t>
  </si>
  <si>
    <t>CL00596</t>
  </si>
  <si>
    <t>CL00607</t>
  </si>
  <si>
    <t>CL00608</t>
  </si>
  <si>
    <t>CL00638</t>
  </si>
  <si>
    <t>CL00639</t>
  </si>
  <si>
    <t>CL00640</t>
  </si>
  <si>
    <t>CL00633</t>
  </si>
  <si>
    <t>CL00642</t>
  </si>
  <si>
    <t>CL00643</t>
  </si>
  <si>
    <t>CL00637</t>
  </si>
  <si>
    <t>SCUST1905</t>
  </si>
  <si>
    <t>CL00553</t>
  </si>
  <si>
    <t>(blank)</t>
  </si>
  <si>
    <t>(blank) Total</t>
  </si>
  <si>
    <t>=C2&amp;".."&amp;C3</t>
  </si>
  <si>
    <t>44287</t>
  </si>
  <si>
    <t>44316</t>
  </si>
  <si>
    <t>=OFFSET(L12,-1,0,)</t>
  </si>
  <si>
    <t>=K11</t>
  </si>
  <si>
    <t>=NL("Lignes","18","1","50010",contrat)</t>
  </si>
  <si>
    <t>=L10&amp;"|"&amp;K11</t>
  </si>
  <si>
    <t>Auto+Cacher+CacherFeuille+Formulas=Sheet1,Sheet2+FormulasOnly</t>
  </si>
  <si>
    <t>=OFFSET(L12;-1;0;)</t>
  </si>
  <si>
    <t>=NL("Lignes";"18";"1";"50010";contrat)</t>
  </si>
  <si>
    <t>2</t>
  </si>
  <si>
    <t>50253</t>
  </si>
  <si>
    <t>3</t>
  </si>
  <si>
    <t>41</t>
  </si>
  <si>
    <t>75</t>
  </si>
  <si>
    <t>11</t>
  </si>
  <si>
    <t>12</t>
  </si>
  <si>
    <t>103</t>
  </si>
  <si>
    <t>30</t>
  </si>
  <si>
    <t>25</t>
  </si>
  <si>
    <t>50400</t>
  </si>
  <si>
    <t>50250</t>
  </si>
  <si>
    <t>50394</t>
  </si>
  <si>
    <t>63</t>
  </si>
  <si>
    <t>64</t>
  </si>
  <si>
    <t>113</t>
  </si>
  <si>
    <t>50046</t>
  </si>
  <si>
    <t>131</t>
  </si>
  <si>
    <t>=NL("Lignes","113",,"68",client,"131",date)</t>
  </si>
  <si>
    <t>=NF($D5,E2)</t>
  </si>
  <si>
    <t>=IFERROR(NL("premier","18","2","1",E5),"")</t>
  </si>
  <si>
    <t>=NF($D5,G2)</t>
  </si>
  <si>
    <t>=NF($D5,H2)</t>
  </si>
  <si>
    <t>=NF($D5,I2)</t>
  </si>
  <si>
    <t>=NF($D5,J2)</t>
  </si>
  <si>
    <t>=NF($D5,K2)</t>
  </si>
  <si>
    <t>=NF($D5,L2)</t>
  </si>
  <si>
    <t>=NF($D5,M2)</t>
  </si>
  <si>
    <t>=NF($D5,N2)</t>
  </si>
  <si>
    <t>=NF($D5,O2)</t>
  </si>
  <si>
    <t>=IFERROR(N5-M5,"")</t>
  </si>
  <si>
    <t>=IFERROR(IF(NF($D5,$Q$2)="","EUR",NF($D5,$Q$2)),"")</t>
  </si>
  <si>
    <t>=NF($D5,R2)</t>
  </si>
  <si>
    <t>=IFERROR(IF(NL("Premier","38","2","3",R5)="",NL("Premier","5109","2","3",R5),NL("Premier","38","2","3",R5)),"")</t>
  </si>
  <si>
    <t>=IFERROR(NL("Premier","23","2","1",S5),"")</t>
  </si>
  <si>
    <t>=IFERROR(NL("Premier","23","5","1",S5),"")</t>
  </si>
  <si>
    <t>=IFERROR(NL("Premier","23","91","1",S5),"")</t>
  </si>
  <si>
    <t>=IFERROR(NL("Premier","23","7","1",S5),"")</t>
  </si>
  <si>
    <t>=IFERROR(NL("Premier","23","35","1",S5),"")</t>
  </si>
  <si>
    <t>=IFERROR(NL("Premier","36","100","3",I5),"")</t>
  </si>
  <si>
    <t>=IFERROR(NL("Premier","36","19","3",I5),"")</t>
  </si>
  <si>
    <t>=IFERROR(NL("Premier","50046","140","10",Y5),"")</t>
  </si>
  <si>
    <t>=IFERROR(NL("Premier","50046","390","10",Y5),"")</t>
  </si>
  <si>
    <t>=NF($D5,AC2)</t>
  </si>
  <si>
    <t>=NF($D5,AD2)</t>
  </si>
  <si>
    <t>=IFERROR(NL("Premier","111","131","3",AC5,"4",AD5),"")</t>
  </si>
  <si>
    <t>=NF($D5,AF3)</t>
  </si>
  <si>
    <t>=MONTH(AF5)</t>
  </si>
  <si>
    <t>=YEAR(AF5)</t>
  </si>
  <si>
    <t>Auto+Cacher+Valeurs+Formulas=Sheet3,Sheet4+FormulasOnly</t>
  </si>
  <si>
    <t>=NL("Lignes";"113";;"68";client;"131";date)</t>
  </si>
  <si>
    <t>=NF($D5;E2)</t>
  </si>
  <si>
    <t>=IFERROR(NL("premier";"18";"2";"1";E5);"")</t>
  </si>
  <si>
    <t>=NF($D5;G2)</t>
  </si>
  <si>
    <t>=NF($D5;H2)</t>
  </si>
  <si>
    <t>=NF($D5;I2)</t>
  </si>
  <si>
    <t>=NF($D5;J2)</t>
  </si>
  <si>
    <t>=NF($D5;K2)</t>
  </si>
  <si>
    <t>=NF($D5;L2)</t>
  </si>
  <si>
    <t>=NF($D5;M2)</t>
  </si>
  <si>
    <t>=NF($D5;N2)</t>
  </si>
  <si>
    <t>=NF($D5;O2)</t>
  </si>
  <si>
    <t>=IFERROR(N5-M5;"")</t>
  </si>
  <si>
    <t>=IFERROR(IF(NF($D5;$Q$2)="";"EUR";NF($D5;$Q$2));"")</t>
  </si>
  <si>
    <t>=NF($D5;R2)</t>
  </si>
  <si>
    <t>=IFERROR(IF(NL("Premier";"38";"2";"3";R5)="";NL("Premier";"5109";"2";"3";R5);NL("Premier";"38";"2";"3";R5));"")</t>
  </si>
  <si>
    <t>=IFERROR(NL("Premier";"23";"2";"1";S5);"")</t>
  </si>
  <si>
    <t>=IFERROR(NL("Premier";"23";"5";"1";S5);"")</t>
  </si>
  <si>
    <t>=IFERROR(NL("Premier";"23";"91";"1";S5);"")</t>
  </si>
  <si>
    <t>=IFERROR(NL("Premier";"23";"7";"1";S5);"")</t>
  </si>
  <si>
    <t>=IFERROR(NL("Premier";"23";"35";"1";S5);"")</t>
  </si>
  <si>
    <t>=IFERROR(NL("Premier";"36";"100";"3";I5);"")</t>
  </si>
  <si>
    <t>=IFERROR(NL("Premier";"36";"19";"3";I5);"")</t>
  </si>
  <si>
    <t>=IFERROR(NL("Premier";"50046";"140";"10";Y5);"")</t>
  </si>
  <si>
    <t>=IFERROR(NL("Premier";"50046";"390";"10";Y5);"")</t>
  </si>
  <si>
    <t>=NF($D5;AC2)</t>
  </si>
  <si>
    <t>=NF($D5;AD2)</t>
  </si>
  <si>
    <t>=IFERROR(NL("Premier";"111";"131";"3";AC5;"4";AD5);"")</t>
  </si>
  <si>
    <t>=NF($D5;AF3)</t>
  </si>
  <si>
    <t>Auto</t>
  </si>
  <si>
    <t>Auto+Cacher+CacherFeuille+Formulas=Sheet5,Sheet1,Sheet2</t>
  </si>
  <si>
    <t>=OFFSET(L40,-1,0,)</t>
  </si>
  <si>
    <t>="CL00563"</t>
  </si>
  <si>
    <t>=L11&amp;"|"&amp;K12</t>
  </si>
  <si>
    <t>="CL00568"</t>
  </si>
  <si>
    <t>=L12&amp;"|"&amp;K13</t>
  </si>
  <si>
    <t>="CL00569"</t>
  </si>
  <si>
    <t>=L13&amp;"|"&amp;K14</t>
  </si>
  <si>
    <t>="CL00593"</t>
  </si>
  <si>
    <t>=L14&amp;"|"&amp;K15</t>
  </si>
  <si>
    <t>="CL00594"</t>
  </si>
  <si>
    <t>=L15&amp;"|"&amp;K16</t>
  </si>
  <si>
    <t>="CL00595"</t>
  </si>
  <si>
    <t>=L16&amp;"|"&amp;K17</t>
  </si>
  <si>
    <t>="CL00596"</t>
  </si>
  <si>
    <t>=L17&amp;"|"&amp;K18</t>
  </si>
  <si>
    <t>="CL00597"</t>
  </si>
  <si>
    <t>=L18&amp;"|"&amp;K19</t>
  </si>
  <si>
    <t>="CL00598"</t>
  </si>
  <si>
    <t>=L19&amp;"|"&amp;K20</t>
  </si>
  <si>
    <t>="CL00607"</t>
  </si>
  <si>
    <t>=L20&amp;"|"&amp;K21</t>
  </si>
  <si>
    <t>="CL00608"</t>
  </si>
  <si>
    <t>=L21&amp;"|"&amp;K22</t>
  </si>
  <si>
    <t>="CL00630"</t>
  </si>
  <si>
    <t>=L22&amp;"|"&amp;K23</t>
  </si>
  <si>
    <t>="CL00631"</t>
  </si>
  <si>
    <t>=L23&amp;"|"&amp;K24</t>
  </si>
  <si>
    <t>="CL00632"</t>
  </si>
  <si>
    <t>=L24&amp;"|"&amp;K25</t>
  </si>
  <si>
    <t>="CL00633"</t>
  </si>
  <si>
    <t>=L25&amp;"|"&amp;K26</t>
  </si>
  <si>
    <t>="CL00637"</t>
  </si>
  <si>
    <t>=L26&amp;"|"&amp;K27</t>
  </si>
  <si>
    <t>="CL00638"</t>
  </si>
  <si>
    <t>=L27&amp;"|"&amp;K28</t>
  </si>
  <si>
    <t>="CL00639"</t>
  </si>
  <si>
    <t>=L28&amp;"|"&amp;K29</t>
  </si>
  <si>
    <t>="CL00640"</t>
  </si>
  <si>
    <t>=L29&amp;"|"&amp;K30</t>
  </si>
  <si>
    <t>="CL00641"</t>
  </si>
  <si>
    <t>=L30&amp;"|"&amp;K31</t>
  </si>
  <si>
    <t>="CL00642"</t>
  </si>
  <si>
    <t>=L31&amp;"|"&amp;K32</t>
  </si>
  <si>
    <t>="CL00643"</t>
  </si>
  <si>
    <t>=L32&amp;"|"&amp;K33</t>
  </si>
  <si>
    <t>="CL00683"</t>
  </si>
  <si>
    <t>=L33&amp;"|"&amp;K34</t>
  </si>
  <si>
    <t>="SCUST1894"</t>
  </si>
  <si>
    <t>=L34&amp;"|"&amp;K35</t>
  </si>
  <si>
    <t>="SCUST1905"</t>
  </si>
  <si>
    <t>=L35&amp;"|"&amp;K36</t>
  </si>
  <si>
    <t>="SCUST1912"</t>
  </si>
  <si>
    <t>=L36&amp;"|"&amp;K37</t>
  </si>
  <si>
    <t>="SCUST1915"</t>
  </si>
  <si>
    <t>=L37&amp;"|"&amp;K38</t>
  </si>
  <si>
    <t>="SCUST1926"</t>
  </si>
  <si>
    <t>=L38&amp;"|"&amp;K39</t>
  </si>
  <si>
    <t>Auto+Cacher+CacherFeuille+Formulas=Sheet5,Sheet1,Sheet2+FormulasOnly</t>
  </si>
  <si>
    <t>Auto+Cacher+Valeurs+Formulas=Sheet6,Sheet3,Sheet4</t>
  </si>
  <si>
    <t>="""SQL FR"",""EPSA_Marketplace"",""113"",""3"",""SSI028521"",""4"",""30000"""</t>
  </si>
  <si>
    <t>=IFERROR(NL("premier","18","2","1",E6),"")</t>
  </si>
  <si>
    <t>=IFERROR(N6-M6,"")</t>
  </si>
  <si>
    <t>=IFERROR(IF(NF($D6,$Q$2)="","EUR",NF($D6,$Q$2)),"")</t>
  </si>
  <si>
    <t>=IFERROR(IF(NL("Premier","38","2","3",R6)="",NL("Premier","5109","2","3",R6),NL("Premier","38","2","3",R6)),"")</t>
  </si>
  <si>
    <t>=IFERROR(NL("Premier","23","2","1",S6),"")</t>
  </si>
  <si>
    <t>=IFERROR(NL("Premier","23","5","1",S6),"")</t>
  </si>
  <si>
    <t>=IFERROR(NL("Premier","23","91","1",S6),"")</t>
  </si>
  <si>
    <t>=IFERROR(NL("Premier","23","7","1",S6),"")</t>
  </si>
  <si>
    <t>=IFERROR(NL("Premier","23","35","1",S6),"")</t>
  </si>
  <si>
    <t>=IFERROR(NL("Premier","36","100","3",I6),"")</t>
  </si>
  <si>
    <t>=IFERROR(NL("Premier","36","19","3",I6),"")</t>
  </si>
  <si>
    <t>=IFERROR(NL("Premier","50046","140","10",Y6),"")</t>
  </si>
  <si>
    <t>=IFERROR(NL("Premier","50046","390","10",Y6),"")</t>
  </si>
  <si>
    <t>=IFERROR(NL("Premier","111","131","3",AC6,"4",AD6),"")</t>
  </si>
  <si>
    <t>=MONTH(AF6)</t>
  </si>
  <si>
    <t>=YEAR(AF6)</t>
  </si>
  <si>
    <t>="""SQL FR"",""EPSA_Marketplace"",""113"",""3"",""SSI028521"",""4"",""40000"""</t>
  </si>
  <si>
    <t>=IFERROR(NL("premier","18","2","1",E7),"")</t>
  </si>
  <si>
    <t>=IFERROR(N7-M7,"")</t>
  </si>
  <si>
    <t>=IFERROR(IF(NF($D7,$Q$2)="","EUR",NF($D7,$Q$2)),"")</t>
  </si>
  <si>
    <t>=IFERROR(IF(NL("Premier","38","2","3",R7)="",NL("Premier","5109","2","3",R7),NL("Premier","38","2","3",R7)),"")</t>
  </si>
  <si>
    <t>=IFERROR(NL("Premier","23","2","1",S7),"")</t>
  </si>
  <si>
    <t>=IFERROR(NL("Premier","23","5","1",S7),"")</t>
  </si>
  <si>
    <t>=IFERROR(NL("Premier","23","91","1",S7),"")</t>
  </si>
  <si>
    <t>=IFERROR(NL("Premier","23","7","1",S7),"")</t>
  </si>
  <si>
    <t>=IFERROR(NL("Premier","23","35","1",S7),"")</t>
  </si>
  <si>
    <t>=IFERROR(NL("Premier","36","100","3",I7),"")</t>
  </si>
  <si>
    <t>=IFERROR(NL("Premier","36","19","3",I7),"")</t>
  </si>
  <si>
    <t>=IFERROR(NL("Premier","50046","140","10",Y7),"")</t>
  </si>
  <si>
    <t>=IFERROR(NL("Premier","50046","390","10",Y7),"")</t>
  </si>
  <si>
    <t>=IFERROR(NL("Premier","111","131","3",AC7,"4",AD7),"")</t>
  </si>
  <si>
    <t>=MONTH(AF7)</t>
  </si>
  <si>
    <t>=YEAR(AF7)</t>
  </si>
  <si>
    <t>="""SQL FR"",""EPSA_Marketplace"",""113"",""3"",""SSI029302"",""4"",""10000"""</t>
  </si>
  <si>
    <t>=IFERROR(NL("premier","18","2","1",E8),"")</t>
  </si>
  <si>
    <t>=IFERROR(N8-M8,"")</t>
  </si>
  <si>
    <t>=IFERROR(IF(NF($D8,$Q$2)="","EUR",NF($D8,$Q$2)),"")</t>
  </si>
  <si>
    <t>=IFERROR(IF(NL("Premier","38","2","3",R8)="",NL("Premier","5109","2","3",R8),NL("Premier","38","2","3",R8)),"")</t>
  </si>
  <si>
    <t>=IFERROR(NL("Premier","23","2","1",S8),"")</t>
  </si>
  <si>
    <t>=IFERROR(NL("Premier","23","5","1",S8),"")</t>
  </si>
  <si>
    <t>=IFERROR(NL("Premier","23","91","1",S8),"")</t>
  </si>
  <si>
    <t>=IFERROR(NL("Premier","23","7","1",S8),"")</t>
  </si>
  <si>
    <t>=IFERROR(NL("Premier","23","35","1",S8),"")</t>
  </si>
  <si>
    <t>=IFERROR(NL("Premier","36","100","3",I8),"")</t>
  </si>
  <si>
    <t>=IFERROR(NL("Premier","36","19","3",I8),"")</t>
  </si>
  <si>
    <t>=IFERROR(NL("Premier","50046","140","10",Y8),"")</t>
  </si>
  <si>
    <t>=IFERROR(NL("Premier","50046","390","10",Y8),"")</t>
  </si>
  <si>
    <t>=IFERROR(NL("Premier","111","131","3",AC8,"4",AD8),"")</t>
  </si>
  <si>
    <t>=MONTH(AF8)</t>
  </si>
  <si>
    <t>=YEAR(AF8)</t>
  </si>
  <si>
    <t>="""SQL FR"",""EPSA_Marketplace"",""113"",""3"",""SSI029316"",""4"",""10000"""</t>
  </si>
  <si>
    <t>=IFERROR(NL("premier","18","2","1",E9),"")</t>
  </si>
  <si>
    <t>=IFERROR(N9-M9,"")</t>
  </si>
  <si>
    <t>=IFERROR(IF(NF($D9,$Q$2)="","EUR",NF($D9,$Q$2)),"")</t>
  </si>
  <si>
    <t>=IFERROR(IF(NL("Premier","38","2","3",R9)="",NL("Premier","5109","2","3",R9),NL("Premier","38","2","3",R9)),"")</t>
  </si>
  <si>
    <t>=IFERROR(NL("Premier","23","2","1",S9),"")</t>
  </si>
  <si>
    <t>=IFERROR(NL("Premier","23","5","1",S9),"")</t>
  </si>
  <si>
    <t>=IFERROR(NL("Premier","23","91","1",S9),"")</t>
  </si>
  <si>
    <t>=IFERROR(NL("Premier","23","7","1",S9),"")</t>
  </si>
  <si>
    <t>=IFERROR(NL("Premier","23","35","1",S9),"")</t>
  </si>
  <si>
    <t>=IFERROR(NL("Premier","36","100","3",I9),"")</t>
  </si>
  <si>
    <t>=IFERROR(NL("Premier","36","19","3",I9),"")</t>
  </si>
  <si>
    <t>=IFERROR(NL("Premier","50046","140","10",Y9),"")</t>
  </si>
  <si>
    <t>=IFERROR(NL("Premier","50046","390","10",Y9),"")</t>
  </si>
  <si>
    <t>=IFERROR(NL("Premier","111","131","3",AC9,"4",AD9),"")</t>
  </si>
  <si>
    <t>=MONTH(AF9)</t>
  </si>
  <si>
    <t>=YEAR(AF9)</t>
  </si>
  <si>
    <t>="""SQL FR"",""EPSA_Marketplace"",""113"",""3"",""SSI029319"",""4"",""10000"""</t>
  </si>
  <si>
    <t>=IFERROR(NL("premier","18","2","1",E10),"")</t>
  </si>
  <si>
    <t>=IFERROR(N10-M10,"")</t>
  </si>
  <si>
    <t>=IFERROR(IF(NF($D10,$Q$2)="","EUR",NF($D10,$Q$2)),"")</t>
  </si>
  <si>
    <t>=IFERROR(IF(NL("Premier","38","2","3",R10)="",NL("Premier","5109","2","3",R10),NL("Premier","38","2","3",R10)),"")</t>
  </si>
  <si>
    <t>=IFERROR(NL("Premier","23","2","1",S10),"")</t>
  </si>
  <si>
    <t>=IFERROR(NL("Premier","23","5","1",S10),"")</t>
  </si>
  <si>
    <t>=IFERROR(NL("Premier","23","91","1",S10),"")</t>
  </si>
  <si>
    <t>=IFERROR(NL("Premier","23","7","1",S10),"")</t>
  </si>
  <si>
    <t>=IFERROR(NL("Premier","23","35","1",S10),"")</t>
  </si>
  <si>
    <t>=IFERROR(NL("Premier","36","100","3",I10),"")</t>
  </si>
  <si>
    <t>=IFERROR(NL("Premier","36","19","3",I10),"")</t>
  </si>
  <si>
    <t>=IFERROR(NL("Premier","50046","140","10",Y10),"")</t>
  </si>
  <si>
    <t>=IFERROR(NL("Premier","50046","390","10",Y10),"")</t>
  </si>
  <si>
    <t>=IFERROR(NL("Premier","111","131","3",AC10,"4",AD10),"")</t>
  </si>
  <si>
    <t>=MONTH(AF10)</t>
  </si>
  <si>
    <t>=YEAR(AF10)</t>
  </si>
  <si>
    <t>="""SQL FR"",""EPSA_Marketplace"",""113"",""3"",""SSI029320"",""4"",""10000"""</t>
  </si>
  <si>
    <t>=IFERROR(NL("premier","18","2","1",E11),"")</t>
  </si>
  <si>
    <t>=IFERROR(N11-M11,"")</t>
  </si>
  <si>
    <t>=IFERROR(IF(NF($D11,$Q$2)="","EUR",NF($D11,$Q$2)),"")</t>
  </si>
  <si>
    <t>=IFERROR(IF(NL("Premier","38","2","3",R11)="",NL("Premier","5109","2","3",R11),NL("Premier","38","2","3",R11)),"")</t>
  </si>
  <si>
    <t>=IFERROR(NL("Premier","23","2","1",S11),"")</t>
  </si>
  <si>
    <t>=IFERROR(NL("Premier","23","5","1",S11),"")</t>
  </si>
  <si>
    <t>=IFERROR(NL("Premier","23","91","1",S11),"")</t>
  </si>
  <si>
    <t>=IFERROR(NL("Premier","23","7","1",S11),"")</t>
  </si>
  <si>
    <t>=IFERROR(NL("Premier","23","35","1",S11),"")</t>
  </si>
  <si>
    <t>=IFERROR(NL("Premier","36","100","3",I11),"")</t>
  </si>
  <si>
    <t>=IFERROR(NL("Premier","36","19","3",I11),"")</t>
  </si>
  <si>
    <t>=IFERROR(NL("Premier","50046","140","10",Y11),"")</t>
  </si>
  <si>
    <t>=IFERROR(NL("Premier","50046","390","10",Y11),"")</t>
  </si>
  <si>
    <t>=IFERROR(NL("Premier","111","131","3",AC11,"4",AD11),"")</t>
  </si>
  <si>
    <t>=MONTH(AF11)</t>
  </si>
  <si>
    <t>=YEAR(AF11)</t>
  </si>
  <si>
    <t>="""SQL FR"",""EPSA_Marketplace"",""113"",""3"",""SSI029321"",""4"",""10000"""</t>
  </si>
  <si>
    <t>=IFERROR(NL("premier","18","2","1",E12),"")</t>
  </si>
  <si>
    <t>=IFERROR(N12-M12,"")</t>
  </si>
  <si>
    <t>=IFERROR(IF(NF($D12,$Q$2)="","EUR",NF($D12,$Q$2)),"")</t>
  </si>
  <si>
    <t>=IFERROR(IF(NL("Premier","38","2","3",R12)="",NL("Premier","5109","2","3",R12),NL("Premier","38","2","3",R12)),"")</t>
  </si>
  <si>
    <t>=IFERROR(NL("Premier","23","2","1",S12),"")</t>
  </si>
  <si>
    <t>=IFERROR(NL("Premier","23","5","1",S12),"")</t>
  </si>
  <si>
    <t>=IFERROR(NL("Premier","23","91","1",S12),"")</t>
  </si>
  <si>
    <t>=IFERROR(NL("Premier","23","7","1",S12),"")</t>
  </si>
  <si>
    <t>=IFERROR(NL("Premier","23","35","1",S12),"")</t>
  </si>
  <si>
    <t>=IFERROR(NL("Premier","36","100","3",I12),"")</t>
  </si>
  <si>
    <t>=IFERROR(NL("Premier","36","19","3",I12),"")</t>
  </si>
  <si>
    <t>=IFERROR(NL("Premier","50046","140","10",Y12),"")</t>
  </si>
  <si>
    <t>=IFERROR(NL("Premier","50046","390","10",Y12),"")</t>
  </si>
  <si>
    <t>=IFERROR(NL("Premier","111","131","3",AC12,"4",AD12),"")</t>
  </si>
  <si>
    <t>=MONTH(AF12)</t>
  </si>
  <si>
    <t>=YEAR(AF12)</t>
  </si>
  <si>
    <t>="""SQL FR"",""EPSA_Marketplace"",""113"",""3"",""SSI029322"",""4"",""10000"""</t>
  </si>
  <si>
    <t>=IFERROR(NL("premier","18","2","1",E13),"")</t>
  </si>
  <si>
    <t>=IFERROR(N13-M13,"")</t>
  </si>
  <si>
    <t>=IFERROR(IF(NF($D13,$Q$2)="","EUR",NF($D13,$Q$2)),"")</t>
  </si>
  <si>
    <t>=IFERROR(IF(NL("Premier","38","2","3",R13)="",NL("Premier","5109","2","3",R13),NL("Premier","38","2","3",R13)),"")</t>
  </si>
  <si>
    <t>=IFERROR(NL("Premier","23","2","1",S13),"")</t>
  </si>
  <si>
    <t>=IFERROR(NL("Premier","23","5","1",S13),"")</t>
  </si>
  <si>
    <t>=IFERROR(NL("Premier","23","91","1",S13),"")</t>
  </si>
  <si>
    <t>=IFERROR(NL("Premier","23","7","1",S13),"")</t>
  </si>
  <si>
    <t>=IFERROR(NL("Premier","23","35","1",S13),"")</t>
  </si>
  <si>
    <t>=IFERROR(NL("Premier","36","100","3",I13),"")</t>
  </si>
  <si>
    <t>=IFERROR(NL("Premier","36","19","3",I13),"")</t>
  </si>
  <si>
    <t>=IFERROR(NL("Premier","50046","140","10",Y13),"")</t>
  </si>
  <si>
    <t>=IFERROR(NL("Premier","50046","390","10",Y13),"")</t>
  </si>
  <si>
    <t>=IFERROR(NL("Premier","111","131","3",AC13,"4",AD13),"")</t>
  </si>
  <si>
    <t>=MONTH(AF13)</t>
  </si>
  <si>
    <t>=YEAR(AF13)</t>
  </si>
  <si>
    <t>="""SQL FR"",""EPSA_Marketplace"",""113"",""3"",""SSI029324"",""4"",""10000"""</t>
  </si>
  <si>
    <t>=IFERROR(NL("premier","18","2","1",E14),"")</t>
  </si>
  <si>
    <t>=IFERROR(N14-M14,"")</t>
  </si>
  <si>
    <t>=IFERROR(IF(NF($D14,$Q$2)="","EUR",NF($D14,$Q$2)),"")</t>
  </si>
  <si>
    <t>=IFERROR(IF(NL("Premier","38","2","3",R14)="",NL("Premier","5109","2","3",R14),NL("Premier","38","2","3",R14)),"")</t>
  </si>
  <si>
    <t>=IFERROR(NL("Premier","23","2","1",S14),"")</t>
  </si>
  <si>
    <t>=IFERROR(NL("Premier","23","5","1",S14),"")</t>
  </si>
  <si>
    <t>=IFERROR(NL("Premier","23","91","1",S14),"")</t>
  </si>
  <si>
    <t>=IFERROR(NL("Premier","23","7","1",S14),"")</t>
  </si>
  <si>
    <t>=IFERROR(NL("Premier","23","35","1",S14),"")</t>
  </si>
  <si>
    <t>=IFERROR(NL("Premier","36","100","3",I14),"")</t>
  </si>
  <si>
    <t>=IFERROR(NL("Premier","36","19","3",I14),"")</t>
  </si>
  <si>
    <t>=IFERROR(NL("Premier","50046","140","10",Y14),"")</t>
  </si>
  <si>
    <t>=IFERROR(NL("Premier","50046","390","10",Y14),"")</t>
  </si>
  <si>
    <t>=IFERROR(NL("Premier","111","131","3",AC14,"4",AD14),"")</t>
  </si>
  <si>
    <t>=MONTH(AF14)</t>
  </si>
  <si>
    <t>=YEAR(AF14)</t>
  </si>
  <si>
    <t>="""SQL FR"",""EPSA_Marketplace"",""113"",""3"",""SSI029326"",""4"",""10000"""</t>
  </si>
  <si>
    <t>=IFERROR(NL("premier","18","2","1",E15),"")</t>
  </si>
  <si>
    <t>=IFERROR(N15-M15,"")</t>
  </si>
  <si>
    <t>=IFERROR(IF(NF($D15,$Q$2)="","EUR",NF($D15,$Q$2)),"")</t>
  </si>
  <si>
    <t>=IFERROR(IF(NL("Premier","38","2","3",R15)="",NL("Premier","5109","2","3",R15),NL("Premier","38","2","3",R15)),"")</t>
  </si>
  <si>
    <t>=IFERROR(NL("Premier","23","2","1",S15),"")</t>
  </si>
  <si>
    <t>=IFERROR(NL("Premier","23","5","1",S15),"")</t>
  </si>
  <si>
    <t>=IFERROR(NL("Premier","23","91","1",S15),"")</t>
  </si>
  <si>
    <t>=IFERROR(NL("Premier","23","7","1",S15),"")</t>
  </si>
  <si>
    <t>=IFERROR(NL("Premier","23","35","1",S15),"")</t>
  </si>
  <si>
    <t>=IFERROR(NL("Premier","36","100","3",I15),"")</t>
  </si>
  <si>
    <t>=IFERROR(NL("Premier","36","19","3",I15),"")</t>
  </si>
  <si>
    <t>=IFERROR(NL("Premier","50046","140","10",Y15),"")</t>
  </si>
  <si>
    <t>=IFERROR(NL("Premier","50046","390","10",Y15),"")</t>
  </si>
  <si>
    <t>=IFERROR(NL("Premier","111","131","3",AC15,"4",AD15),"")</t>
  </si>
  <si>
    <t>=MONTH(AF15)</t>
  </si>
  <si>
    <t>=YEAR(AF15)</t>
  </si>
  <si>
    <t>="""SQL FR"",""EPSA_Marketplace"",""113"",""3"",""SSI029327"",""4"",""10000"""</t>
  </si>
  <si>
    <t>=IFERROR(NL("premier","18","2","1",E16),"")</t>
  </si>
  <si>
    <t>=IFERROR(N16-M16,"")</t>
  </si>
  <si>
    <t>=IFERROR(IF(NF($D16,$Q$2)="","EUR",NF($D16,$Q$2)),"")</t>
  </si>
  <si>
    <t>=IFERROR(IF(NL("Premier","38","2","3",R16)="",NL("Premier","5109","2","3",R16),NL("Premier","38","2","3",R16)),"")</t>
  </si>
  <si>
    <t>=IFERROR(NL("Premier","23","2","1",S16),"")</t>
  </si>
  <si>
    <t>=IFERROR(NL("Premier","23","5","1",S16),"")</t>
  </si>
  <si>
    <t>=IFERROR(NL("Premier","23","91","1",S16),"")</t>
  </si>
  <si>
    <t>=IFERROR(NL("Premier","23","7","1",S16),"")</t>
  </si>
  <si>
    <t>=IFERROR(NL("Premier","23","35","1",S16),"")</t>
  </si>
  <si>
    <t>=IFERROR(NL("Premier","36","100","3",I16),"")</t>
  </si>
  <si>
    <t>=IFERROR(NL("Premier","36","19","3",I16),"")</t>
  </si>
  <si>
    <t>=IFERROR(NL("Premier","50046","140","10",Y16),"")</t>
  </si>
  <si>
    <t>=IFERROR(NL("Premier","50046","390","10",Y16),"")</t>
  </si>
  <si>
    <t>=IFERROR(NL("Premier","111","131","3",AC16,"4",AD16),"")</t>
  </si>
  <si>
    <t>=MONTH(AF16)</t>
  </si>
  <si>
    <t>=YEAR(AF16)</t>
  </si>
  <si>
    <t>="""SQL FR"",""EPSA_Marketplace"",""113"",""3"",""SSI029333"",""4"",""10000"""</t>
  </si>
  <si>
    <t>=IFERROR(NL("premier","18","2","1",E17),"")</t>
  </si>
  <si>
    <t>=IFERROR(N17-M17,"")</t>
  </si>
  <si>
    <t>=IFERROR(IF(NF($D17,$Q$2)="","EUR",NF($D17,$Q$2)),"")</t>
  </si>
  <si>
    <t>=IFERROR(IF(NL("Premier","38","2","3",R17)="",NL("Premier","5109","2","3",R17),NL("Premier","38","2","3",R17)),"")</t>
  </si>
  <si>
    <t>=IFERROR(NL("Premier","23","2","1",S17),"")</t>
  </si>
  <si>
    <t>=IFERROR(NL("Premier","23","5","1",S17),"")</t>
  </si>
  <si>
    <t>=IFERROR(NL("Premier","23","91","1",S17),"")</t>
  </si>
  <si>
    <t>=IFERROR(NL("Premier","23","7","1",S17),"")</t>
  </si>
  <si>
    <t>=IFERROR(NL("Premier","23","35","1",S17),"")</t>
  </si>
  <si>
    <t>=IFERROR(NL("Premier","36","100","3",I17),"")</t>
  </si>
  <si>
    <t>=IFERROR(NL("Premier","36","19","3",I17),"")</t>
  </si>
  <si>
    <t>=IFERROR(NL("Premier","50046","140","10",Y17),"")</t>
  </si>
  <si>
    <t>=IFERROR(NL("Premier","50046","390","10",Y17),"")</t>
  </si>
  <si>
    <t>=IFERROR(NL("Premier","111","131","3",AC17,"4",AD17),"")</t>
  </si>
  <si>
    <t>=MONTH(AF17)</t>
  </si>
  <si>
    <t>=YEAR(AF17)</t>
  </si>
  <si>
    <t>="""SQL FR"",""EPSA_Marketplace"",""113"",""3"",""SSI029334"",""4"",""10000"""</t>
  </si>
  <si>
    <t>=IFERROR(NL("premier","18","2","1",E18),"")</t>
  </si>
  <si>
    <t>=IFERROR(N18-M18,"")</t>
  </si>
  <si>
    <t>=IFERROR(IF(NF($D18,$Q$2)="","EUR",NF($D18,$Q$2)),"")</t>
  </si>
  <si>
    <t>=IFERROR(IF(NL("Premier","38","2","3",R18)="",NL("Premier","5109","2","3",R18),NL("Premier","38","2","3",R18)),"")</t>
  </si>
  <si>
    <t>=IFERROR(NL("Premier","23","2","1",S18),"")</t>
  </si>
  <si>
    <t>=IFERROR(NL("Premier","23","5","1",S18),"")</t>
  </si>
  <si>
    <t>=IFERROR(NL("Premier","23","91","1",S18),"")</t>
  </si>
  <si>
    <t>=IFERROR(NL("Premier","23","7","1",S18),"")</t>
  </si>
  <si>
    <t>=IFERROR(NL("Premier","23","35","1",S18),"")</t>
  </si>
  <si>
    <t>=IFERROR(NL("Premier","36","100","3",I18),"")</t>
  </si>
  <si>
    <t>=IFERROR(NL("Premier","36","19","3",I18),"")</t>
  </si>
  <si>
    <t>=IFERROR(NL("Premier","50046","140","10",Y18),"")</t>
  </si>
  <si>
    <t>=IFERROR(NL("Premier","50046","390","10",Y18),"")</t>
  </si>
  <si>
    <t>=IFERROR(NL("Premier","111","131","3",AC18,"4",AD18),"")</t>
  </si>
  <si>
    <t>=MONTH(AF18)</t>
  </si>
  <si>
    <t>=YEAR(AF18)</t>
  </si>
  <si>
    <t>="""SQL FR"",""EPSA_Marketplace"",""113"",""3"",""SSI029335"",""4"",""10000"""</t>
  </si>
  <si>
    <t>=IFERROR(NL("premier","18","2","1",E19),"")</t>
  </si>
  <si>
    <t>=IFERROR(N19-M19,"")</t>
  </si>
  <si>
    <t>=IFERROR(IF(NF($D19,$Q$2)="","EUR",NF($D19,$Q$2)),"")</t>
  </si>
  <si>
    <t>=IFERROR(IF(NL("Premier","38","2","3",R19)="",NL("Premier","5109","2","3",R19),NL("Premier","38","2","3",R19)),"")</t>
  </si>
  <si>
    <t>=IFERROR(NL("Premier","23","2","1",S19),"")</t>
  </si>
  <si>
    <t>=IFERROR(NL("Premier","23","5","1",S19),"")</t>
  </si>
  <si>
    <t>=IFERROR(NL("Premier","23","91","1",S19),"")</t>
  </si>
  <si>
    <t>=IFERROR(NL("Premier","23","7","1",S19),"")</t>
  </si>
  <si>
    <t>=IFERROR(NL("Premier","23","35","1",S19),"")</t>
  </si>
  <si>
    <t>=IFERROR(NL("Premier","36","100","3",I19),"")</t>
  </si>
  <si>
    <t>=IFERROR(NL("Premier","36","19","3",I19),"")</t>
  </si>
  <si>
    <t>=IFERROR(NL("Premier","50046","140","10",Y19),"")</t>
  </si>
  <si>
    <t>=IFERROR(NL("Premier","50046","390","10",Y19),"")</t>
  </si>
  <si>
    <t>=IFERROR(NL("Premier","111","131","3",AC19,"4",AD19),"")</t>
  </si>
  <si>
    <t>=MONTH(AF19)</t>
  </si>
  <si>
    <t>=YEAR(AF19)</t>
  </si>
  <si>
    <t>="""SQL FR"",""EPSA_Marketplace"",""113"",""3"",""SSI029336"",""4"",""10000"""</t>
  </si>
  <si>
    <t>=IFERROR(NL("premier","18","2","1",E20),"")</t>
  </si>
  <si>
    <t>=IFERROR(N20-M20,"")</t>
  </si>
  <si>
    <t>=IFERROR(IF(NF($D20,$Q$2)="","EUR",NF($D20,$Q$2)),"")</t>
  </si>
  <si>
    <t>=IFERROR(IF(NL("Premier","38","2","3",R20)="",NL("Premier","5109","2","3",R20),NL("Premier","38","2","3",R20)),"")</t>
  </si>
  <si>
    <t>=IFERROR(NL("Premier","23","2","1",S20),"")</t>
  </si>
  <si>
    <t>=IFERROR(NL("Premier","23","5","1",S20),"")</t>
  </si>
  <si>
    <t>=IFERROR(NL("Premier","23","91","1",S20),"")</t>
  </si>
  <si>
    <t>=IFERROR(NL("Premier","23","7","1",S20),"")</t>
  </si>
  <si>
    <t>=IFERROR(NL("Premier","23","35","1",S20),"")</t>
  </si>
  <si>
    <t>=IFERROR(NL("Premier","36","100","3",I20),"")</t>
  </si>
  <si>
    <t>=IFERROR(NL("Premier","36","19","3",I20),"")</t>
  </si>
  <si>
    <t>=IFERROR(NL("Premier","50046","140","10",Y20),"")</t>
  </si>
  <si>
    <t>=IFERROR(NL("Premier","50046","390","10",Y20),"")</t>
  </si>
  <si>
    <t>=IFERROR(NL("Premier","111","131","3",AC20,"4",AD20),"")</t>
  </si>
  <si>
    <t>=MONTH(AF20)</t>
  </si>
  <si>
    <t>=YEAR(AF20)</t>
  </si>
  <si>
    <t>="""SQL FR"",""EPSA_Marketplace"",""113"",""3"",""SSI029337"",""4"",""10000"""</t>
  </si>
  <si>
    <t>=IFERROR(NL("premier","18","2","1",E21),"")</t>
  </si>
  <si>
    <t>=IFERROR(N21-M21,"")</t>
  </si>
  <si>
    <t>=IFERROR(IF(NF($D21,$Q$2)="","EUR",NF($D21,$Q$2)),"")</t>
  </si>
  <si>
    <t>=IFERROR(IF(NL("Premier","38","2","3",R21)="",NL("Premier","5109","2","3",R21),NL("Premier","38","2","3",R21)),"")</t>
  </si>
  <si>
    <t>=IFERROR(NL("Premier","23","2","1",S21),"")</t>
  </si>
  <si>
    <t>=IFERROR(NL("Premier","23","5","1",S21),"")</t>
  </si>
  <si>
    <t>=IFERROR(NL("Premier","23","91","1",S21),"")</t>
  </si>
  <si>
    <t>=IFERROR(NL("Premier","23","7","1",S21),"")</t>
  </si>
  <si>
    <t>=IFERROR(NL("Premier","23","35","1",S21),"")</t>
  </si>
  <si>
    <t>=IFERROR(NL("Premier","36","100","3",I21),"")</t>
  </si>
  <si>
    <t>=IFERROR(NL("Premier","36","19","3",I21),"")</t>
  </si>
  <si>
    <t>=IFERROR(NL("Premier","50046","140","10",Y21),"")</t>
  </si>
  <si>
    <t>=IFERROR(NL("Premier","50046","390","10",Y21),"")</t>
  </si>
  <si>
    <t>=IFERROR(NL("Premier","111","131","3",AC21,"4",AD21),"")</t>
  </si>
  <si>
    <t>=MONTH(AF21)</t>
  </si>
  <si>
    <t>=YEAR(AF21)</t>
  </si>
  <si>
    <t>="""SQL FR"",""EPSA_Marketplace"",""113"",""3"",""SSI029338"",""4"",""10000"""</t>
  </si>
  <si>
    <t>=IFERROR(NL("premier","18","2","1",E22),"")</t>
  </si>
  <si>
    <t>=IFERROR(N22-M22,"")</t>
  </si>
  <si>
    <t>=IFERROR(IF(NF($D22,$Q$2)="","EUR",NF($D22,$Q$2)),"")</t>
  </si>
  <si>
    <t>=IFERROR(IF(NL("Premier","38","2","3",R22)="",NL("Premier","5109","2","3",R22),NL("Premier","38","2","3",R22)),"")</t>
  </si>
  <si>
    <t>=IFERROR(NL("Premier","23","2","1",S22),"")</t>
  </si>
  <si>
    <t>=IFERROR(NL("Premier","23","5","1",S22),"")</t>
  </si>
  <si>
    <t>=IFERROR(NL("Premier","23","91","1",S22),"")</t>
  </si>
  <si>
    <t>=IFERROR(NL("Premier","23","7","1",S22),"")</t>
  </si>
  <si>
    <t>=IFERROR(NL("Premier","23","35","1",S22),"")</t>
  </si>
  <si>
    <t>=IFERROR(NL("Premier","36","100","3",I22),"")</t>
  </si>
  <si>
    <t>=IFERROR(NL("Premier","36","19","3",I22),"")</t>
  </si>
  <si>
    <t>=IFERROR(NL("Premier","50046","140","10",Y22),"")</t>
  </si>
  <si>
    <t>=IFERROR(NL("Premier","50046","390","10",Y22),"")</t>
  </si>
  <si>
    <t>=IFERROR(NL("Premier","111","131","3",AC22,"4",AD22),"")</t>
  </si>
  <si>
    <t>=MONTH(AF22)</t>
  </si>
  <si>
    <t>=YEAR(AF22)</t>
  </si>
  <si>
    <t>="""SQL FR"",""EPSA_Marketplace"",""113"",""3"",""SSI029349"",""4"",""10000"""</t>
  </si>
  <si>
    <t>=IFERROR(NL("premier","18","2","1",E23),"")</t>
  </si>
  <si>
    <t>=IFERROR(N23-M23,"")</t>
  </si>
  <si>
    <t>=IFERROR(IF(NF($D23,$Q$2)="","EUR",NF($D23,$Q$2)),"")</t>
  </si>
  <si>
    <t>=IFERROR(IF(NL("Premier","38","2","3",R23)="",NL("Premier","5109","2","3",R23),NL("Premier","38","2","3",R23)),"")</t>
  </si>
  <si>
    <t>=IFERROR(NL("Premier","23","2","1",S23),"")</t>
  </si>
  <si>
    <t>=IFERROR(NL("Premier","23","5","1",S23),"")</t>
  </si>
  <si>
    <t>=IFERROR(NL("Premier","23","91","1",S23),"")</t>
  </si>
  <si>
    <t>=IFERROR(NL("Premier","23","7","1",S23),"")</t>
  </si>
  <si>
    <t>=IFERROR(NL("Premier","23","35","1",S23),"")</t>
  </si>
  <si>
    <t>=IFERROR(NL("Premier","36","100","3",I23),"")</t>
  </si>
  <si>
    <t>=IFERROR(NL("Premier","36","19","3",I23),"")</t>
  </si>
  <si>
    <t>=IFERROR(NL("Premier","50046","140","10",Y23),"")</t>
  </si>
  <si>
    <t>=IFERROR(NL("Premier","50046","390","10",Y23),"")</t>
  </si>
  <si>
    <t>=IFERROR(NL("Premier","111","131","3",AC23,"4",AD23),"")</t>
  </si>
  <si>
    <t>=MONTH(AF23)</t>
  </si>
  <si>
    <t>=YEAR(AF23)</t>
  </si>
  <si>
    <t>="""SQL FR"",""EPSA_Marketplace"",""113"",""3"",""SSI029356"",""4"",""10000"""</t>
  </si>
  <si>
    <t>=IFERROR(NL("premier","18","2","1",E24),"")</t>
  </si>
  <si>
    <t>=IFERROR(N24-M24,"")</t>
  </si>
  <si>
    <t>=IFERROR(IF(NF($D24,$Q$2)="","EUR",NF($D24,$Q$2)),"")</t>
  </si>
  <si>
    <t>=IFERROR(IF(NL("Premier","38","2","3",R24)="",NL("Premier","5109","2","3",R24),NL("Premier","38","2","3",R24)),"")</t>
  </si>
  <si>
    <t>=IFERROR(NL("Premier","23","2","1",S24),"")</t>
  </si>
  <si>
    <t>=IFERROR(NL("Premier","23","5","1",S24),"")</t>
  </si>
  <si>
    <t>=IFERROR(NL("Premier","23","91","1",S24),"")</t>
  </si>
  <si>
    <t>=IFERROR(NL("Premier","23","7","1",S24),"")</t>
  </si>
  <si>
    <t>=IFERROR(NL("Premier","23","35","1",S24),"")</t>
  </si>
  <si>
    <t>=IFERROR(NL("Premier","36","100","3",I24),"")</t>
  </si>
  <si>
    <t>=IFERROR(NL("Premier","36","19","3",I24),"")</t>
  </si>
  <si>
    <t>=IFERROR(NL("Premier","50046","140","10",Y24),"")</t>
  </si>
  <si>
    <t>=IFERROR(NL("Premier","50046","390","10",Y24),"")</t>
  </si>
  <si>
    <t>=IFERROR(NL("Premier","111","131","3",AC24,"4",AD24),"")</t>
  </si>
  <si>
    <t>=MONTH(AF24)</t>
  </si>
  <si>
    <t>=YEAR(AF24)</t>
  </si>
  <si>
    <t>="""SQL FR"",""EPSA_Marketplace"",""113"",""3"",""SSI029372"",""4"",""10000"""</t>
  </si>
  <si>
    <t>=IFERROR(NL("premier","18","2","1",E25),"")</t>
  </si>
  <si>
    <t>=IFERROR(N25-M25,"")</t>
  </si>
  <si>
    <t>=IFERROR(IF(NF($D25,$Q$2)="","EUR",NF($D25,$Q$2)),"")</t>
  </si>
  <si>
    <t>=IFERROR(IF(NL("Premier","38","2","3",R25)="",NL("Premier","5109","2","3",R25),NL("Premier","38","2","3",R25)),"")</t>
  </si>
  <si>
    <t>=IFERROR(NL("Premier","23","2","1",S25),"")</t>
  </si>
  <si>
    <t>=IFERROR(NL("Premier","23","5","1",S25),"")</t>
  </si>
  <si>
    <t>=IFERROR(NL("Premier","23","91","1",S25),"")</t>
  </si>
  <si>
    <t>=IFERROR(NL("Premier","23","7","1",S25),"")</t>
  </si>
  <si>
    <t>=IFERROR(NL("Premier","23","35","1",S25),"")</t>
  </si>
  <si>
    <t>=IFERROR(NL("Premier","36","100","3",I25),"")</t>
  </si>
  <si>
    <t>=IFERROR(NL("Premier","36","19","3",I25),"")</t>
  </si>
  <si>
    <t>=IFERROR(NL("Premier","50046","140","10",Y25),"")</t>
  </si>
  <si>
    <t>=IFERROR(NL("Premier","50046","390","10",Y25),"")</t>
  </si>
  <si>
    <t>=IFERROR(NL("Premier","111","131","3",AC25,"4",AD25),"")</t>
  </si>
  <si>
    <t>=MONTH(AF25)</t>
  </si>
  <si>
    <t>=YEAR(AF25)</t>
  </si>
  <si>
    <t>="""SQL FR"",""EPSA_Marketplace"",""113"",""3"",""SSI029404"",""4"",""40000"""</t>
  </si>
  <si>
    <t>=IFERROR(NL("premier","18","2","1",E26),"")</t>
  </si>
  <si>
    <t>=IFERROR(N26-M26,"")</t>
  </si>
  <si>
    <t>=IFERROR(IF(NF($D26,$Q$2)="","EUR",NF($D26,$Q$2)),"")</t>
  </si>
  <si>
    <t>=IFERROR(IF(NL("Premier","38","2","3",R26)="",NL("Premier","5109","2","3",R26),NL("Premier","38","2","3",R26)),"")</t>
  </si>
  <si>
    <t>=IFERROR(NL("Premier","23","2","1",S26),"")</t>
  </si>
  <si>
    <t>=IFERROR(NL("Premier","23","5","1",S26),"")</t>
  </si>
  <si>
    <t>=IFERROR(NL("Premier","23","91","1",S26),"")</t>
  </si>
  <si>
    <t>=IFERROR(NL("Premier","23","7","1",S26),"")</t>
  </si>
  <si>
    <t>=IFERROR(NL("Premier","23","35","1",S26),"")</t>
  </si>
  <si>
    <t>=IFERROR(NL("Premier","36","100","3",I26),"")</t>
  </si>
  <si>
    <t>=IFERROR(NL("Premier","36","19","3",I26),"")</t>
  </si>
  <si>
    <t>=IFERROR(NL("Premier","50046","140","10",Y26),"")</t>
  </si>
  <si>
    <t>=IFERROR(NL("Premier","50046","390","10",Y26),"")</t>
  </si>
  <si>
    <t>=IFERROR(NL("Premier","111","131","3",AC26,"4",AD26),"")</t>
  </si>
  <si>
    <t>=MONTH(AF26)</t>
  </si>
  <si>
    <t>=YEAR(AF26)</t>
  </si>
  <si>
    <t>="""SQL FR"",""EPSA_Marketplace"",""113"",""3"",""SSI029404"",""4"",""50000"""</t>
  </si>
  <si>
    <t>=IFERROR(NL("premier","18","2","1",E27),"")</t>
  </si>
  <si>
    <t>=IFERROR(N27-M27,"")</t>
  </si>
  <si>
    <t>=IFERROR(IF(NF($D27,$Q$2)="","EUR",NF($D27,$Q$2)),"")</t>
  </si>
  <si>
    <t>=IFERROR(IF(NL("Premier","38","2","3",R27)="",NL("Premier","5109","2","3",R27),NL("Premier","38","2","3",R27)),"")</t>
  </si>
  <si>
    <t>=IFERROR(NL("Premier","23","2","1",S27),"")</t>
  </si>
  <si>
    <t>=IFERROR(NL("Premier","23","5","1",S27),"")</t>
  </si>
  <si>
    <t>=IFERROR(NL("Premier","23","91","1",S27),"")</t>
  </si>
  <si>
    <t>=IFERROR(NL("Premier","23","7","1",S27),"")</t>
  </si>
  <si>
    <t>=IFERROR(NL("Premier","23","35","1",S27),"")</t>
  </si>
  <si>
    <t>=IFERROR(NL("Premier","36","100","3",I27),"")</t>
  </si>
  <si>
    <t>=IFERROR(NL("Premier","36","19","3",I27),"")</t>
  </si>
  <si>
    <t>=IFERROR(NL("Premier","50046","140","10",Y27),"")</t>
  </si>
  <si>
    <t>=IFERROR(NL("Premier","50046","390","10",Y27),"")</t>
  </si>
  <si>
    <t>=IFERROR(NL("Premier","111","131","3",AC27,"4",AD27),"")</t>
  </si>
  <si>
    <t>=MONTH(AF27)</t>
  </si>
  <si>
    <t>=YEAR(AF27)</t>
  </si>
  <si>
    <t>="""SQL FR"",""EPSA_Marketplace"",""113"",""3"",""SSI029404"",""4"",""60000"""</t>
  </si>
  <si>
    <t>=IFERROR(NL("premier","18","2","1",E28),"")</t>
  </si>
  <si>
    <t>=IFERROR(N28-M28,"")</t>
  </si>
  <si>
    <t>=IFERROR(IF(NF($D28,$Q$2)="","EUR",NF($D28,$Q$2)),"")</t>
  </si>
  <si>
    <t>=IFERROR(IF(NL("Premier","38","2","3",R28)="",NL("Premier","5109","2","3",R28),NL("Premier","38","2","3",R28)),"")</t>
  </si>
  <si>
    <t>=IFERROR(NL("Premier","23","2","1",S28),"")</t>
  </si>
  <si>
    <t>=IFERROR(NL("Premier","23","5","1",S28),"")</t>
  </si>
  <si>
    <t>=IFERROR(NL("Premier","23","91","1",S28),"")</t>
  </si>
  <si>
    <t>=IFERROR(NL("Premier","23","7","1",S28),"")</t>
  </si>
  <si>
    <t>=IFERROR(NL("Premier","23","35","1",S28),"")</t>
  </si>
  <si>
    <t>=IFERROR(NL("Premier","36","100","3",I28),"")</t>
  </si>
  <si>
    <t>=IFERROR(NL("Premier","36","19","3",I28),"")</t>
  </si>
  <si>
    <t>=IFERROR(NL("Premier","50046","140","10",Y28),"")</t>
  </si>
  <si>
    <t>=IFERROR(NL("Premier","50046","390","10",Y28),"")</t>
  </si>
  <si>
    <t>=IFERROR(NL("Premier","111","131","3",AC28,"4",AD28),"")</t>
  </si>
  <si>
    <t>=MONTH(AF28)</t>
  </si>
  <si>
    <t>=YEAR(AF28)</t>
  </si>
  <si>
    <t>="""SQL FR"",""EPSA_Marketplace"",""113"",""3"",""SSI029404"",""4"",""70000"""</t>
  </si>
  <si>
    <t>=IFERROR(NL("premier","18","2","1",E29),"")</t>
  </si>
  <si>
    <t>=IFERROR(N29-M29,"")</t>
  </si>
  <si>
    <t>=IFERROR(IF(NF($D29,$Q$2)="","EUR",NF($D29,$Q$2)),"")</t>
  </si>
  <si>
    <t>=IFERROR(IF(NL("Premier","38","2","3",R29)="",NL("Premier","5109","2","3",R29),NL("Premier","38","2","3",R29)),"")</t>
  </si>
  <si>
    <t>=IFERROR(NL("Premier","23","2","1",S29),"")</t>
  </si>
  <si>
    <t>=IFERROR(NL("Premier","23","5","1",S29),"")</t>
  </si>
  <si>
    <t>=IFERROR(NL("Premier","23","91","1",S29),"")</t>
  </si>
  <si>
    <t>=IFERROR(NL("Premier","23","7","1",S29),"")</t>
  </si>
  <si>
    <t>=IFERROR(NL("Premier","23","35","1",S29),"")</t>
  </si>
  <si>
    <t>=IFERROR(NL("Premier","36","100","3",I29),"")</t>
  </si>
  <si>
    <t>=IFERROR(NL("Premier","36","19","3",I29),"")</t>
  </si>
  <si>
    <t>=IFERROR(NL("Premier","50046","140","10",Y29),"")</t>
  </si>
  <si>
    <t>=IFERROR(NL("Premier","50046","390","10",Y29),"")</t>
  </si>
  <si>
    <t>=IFERROR(NL("Premier","111","131","3",AC29,"4",AD29),"")</t>
  </si>
  <si>
    <t>=MONTH(AF29)</t>
  </si>
  <si>
    <t>=YEAR(AF29)</t>
  </si>
  <si>
    <t>="""SQL FR"",""EPSA_Marketplace"",""113"",""3"",""SSI029404"",""4"",""80000"""</t>
  </si>
  <si>
    <t>=IFERROR(NL("premier","18","2","1",E30),"")</t>
  </si>
  <si>
    <t>=IFERROR(N30-M30,"")</t>
  </si>
  <si>
    <t>=IFERROR(IF(NF($D30,$Q$2)="","EUR",NF($D30,$Q$2)),"")</t>
  </si>
  <si>
    <t>=IFERROR(IF(NL("Premier","38","2","3",R30)="",NL("Premier","5109","2","3",R30),NL("Premier","38","2","3",R30)),"")</t>
  </si>
  <si>
    <t>=IFERROR(NL("Premier","23","2","1",S30),"")</t>
  </si>
  <si>
    <t>=IFERROR(NL("Premier","23","5","1",S30),"")</t>
  </si>
  <si>
    <t>=IFERROR(NL("Premier","23","91","1",S30),"")</t>
  </si>
  <si>
    <t>=IFERROR(NL("Premier","23","7","1",S30),"")</t>
  </si>
  <si>
    <t>=IFERROR(NL("Premier","23","35","1",S30),"")</t>
  </si>
  <si>
    <t>=IFERROR(NL("Premier","36","100","3",I30),"")</t>
  </si>
  <si>
    <t>=IFERROR(NL("Premier","36","19","3",I30),"")</t>
  </si>
  <si>
    <t>=IFERROR(NL("Premier","50046","140","10",Y30),"")</t>
  </si>
  <si>
    <t>=IFERROR(NL("Premier","50046","390","10",Y30),"")</t>
  </si>
  <si>
    <t>=IFERROR(NL("Premier","111","131","3",AC30,"4",AD30),"")</t>
  </si>
  <si>
    <t>=MONTH(AF30)</t>
  </si>
  <si>
    <t>=YEAR(AF30)</t>
  </si>
  <si>
    <t>="""SQL FR"",""EPSA_Marketplace"",""113"",""3"",""SSI029404"",""4"",""90000"""</t>
  </si>
  <si>
    <t>=IFERROR(NL("premier","18","2","1",E31),"")</t>
  </si>
  <si>
    <t>=IFERROR(N31-M31,"")</t>
  </si>
  <si>
    <t>=IFERROR(IF(NF($D31,$Q$2)="","EUR",NF($D31,$Q$2)),"")</t>
  </si>
  <si>
    <t>=IFERROR(IF(NL("Premier","38","2","3",R31)="",NL("Premier","5109","2","3",R31),NL("Premier","38","2","3",R31)),"")</t>
  </si>
  <si>
    <t>=IFERROR(NL("Premier","23","2","1",S31),"")</t>
  </si>
  <si>
    <t>=IFERROR(NL("Premier","23","5","1",S31),"")</t>
  </si>
  <si>
    <t>=IFERROR(NL("Premier","23","91","1",S31),"")</t>
  </si>
  <si>
    <t>=IFERROR(NL("Premier","23","7","1",S31),"")</t>
  </si>
  <si>
    <t>=IFERROR(NL("Premier","23","35","1",S31),"")</t>
  </si>
  <si>
    <t>=IFERROR(NL("Premier","36","100","3",I31),"")</t>
  </si>
  <si>
    <t>=IFERROR(NL("Premier","36","19","3",I31),"")</t>
  </si>
  <si>
    <t>=IFERROR(NL("Premier","50046","140","10",Y31),"")</t>
  </si>
  <si>
    <t>=IFERROR(NL("Premier","50046","390","10",Y31),"")</t>
  </si>
  <si>
    <t>=IFERROR(NL("Premier","111","131","3",AC31,"4",AD31),"")</t>
  </si>
  <si>
    <t>=MONTH(AF31)</t>
  </si>
  <si>
    <t>=YEAR(AF31)</t>
  </si>
  <si>
    <t>="""SQL FR"",""EPSA_Marketplace"",""113"",""3"",""SSI029405"",""4"",""40000"""</t>
  </si>
  <si>
    <t>=IFERROR(NL("premier","18","2","1",E32),"")</t>
  </si>
  <si>
    <t>=IFERROR(N32-M32,"")</t>
  </si>
  <si>
    <t>=IFERROR(IF(NF($D32,$Q$2)="","EUR",NF($D32,$Q$2)),"")</t>
  </si>
  <si>
    <t>=IFERROR(IF(NL("Premier","38","2","3",R32)="",NL("Premier","5109","2","3",R32),NL("Premier","38","2","3",R32)),"")</t>
  </si>
  <si>
    <t>=IFERROR(NL("Premier","23","2","1",S32),"")</t>
  </si>
  <si>
    <t>=IFERROR(NL("Premier","23","5","1",S32),"")</t>
  </si>
  <si>
    <t>=IFERROR(NL("Premier","23","91","1",S32),"")</t>
  </si>
  <si>
    <t>=IFERROR(NL("Premier","23","7","1",S32),"")</t>
  </si>
  <si>
    <t>=IFERROR(NL("Premier","23","35","1",S32),"")</t>
  </si>
  <si>
    <t>=IFERROR(NL("Premier","36","100","3",I32),"")</t>
  </si>
  <si>
    <t>=IFERROR(NL("Premier","36","19","3",I32),"")</t>
  </si>
  <si>
    <t>=IFERROR(NL("Premier","50046","140","10",Y32),"")</t>
  </si>
  <si>
    <t>=IFERROR(NL("Premier","50046","390","10",Y32),"")</t>
  </si>
  <si>
    <t>=IFERROR(NL("Premier","111","131","3",AC32,"4",AD32),"")</t>
  </si>
  <si>
    <t>=MONTH(AF32)</t>
  </si>
  <si>
    <t>=YEAR(AF32)</t>
  </si>
  <si>
    <t>="""SQL FR"",""EPSA_Marketplace"",""113"",""3"",""SSI029405"",""4"",""50000"""</t>
  </si>
  <si>
    <t>=IFERROR(NL("premier","18","2","1",E33),"")</t>
  </si>
  <si>
    <t>=IFERROR(N33-M33,"")</t>
  </si>
  <si>
    <t>=IFERROR(IF(NF($D33,$Q$2)="","EUR",NF($D33,$Q$2)),"")</t>
  </si>
  <si>
    <t>=IFERROR(IF(NL("Premier","38","2","3",R33)="",NL("Premier","5109","2","3",R33),NL("Premier","38","2","3",R33)),"")</t>
  </si>
  <si>
    <t>=IFERROR(NL("Premier","23","2","1",S33),"")</t>
  </si>
  <si>
    <t>=IFERROR(NL("Premier","23","5","1",S33),"")</t>
  </si>
  <si>
    <t>=IFERROR(NL("Premier","23","91","1",S33),"")</t>
  </si>
  <si>
    <t>=IFERROR(NL("Premier","23","7","1",S33),"")</t>
  </si>
  <si>
    <t>=IFERROR(NL("Premier","23","35","1",S33),"")</t>
  </si>
  <si>
    <t>=IFERROR(NL("Premier","36","100","3",I33),"")</t>
  </si>
  <si>
    <t>=IFERROR(NL("Premier","36","19","3",I33),"")</t>
  </si>
  <si>
    <t>=IFERROR(NL("Premier","50046","140","10",Y33),"")</t>
  </si>
  <si>
    <t>=IFERROR(NL("Premier","50046","390","10",Y33),"")</t>
  </si>
  <si>
    <t>=IFERROR(NL("Premier","111","131","3",AC33,"4",AD33),"")</t>
  </si>
  <si>
    <t>=MONTH(AF33)</t>
  </si>
  <si>
    <t>=YEAR(AF33)</t>
  </si>
  <si>
    <t>="""SQL FR"",""EPSA_Marketplace"",""113"",""3"",""SSI029405"",""4"",""60000"""</t>
  </si>
  <si>
    <t>=IFERROR(NL("premier","18","2","1",E34),"")</t>
  </si>
  <si>
    <t>=IFERROR(N34-M34,"")</t>
  </si>
  <si>
    <t>=IFERROR(IF(NF($D34,$Q$2)="","EUR",NF($D34,$Q$2)),"")</t>
  </si>
  <si>
    <t>=IFERROR(IF(NL("Premier","38","2","3",R34)="",NL("Premier","5109","2","3",R34),NL("Premier","38","2","3",R34)),"")</t>
  </si>
  <si>
    <t>=IFERROR(NL("Premier","23","2","1",S34),"")</t>
  </si>
  <si>
    <t>=IFERROR(NL("Premier","23","5","1",S34),"")</t>
  </si>
  <si>
    <t>=IFERROR(NL("Premier","23","91","1",S34),"")</t>
  </si>
  <si>
    <t>=IFERROR(NL("Premier","23","7","1",S34),"")</t>
  </si>
  <si>
    <t>=IFERROR(NL("Premier","23","35","1",S34),"")</t>
  </si>
  <si>
    <t>=IFERROR(NL("Premier","36","100","3",I34),"")</t>
  </si>
  <si>
    <t>=IFERROR(NL("Premier","36","19","3",I34),"")</t>
  </si>
  <si>
    <t>=IFERROR(NL("Premier","50046","140","10",Y34),"")</t>
  </si>
  <si>
    <t>=IFERROR(NL("Premier","50046","390","10",Y34),"")</t>
  </si>
  <si>
    <t>=IFERROR(NL("Premier","111","131","3",AC34,"4",AD34),"")</t>
  </si>
  <si>
    <t>=MONTH(AF34)</t>
  </si>
  <si>
    <t>=YEAR(AF34)</t>
  </si>
  <si>
    <t>="""SQL FR"",""EPSA_Marketplace"",""113"",""3"",""SSI029405"",""4"",""70000"""</t>
  </si>
  <si>
    <t>=IFERROR(NL("premier","18","2","1",E35),"")</t>
  </si>
  <si>
    <t>=IFERROR(N35-M35,"")</t>
  </si>
  <si>
    <t>=IFERROR(IF(NF($D35,$Q$2)="","EUR",NF($D35,$Q$2)),"")</t>
  </si>
  <si>
    <t>=IFERROR(IF(NL("Premier","38","2","3",R35)="",NL("Premier","5109","2","3",R35),NL("Premier","38","2","3",R35)),"")</t>
  </si>
  <si>
    <t>=IFERROR(NL("Premier","23","2","1",S35),"")</t>
  </si>
  <si>
    <t>=IFERROR(NL("Premier","23","5","1",S35),"")</t>
  </si>
  <si>
    <t>=IFERROR(NL("Premier","23","91","1",S35),"")</t>
  </si>
  <si>
    <t>=IFERROR(NL("Premier","23","7","1",S35),"")</t>
  </si>
  <si>
    <t>=IFERROR(NL("Premier","23","35","1",S35),"")</t>
  </si>
  <si>
    <t>=IFERROR(NL("Premier","36","100","3",I35),"")</t>
  </si>
  <si>
    <t>=IFERROR(NL("Premier","36","19","3",I35),"")</t>
  </si>
  <si>
    <t>=IFERROR(NL("Premier","50046","140","10",Y35),"")</t>
  </si>
  <si>
    <t>=IFERROR(NL("Premier","50046","390","10",Y35),"")</t>
  </si>
  <si>
    <t>=IFERROR(NL("Premier","111","131","3",AC35,"4",AD35),"")</t>
  </si>
  <si>
    <t>=MONTH(AF35)</t>
  </si>
  <si>
    <t>=YEAR(AF35)</t>
  </si>
  <si>
    <t>="""SQL FR"",""EPSA_Marketplace"",""113"",""3"",""SSI029405"",""4"",""80000"""</t>
  </si>
  <si>
    <t>=IFERROR(NL("premier","18","2","1",E36),"")</t>
  </si>
  <si>
    <t>=IFERROR(N36-M36,"")</t>
  </si>
  <si>
    <t>=IFERROR(IF(NF($D36,$Q$2)="","EUR",NF($D36,$Q$2)),"")</t>
  </si>
  <si>
    <t>=IFERROR(IF(NL("Premier","38","2","3",R36)="",NL("Premier","5109","2","3",R36),NL("Premier","38","2","3",R36)),"")</t>
  </si>
  <si>
    <t>=IFERROR(NL("Premier","23","2","1",S36),"")</t>
  </si>
  <si>
    <t>=IFERROR(NL("Premier","23","5","1",S36),"")</t>
  </si>
  <si>
    <t>=IFERROR(NL("Premier","23","91","1",S36),"")</t>
  </si>
  <si>
    <t>=IFERROR(NL("Premier","23","7","1",S36),"")</t>
  </si>
  <si>
    <t>=IFERROR(NL("Premier","23","35","1",S36),"")</t>
  </si>
  <si>
    <t>=IFERROR(NL("Premier","36","100","3",I36),"")</t>
  </si>
  <si>
    <t>=IFERROR(NL("Premier","36","19","3",I36),"")</t>
  </si>
  <si>
    <t>=IFERROR(NL("Premier","50046","140","10",Y36),"")</t>
  </si>
  <si>
    <t>=IFERROR(NL("Premier","50046","390","10",Y36),"")</t>
  </si>
  <si>
    <t>=IFERROR(NL("Premier","111","131","3",AC36,"4",AD36),"")</t>
  </si>
  <si>
    <t>=MONTH(AF36)</t>
  </si>
  <si>
    <t>=YEAR(AF36)</t>
  </si>
  <si>
    <t>="""SQL FR"",""EPSA_Marketplace"",""113"",""3"",""SSI029405"",""4"",""90000"""</t>
  </si>
  <si>
    <t>=IFERROR(NL("premier","18","2","1",E37),"")</t>
  </si>
  <si>
    <t>=IFERROR(N37-M37,"")</t>
  </si>
  <si>
    <t>=IFERROR(IF(NF($D37,$Q$2)="","EUR",NF($D37,$Q$2)),"")</t>
  </si>
  <si>
    <t>=IFERROR(IF(NL("Premier","38","2","3",R37)="",NL("Premier","5109","2","3",R37),NL("Premier","38","2","3",R37)),"")</t>
  </si>
  <si>
    <t>=IFERROR(NL("Premier","23","2","1",S37),"")</t>
  </si>
  <si>
    <t>=IFERROR(NL("Premier","23","5","1",S37),"")</t>
  </si>
  <si>
    <t>=IFERROR(NL("Premier","23","91","1",S37),"")</t>
  </si>
  <si>
    <t>=IFERROR(NL("Premier","23","7","1",S37),"")</t>
  </si>
  <si>
    <t>=IFERROR(NL("Premier","23","35","1",S37),"")</t>
  </si>
  <si>
    <t>=IFERROR(NL("Premier","36","100","3",I37),"")</t>
  </si>
  <si>
    <t>=IFERROR(NL("Premier","36","19","3",I37),"")</t>
  </si>
  <si>
    <t>=IFERROR(NL("Premier","50046","140","10",Y37),"")</t>
  </si>
  <si>
    <t>=IFERROR(NL("Premier","50046","390","10",Y37),"")</t>
  </si>
  <si>
    <t>=IFERROR(NL("Premier","111","131","3",AC37,"4",AD37),"")</t>
  </si>
  <si>
    <t>=MONTH(AF37)</t>
  </si>
  <si>
    <t>=YEAR(AF37)</t>
  </si>
  <si>
    <t>=NF($D6,E3)</t>
  </si>
  <si>
    <t>=NF($D7,E4)</t>
  </si>
  <si>
    <t>=NF($D8,E5)</t>
  </si>
  <si>
    <t>=NF($D9,E6)</t>
  </si>
  <si>
    <t>=NF($D10,E7)</t>
  </si>
  <si>
    <t>=NF($D11,E8)</t>
  </si>
  <si>
    <t>=NF($D12,E9)</t>
  </si>
  <si>
    <t>=NF($D13,E10)</t>
  </si>
  <si>
    <t>=NF($D14,E11)</t>
  </si>
  <si>
    <t>=NF($D15,E12)</t>
  </si>
  <si>
    <t>=NF($D16,E13)</t>
  </si>
  <si>
    <t>=NF($D17,E14)</t>
  </si>
  <si>
    <t>=NF($D18,E15)</t>
  </si>
  <si>
    <t>=NF($D19,E16)</t>
  </si>
  <si>
    <t>=NF($D20,E17)</t>
  </si>
  <si>
    <t>=NF($D21,E18)</t>
  </si>
  <si>
    <t>=NF($D22,E19)</t>
  </si>
  <si>
    <t>=NF($D23,E20)</t>
  </si>
  <si>
    <t>=NF($D24,E21)</t>
  </si>
  <si>
    <t>=NF($D25,E22)</t>
  </si>
  <si>
    <t>=NF($D26,E23)</t>
  </si>
  <si>
    <t>=NF($D27,E24)</t>
  </si>
  <si>
    <t>=NF($D28,E25)</t>
  </si>
  <si>
    <t>=NF($D29,E26)</t>
  </si>
  <si>
    <t>=NF($D30,E27)</t>
  </si>
  <si>
    <t>=NF($D31,E28)</t>
  </si>
  <si>
    <t>=NF($D32,E29)</t>
  </si>
  <si>
    <t>=NF($D33,E30)</t>
  </si>
  <si>
    <t>=NF($D34,E31)</t>
  </si>
  <si>
    <t>=NF($D35,E32)</t>
  </si>
  <si>
    <t>=NF($D36,E33)</t>
  </si>
  <si>
    <t>=NF($D37,E34)</t>
  </si>
  <si>
    <t>=NF($D6,G3)</t>
  </si>
  <si>
    <t>=NF($D7,G4)</t>
  </si>
  <si>
    <t>=NF($D8,G5)</t>
  </si>
  <si>
    <t>=NF($D9,G6)</t>
  </si>
  <si>
    <t>=NF($D10,G7)</t>
  </si>
  <si>
    <t>=NF($D11,G8)</t>
  </si>
  <si>
    <t>=NF($D12,G9)</t>
  </si>
  <si>
    <t>=NF($D13,G10)</t>
  </si>
  <si>
    <t>=NF($D14,G11)</t>
  </si>
  <si>
    <t>=NF($D15,G12)</t>
  </si>
  <si>
    <t>=NF($D16,G13)</t>
  </si>
  <si>
    <t>=NF($D17,G14)</t>
  </si>
  <si>
    <t>=NF($D18,G15)</t>
  </si>
  <si>
    <t>=NF($D19,G16)</t>
  </si>
  <si>
    <t>=NF($D20,G17)</t>
  </si>
  <si>
    <t>=NF($D21,G18)</t>
  </si>
  <si>
    <t>=NF($D22,G19)</t>
  </si>
  <si>
    <t>=NF($D23,G20)</t>
  </si>
  <si>
    <t>=NF($D24,G21)</t>
  </si>
  <si>
    <t>=NF($D25,G22)</t>
  </si>
  <si>
    <t>=NF($D26,G23)</t>
  </si>
  <si>
    <t>=NF($D27,G24)</t>
  </si>
  <si>
    <t>=NF($D28,G25)</t>
  </si>
  <si>
    <t>=NF($D29,G26)</t>
  </si>
  <si>
    <t>=NF($D30,G27)</t>
  </si>
  <si>
    <t>=NF($D31,G28)</t>
  </si>
  <si>
    <t>=NF($D32,G29)</t>
  </si>
  <si>
    <t>=NF($D33,G30)</t>
  </si>
  <si>
    <t>=NF($D34,G31)</t>
  </si>
  <si>
    <t>=NF($D35,G32)</t>
  </si>
  <si>
    <t>=NF($D36,G33)</t>
  </si>
  <si>
    <t>=NF($D37,G34)</t>
  </si>
  <si>
    <t>=NF($D6,H3)</t>
  </si>
  <si>
    <t>=NF($D7,H4)</t>
  </si>
  <si>
    <t>=NF($D8,H5)</t>
  </si>
  <si>
    <t>=NF($D9,H6)</t>
  </si>
  <si>
    <t>=NF($D10,H7)</t>
  </si>
  <si>
    <t>=NF($D11,H8)</t>
  </si>
  <si>
    <t>=NF($D12,H9)</t>
  </si>
  <si>
    <t>=NF($D13,H10)</t>
  </si>
  <si>
    <t>=NF($D14,H11)</t>
  </si>
  <si>
    <t>=NF($D15,H12)</t>
  </si>
  <si>
    <t>=NF($D16,H13)</t>
  </si>
  <si>
    <t>=NF($D17,H14)</t>
  </si>
  <si>
    <t>=NF($D18,H15)</t>
  </si>
  <si>
    <t>=NF($D19,H16)</t>
  </si>
  <si>
    <t>=NF($D20,H17)</t>
  </si>
  <si>
    <t>=NF($D21,H18)</t>
  </si>
  <si>
    <t>=NF($D22,H19)</t>
  </si>
  <si>
    <t>=NF($D23,H20)</t>
  </si>
  <si>
    <t>=NF($D24,H21)</t>
  </si>
  <si>
    <t>=NF($D25,H22)</t>
  </si>
  <si>
    <t>=NF($D26,H23)</t>
  </si>
  <si>
    <t>=NF($D27,H24)</t>
  </si>
  <si>
    <t>=NF($D28,H25)</t>
  </si>
  <si>
    <t>=NF($D29,H26)</t>
  </si>
  <si>
    <t>=NF($D30,H27)</t>
  </si>
  <si>
    <t>=NF($D31,H28)</t>
  </si>
  <si>
    <t>=NF($D32,H29)</t>
  </si>
  <si>
    <t>=NF($D33,H30)</t>
  </si>
  <si>
    <t>=NF($D34,H31)</t>
  </si>
  <si>
    <t>=NF($D35,H32)</t>
  </si>
  <si>
    <t>=NF($D36,H33)</t>
  </si>
  <si>
    <t>=NF($D37,H34)</t>
  </si>
  <si>
    <t>=NF($D6,I3)</t>
  </si>
  <si>
    <t>=NF($D7,I4)</t>
  </si>
  <si>
    <t>=NF($D8,I5)</t>
  </si>
  <si>
    <t>=NF($D9,I6)</t>
  </si>
  <si>
    <t>=NF($D10,I7)</t>
  </si>
  <si>
    <t>=NF($D11,I8)</t>
  </si>
  <si>
    <t>=NF($D12,I9)</t>
  </si>
  <si>
    <t>=NF($D13,I10)</t>
  </si>
  <si>
    <t>=NF($D14,I11)</t>
  </si>
  <si>
    <t>=NF($D15,I12)</t>
  </si>
  <si>
    <t>=NF($D16,I13)</t>
  </si>
  <si>
    <t>=NF($D17,I14)</t>
  </si>
  <si>
    <t>=NF($D18,I15)</t>
  </si>
  <si>
    <t>=NF($D19,I16)</t>
  </si>
  <si>
    <t>=NF($D20,I17)</t>
  </si>
  <si>
    <t>=NF($D21,I18)</t>
  </si>
  <si>
    <t>=NF($D22,I19)</t>
  </si>
  <si>
    <t>=NF($D23,I20)</t>
  </si>
  <si>
    <t>=NF($D24,I21)</t>
  </si>
  <si>
    <t>=NF($D25,I22)</t>
  </si>
  <si>
    <t>=NF($D26,I23)</t>
  </si>
  <si>
    <t>=NF($D27,I24)</t>
  </si>
  <si>
    <t>=NF($D28,I25)</t>
  </si>
  <si>
    <t>=NF($D29,I26)</t>
  </si>
  <si>
    <t>=NF($D30,I27)</t>
  </si>
  <si>
    <t>=NF($D31,I28)</t>
  </si>
  <si>
    <t>=NF($D32,I29)</t>
  </si>
  <si>
    <t>=NF($D33,I30)</t>
  </si>
  <si>
    <t>=NF($D34,I31)</t>
  </si>
  <si>
    <t>=NF($D35,I32)</t>
  </si>
  <si>
    <t>=NF($D36,I33)</t>
  </si>
  <si>
    <t>=NF($D37,I34)</t>
  </si>
  <si>
    <t>=NF($D6,J3)</t>
  </si>
  <si>
    <t>=NF($D7,J4)</t>
  </si>
  <si>
    <t>=NF($D8,J5)</t>
  </si>
  <si>
    <t>=NF($D9,J6)</t>
  </si>
  <si>
    <t>=NF($D10,J7)</t>
  </si>
  <si>
    <t>=NF($D11,J8)</t>
  </si>
  <si>
    <t>=NF($D12,J9)</t>
  </si>
  <si>
    <t>=NF($D13,J10)</t>
  </si>
  <si>
    <t>=NF($D14,J11)</t>
  </si>
  <si>
    <t>=NF($D15,J12)</t>
  </si>
  <si>
    <t>=NF($D16,J13)</t>
  </si>
  <si>
    <t>=NF($D17,J14)</t>
  </si>
  <si>
    <t>=NF($D18,J15)</t>
  </si>
  <si>
    <t>=NF($D19,J16)</t>
  </si>
  <si>
    <t>=NF($D20,J17)</t>
  </si>
  <si>
    <t>=NF($D21,J18)</t>
  </si>
  <si>
    <t>=NF($D22,J19)</t>
  </si>
  <si>
    <t>=NF($D23,J20)</t>
  </si>
  <si>
    <t>=NF($D24,J21)</t>
  </si>
  <si>
    <t>=NF($D25,J22)</t>
  </si>
  <si>
    <t>=NF($D26,J23)</t>
  </si>
  <si>
    <t>=NF($D27,J24)</t>
  </si>
  <si>
    <t>=NF($D28,J25)</t>
  </si>
  <si>
    <t>=NF($D29,J26)</t>
  </si>
  <si>
    <t>=NF($D30,J27)</t>
  </si>
  <si>
    <t>=NF($D31,J28)</t>
  </si>
  <si>
    <t>=NF($D32,J29)</t>
  </si>
  <si>
    <t>=NF($D33,J30)</t>
  </si>
  <si>
    <t>=NF($D34,J31)</t>
  </si>
  <si>
    <t>=NF($D35,J32)</t>
  </si>
  <si>
    <t>=NF($D36,J33)</t>
  </si>
  <si>
    <t>=NF($D37,J34)</t>
  </si>
  <si>
    <t>=NF($D6,K3)</t>
  </si>
  <si>
    <t>=NF($D7,K4)</t>
  </si>
  <si>
    <t>=NF($D8,K5)</t>
  </si>
  <si>
    <t>=NF($D9,K6)</t>
  </si>
  <si>
    <t>=NF($D10,K7)</t>
  </si>
  <si>
    <t>=NF($D11,K8)</t>
  </si>
  <si>
    <t>=NF($D12,K9)</t>
  </si>
  <si>
    <t>=NF($D13,K10)</t>
  </si>
  <si>
    <t>=NF($D14,K11)</t>
  </si>
  <si>
    <t>=NF($D15,K12)</t>
  </si>
  <si>
    <t>=NF($D16,K13)</t>
  </si>
  <si>
    <t>=NF($D17,K14)</t>
  </si>
  <si>
    <t>=NF($D18,K15)</t>
  </si>
  <si>
    <t>=NF($D19,K16)</t>
  </si>
  <si>
    <t>=NF($D20,K17)</t>
  </si>
  <si>
    <t>=NF($D21,K18)</t>
  </si>
  <si>
    <t>=NF($D22,K19)</t>
  </si>
  <si>
    <t>=NF($D23,K20)</t>
  </si>
  <si>
    <t>=NF($D24,K21)</t>
  </si>
  <si>
    <t>=NF($D25,K22)</t>
  </si>
  <si>
    <t>=NF($D26,K23)</t>
  </si>
  <si>
    <t>=NF($D27,K24)</t>
  </si>
  <si>
    <t>=NF($D28,K25)</t>
  </si>
  <si>
    <t>=NF($D29,K26)</t>
  </si>
  <si>
    <t>=NF($D30,K27)</t>
  </si>
  <si>
    <t>=NF($D31,K28)</t>
  </si>
  <si>
    <t>=NF($D32,K29)</t>
  </si>
  <si>
    <t>=NF($D33,K30)</t>
  </si>
  <si>
    <t>=NF($D34,K31)</t>
  </si>
  <si>
    <t>=NF($D35,K32)</t>
  </si>
  <si>
    <t>=NF($D36,K33)</t>
  </si>
  <si>
    <t>=NF($D37,K34)</t>
  </si>
  <si>
    <t>=NF($D6,L3)</t>
  </si>
  <si>
    <t>=NF($D7,L4)</t>
  </si>
  <si>
    <t>=NF($D8,L5)</t>
  </si>
  <si>
    <t>=NF($D9,L6)</t>
  </si>
  <si>
    <t>=NF($D10,L7)</t>
  </si>
  <si>
    <t>=NF($D11,L8)</t>
  </si>
  <si>
    <t>=NF($D12,L9)</t>
  </si>
  <si>
    <t>=NF($D13,L10)</t>
  </si>
  <si>
    <t>=NF($D14,L11)</t>
  </si>
  <si>
    <t>=NF($D15,L12)</t>
  </si>
  <si>
    <t>=NF($D16,L13)</t>
  </si>
  <si>
    <t>=NF($D17,L14)</t>
  </si>
  <si>
    <t>=NF($D18,L15)</t>
  </si>
  <si>
    <t>=NF($D19,L16)</t>
  </si>
  <si>
    <t>=NF($D20,L17)</t>
  </si>
  <si>
    <t>=NF($D21,L18)</t>
  </si>
  <si>
    <t>=NF($D22,L19)</t>
  </si>
  <si>
    <t>=NF($D23,L20)</t>
  </si>
  <si>
    <t>=NF($D24,L21)</t>
  </si>
  <si>
    <t>=NF($D25,L22)</t>
  </si>
  <si>
    <t>=NF($D26,L23)</t>
  </si>
  <si>
    <t>=NF($D27,L24)</t>
  </si>
  <si>
    <t>=NF($D28,L25)</t>
  </si>
  <si>
    <t>=NF($D29,L26)</t>
  </si>
  <si>
    <t>=NF($D30,L27)</t>
  </si>
  <si>
    <t>=NF($D31,L28)</t>
  </si>
  <si>
    <t>=NF($D32,L29)</t>
  </si>
  <si>
    <t>=NF($D33,L30)</t>
  </si>
  <si>
    <t>=NF($D34,L31)</t>
  </si>
  <si>
    <t>=NF($D35,L32)</t>
  </si>
  <si>
    <t>=NF($D36,L33)</t>
  </si>
  <si>
    <t>=NF($D37,L34)</t>
  </si>
  <si>
    <t>=NF($D6,M3)</t>
  </si>
  <si>
    <t>=NF($D7,M4)</t>
  </si>
  <si>
    <t>=NF($D8,M5)</t>
  </si>
  <si>
    <t>=NF($D9,M6)</t>
  </si>
  <si>
    <t>=NF($D10,M7)</t>
  </si>
  <si>
    <t>=NF($D11,M8)</t>
  </si>
  <si>
    <t>=NF($D12,M9)</t>
  </si>
  <si>
    <t>=NF($D13,M10)</t>
  </si>
  <si>
    <t>=NF($D14,M11)</t>
  </si>
  <si>
    <t>=NF($D15,M12)</t>
  </si>
  <si>
    <t>=NF($D16,M13)</t>
  </si>
  <si>
    <t>=NF($D17,M14)</t>
  </si>
  <si>
    <t>=NF($D18,M15)</t>
  </si>
  <si>
    <t>=NF($D19,M16)</t>
  </si>
  <si>
    <t>=NF($D20,M17)</t>
  </si>
  <si>
    <t>=NF($D21,M18)</t>
  </si>
  <si>
    <t>=NF($D22,M19)</t>
  </si>
  <si>
    <t>=NF($D23,M20)</t>
  </si>
  <si>
    <t>=NF($D24,M21)</t>
  </si>
  <si>
    <t>=NF($D25,M22)</t>
  </si>
  <si>
    <t>=NF($D26,M23)</t>
  </si>
  <si>
    <t>=NF($D27,M24)</t>
  </si>
  <si>
    <t>=NF($D28,M25)</t>
  </si>
  <si>
    <t>=NF($D29,M26)</t>
  </si>
  <si>
    <t>=NF($D30,M27)</t>
  </si>
  <si>
    <t>=NF($D31,M28)</t>
  </si>
  <si>
    <t>=NF($D32,M29)</t>
  </si>
  <si>
    <t>=NF($D33,M30)</t>
  </si>
  <si>
    <t>=NF($D34,M31)</t>
  </si>
  <si>
    <t>=NF($D35,M32)</t>
  </si>
  <si>
    <t>=NF($D36,M33)</t>
  </si>
  <si>
    <t>=NF($D37,M34)</t>
  </si>
  <si>
    <t>=NF($D6,N3)</t>
  </si>
  <si>
    <t>=NF($D7,N4)</t>
  </si>
  <si>
    <t>=NF($D8,N5)</t>
  </si>
  <si>
    <t>=NF($D9,N6)</t>
  </si>
  <si>
    <t>=NF($D10,N7)</t>
  </si>
  <si>
    <t>=NF($D11,N8)</t>
  </si>
  <si>
    <t>=NF($D12,N9)</t>
  </si>
  <si>
    <t>=NF($D13,N10)</t>
  </si>
  <si>
    <t>=NF($D14,N11)</t>
  </si>
  <si>
    <t>=NF($D15,N12)</t>
  </si>
  <si>
    <t>=NF($D16,N13)</t>
  </si>
  <si>
    <t>=NF($D17,N14)</t>
  </si>
  <si>
    <t>=NF($D18,N15)</t>
  </si>
  <si>
    <t>=NF($D19,N16)</t>
  </si>
  <si>
    <t>=NF($D20,N17)</t>
  </si>
  <si>
    <t>=NF($D21,N18)</t>
  </si>
  <si>
    <t>=NF($D22,N19)</t>
  </si>
  <si>
    <t>=NF($D23,N20)</t>
  </si>
  <si>
    <t>=NF($D24,N21)</t>
  </si>
  <si>
    <t>=NF($D25,N22)</t>
  </si>
  <si>
    <t>=NF($D26,N23)</t>
  </si>
  <si>
    <t>=NF($D27,N24)</t>
  </si>
  <si>
    <t>=NF($D28,N25)</t>
  </si>
  <si>
    <t>=NF($D29,N26)</t>
  </si>
  <si>
    <t>=NF($D30,N27)</t>
  </si>
  <si>
    <t>=NF($D31,N28)</t>
  </si>
  <si>
    <t>=NF($D32,N29)</t>
  </si>
  <si>
    <t>=NF($D33,N30)</t>
  </si>
  <si>
    <t>=NF($D34,N31)</t>
  </si>
  <si>
    <t>=NF($D35,N32)</t>
  </si>
  <si>
    <t>=NF($D36,N33)</t>
  </si>
  <si>
    <t>=NF($D37,N34)</t>
  </si>
  <si>
    <t>=NF($D6,O3)</t>
  </si>
  <si>
    <t>=NF($D7,O4)</t>
  </si>
  <si>
    <t>=NF($D8,O5)</t>
  </si>
  <si>
    <t>=NF($D9,O6)</t>
  </si>
  <si>
    <t>=NF($D10,O7)</t>
  </si>
  <si>
    <t>=NF($D11,O8)</t>
  </si>
  <si>
    <t>=NF($D12,O9)</t>
  </si>
  <si>
    <t>=NF($D13,O10)</t>
  </si>
  <si>
    <t>=NF($D14,O11)</t>
  </si>
  <si>
    <t>=NF($D15,O12)</t>
  </si>
  <si>
    <t>=NF($D16,O13)</t>
  </si>
  <si>
    <t>=NF($D17,O14)</t>
  </si>
  <si>
    <t>=NF($D18,O15)</t>
  </si>
  <si>
    <t>=NF($D19,O16)</t>
  </si>
  <si>
    <t>=NF($D20,O17)</t>
  </si>
  <si>
    <t>=NF($D21,O18)</t>
  </si>
  <si>
    <t>=NF($D22,O19)</t>
  </si>
  <si>
    <t>=NF($D23,O20)</t>
  </si>
  <si>
    <t>=NF($D24,O21)</t>
  </si>
  <si>
    <t>=NF($D25,O22)</t>
  </si>
  <si>
    <t>=NF($D26,O23)</t>
  </si>
  <si>
    <t>=NF($D27,O24)</t>
  </si>
  <si>
    <t>=NF($D28,O25)</t>
  </si>
  <si>
    <t>=NF($D29,O26)</t>
  </si>
  <si>
    <t>=NF($D30,O27)</t>
  </si>
  <si>
    <t>=NF($D31,O28)</t>
  </si>
  <si>
    <t>=NF($D32,O29)</t>
  </si>
  <si>
    <t>=NF($D33,O30)</t>
  </si>
  <si>
    <t>=NF($D34,O31)</t>
  </si>
  <si>
    <t>=NF($D35,O32)</t>
  </si>
  <si>
    <t>=NF($D36,O33)</t>
  </si>
  <si>
    <t>=NF($D37,O34)</t>
  </si>
  <si>
    <t>=NF($D6,R3)</t>
  </si>
  <si>
    <t>=NF($D7,R4)</t>
  </si>
  <si>
    <t>=NF($D8,R5)</t>
  </si>
  <si>
    <t>=NF($D9,R6)</t>
  </si>
  <si>
    <t>=NF($D10,R7)</t>
  </si>
  <si>
    <t>=NF($D11,R8)</t>
  </si>
  <si>
    <t>=NF($D12,R9)</t>
  </si>
  <si>
    <t>=NF($D13,R10)</t>
  </si>
  <si>
    <t>=NF($D14,R11)</t>
  </si>
  <si>
    <t>=NF($D15,R12)</t>
  </si>
  <si>
    <t>=NF($D16,R13)</t>
  </si>
  <si>
    <t>=NF($D17,R14)</t>
  </si>
  <si>
    <t>=NF($D18,R15)</t>
  </si>
  <si>
    <t>=NF($D19,R16)</t>
  </si>
  <si>
    <t>=NF($D20,R17)</t>
  </si>
  <si>
    <t>=NF($D21,R18)</t>
  </si>
  <si>
    <t>=NF($D22,R19)</t>
  </si>
  <si>
    <t>=NF($D23,R20)</t>
  </si>
  <si>
    <t>=NF($D24,R21)</t>
  </si>
  <si>
    <t>=NF($D25,R22)</t>
  </si>
  <si>
    <t>=NF($D26,R23)</t>
  </si>
  <si>
    <t>=NF($D27,R24)</t>
  </si>
  <si>
    <t>=NF($D28,R25)</t>
  </si>
  <si>
    <t>=NF($D29,R26)</t>
  </si>
  <si>
    <t>=NF($D30,R27)</t>
  </si>
  <si>
    <t>=NF($D31,R28)</t>
  </si>
  <si>
    <t>=NF($D32,R29)</t>
  </si>
  <si>
    <t>=NF($D33,R30)</t>
  </si>
  <si>
    <t>=NF($D34,R31)</t>
  </si>
  <si>
    <t>=NF($D35,R32)</t>
  </si>
  <si>
    <t>=NF($D36,R33)</t>
  </si>
  <si>
    <t>=NF($D37,R34)</t>
  </si>
  <si>
    <t>=NF($D6,AC3)</t>
  </si>
  <si>
    <t>=NF($D7,AC4)</t>
  </si>
  <si>
    <t>=NF($D8,AC5)</t>
  </si>
  <si>
    <t>=NF($D9,AC6)</t>
  </si>
  <si>
    <t>=NF($D10,AC7)</t>
  </si>
  <si>
    <t>=NF($D11,AC8)</t>
  </si>
  <si>
    <t>=NF($D12,AC9)</t>
  </si>
  <si>
    <t>=NF($D13,AC10)</t>
  </si>
  <si>
    <t>=NF($D14,AC11)</t>
  </si>
  <si>
    <t>=NF($D15,AC12)</t>
  </si>
  <si>
    <t>=NF($D16,AC13)</t>
  </si>
  <si>
    <t>=NF($D17,AC14)</t>
  </si>
  <si>
    <t>=NF($D18,AC15)</t>
  </si>
  <si>
    <t>=NF($D19,AC16)</t>
  </si>
  <si>
    <t>=NF($D20,AC17)</t>
  </si>
  <si>
    <t>=NF($D21,AC18)</t>
  </si>
  <si>
    <t>=NF($D22,AC19)</t>
  </si>
  <si>
    <t>=NF($D23,AC20)</t>
  </si>
  <si>
    <t>=NF($D24,AC21)</t>
  </si>
  <si>
    <t>=NF($D25,AC22)</t>
  </si>
  <si>
    <t>=NF($D26,AC23)</t>
  </si>
  <si>
    <t>=NF($D27,AC24)</t>
  </si>
  <si>
    <t>=NF($D28,AC25)</t>
  </si>
  <si>
    <t>=NF($D29,AC26)</t>
  </si>
  <si>
    <t>=NF($D30,AC27)</t>
  </si>
  <si>
    <t>=NF($D31,AC28)</t>
  </si>
  <si>
    <t>=NF($D32,AC29)</t>
  </si>
  <si>
    <t>=NF($D33,AC30)</t>
  </si>
  <si>
    <t>=NF($D34,AC31)</t>
  </si>
  <si>
    <t>=NF($D35,AC32)</t>
  </si>
  <si>
    <t>=NF($D36,AC33)</t>
  </si>
  <si>
    <t>=NF($D37,AC34)</t>
  </si>
  <si>
    <t>=NF($D6,AD3)</t>
  </si>
  <si>
    <t>=NF($D7,AD4)</t>
  </si>
  <si>
    <t>=NF($D8,AD5)</t>
  </si>
  <si>
    <t>=NF($D9,AD6)</t>
  </si>
  <si>
    <t>=NF($D10,AD7)</t>
  </si>
  <si>
    <t>=NF($D11,AD8)</t>
  </si>
  <si>
    <t>=NF($D12,AD9)</t>
  </si>
  <si>
    <t>=NF($D13,AD10)</t>
  </si>
  <si>
    <t>=NF($D14,AD11)</t>
  </si>
  <si>
    <t>=NF($D15,AD12)</t>
  </si>
  <si>
    <t>=NF($D16,AD13)</t>
  </si>
  <si>
    <t>=NF($D17,AD14)</t>
  </si>
  <si>
    <t>=NF($D18,AD15)</t>
  </si>
  <si>
    <t>=NF($D19,AD16)</t>
  </si>
  <si>
    <t>=NF($D20,AD17)</t>
  </si>
  <si>
    <t>=NF($D21,AD18)</t>
  </si>
  <si>
    <t>=NF($D22,AD19)</t>
  </si>
  <si>
    <t>=NF($D23,AD20)</t>
  </si>
  <si>
    <t>=NF($D24,AD21)</t>
  </si>
  <si>
    <t>=NF($D25,AD22)</t>
  </si>
  <si>
    <t>=NF($D26,AD23)</t>
  </si>
  <si>
    <t>=NF($D27,AD24)</t>
  </si>
  <si>
    <t>=NF($D28,AD25)</t>
  </si>
  <si>
    <t>=NF($D29,AD26)</t>
  </si>
  <si>
    <t>=NF($D30,AD27)</t>
  </si>
  <si>
    <t>=NF($D31,AD28)</t>
  </si>
  <si>
    <t>=NF($D32,AD29)</t>
  </si>
  <si>
    <t>=NF($D33,AD30)</t>
  </si>
  <si>
    <t>=NF($D34,AD31)</t>
  </si>
  <si>
    <t>=NF($D35,AD32)</t>
  </si>
  <si>
    <t>=NF($D36,AD33)</t>
  </si>
  <si>
    <t>=NF($D37,AD34)</t>
  </si>
  <si>
    <t>=NF($D6,AF4)</t>
  </si>
  <si>
    <t>=NF($D7,AF5)</t>
  </si>
  <si>
    <t>=NF($D8,AF6)</t>
  </si>
  <si>
    <t>=NF($D9,AF7)</t>
  </si>
  <si>
    <t>=NF($D10,AF8)</t>
  </si>
  <si>
    <t>=NF($D11,AF9)</t>
  </si>
  <si>
    <t>=NF($D12,AF10)</t>
  </si>
  <si>
    <t>=NF($D13,AF11)</t>
  </si>
  <si>
    <t>=NF($D14,AF12)</t>
  </si>
  <si>
    <t>=NF($D15,AF13)</t>
  </si>
  <si>
    <t>=NF($D16,AF14)</t>
  </si>
  <si>
    <t>=NF($D17,AF15)</t>
  </si>
  <si>
    <t>=NF($D18,AF16)</t>
  </si>
  <si>
    <t>=NF($D19,AF17)</t>
  </si>
  <si>
    <t>=NF($D20,AF18)</t>
  </si>
  <si>
    <t>=NF($D21,AF19)</t>
  </si>
  <si>
    <t>=NF($D22,AF20)</t>
  </si>
  <si>
    <t>=NF($D23,AF21)</t>
  </si>
  <si>
    <t>=NF($D24,AF22)</t>
  </si>
  <si>
    <t>=NF($D25,AF23)</t>
  </si>
  <si>
    <t>=NF($D26,AF24)</t>
  </si>
  <si>
    <t>=NF($D27,AF25)</t>
  </si>
  <si>
    <t>=NF($D28,AF26)</t>
  </si>
  <si>
    <t>=NF($D29,AF27)</t>
  </si>
  <si>
    <t>=NF($D30,AF28)</t>
  </si>
  <si>
    <t>=NF($D31,AF29)</t>
  </si>
  <si>
    <t>=NF($D32,AF30)</t>
  </si>
  <si>
    <t>=NF($D33,AF31)</t>
  </si>
  <si>
    <t>=NF($D34,AF32)</t>
  </si>
  <si>
    <t>=NF($D35,AF33)</t>
  </si>
  <si>
    <t>=NF($D36,AF34)</t>
  </si>
  <si>
    <t>=NF($D37,AF35)</t>
  </si>
  <si>
    <t>Auto+Cacher+Valeurs+Formulas=Sheet6,Sheet3,Sheet4+FormulasOnly</t>
  </si>
  <si>
    <t>Client</t>
  </si>
  <si>
    <t>f</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</si>
</sst>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44" formatCode="_-* #,##0.00\ &quot;€&quot;_-;\-* #,##0.00\ &quot;€&quot;_-;_-* &quot;-&quot;??\ &quot;€&quot;_-;_-@_-"/>
    <numFmt numFmtId="164" formatCode="#,##0.00_ ;\-#,##0.00\ "/>
  </numFmts>
  <fonts count="3" x14ac:knownFonts="1">
    <font>
      <sz val="11"/>
      <color theme="1"/>
      <name val="Calibri"/>
      <family val="2"/>
      <scheme val="minor"/>
    </font>
    <font>
      <sz val="11"/>
      <color theme="1"/>
      <name val="Calibri"/>
      <family val="2"/>
      <scheme val="minor"/>
    </font>
    <font>
      <b/>
      <sz val="11"/>
      <color theme="1"/>
      <name val="Calibri"/>
      <family val="2"/>
      <scheme val="minor"/>
    </font>
  </fonts>
  <fills count="2">
    <fill>
      <patternFill patternType="none"/>
    </fill>
    <fill>
      <patternFill patternType="gray125"/>
    </fill>
  </fills>
  <borders count="1">
    <border>
      <left/>
      <right/>
      <top/>
      <bottom/>
      <diagonal/>
    </border>
  </borders>
  <cellStyleXfs count="5">
    <xf numFmtId="0" fontId="0" fillId="0" borderId="0"/>
    <xf numFmtId="9"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cellStyleXfs>
  <cellXfs count="16">
    <xf numFmtId="0" fontId="0" fillId="0" borderId="0" xfId="0"/>
    <xf numFmtId="0" fontId="0" fillId="0" borderId="0" xfId="0" applyAlignment="1">
      <alignment horizontal="center"/>
    </xf>
    <xf numFmtId="14" fontId="0" fillId="0" borderId="0" xfId="0" applyNumberFormat="1"/>
    <xf numFmtId="9" fontId="0" fillId="0" borderId="0" xfId="1" applyFont="1"/>
    <xf numFmtId="164" fontId="0" fillId="0" borderId="0" xfId="2" applyNumberFormat="1" applyFont="1"/>
    <xf numFmtId="14" fontId="0" fillId="0" borderId="0" xfId="0" applyNumberFormat="1" applyAlignment="1">
      <alignment horizontal="center"/>
    </xf>
    <xf numFmtId="10" fontId="0" fillId="0" borderId="0" xfId="0" applyNumberFormat="1" applyAlignment="1">
      <alignment horizontal="center"/>
    </xf>
    <xf numFmtId="10" fontId="0" fillId="0" borderId="0" xfId="0" applyNumberFormat="1"/>
    <xf numFmtId="0" fontId="0" fillId="0" borderId="0" xfId="0"/>
    <xf numFmtId="14" fontId="0" fillId="0" borderId="0" xfId="0" applyNumberFormat="1"/>
    <xf numFmtId="0" fontId="0" fillId="0" borderId="0" xfId="0" pivotButton="1"/>
    <xf numFmtId="0" fontId="0" fillId="0" borderId="0" xfId="0" applyNumberFormat="1"/>
    <xf numFmtId="164" fontId="0" fillId="0" borderId="0" xfId="0" applyNumberFormat="1"/>
    <xf numFmtId="164" fontId="0" fillId="0" borderId="0" xfId="0" applyNumberFormat="1" applyFill="1"/>
    <xf numFmtId="0" fontId="2" fillId="0" borderId="0" xfId="0" applyFont="1"/>
    <xf numFmtId="0" fontId="0" fillId="0" borderId="0" xfId="0" quotePrefix="1"/>
  </cellXfs>
  <cellStyles count="5">
    <cellStyle name="Currency" xfId="2" builtinId="4"/>
    <cellStyle name="Currency 2" xfId="3"/>
    <cellStyle name="Monétaire 2" xfId="4"/>
    <cellStyle name="Normal" xfId="0" builtinId="0"/>
    <cellStyle name="Percent" xfId="1" builtinId="5"/>
  </cellStyles>
  <dxfs count="5">
    <dxf>
      <fill>
        <patternFill patternType="none">
          <bgColor auto="1"/>
        </patternFill>
      </fill>
    </dxf>
    <dxf>
      <fill>
        <patternFill patternType="solid">
          <bgColor rgb="FFFFFF00"/>
        </patternFill>
      </fill>
    </dxf>
    <dxf>
      <fill>
        <patternFill patternType="solid">
          <bgColor rgb="FFFFFF00"/>
        </patternFill>
      </fill>
    </dxf>
    <dxf>
      <numFmt numFmtId="164" formatCode="#,##0.00_ ;\-#,##0.00\ "/>
    </dxf>
    <dxf>
      <numFmt numFmtId="164" formatCode="#,##0.00_ ;\-#,##0.00\ "/>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microsoft.com/office/2007/relationships/slicerCache" Target="slicerCaches/slicerCache2.xml"/><Relationship Id="rId17" Type="http://schemas.microsoft.com/office/2006/relationships/vbaProject" Target="vbaProject.bin"/><Relationship Id="rId2" Type="http://schemas.openxmlformats.org/officeDocument/2006/relationships/worksheet" Target="worksheets/sheet2.xml"/><Relationship Id="rId16"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microsoft.com/office/2007/relationships/slicerCache" Target="slicerCaches/slicerCache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pivotCacheDefinition" Target="pivotCache/pivotCacheDefinition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editAs="oneCell">
    <xdr:from>
      <xdr:col>8</xdr:col>
      <xdr:colOff>68580</xdr:colOff>
      <xdr:row>4</xdr:row>
      <xdr:rowOff>99061</xdr:rowOff>
    </xdr:from>
    <xdr:to>
      <xdr:col>11</xdr:col>
      <xdr:colOff>68580</xdr:colOff>
      <xdr:row>12</xdr:row>
      <xdr:rowOff>91439</xdr:rowOff>
    </xdr:to>
    <mc:AlternateContent xmlns:mc="http://schemas.openxmlformats.org/markup-compatibility/2006" xmlns:a14="http://schemas.microsoft.com/office/drawing/2010/main">
      <mc:Choice Requires="a14">
        <xdr:graphicFrame macro="">
          <xdr:nvGraphicFramePr>
            <xdr:cNvPr id="2" name="N° client"/>
            <xdr:cNvGraphicFramePr/>
          </xdr:nvGraphicFramePr>
          <xdr:xfrm>
            <a:off x="0" y="0"/>
            <a:ext cx="0" cy="0"/>
          </xdr:xfrm>
          <a:graphic>
            <a:graphicData uri="http://schemas.microsoft.com/office/drawing/2010/slicer">
              <sle:slicer xmlns:sle="http://schemas.microsoft.com/office/drawing/2010/slicer" name="N° client"/>
            </a:graphicData>
          </a:graphic>
        </xdr:graphicFrame>
      </mc:Choice>
      <mc:Fallback xmlns="">
        <xdr:sp macro="" textlink="">
          <xdr:nvSpPr>
            <xdr:cNvPr id="0" name=""/>
            <xdr:cNvSpPr>
              <a:spLocks noTextEdit="1"/>
            </xdr:cNvSpPr>
          </xdr:nvSpPr>
          <xdr:spPr>
            <a:xfrm>
              <a:off x="6758940" y="0"/>
              <a:ext cx="1828800" cy="1455419"/>
            </a:xfrm>
            <a:prstGeom prst="rect">
              <a:avLst/>
            </a:prstGeom>
            <a:solidFill>
              <a:prstClr val="white"/>
            </a:solidFill>
            <a:ln w="1">
              <a:solidFill>
                <a:prstClr val="green"/>
              </a:solidFill>
            </a:ln>
          </xdr:spPr>
          <xdr:txBody>
            <a:bodyPr vertOverflow="clip" horzOverflow="clip"/>
            <a:lstStyle/>
            <a:p>
              <a:r>
                <a:rPr lang="fr-FR" sz="1100"/>
                <a:t>This shape represents a slicer. Slicers are supported in Excel 2010 or later.
If the shape was modified in an earlier version of Excel, or if the workbook was saved in Excel 2003 or earlier, the slicer cannot be used.</a:t>
              </a:r>
            </a:p>
          </xdr:txBody>
        </xdr:sp>
      </mc:Fallback>
    </mc:AlternateContent>
    <xdr:clientData/>
  </xdr:twoCellAnchor>
  <xdr:twoCellAnchor editAs="oneCell">
    <xdr:from>
      <xdr:col>11</xdr:col>
      <xdr:colOff>243840</xdr:colOff>
      <xdr:row>4</xdr:row>
      <xdr:rowOff>114301</xdr:rowOff>
    </xdr:from>
    <xdr:to>
      <xdr:col>14</xdr:col>
      <xdr:colOff>243840</xdr:colOff>
      <xdr:row>12</xdr:row>
      <xdr:rowOff>121920</xdr:rowOff>
    </xdr:to>
    <mc:AlternateContent xmlns:mc="http://schemas.openxmlformats.org/markup-compatibility/2006" xmlns:a14="http://schemas.microsoft.com/office/drawing/2010/main">
      <mc:Choice Requires="a14">
        <xdr:graphicFrame macro="">
          <xdr:nvGraphicFramePr>
            <xdr:cNvPr id="3" name="Devise"/>
            <xdr:cNvGraphicFramePr/>
          </xdr:nvGraphicFramePr>
          <xdr:xfrm>
            <a:off x="0" y="0"/>
            <a:ext cx="0" cy="0"/>
          </xdr:xfrm>
          <a:graphic>
            <a:graphicData uri="http://schemas.microsoft.com/office/drawing/2010/slicer">
              <sle:slicer xmlns:sle="http://schemas.microsoft.com/office/drawing/2010/slicer" name="Devise"/>
            </a:graphicData>
          </a:graphic>
        </xdr:graphicFrame>
      </mc:Choice>
      <mc:Fallback xmlns="">
        <xdr:sp macro="" textlink="">
          <xdr:nvSpPr>
            <xdr:cNvPr id="0" name=""/>
            <xdr:cNvSpPr>
              <a:spLocks noTextEdit="1"/>
            </xdr:cNvSpPr>
          </xdr:nvSpPr>
          <xdr:spPr>
            <a:xfrm>
              <a:off x="8763000" y="0"/>
              <a:ext cx="1828800" cy="1470660"/>
            </a:xfrm>
            <a:prstGeom prst="rect">
              <a:avLst/>
            </a:prstGeom>
            <a:solidFill>
              <a:prstClr val="white"/>
            </a:solidFill>
            <a:ln w="1">
              <a:solidFill>
                <a:prstClr val="green"/>
              </a:solidFill>
            </a:ln>
          </xdr:spPr>
          <xdr:txBody>
            <a:bodyPr vertOverflow="clip" horzOverflow="clip"/>
            <a:lstStyle/>
            <a:p>
              <a:r>
                <a:rPr lang="fr-FR" sz="1100"/>
                <a:t>This shape represents a slicer. Slicers are supported in Excel 2010 or later.
If the shape was modified in an earlier version of Excel, or if the workbook was saved in Excel 2003 or earlier, the slicer cannot be used.</a:t>
              </a:r>
            </a:p>
          </xdr:txBody>
        </xdr:sp>
      </mc:Fallback>
    </mc:AlternateContent>
    <xdr:clientData/>
  </xdr:twoCellAnchor>
</xdr:wsDr>
</file>

<file path=xl/pivotCache/_rels/pivotCacheDefinition1.xml.rels><?xml version="1.0" encoding="UTF-8" standalone="yes"?>
<Relationships xmlns="http://schemas.openxmlformats.org/package/2006/relationships"><Relationship Id="rId1" Type="http://schemas.openxmlformats.org/officeDocument/2006/relationships/pivotCacheRecords" Target="pivotCacheRecords1.xml"/></Relationships>
</file>

<file path=xl/pivotCache/pivotCacheDefinition1.xml><?xml version="1.0" encoding="utf-8"?>
<pivotCacheDefinition xmlns="http://schemas.openxmlformats.org/spreadsheetml/2006/main" xmlns:r="http://schemas.openxmlformats.org/officeDocument/2006/relationships" r:id="rId1" refreshedBy="Franck LAURENT" refreshedDate="44312.605205092594" createdVersion="6" refreshedVersion="6" minRefreshableVersion="3" recordCount="34">
  <cacheSource type="worksheet">
    <worksheetSource name="tcd"/>
  </cacheSource>
  <cacheFields count="30">
    <cacheField name="N° client" numFmtId="0">
      <sharedItems containsBlank="1" count="23">
        <s v="CL00638"/>
        <s v="CL00569"/>
        <s v="CL00568"/>
        <s v="CL00563"/>
        <s v="CL00597"/>
        <s v="CL00594"/>
        <s v="CL00593"/>
        <s v="CL00595"/>
        <s v="CL00607"/>
        <s v="CL00608"/>
        <s v="CL00633"/>
        <s v="CL00637"/>
        <s v="CL00639"/>
        <s v="CL00640"/>
        <s v="CL00642"/>
        <s v="CL00643"/>
        <s v="SCUST1905"/>
        <s v="CL00596"/>
        <s v="CL00553"/>
        <m/>
        <s v="" u="1"/>
        <e v="#NAME?" u="1"/>
        <s v="CL00598" u="1"/>
      </sharedItems>
    </cacheField>
    <cacheField name="Nom client" numFmtId="0">
      <sharedItems containsBlank="1"/>
    </cacheField>
    <cacheField name="Ligne" numFmtId="0">
      <sharedItems containsString="0" containsBlank="1" containsNumber="1" containsInteger="1" minValue="0" maxValue="30000"/>
    </cacheField>
    <cacheField name="N° facture" numFmtId="0">
      <sharedItems containsBlank="1"/>
    </cacheField>
    <cacheField name="N° CDV" numFmtId="0">
      <sharedItems containsBlank="1"/>
    </cacheField>
    <cacheField name="N°" numFmtId="0">
      <sharedItems containsBlank="1"/>
    </cacheField>
    <cacheField name="designation" numFmtId="0">
      <sharedItems containsBlank="1"/>
    </cacheField>
    <cacheField name="designation 2" numFmtId="0">
      <sharedItems containsBlank="1"/>
    </cacheField>
    <cacheField name="Montant HT" numFmtId="0">
      <sharedItems containsString="0" containsBlank="1" containsNumber="1" minValue="0" maxValue="6000"/>
    </cacheField>
    <cacheField name="Montant TTC" numFmtId="0">
      <sharedItems containsString="0" containsBlank="1" containsNumber="1" minValue="0" maxValue="7200"/>
    </cacheField>
    <cacheField name="Taux TVA" numFmtId="0">
      <sharedItems containsString="0" containsBlank="1" containsNumber="1" minValue="0" maxValue="20" count="7">
        <n v="20"/>
        <m/>
        <n v="0" u="1"/>
        <n v="5.5" u="1"/>
        <n v="0.2" u="1"/>
        <n v="0.1" u="1"/>
        <n v="10" u="1"/>
      </sharedItems>
    </cacheField>
    <cacheField name="Montant TVA" numFmtId="0">
      <sharedItems containsString="0" containsBlank="1" containsNumber="1" minValue="0" maxValue="1200"/>
    </cacheField>
    <cacheField name="Devise" numFmtId="0">
      <sharedItems containsBlank="1" count="3">
        <s v="EUR"/>
        <m/>
        <s v="" u="1"/>
      </sharedItems>
    </cacheField>
    <cacheField name="N° CDA" numFmtId="0">
      <sharedItems containsBlank="1"/>
    </cacheField>
    <cacheField name="N° fournisseur" numFmtId="0">
      <sharedItems containsBlank="1"/>
    </cacheField>
    <cacheField name="Nom fournisseur" numFmtId="0">
      <sharedItems containsBlank="1"/>
    </cacheField>
    <cacheField name="Adresse fournisseur" numFmtId="0">
      <sharedItems containsBlank="1"/>
    </cacheField>
    <cacheField name="CP fournisseur" numFmtId="0">
      <sharedItems containsBlank="1"/>
    </cacheField>
    <cacheField name="Ville fournisseur" numFmtId="0">
      <sharedItems containsBlank="1"/>
    </cacheField>
    <cacheField name="Pays fournisseur" numFmtId="0">
      <sharedItems containsBlank="1"/>
    </cacheField>
    <cacheField name="N° commande OCR" numFmtId="0">
      <sharedItems containsBlank="1"/>
    </cacheField>
    <cacheField name="Date de commande" numFmtId="14">
      <sharedItems containsDate="1" containsBlank="1" containsMixedTypes="1" minDate="2020-12-14T00:00:00" maxDate="2020-12-15T00:00:00"/>
    </cacheField>
    <cacheField name="Beneficiaire name" numFmtId="0">
      <sharedItems containsBlank="1"/>
    </cacheField>
    <cacheField name="Beneficiaire name 2" numFmtId="0">
      <sharedItems containsBlank="1"/>
    </cacheField>
    <cacheField name="N° BL" numFmtId="0">
      <sharedItems containsBlank="1"/>
    </cacheField>
    <cacheField name="Ligne BL" numFmtId="0">
      <sharedItems containsString="0" containsBlank="1" containsNumber="1" containsInteger="1" minValue="0" maxValue="30000"/>
    </cacheField>
    <cacheField name="Date réception" numFmtId="14">
      <sharedItems containsDate="1" containsBlank="1" containsMixedTypes="1" minDate="2021-04-14T00:00:00" maxDate="2021-04-15T00:00:00"/>
    </cacheField>
    <cacheField name="Date comptabilisation" numFmtId="14">
      <sharedItems containsNonDate="0" containsDate="1" containsString="0" containsBlank="1" minDate="2021-04-14T00:00:00" maxDate="2021-04-23T00:00:00"/>
    </cacheField>
    <cacheField name="mois réception" numFmtId="0">
      <sharedItems containsString="0" containsBlank="1" containsNumber="1" containsInteger="1" minValue="4" maxValue="4"/>
    </cacheField>
    <cacheField name="année réception" numFmtId="0">
      <sharedItems containsString="0" containsBlank="1" containsNumber="1" containsInteger="1" minValue="2021" maxValue="2021"/>
    </cacheField>
  </cacheFields>
  <extLst>
    <ext xmlns:x14="http://schemas.microsoft.com/office/spreadsheetml/2009/9/main" uri="{725AE2AE-9491-48be-B2B4-4EB974FC3084}">
      <x14:pivotCacheDefinition pivotCacheId="4"/>
    </ext>
  </extLst>
</pivotCacheDefinition>
</file>

<file path=xl/pivotCache/pivotCacheRecords1.xml><?xml version="1.0" encoding="utf-8"?>
<pivotCacheRecords xmlns="http://schemas.openxmlformats.org/spreadsheetml/2006/main" xmlns:r="http://schemas.openxmlformats.org/officeDocument/2006/relationships" count="34">
  <r>
    <x v="0"/>
    <s v="TOTAL SE - BRANCHE EP"/>
    <n v="10000"/>
    <s v="SSI028521"/>
    <s v="CDV275203"/>
    <s v="MARCHANDIS"/>
    <s v="Cahier oxford office spir a5 100p 5x5  - Fourni par Lyreco Cahier oxford office spir a5 100p 5x5  - "/>
    <s v=""/>
    <n v="6.2"/>
    <n v="7.44"/>
    <x v="0"/>
    <n v="1.2400000000000002"/>
    <x v="0"/>
    <s v="CDA278627"/>
    <s v=""/>
    <s v=""/>
    <s v=""/>
    <s v=""/>
    <s v=""/>
    <s v=""/>
    <s v="4155308"/>
    <d v="2020-12-14T00:00:00"/>
    <s v="Virginie BRECHET"/>
    <s v="J0206903"/>
    <s v="BL278320"/>
    <n v="10000"/>
    <d v="2021-04-14T00:00:00"/>
    <d v="2021-04-14T00:00:00"/>
    <n v="4"/>
    <n v="2021"/>
  </r>
  <r>
    <x v="0"/>
    <s v="TOTAL SE - BRANCHE EP"/>
    <n v="20000"/>
    <s v="SSI028521"/>
    <s v="CDV275203"/>
    <s v="MARCHANDIS"/>
    <s v="Lot 6 rlx lyreco eco pp 50mm x 66m havan  - Fourni par Lyreco Lot 6 rlx lyreco eco pp 50mm x 66m hav"/>
    <s v=""/>
    <n v="2.56"/>
    <n v="3.07"/>
    <x v="0"/>
    <n v="0.50999999999999979"/>
    <x v="0"/>
    <s v="CDA278627"/>
    <s v=""/>
    <s v=""/>
    <s v=""/>
    <s v=""/>
    <s v=""/>
    <s v=""/>
    <s v="4155308"/>
    <d v="2020-12-14T00:00:00"/>
    <s v="Virginie BRECHET"/>
    <s v="J0206903"/>
    <s v="BL278320"/>
    <n v="20000"/>
    <d v="2021-04-14T00:00:00"/>
    <d v="2021-04-14T00:00:00"/>
    <n v="4"/>
    <n v="2021"/>
  </r>
  <r>
    <x v="0"/>
    <s v="TOTAL SE - BRANCHE EP"/>
    <n v="30000"/>
    <s v="SSI028521"/>
    <s v="CDV275203"/>
    <s v="MARCHANDIS"/>
    <s v="Frais sur Achat (port)/Freight"/>
    <s v=""/>
    <n v="0"/>
    <n v="0"/>
    <x v="0"/>
    <n v="0"/>
    <x v="0"/>
    <s v="CDA278627"/>
    <s v=""/>
    <s v=""/>
    <s v=""/>
    <s v=""/>
    <s v=""/>
    <s v=""/>
    <s v="4155308"/>
    <d v="2020-12-14T00:00:00"/>
    <s v="Virginie BRECHET"/>
    <s v="J0206903"/>
    <s v="BL278320"/>
    <n v="30000"/>
    <d v="2021-04-14T00:00:00"/>
    <d v="2021-04-14T00:00:00"/>
    <n v="4"/>
    <n v="2021"/>
  </r>
  <r>
    <x v="1"/>
    <s v="TOTAL GLOBAL PROCUREMENT"/>
    <n v="0"/>
    <s v="SSI029302"/>
    <s v="APPRO"/>
    <s v="DIVERS"/>
    <s v="PRESTATION &quot;COMPTA / FINANCE&quot; - MARS21"/>
    <s v=""/>
    <n v="64.8"/>
    <n v="77.760000000000005"/>
    <x v="0"/>
    <n v="12.960000000000008"/>
    <x v="0"/>
    <s v=""/>
    <s v=""/>
    <s v=""/>
    <s v=""/>
    <s v=""/>
    <s v=""/>
    <s v=""/>
    <s v=""/>
    <s v=""/>
    <s v=""/>
    <s v=""/>
    <s v=""/>
    <n v="0"/>
    <s v=""/>
    <d v="2021-04-22T00:00:00"/>
    <n v="4"/>
    <n v="2021"/>
  </r>
  <r>
    <x v="2"/>
    <s v="TOTAL MARKETING FRANCE"/>
    <n v="0"/>
    <s v="SSI029316"/>
    <s v="APPRO"/>
    <s v="DIVERS"/>
    <s v="PRESTATION &quot;COMPTA / FINANCE&quot; - MARS21"/>
    <s v=""/>
    <n v="399.6"/>
    <n v="479.52"/>
    <x v="0"/>
    <n v="79.919999999999959"/>
    <x v="0"/>
    <s v=""/>
    <s v=""/>
    <s v=""/>
    <s v=""/>
    <s v=""/>
    <s v=""/>
    <s v=""/>
    <s v=""/>
    <s v=""/>
    <s v=""/>
    <s v=""/>
    <s v=""/>
    <n v="0"/>
    <s v=""/>
    <d v="2021-04-22T00:00:00"/>
    <n v="4"/>
    <n v="2021"/>
  </r>
  <r>
    <x v="3"/>
    <s v="TOTAL FACILITIES MANAGEMENT SERVICES"/>
    <n v="0"/>
    <s v="SSI029319"/>
    <s v="APPRO"/>
    <s v="DIVERS"/>
    <s v="PRESTATION &quot;COMPTA / FINANCE&quot; - MARS21"/>
    <s v=""/>
    <n v="140.4"/>
    <n v="168.48"/>
    <x v="0"/>
    <n v="28.079999999999984"/>
    <x v="0"/>
    <s v=""/>
    <s v=""/>
    <s v=""/>
    <s v=""/>
    <s v=""/>
    <s v=""/>
    <s v=""/>
    <s v=""/>
    <s v=""/>
    <s v=""/>
    <s v=""/>
    <s v=""/>
    <n v="0"/>
    <s v=""/>
    <d v="2021-04-22T00:00:00"/>
    <n v="4"/>
    <n v="2021"/>
  </r>
  <r>
    <x v="4"/>
    <s v="TOTAL GLOBAL IT SERVICES"/>
    <n v="0"/>
    <s v="SSI029320"/>
    <s v="APPRO"/>
    <s v="DIVERS"/>
    <s v="PRESTATION &quot;COMPTA / FINANCE&quot; - MARS21"/>
    <s v=""/>
    <n v="129.6"/>
    <n v="155.52000000000001"/>
    <x v="0"/>
    <n v="25.920000000000016"/>
    <x v="0"/>
    <s v=""/>
    <s v=""/>
    <s v=""/>
    <s v=""/>
    <s v=""/>
    <s v=""/>
    <s v=""/>
    <s v=""/>
    <s v=""/>
    <s v=""/>
    <s v=""/>
    <s v=""/>
    <n v="0"/>
    <s v=""/>
    <d v="2021-04-22T00:00:00"/>
    <n v="4"/>
    <n v="2021"/>
  </r>
  <r>
    <x v="5"/>
    <s v="TOTAL GLOBAL HUMAN RESOURCES SERVICES"/>
    <n v="0"/>
    <s v="SSI029321"/>
    <s v="APPRO"/>
    <s v="DIVERS"/>
    <s v="PRESTATION &quot;COMPTA / FINANCE&quot; - MARS21"/>
    <s v=""/>
    <n v="151.19999999999999"/>
    <n v="181.44"/>
    <x v="0"/>
    <n v="30.240000000000009"/>
    <x v="0"/>
    <s v=""/>
    <s v=""/>
    <s v=""/>
    <s v=""/>
    <s v=""/>
    <s v=""/>
    <s v=""/>
    <s v=""/>
    <s v=""/>
    <s v=""/>
    <s v=""/>
    <s v=""/>
    <n v="0"/>
    <s v=""/>
    <d v="2021-04-22T00:00:00"/>
    <n v="4"/>
    <n v="2021"/>
  </r>
  <r>
    <x v="6"/>
    <s v="TOTAL GLOBAL FINANCIAL SERVICES"/>
    <n v="0"/>
    <s v="SSI029322"/>
    <s v="APPRO"/>
    <s v="DIVERS"/>
    <s v="PRESTATION &quot;COMPTA / FINANCE&quot; - MARS21"/>
    <s v=""/>
    <n v="32.4"/>
    <n v="38.880000000000003"/>
    <x v="0"/>
    <n v="6.480000000000004"/>
    <x v="0"/>
    <s v=""/>
    <s v=""/>
    <s v=""/>
    <s v=""/>
    <s v=""/>
    <s v=""/>
    <s v=""/>
    <s v=""/>
    <s v=""/>
    <s v=""/>
    <s v=""/>
    <s v=""/>
    <n v="0"/>
    <s v=""/>
    <d v="2021-04-22T00:00:00"/>
    <n v="4"/>
    <n v="2021"/>
  </r>
  <r>
    <x v="7"/>
    <s v="TOTAL LEARNING SOLUTIONS"/>
    <n v="0"/>
    <s v="SSI029324"/>
    <s v="APPRO"/>
    <s v="DIVERS"/>
    <s v="PRESTATION  &quot;COMPTA / FINANCES&quot; - MARS21"/>
    <s v=""/>
    <n v="64.8"/>
    <n v="77.760000000000005"/>
    <x v="0"/>
    <n v="12.960000000000008"/>
    <x v="0"/>
    <s v=""/>
    <s v=""/>
    <s v=""/>
    <s v=""/>
    <s v=""/>
    <s v=""/>
    <s v=""/>
    <s v=""/>
    <s v=""/>
    <s v=""/>
    <s v=""/>
    <s v=""/>
    <n v="0"/>
    <s v=""/>
    <d v="2021-04-22T00:00:00"/>
    <n v="4"/>
    <n v="2021"/>
  </r>
  <r>
    <x v="8"/>
    <s v="TOTAL RAFFINAGE CHIMIE"/>
    <n v="0"/>
    <s v="SSI029326"/>
    <s v="APPRO"/>
    <s v="DIVERS"/>
    <s v="PRESTATION  &quot;COMPTA / FINANCES&quot; - MARS21"/>
    <s v=""/>
    <n v="712.8"/>
    <n v="855.36"/>
    <x v="0"/>
    <n v="142.56000000000006"/>
    <x v="0"/>
    <s v=""/>
    <s v=""/>
    <s v=""/>
    <s v=""/>
    <s v=""/>
    <s v=""/>
    <s v=""/>
    <s v=""/>
    <s v=""/>
    <s v=""/>
    <s v=""/>
    <s v=""/>
    <n v="0"/>
    <s v=""/>
    <d v="2021-04-22T00:00:00"/>
    <n v="4"/>
    <n v="2021"/>
  </r>
  <r>
    <x v="9"/>
    <s v="TOTAL DIGITAL FACTORY"/>
    <n v="0"/>
    <s v="SSI029327"/>
    <s v="APPRO"/>
    <s v="DIVERS"/>
    <s v="PRESTATION  &quot;COMPTA / FINANCES&quot; - MARS21"/>
    <s v=""/>
    <n v="32.4"/>
    <n v="38.880000000000003"/>
    <x v="0"/>
    <n v="6.480000000000004"/>
    <x v="0"/>
    <s v=""/>
    <s v=""/>
    <s v=""/>
    <s v=""/>
    <s v=""/>
    <s v=""/>
    <s v=""/>
    <s v=""/>
    <s v=""/>
    <s v=""/>
    <s v=""/>
    <s v=""/>
    <n v="0"/>
    <s v=""/>
    <d v="2021-04-22T00:00:00"/>
    <n v="4"/>
    <n v="2021"/>
  </r>
  <r>
    <x v="10"/>
    <s v="TOTAL MARKETING SERVICES"/>
    <n v="0"/>
    <s v="SSI029333"/>
    <s v="APPRO"/>
    <s v="DIVERS"/>
    <s v="PRESTATION  &quot;COMPTA / FINANCES&quot; - MARS21"/>
    <s v=""/>
    <n v="982.8"/>
    <n v="1179.3599999999999"/>
    <x v="0"/>
    <n v="196.55999999999995"/>
    <x v="0"/>
    <s v=""/>
    <s v=""/>
    <s v=""/>
    <s v=""/>
    <s v=""/>
    <s v=""/>
    <s v=""/>
    <s v=""/>
    <s v=""/>
    <s v=""/>
    <s v=""/>
    <s v=""/>
    <n v="0"/>
    <s v=""/>
    <d v="2021-04-22T00:00:00"/>
    <n v="4"/>
    <n v="2021"/>
  </r>
  <r>
    <x v="11"/>
    <s v="TOTAL SE - BRANCHE HD"/>
    <n v="0"/>
    <s v="SSI029334"/>
    <s v="APPRO"/>
    <s v="DIVERS"/>
    <s v="PRESTATION  &quot;COMPTA / FINANCES&quot; - MARS21"/>
    <s v=""/>
    <n v="540"/>
    <n v="648"/>
    <x v="0"/>
    <n v="108"/>
    <x v="0"/>
    <s v=""/>
    <s v=""/>
    <s v=""/>
    <s v=""/>
    <s v=""/>
    <s v=""/>
    <s v=""/>
    <s v=""/>
    <s v=""/>
    <s v=""/>
    <s v=""/>
    <s v=""/>
    <n v="0"/>
    <s v=""/>
    <d v="2021-04-22T00:00:00"/>
    <n v="4"/>
    <n v="2021"/>
  </r>
  <r>
    <x v="0"/>
    <s v="TOTAL SE - BRANCHE EP"/>
    <n v="0"/>
    <s v="SSI029335"/>
    <s v="APPRO"/>
    <s v="DIVERS"/>
    <s v="PRESTATION  &quot;COMPTA / FINANCES&quot; - MARS21"/>
    <s v=""/>
    <n v="1900.8"/>
    <n v="2280.96"/>
    <x v="0"/>
    <n v="380.16000000000008"/>
    <x v="0"/>
    <s v=""/>
    <s v=""/>
    <s v=""/>
    <s v=""/>
    <s v=""/>
    <s v=""/>
    <s v=""/>
    <s v=""/>
    <s v=""/>
    <s v=""/>
    <s v=""/>
    <s v=""/>
    <n v="0"/>
    <s v=""/>
    <d v="2021-04-22T00:00:00"/>
    <n v="4"/>
    <n v="2021"/>
  </r>
  <r>
    <x v="12"/>
    <s v="TOTAL SE - BRANCHE GRP"/>
    <n v="0"/>
    <s v="SSI029336"/>
    <s v="APPRO"/>
    <s v="DIVERS"/>
    <s v="PRESTATION  &quot;COMPTA / FINANCES&quot; - MARS21"/>
    <s v=""/>
    <n v="226.8"/>
    <n v="272.16000000000003"/>
    <x v="0"/>
    <n v="45.360000000000014"/>
    <x v="0"/>
    <s v=""/>
    <s v=""/>
    <s v=""/>
    <s v=""/>
    <s v=""/>
    <s v=""/>
    <s v=""/>
    <s v=""/>
    <s v=""/>
    <s v=""/>
    <s v=""/>
    <s v=""/>
    <n v="0"/>
    <s v=""/>
    <d v="2021-04-22T00:00:00"/>
    <n v="4"/>
    <n v="2021"/>
  </r>
  <r>
    <x v="13"/>
    <s v="TOTAL SE - BRANCHE TGS"/>
    <n v="0"/>
    <s v="SSI029337"/>
    <s v="APPRO"/>
    <s v="DIVERS"/>
    <s v="PRESTATION  &quot;COMPTA / FINANCES&quot; - MARS21"/>
    <s v=""/>
    <n v="75.599999999999994"/>
    <n v="90.72"/>
    <x v="0"/>
    <n v="15.120000000000005"/>
    <x v="0"/>
    <s v=""/>
    <s v=""/>
    <s v=""/>
    <s v=""/>
    <s v=""/>
    <s v=""/>
    <s v=""/>
    <s v=""/>
    <s v=""/>
    <s v=""/>
    <s v=""/>
    <s v=""/>
    <n v="0"/>
    <s v=""/>
    <d v="2021-04-22T00:00:00"/>
    <n v="4"/>
    <n v="2021"/>
  </r>
  <r>
    <x v="14"/>
    <s v="TOTAL RAFFINAGE FRANCE"/>
    <n v="0"/>
    <s v="SSI029338"/>
    <s v="APPRO"/>
    <s v="DIVERS"/>
    <s v="PRESTATION  &quot;COMPTA / FINANCES&quot; - MARS21"/>
    <s v=""/>
    <n v="2484"/>
    <n v="2980.8"/>
    <x v="0"/>
    <n v="496.80000000000018"/>
    <x v="0"/>
    <s v=""/>
    <s v=""/>
    <s v=""/>
    <s v=""/>
    <s v=""/>
    <s v=""/>
    <s v=""/>
    <s v=""/>
    <s v=""/>
    <s v=""/>
    <s v=""/>
    <s v=""/>
    <n v="0"/>
    <s v=""/>
    <d v="2021-04-22T00:00:00"/>
    <n v="4"/>
    <n v="2021"/>
  </r>
  <r>
    <x v="15"/>
    <s v="TOTAL PETROCHEMICALS FRANCE"/>
    <n v="0"/>
    <s v="SSI029349"/>
    <s v="APPRO"/>
    <s v="DIVERS"/>
    <s v="PRESTATION  &quot;COMPTA / FINANCES&quot; - MARS21"/>
    <s v=""/>
    <n v="162"/>
    <n v="194.4"/>
    <x v="0"/>
    <n v="32.400000000000006"/>
    <x v="0"/>
    <s v=""/>
    <s v=""/>
    <s v=""/>
    <s v=""/>
    <s v=""/>
    <s v=""/>
    <s v=""/>
    <s v=""/>
    <s v=""/>
    <s v=""/>
    <s v=""/>
    <s v=""/>
    <n v="0"/>
    <s v=""/>
    <d v="2021-04-22T00:00:00"/>
    <n v="4"/>
    <n v="2021"/>
  </r>
  <r>
    <x v="16"/>
    <s v="TOTAL RENEWABLES"/>
    <n v="0"/>
    <s v="SSI029356"/>
    <s v="APPRO"/>
    <s v="DIVERS"/>
    <s v="PRESTATION  &quot;COMPTA / FINANCES&quot; - MARS21"/>
    <s v=""/>
    <n v="10.8"/>
    <n v="12.96"/>
    <x v="0"/>
    <n v="2.16"/>
    <x v="0"/>
    <s v=""/>
    <s v=""/>
    <s v=""/>
    <s v=""/>
    <s v=""/>
    <s v=""/>
    <s v=""/>
    <s v=""/>
    <s v=""/>
    <s v=""/>
    <s v=""/>
    <s v=""/>
    <n v="0"/>
    <s v=""/>
    <d v="2021-04-22T00:00:00"/>
    <n v="4"/>
    <n v="2021"/>
  </r>
  <r>
    <x v="17"/>
    <s v="TOTAL CONSULTING"/>
    <n v="0"/>
    <s v="SSI029372"/>
    <s v="APPRO"/>
    <s v="DIVERS"/>
    <s v="PRESTATION  &quot;COMPTA / FINANCES&quot; - MARS21"/>
    <s v=""/>
    <n v="10.8"/>
    <n v="12.96"/>
    <x v="0"/>
    <n v="2.16"/>
    <x v="0"/>
    <s v=""/>
    <s v=""/>
    <s v=""/>
    <s v=""/>
    <s v=""/>
    <s v=""/>
    <s v=""/>
    <s v=""/>
    <s v=""/>
    <s v=""/>
    <s v=""/>
    <s v=""/>
    <n v="0"/>
    <s v=""/>
    <d v="2021-04-22T00:00:00"/>
    <n v="4"/>
    <n v="2021"/>
  </r>
  <r>
    <x v="18"/>
    <s v="TOTAL GLOBAL PROCUREMENT"/>
    <n v="0"/>
    <s v="SSI029404"/>
    <s v="APPRO"/>
    <s v="DIVERS"/>
    <s v="FEES VARIABLES FEVR21 - FORFAIT SOURCING"/>
    <s v=""/>
    <n v="6000"/>
    <n v="7200"/>
    <x v="0"/>
    <n v="1200"/>
    <x v="0"/>
    <s v=""/>
    <s v=""/>
    <s v=""/>
    <s v=""/>
    <s v=""/>
    <s v=""/>
    <s v=""/>
    <s v=""/>
    <s v=""/>
    <s v=""/>
    <s v=""/>
    <s v=""/>
    <n v="0"/>
    <s v=""/>
    <d v="2021-04-22T00:00:00"/>
    <n v="4"/>
    <n v="2021"/>
  </r>
  <r>
    <x v="18"/>
    <s v="TOTAL GLOBAL PROCUREMENT"/>
    <n v="0"/>
    <s v="SSI029404"/>
    <s v="APPRO"/>
    <s v="DIVERS"/>
    <s v="FEES VARIABLES FEVR21 - FORFAIT PILOTAGE"/>
    <s v=""/>
    <n v="1500"/>
    <n v="1800"/>
    <x v="0"/>
    <n v="300"/>
    <x v="0"/>
    <s v=""/>
    <s v=""/>
    <s v=""/>
    <s v=""/>
    <s v=""/>
    <s v=""/>
    <s v=""/>
    <s v=""/>
    <s v=""/>
    <s v=""/>
    <s v=""/>
    <s v=""/>
    <n v="0"/>
    <s v=""/>
    <d v="2021-04-22T00:00:00"/>
    <n v="4"/>
    <n v="2021"/>
  </r>
  <r>
    <x v="18"/>
    <s v="TOTAL GLOBAL PROCUREMENT"/>
    <n v="0"/>
    <s v="SSI029404"/>
    <s v="APPRO"/>
    <s v="DIVERS"/>
    <s v="FEES VARIABLES FEVR21 - FORFAIT COMITE"/>
    <s v=""/>
    <n v="1000"/>
    <n v="1200"/>
    <x v="0"/>
    <n v="200"/>
    <x v="0"/>
    <s v=""/>
    <s v=""/>
    <s v=""/>
    <s v=""/>
    <s v=""/>
    <s v=""/>
    <s v=""/>
    <s v=""/>
    <s v=""/>
    <s v=""/>
    <s v=""/>
    <s v=""/>
    <n v="0"/>
    <s v=""/>
    <d v="2021-04-22T00:00:00"/>
    <n v="4"/>
    <n v="2021"/>
  </r>
  <r>
    <x v="18"/>
    <s v="TOTAL GLOBAL PROCUREMENT"/>
    <n v="0"/>
    <s v="SSI029404"/>
    <s v="APPRO"/>
    <s v="DIVERS"/>
    <s v="FEES VARIABLES FEVR21 - GESTION PANEL FOURNISSEURS"/>
    <s v=""/>
    <n v="280"/>
    <n v="336"/>
    <x v="0"/>
    <n v="56"/>
    <x v="0"/>
    <s v=""/>
    <s v=""/>
    <s v=""/>
    <s v=""/>
    <s v=""/>
    <s v=""/>
    <s v=""/>
    <s v=""/>
    <s v=""/>
    <s v=""/>
    <s v=""/>
    <s v=""/>
    <n v="0"/>
    <s v=""/>
    <d v="2021-04-22T00:00:00"/>
    <n v="4"/>
    <n v="2021"/>
  </r>
  <r>
    <x v="18"/>
    <s v="TOTAL GLOBAL PROCUREMENT"/>
    <n v="0"/>
    <s v="SSI029404"/>
    <s v="APPRO"/>
    <s v="DIVERS"/>
    <s v="FEES VARIABLES FEVR21 - GESTION PANEL CATALOGUE INF 10 ARTICLES"/>
    <s v=""/>
    <n v="88"/>
    <n v="105.6"/>
    <x v="0"/>
    <n v="17.599999999999994"/>
    <x v="0"/>
    <s v=""/>
    <s v=""/>
    <s v=""/>
    <s v=""/>
    <s v=""/>
    <s v=""/>
    <s v=""/>
    <s v=""/>
    <s v=""/>
    <s v=""/>
    <s v=""/>
    <s v=""/>
    <n v="0"/>
    <s v=""/>
    <d v="2021-04-22T00:00:00"/>
    <n v="4"/>
    <n v="2021"/>
  </r>
  <r>
    <x v="18"/>
    <s v="TOTAL GLOBAL PROCUREMENT"/>
    <n v="0"/>
    <s v="SSI029404"/>
    <s v="APPRO"/>
    <s v="DIVERS"/>
    <s v="FEES VARIABLES FEVR21 - GESTION PANEL CATALOGUE SUP 10 ARTICLES "/>
    <s v=""/>
    <n v="120"/>
    <n v="144"/>
    <x v="0"/>
    <n v="24"/>
    <x v="0"/>
    <s v=""/>
    <s v=""/>
    <s v=""/>
    <s v=""/>
    <s v=""/>
    <s v=""/>
    <s v=""/>
    <s v=""/>
    <s v=""/>
    <s v=""/>
    <s v=""/>
    <s v=""/>
    <n v="0"/>
    <s v=""/>
    <d v="2021-04-22T00:00:00"/>
    <n v="4"/>
    <n v="2021"/>
  </r>
  <r>
    <x v="18"/>
    <s v="TOTAL GLOBAL PROCUREMENT"/>
    <n v="0"/>
    <s v="SSI029405"/>
    <s v="APPRO"/>
    <s v="DIVERS"/>
    <s v="FEES VARIABLES MARS21 - FORFAIT SOURCING"/>
    <s v=""/>
    <n v="6000"/>
    <n v="7200"/>
    <x v="0"/>
    <n v="1200"/>
    <x v="0"/>
    <s v=""/>
    <s v=""/>
    <s v=""/>
    <s v=""/>
    <s v=""/>
    <s v=""/>
    <s v=""/>
    <s v=""/>
    <s v=""/>
    <s v=""/>
    <s v=""/>
    <s v=""/>
    <n v="0"/>
    <s v=""/>
    <d v="2021-04-22T00:00:00"/>
    <n v="4"/>
    <n v="2021"/>
  </r>
  <r>
    <x v="18"/>
    <s v="TOTAL GLOBAL PROCUREMENT"/>
    <n v="0"/>
    <s v="SSI029405"/>
    <s v="APPRO"/>
    <s v="DIVERS"/>
    <s v="FEES VARIABLES MARS21 - FORFAIT PILOTAGE"/>
    <s v=""/>
    <n v="1500"/>
    <n v="1800"/>
    <x v="0"/>
    <n v="300"/>
    <x v="0"/>
    <s v=""/>
    <s v=""/>
    <s v=""/>
    <s v=""/>
    <s v=""/>
    <s v=""/>
    <s v=""/>
    <s v=""/>
    <s v=""/>
    <s v=""/>
    <s v=""/>
    <s v=""/>
    <n v="0"/>
    <s v=""/>
    <d v="2021-04-22T00:00:00"/>
    <n v="4"/>
    <n v="2021"/>
  </r>
  <r>
    <x v="18"/>
    <s v="TOTAL GLOBAL PROCUREMENT"/>
    <n v="0"/>
    <s v="SSI029405"/>
    <s v="APPRO"/>
    <s v="DIVERS"/>
    <s v="FEES VARIABLES MARS21 - FORFAIT COMITE"/>
    <s v=""/>
    <n v="1000"/>
    <n v="1200"/>
    <x v="0"/>
    <n v="200"/>
    <x v="0"/>
    <s v=""/>
    <s v=""/>
    <s v=""/>
    <s v=""/>
    <s v=""/>
    <s v=""/>
    <s v=""/>
    <s v=""/>
    <s v=""/>
    <s v=""/>
    <s v=""/>
    <s v=""/>
    <n v="0"/>
    <s v=""/>
    <d v="2021-04-22T00:00:00"/>
    <n v="4"/>
    <n v="2021"/>
  </r>
  <r>
    <x v="18"/>
    <s v="TOTAL GLOBAL PROCUREMENT"/>
    <n v="0"/>
    <s v="SSI029405"/>
    <s v="APPRO"/>
    <s v="DIVERS"/>
    <s v="FEES VARIABLES MARS21 - GESTION PANEL FOURNISSEURS"/>
    <s v=""/>
    <n v="100"/>
    <n v="120"/>
    <x v="0"/>
    <n v="20"/>
    <x v="0"/>
    <s v=""/>
    <s v=""/>
    <s v=""/>
    <s v=""/>
    <s v=""/>
    <s v=""/>
    <s v=""/>
    <s v=""/>
    <s v=""/>
    <s v=""/>
    <s v=""/>
    <s v=""/>
    <n v="0"/>
    <s v=""/>
    <d v="2021-04-22T00:00:00"/>
    <n v="4"/>
    <n v="2021"/>
  </r>
  <r>
    <x v="18"/>
    <s v="TOTAL GLOBAL PROCUREMENT"/>
    <n v="0"/>
    <s v="SSI029405"/>
    <s v="APPRO"/>
    <s v="DIVERS"/>
    <s v="FEES VARIABLES MARS21 - GESTION PANEL CATALOGUE INF 10 ARTICLES"/>
    <s v=""/>
    <n v="40"/>
    <n v="48"/>
    <x v="0"/>
    <n v="8"/>
    <x v="0"/>
    <s v=""/>
    <s v=""/>
    <s v=""/>
    <s v=""/>
    <s v=""/>
    <s v=""/>
    <s v=""/>
    <s v=""/>
    <s v=""/>
    <s v=""/>
    <s v=""/>
    <s v=""/>
    <n v="0"/>
    <s v=""/>
    <d v="2021-04-22T00:00:00"/>
    <n v="4"/>
    <n v="2021"/>
  </r>
  <r>
    <x v="18"/>
    <s v="TOTAL GLOBAL PROCUREMENT"/>
    <n v="0"/>
    <s v="SSI029405"/>
    <s v="APPRO"/>
    <s v="DIVERS"/>
    <s v="FEES VARIABLES MARS21 - GESTION PANEL CATALOGUE SUP 10 ARTICLES "/>
    <s v=""/>
    <n v="90"/>
    <n v="108"/>
    <x v="0"/>
    <n v="18"/>
    <x v="0"/>
    <s v=""/>
    <s v=""/>
    <s v=""/>
    <s v=""/>
    <s v=""/>
    <s v=""/>
    <s v=""/>
    <s v=""/>
    <s v=""/>
    <s v=""/>
    <s v=""/>
    <s v=""/>
    <n v="0"/>
    <s v=""/>
    <d v="2021-04-22T00:00:00"/>
    <n v="4"/>
    <n v="2021"/>
  </r>
  <r>
    <x v="19"/>
    <m/>
    <m/>
    <m/>
    <m/>
    <m/>
    <m/>
    <m/>
    <m/>
    <m/>
    <x v="1"/>
    <m/>
    <x v="1"/>
    <m/>
    <m/>
    <m/>
    <m/>
    <m/>
    <m/>
    <m/>
    <m/>
    <m/>
    <m/>
    <m/>
    <m/>
    <m/>
    <m/>
    <m/>
    <m/>
    <m/>
  </r>
</pivotCacheRecords>
</file>

<file path=xl/pivotTables/_rels/pivotTable1.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pivotTable1.xml><?xml version="1.0" encoding="utf-8"?>
<pivotTableDefinition xmlns="http://schemas.openxmlformats.org/spreadsheetml/2006/main" name="PivotTable1" cacheId="0" applyNumberFormats="0" applyBorderFormats="0" applyFontFormats="0" applyPatternFormats="0" applyAlignmentFormats="0" applyWidthHeightFormats="1" dataCaption="Values" updatedVersion="6" minRefreshableVersion="3" useAutoFormatting="1" itemPrintTitles="1" createdVersion="6" indent="0" compact="0" compactData="0" multipleFieldFilters="0">
  <location ref="B7:G48" firstHeaderRow="0" firstDataRow="1" firstDataCol="3"/>
  <pivotFields count="30">
    <pivotField axis="axisRow" compact="0" outline="0" showAll="0" defaultSubtotal="0">
      <items count="23">
        <item x="2"/>
        <item x="1"/>
        <item x="3"/>
        <item x="5"/>
        <item x="4"/>
        <item x="6"/>
        <item m="1" x="22"/>
        <item x="7"/>
        <item x="17"/>
        <item x="19"/>
        <item m="1" x="20"/>
        <item x="8"/>
        <item x="9"/>
        <item x="0"/>
        <item x="12"/>
        <item x="13"/>
        <item x="10"/>
        <item x="14"/>
        <item x="15"/>
        <item x="11"/>
        <item x="16"/>
        <item m="1" x="21"/>
        <item x="18"/>
      </items>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dataField="1"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dataField="1" compact="0" outline="0" showAll="0">
      <extLst>
        <ext xmlns:x14="http://schemas.microsoft.com/office/spreadsheetml/2009/9/main" uri="{2946ED86-A175-432a-8AC1-64E0C546D7DE}">
          <x14:pivotField fillDownLabels="1"/>
        </ext>
      </extLst>
    </pivotField>
    <pivotField dataField="1" compact="0" outline="0" showAll="0">
      <extLst>
        <ext xmlns:x14="http://schemas.microsoft.com/office/spreadsheetml/2009/9/main" uri="{2946ED86-A175-432a-8AC1-64E0C546D7DE}">
          <x14:pivotField fillDownLabels="1"/>
        </ext>
      </extLst>
    </pivotField>
    <pivotField axis="axisRow" compact="0" outline="0" showAll="0">
      <items count="8">
        <item m="1" x="5"/>
        <item m="1" x="4"/>
        <item m="1" x="2"/>
        <item m="1" x="3"/>
        <item x="0"/>
        <item m="1" x="6"/>
        <item x="1"/>
        <item t="default"/>
      </items>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axis="axisRow" compact="0" outline="0" showAll="0">
      <items count="4">
        <item x="0"/>
        <item x="1"/>
        <item m="1" x="2"/>
        <item t="default"/>
      </items>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multipleItemSelectionAllowed="1"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multipleItemSelectionAllowed="1" showAll="0" defaultSubtotal="0">
      <extLst>
        <ext xmlns:x14="http://schemas.microsoft.com/office/spreadsheetml/2009/9/main" uri="{2946ED86-A175-432a-8AC1-64E0C546D7DE}">
          <x14:pivotField fillDownLabels="1"/>
        </ext>
      </extLst>
    </pivotField>
    <pivotField compact="0" outline="0" multipleItemSelectionAllowed="1" showAll="0" defaultSubtotal="0">
      <extLst>
        <ext xmlns:x14="http://schemas.microsoft.com/office/spreadsheetml/2009/9/main" uri="{2946ED86-A175-432a-8AC1-64E0C546D7DE}">
          <x14:pivotField fillDownLabels="1"/>
        </ext>
      </extLst>
    </pivotField>
  </pivotFields>
  <rowFields count="3">
    <field x="0"/>
    <field x="12"/>
    <field x="10"/>
  </rowFields>
  <rowItems count="41">
    <i>
      <x/>
      <x/>
      <x v="4"/>
    </i>
    <i t="default" r="1">
      <x/>
    </i>
    <i>
      <x v="1"/>
      <x/>
      <x v="4"/>
    </i>
    <i t="default" r="1">
      <x/>
    </i>
    <i>
      <x v="2"/>
      <x/>
      <x v="4"/>
    </i>
    <i t="default" r="1">
      <x/>
    </i>
    <i>
      <x v="3"/>
      <x/>
      <x v="4"/>
    </i>
    <i t="default" r="1">
      <x/>
    </i>
    <i>
      <x v="4"/>
      <x/>
      <x v="4"/>
    </i>
    <i t="default" r="1">
      <x/>
    </i>
    <i>
      <x v="5"/>
      <x/>
      <x v="4"/>
    </i>
    <i t="default" r="1">
      <x/>
    </i>
    <i>
      <x v="7"/>
      <x/>
      <x v="4"/>
    </i>
    <i t="default" r="1">
      <x/>
    </i>
    <i>
      <x v="8"/>
      <x/>
      <x v="4"/>
    </i>
    <i t="default" r="1">
      <x/>
    </i>
    <i>
      <x v="9"/>
      <x v="1"/>
      <x v="6"/>
    </i>
    <i t="default" r="1">
      <x v="1"/>
    </i>
    <i>
      <x v="11"/>
      <x/>
      <x v="4"/>
    </i>
    <i t="default" r="1">
      <x/>
    </i>
    <i>
      <x v="12"/>
      <x/>
      <x v="4"/>
    </i>
    <i t="default" r="1">
      <x/>
    </i>
    <i>
      <x v="13"/>
      <x/>
      <x v="4"/>
    </i>
    <i t="default" r="1">
      <x/>
    </i>
    <i>
      <x v="14"/>
      <x/>
      <x v="4"/>
    </i>
    <i t="default" r="1">
      <x/>
    </i>
    <i>
      <x v="15"/>
      <x/>
      <x v="4"/>
    </i>
    <i t="default" r="1">
      <x/>
    </i>
    <i>
      <x v="16"/>
      <x/>
      <x v="4"/>
    </i>
    <i t="default" r="1">
      <x/>
    </i>
    <i>
      <x v="17"/>
      <x/>
      <x v="4"/>
    </i>
    <i t="default" r="1">
      <x/>
    </i>
    <i>
      <x v="18"/>
      <x/>
      <x v="4"/>
    </i>
    <i t="default" r="1">
      <x/>
    </i>
    <i>
      <x v="19"/>
      <x/>
      <x v="4"/>
    </i>
    <i t="default" r="1">
      <x/>
    </i>
    <i>
      <x v="20"/>
      <x/>
      <x v="4"/>
    </i>
    <i t="default" r="1">
      <x/>
    </i>
    <i>
      <x v="22"/>
      <x/>
      <x v="4"/>
    </i>
    <i t="default" r="1">
      <x/>
    </i>
    <i t="grand">
      <x/>
    </i>
  </rowItems>
  <colFields count="1">
    <field x="-2"/>
  </colFields>
  <colItems count="3">
    <i>
      <x/>
    </i>
    <i i="1">
      <x v="1"/>
    </i>
    <i i="2">
      <x v="2"/>
    </i>
  </colItems>
  <dataFields count="3">
    <dataField name="Sum of Montant HT" fld="8" baseField="8" baseItem="0" numFmtId="164"/>
    <dataField name="Sum of Montant TTC" fld="9" baseField="8" baseItem="0" numFmtId="164"/>
    <dataField name="Count of N°" fld="5" subtotal="count" baseField="0" baseItem="0"/>
  </dataFields>
  <formats count="5">
    <format dxfId="4">
      <pivotArea outline="0" collapsedLevelsAreSubtotals="1" fieldPosition="0">
        <references count="1">
          <reference field="4294967294" count="2" selected="0">
            <x v="0"/>
            <x v="1"/>
          </reference>
        </references>
      </pivotArea>
    </format>
    <format dxfId="3">
      <pivotArea dataOnly="0" labelOnly="1" outline="0" fieldPosition="0">
        <references count="1">
          <reference field="4294967294" count="2">
            <x v="0"/>
            <x v="1"/>
          </reference>
        </references>
      </pivotArea>
    </format>
    <format dxfId="2">
      <pivotArea outline="0" collapsedLevelsAreSubtotals="1" fieldPosition="0">
        <references count="3">
          <reference field="4294967294" count="1" selected="0">
            <x v="0"/>
          </reference>
          <reference field="0" count="1" selected="0">
            <x v="0"/>
          </reference>
          <reference field="12" count="0" selected="0" defaultSubtotal="1"/>
        </references>
      </pivotArea>
    </format>
    <format dxfId="1">
      <pivotArea outline="0" collapsedLevelsAreSubtotals="1" fieldPosition="0">
        <references count="3">
          <reference field="4294967294" count="1" selected="0">
            <x v="1"/>
          </reference>
          <reference field="0" count="1" selected="0">
            <x v="0"/>
          </reference>
          <reference field="12" count="0" selected="0" defaultSubtotal="1"/>
        </references>
      </pivotArea>
    </format>
    <format dxfId="0">
      <pivotArea outline="0" collapsedLevelsAreSubtotals="1" fieldPosition="0">
        <references count="3">
          <reference field="4294967294" count="2" selected="0">
            <x v="0"/>
            <x v="1"/>
          </reference>
          <reference field="0" count="0" selected="0"/>
          <reference field="12" count="0" selected="0" defaultSubtotal="1"/>
        </references>
      </pivotArea>
    </format>
  </format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fillDownLabelsDefault="1" hideValuesRow="1"/>
    </ext>
  </extLst>
</pivotTableDefinition>
</file>

<file path=xl/slicerCaches/slicerCache1.xml><?xml version="1.0" encoding="utf-8"?>
<slicerCacheDefinition xmlns="http://schemas.microsoft.com/office/spreadsheetml/2009/9/main" xmlns:mc="http://schemas.openxmlformats.org/markup-compatibility/2006" xmlns:x="http://schemas.openxmlformats.org/spreadsheetml/2006/main" mc:Ignorable="x" name="Slicer_N°_client" sourceName="N° client">
  <pivotTables>
    <pivotTable tabId="5" name="PivotTable1"/>
  </pivotTables>
  <data>
    <tabular pivotCacheId="4">
      <items count="23">
        <i x="18" s="1"/>
        <i x="3" s="1"/>
        <i x="2" s="1"/>
        <i x="1" s="1"/>
        <i x="6" s="1"/>
        <i x="5" s="1"/>
        <i x="7" s="1"/>
        <i x="17" s="1"/>
        <i x="4" s="1"/>
        <i x="8" s="1"/>
        <i x="9" s="1"/>
        <i x="10" s="1"/>
        <i x="11" s="1"/>
        <i x="0" s="1"/>
        <i x="12" s="1"/>
        <i x="13" s="1"/>
        <i x="14" s="1"/>
        <i x="15" s="1"/>
        <i x="16" s="1"/>
        <i x="20" s="1" nd="1"/>
        <i x="22" s="1" nd="1"/>
        <i x="21" s="1" nd="1"/>
        <i x="19" s="1" nd="1"/>
      </items>
    </tabular>
  </data>
</slicerCacheDefinition>
</file>

<file path=xl/slicerCaches/slicerCache2.xml><?xml version="1.0" encoding="utf-8"?>
<slicerCacheDefinition xmlns="http://schemas.microsoft.com/office/spreadsheetml/2009/9/main" xmlns:mc="http://schemas.openxmlformats.org/markup-compatibility/2006" xmlns:x="http://schemas.openxmlformats.org/spreadsheetml/2006/main" mc:Ignorable="x" name="Slicer_Devise" sourceName="Devise">
  <pivotTables>
    <pivotTable tabId="5" name="PivotTable1"/>
  </pivotTables>
  <data>
    <tabular pivotCacheId="4">
      <items count="3">
        <i x="0" s="1"/>
        <i x="2" s="1" nd="1"/>
        <i x="1" s="1" nd="1"/>
      </items>
    </tabular>
  </data>
</slicerCacheDefinition>
</file>

<file path=xl/slicers/slicer1.xml><?xml version="1.0" encoding="utf-8"?>
<slicers xmlns="http://schemas.microsoft.com/office/spreadsheetml/2009/9/main" xmlns:mc="http://schemas.openxmlformats.org/markup-compatibility/2006" xmlns:x="http://schemas.openxmlformats.org/spreadsheetml/2006/main" mc:Ignorable="x">
  <slicer name="N° client" cache="Slicer_N°_client" caption="N° client" rowHeight="234950"/>
  <slicer name="Devise" cache="Slicer_Devise" caption="Devise" rowHeight="234950"/>
</slicer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2.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pivotTable" Target="../pivotTables/pivotTable1.xml"/><Relationship Id="rId4" Type="http://schemas.microsoft.com/office/2007/relationships/slicer" Target="../slicers/slicer1.xm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dimension ref="A1:L41"/>
  <sheetViews>
    <sheetView topLeftCell="B2" workbookViewId="0">
      <selection activeCell="K14" sqref="K14"/>
    </sheetView>
  </sheetViews>
  <sheetFormatPr defaultRowHeight="15" x14ac:dyDescent="0.25"/>
  <cols>
    <col min="1" max="1" width="9.140625" hidden="1" customWidth="1"/>
    <col min="3" max="3" width="10.7109375" bestFit="1" customWidth="1"/>
    <col min="4" max="5" width="9.140625" hidden="1" customWidth="1"/>
  </cols>
  <sheetData>
    <row r="1" spans="1:12" hidden="1" x14ac:dyDescent="0.25">
      <c r="A1" t="s">
        <v>159</v>
      </c>
      <c r="B1" t="s">
        <v>40</v>
      </c>
      <c r="C1" t="s">
        <v>41</v>
      </c>
      <c r="D1" t="s">
        <v>42</v>
      </c>
      <c r="E1" t="s">
        <v>43</v>
      </c>
      <c r="H1" t="str">
        <f>C2&amp;".."&amp;C3</f>
        <v>44287..44316</v>
      </c>
    </row>
    <row r="2" spans="1:12" s="8" customFormat="1" x14ac:dyDescent="0.25">
      <c r="A2" s="8" t="s">
        <v>44</v>
      </c>
      <c r="B2" s="8" t="s">
        <v>47</v>
      </c>
      <c r="C2" s="9">
        <v>44287</v>
      </c>
    </row>
    <row r="3" spans="1:12" s="8" customFormat="1" x14ac:dyDescent="0.25">
      <c r="A3" s="8" t="s">
        <v>44</v>
      </c>
      <c r="B3" s="8" t="s">
        <v>48</v>
      </c>
      <c r="C3" s="9">
        <v>44316</v>
      </c>
    </row>
    <row r="4" spans="1:12" s="8" customFormat="1" x14ac:dyDescent="0.25">
      <c r="A4" s="8" t="s">
        <v>44</v>
      </c>
      <c r="B4" s="8" t="s">
        <v>45</v>
      </c>
      <c r="C4" s="8" t="s">
        <v>46</v>
      </c>
    </row>
    <row r="7" spans="1:12" x14ac:dyDescent="0.25">
      <c r="K7" s="8" t="str">
        <f ca="1">OFFSET(L40,-1,0,)</f>
        <v>CL00553|CL00553|CL00563|CL00568|CL00569|CL00593|CL00594|CL00595|CL00596|CL00597|CL00598|CL00607|CL00608|CL00630|CL00631|CL00632|CL00633|CL00637|CL00638|CL00639|CL00640|CL00641|CL00642|CL00643|CL00683|SCUST1894|SCUST1905|SCUST1912|SCUST1915|SCUST1926</v>
      </c>
    </row>
    <row r="8" spans="1:12" x14ac:dyDescent="0.25">
      <c r="K8" s="8"/>
      <c r="L8" s="8"/>
    </row>
    <row r="9" spans="1:12" x14ac:dyDescent="0.25">
      <c r="K9" s="8"/>
      <c r="L9" s="8"/>
    </row>
    <row r="10" spans="1:12" x14ac:dyDescent="0.25">
      <c r="K10" s="8"/>
      <c r="L10" s="8" t="str">
        <f>K11</f>
        <v>CL00553</v>
      </c>
    </row>
    <row r="11" spans="1:12" x14ac:dyDescent="0.25">
      <c r="K11" s="8" t="str">
        <f>"CL00553"</f>
        <v>CL00553</v>
      </c>
      <c r="L11" s="8" t="str">
        <f>L10&amp;"|"&amp;K11</f>
        <v>CL00553|CL00553</v>
      </c>
    </row>
    <row r="12" spans="1:12" s="8" customFormat="1" x14ac:dyDescent="0.25">
      <c r="A12" s="8" t="s">
        <v>158</v>
      </c>
      <c r="K12" s="8" t="str">
        <f>"CL00563"</f>
        <v>CL00563</v>
      </c>
      <c r="L12" s="8" t="str">
        <f t="shared" ref="L12:L39" si="0">L11&amp;"|"&amp;K12</f>
        <v>CL00553|CL00553|CL00563</v>
      </c>
    </row>
    <row r="13" spans="1:12" s="8" customFormat="1" x14ac:dyDescent="0.25">
      <c r="A13" s="8" t="s">
        <v>158</v>
      </c>
      <c r="K13" s="8" t="str">
        <f>"CL00568"</f>
        <v>CL00568</v>
      </c>
      <c r="L13" s="8" t="str">
        <f t="shared" si="0"/>
        <v>CL00553|CL00553|CL00563|CL00568</v>
      </c>
    </row>
    <row r="14" spans="1:12" s="8" customFormat="1" x14ac:dyDescent="0.25">
      <c r="A14" s="8" t="s">
        <v>158</v>
      </c>
      <c r="K14" s="8" t="str">
        <f>"CL00569"</f>
        <v>CL00569</v>
      </c>
      <c r="L14" s="8" t="str">
        <f t="shared" si="0"/>
        <v>CL00553|CL00553|CL00563|CL00568|CL00569</v>
      </c>
    </row>
    <row r="15" spans="1:12" s="8" customFormat="1" x14ac:dyDescent="0.25">
      <c r="A15" s="8" t="s">
        <v>158</v>
      </c>
      <c r="K15" s="8" t="str">
        <f>"CL00593"</f>
        <v>CL00593</v>
      </c>
      <c r="L15" s="8" t="str">
        <f t="shared" si="0"/>
        <v>CL00553|CL00553|CL00563|CL00568|CL00569|CL00593</v>
      </c>
    </row>
    <row r="16" spans="1:12" s="8" customFormat="1" x14ac:dyDescent="0.25">
      <c r="A16" s="8" t="s">
        <v>158</v>
      </c>
      <c r="K16" s="8" t="str">
        <f>"CL00594"</f>
        <v>CL00594</v>
      </c>
      <c r="L16" s="8" t="str">
        <f t="shared" si="0"/>
        <v>CL00553|CL00553|CL00563|CL00568|CL00569|CL00593|CL00594</v>
      </c>
    </row>
    <row r="17" spans="1:12" s="8" customFormat="1" x14ac:dyDescent="0.25">
      <c r="A17" s="8" t="s">
        <v>158</v>
      </c>
      <c r="K17" s="8" t="str">
        <f>"CL00595"</f>
        <v>CL00595</v>
      </c>
      <c r="L17" s="8" t="str">
        <f t="shared" si="0"/>
        <v>CL00553|CL00553|CL00563|CL00568|CL00569|CL00593|CL00594|CL00595</v>
      </c>
    </row>
    <row r="18" spans="1:12" s="8" customFormat="1" x14ac:dyDescent="0.25">
      <c r="A18" s="8" t="s">
        <v>158</v>
      </c>
      <c r="K18" s="8" t="str">
        <f>"CL00596"</f>
        <v>CL00596</v>
      </c>
      <c r="L18" s="8" t="str">
        <f t="shared" si="0"/>
        <v>CL00553|CL00553|CL00563|CL00568|CL00569|CL00593|CL00594|CL00595|CL00596</v>
      </c>
    </row>
    <row r="19" spans="1:12" s="8" customFormat="1" x14ac:dyDescent="0.25">
      <c r="A19" s="8" t="s">
        <v>158</v>
      </c>
      <c r="K19" s="8" t="str">
        <f>"CL00597"</f>
        <v>CL00597</v>
      </c>
      <c r="L19" s="8" t="str">
        <f t="shared" si="0"/>
        <v>CL00553|CL00553|CL00563|CL00568|CL00569|CL00593|CL00594|CL00595|CL00596|CL00597</v>
      </c>
    </row>
    <row r="20" spans="1:12" s="8" customFormat="1" x14ac:dyDescent="0.25">
      <c r="A20" s="8" t="s">
        <v>158</v>
      </c>
      <c r="K20" s="8" t="str">
        <f>"CL00598"</f>
        <v>CL00598</v>
      </c>
      <c r="L20" s="8" t="str">
        <f t="shared" si="0"/>
        <v>CL00553|CL00553|CL00563|CL00568|CL00569|CL00593|CL00594|CL00595|CL00596|CL00597|CL00598</v>
      </c>
    </row>
    <row r="21" spans="1:12" s="8" customFormat="1" x14ac:dyDescent="0.25">
      <c r="A21" s="8" t="s">
        <v>158</v>
      </c>
      <c r="K21" s="8" t="str">
        <f>"CL00607"</f>
        <v>CL00607</v>
      </c>
      <c r="L21" s="8" t="str">
        <f t="shared" si="0"/>
        <v>CL00553|CL00553|CL00563|CL00568|CL00569|CL00593|CL00594|CL00595|CL00596|CL00597|CL00598|CL00607</v>
      </c>
    </row>
    <row r="22" spans="1:12" s="8" customFormat="1" x14ac:dyDescent="0.25">
      <c r="A22" s="8" t="s">
        <v>158</v>
      </c>
      <c r="K22" s="8" t="str">
        <f>"CL00608"</f>
        <v>CL00608</v>
      </c>
      <c r="L22" s="8" t="str">
        <f t="shared" si="0"/>
        <v>CL00553|CL00553|CL00563|CL00568|CL00569|CL00593|CL00594|CL00595|CL00596|CL00597|CL00598|CL00607|CL00608</v>
      </c>
    </row>
    <row r="23" spans="1:12" s="8" customFormat="1" x14ac:dyDescent="0.25">
      <c r="A23" s="8" t="s">
        <v>158</v>
      </c>
      <c r="K23" s="8" t="str">
        <f>"CL00630"</f>
        <v>CL00630</v>
      </c>
      <c r="L23" s="8" t="str">
        <f t="shared" si="0"/>
        <v>CL00553|CL00553|CL00563|CL00568|CL00569|CL00593|CL00594|CL00595|CL00596|CL00597|CL00598|CL00607|CL00608|CL00630</v>
      </c>
    </row>
    <row r="24" spans="1:12" s="8" customFormat="1" x14ac:dyDescent="0.25">
      <c r="A24" s="8" t="s">
        <v>158</v>
      </c>
      <c r="K24" s="8" t="str">
        <f>"CL00631"</f>
        <v>CL00631</v>
      </c>
      <c r="L24" s="8" t="str">
        <f t="shared" si="0"/>
        <v>CL00553|CL00553|CL00563|CL00568|CL00569|CL00593|CL00594|CL00595|CL00596|CL00597|CL00598|CL00607|CL00608|CL00630|CL00631</v>
      </c>
    </row>
    <row r="25" spans="1:12" s="8" customFormat="1" x14ac:dyDescent="0.25">
      <c r="A25" s="8" t="s">
        <v>158</v>
      </c>
      <c r="K25" s="8" t="str">
        <f>"CL00632"</f>
        <v>CL00632</v>
      </c>
      <c r="L25" s="8" t="str">
        <f t="shared" si="0"/>
        <v>CL00553|CL00553|CL00563|CL00568|CL00569|CL00593|CL00594|CL00595|CL00596|CL00597|CL00598|CL00607|CL00608|CL00630|CL00631|CL00632</v>
      </c>
    </row>
    <row r="26" spans="1:12" s="8" customFormat="1" x14ac:dyDescent="0.25">
      <c r="A26" s="8" t="s">
        <v>158</v>
      </c>
      <c r="K26" s="8" t="str">
        <f>"CL00633"</f>
        <v>CL00633</v>
      </c>
      <c r="L26" s="8" t="str">
        <f t="shared" si="0"/>
        <v>CL00553|CL00553|CL00563|CL00568|CL00569|CL00593|CL00594|CL00595|CL00596|CL00597|CL00598|CL00607|CL00608|CL00630|CL00631|CL00632|CL00633</v>
      </c>
    </row>
    <row r="27" spans="1:12" s="8" customFormat="1" x14ac:dyDescent="0.25">
      <c r="A27" s="8" t="s">
        <v>158</v>
      </c>
      <c r="K27" s="8" t="str">
        <f>"CL00637"</f>
        <v>CL00637</v>
      </c>
      <c r="L27" s="8" t="str">
        <f t="shared" si="0"/>
        <v>CL00553|CL00553|CL00563|CL00568|CL00569|CL00593|CL00594|CL00595|CL00596|CL00597|CL00598|CL00607|CL00608|CL00630|CL00631|CL00632|CL00633|CL00637</v>
      </c>
    </row>
    <row r="28" spans="1:12" s="8" customFormat="1" x14ac:dyDescent="0.25">
      <c r="A28" s="8" t="s">
        <v>158</v>
      </c>
      <c r="K28" s="8" t="str">
        <f>"CL00638"</f>
        <v>CL00638</v>
      </c>
      <c r="L28" s="8" t="str">
        <f t="shared" si="0"/>
        <v>CL00553|CL00553|CL00563|CL00568|CL00569|CL00593|CL00594|CL00595|CL00596|CL00597|CL00598|CL00607|CL00608|CL00630|CL00631|CL00632|CL00633|CL00637|CL00638</v>
      </c>
    </row>
    <row r="29" spans="1:12" s="8" customFormat="1" x14ac:dyDescent="0.25">
      <c r="A29" s="8" t="s">
        <v>158</v>
      </c>
      <c r="K29" s="8" t="str">
        <f>"CL00639"</f>
        <v>CL00639</v>
      </c>
      <c r="L29" s="8" t="str">
        <f t="shared" si="0"/>
        <v>CL00553|CL00553|CL00563|CL00568|CL00569|CL00593|CL00594|CL00595|CL00596|CL00597|CL00598|CL00607|CL00608|CL00630|CL00631|CL00632|CL00633|CL00637|CL00638|CL00639</v>
      </c>
    </row>
    <row r="30" spans="1:12" s="8" customFormat="1" x14ac:dyDescent="0.25">
      <c r="A30" s="8" t="s">
        <v>158</v>
      </c>
      <c r="K30" s="8" t="str">
        <f>"CL00640"</f>
        <v>CL00640</v>
      </c>
      <c r="L30" s="8" t="str">
        <f t="shared" si="0"/>
        <v>CL00553|CL00553|CL00563|CL00568|CL00569|CL00593|CL00594|CL00595|CL00596|CL00597|CL00598|CL00607|CL00608|CL00630|CL00631|CL00632|CL00633|CL00637|CL00638|CL00639|CL00640</v>
      </c>
    </row>
    <row r="31" spans="1:12" s="8" customFormat="1" x14ac:dyDescent="0.25">
      <c r="A31" s="8" t="s">
        <v>158</v>
      </c>
      <c r="K31" s="8" t="str">
        <f>"CL00641"</f>
        <v>CL00641</v>
      </c>
      <c r="L31" s="8" t="str">
        <f t="shared" si="0"/>
        <v>CL00553|CL00553|CL00563|CL00568|CL00569|CL00593|CL00594|CL00595|CL00596|CL00597|CL00598|CL00607|CL00608|CL00630|CL00631|CL00632|CL00633|CL00637|CL00638|CL00639|CL00640|CL00641</v>
      </c>
    </row>
    <row r="32" spans="1:12" s="8" customFormat="1" x14ac:dyDescent="0.25">
      <c r="A32" s="8" t="s">
        <v>158</v>
      </c>
      <c r="K32" s="8" t="str">
        <f>"CL00642"</f>
        <v>CL00642</v>
      </c>
      <c r="L32" s="8" t="str">
        <f t="shared" si="0"/>
        <v>CL00553|CL00553|CL00563|CL00568|CL00569|CL00593|CL00594|CL00595|CL00596|CL00597|CL00598|CL00607|CL00608|CL00630|CL00631|CL00632|CL00633|CL00637|CL00638|CL00639|CL00640|CL00641|CL00642</v>
      </c>
    </row>
    <row r="33" spans="1:12" s="8" customFormat="1" x14ac:dyDescent="0.25">
      <c r="A33" s="8" t="s">
        <v>158</v>
      </c>
      <c r="K33" s="8" t="str">
        <f>"CL00643"</f>
        <v>CL00643</v>
      </c>
      <c r="L33" s="8" t="str">
        <f t="shared" si="0"/>
        <v>CL00553|CL00553|CL00563|CL00568|CL00569|CL00593|CL00594|CL00595|CL00596|CL00597|CL00598|CL00607|CL00608|CL00630|CL00631|CL00632|CL00633|CL00637|CL00638|CL00639|CL00640|CL00641|CL00642|CL00643</v>
      </c>
    </row>
    <row r="34" spans="1:12" s="8" customFormat="1" x14ac:dyDescent="0.25">
      <c r="A34" s="8" t="s">
        <v>158</v>
      </c>
      <c r="K34" s="8" t="str">
        <f>"CL00683"</f>
        <v>CL00683</v>
      </c>
      <c r="L34" s="8" t="str">
        <f t="shared" si="0"/>
        <v>CL00553|CL00553|CL00563|CL00568|CL00569|CL00593|CL00594|CL00595|CL00596|CL00597|CL00598|CL00607|CL00608|CL00630|CL00631|CL00632|CL00633|CL00637|CL00638|CL00639|CL00640|CL00641|CL00642|CL00643|CL00683</v>
      </c>
    </row>
    <row r="35" spans="1:12" s="8" customFormat="1" x14ac:dyDescent="0.25">
      <c r="A35" s="8" t="s">
        <v>158</v>
      </c>
      <c r="K35" s="8" t="str">
        <f>"SCUST1894"</f>
        <v>SCUST1894</v>
      </c>
      <c r="L35" s="8" t="str">
        <f t="shared" si="0"/>
        <v>CL00553|CL00553|CL00563|CL00568|CL00569|CL00593|CL00594|CL00595|CL00596|CL00597|CL00598|CL00607|CL00608|CL00630|CL00631|CL00632|CL00633|CL00637|CL00638|CL00639|CL00640|CL00641|CL00642|CL00643|CL00683|SCUST1894</v>
      </c>
    </row>
    <row r="36" spans="1:12" s="8" customFormat="1" x14ac:dyDescent="0.25">
      <c r="A36" s="8" t="s">
        <v>158</v>
      </c>
      <c r="K36" s="8" t="str">
        <f>"SCUST1905"</f>
        <v>SCUST1905</v>
      </c>
      <c r="L36" s="8" t="str">
        <f t="shared" si="0"/>
        <v>CL00553|CL00553|CL00563|CL00568|CL00569|CL00593|CL00594|CL00595|CL00596|CL00597|CL00598|CL00607|CL00608|CL00630|CL00631|CL00632|CL00633|CL00637|CL00638|CL00639|CL00640|CL00641|CL00642|CL00643|CL00683|SCUST1894|SCUST1905</v>
      </c>
    </row>
    <row r="37" spans="1:12" s="8" customFormat="1" x14ac:dyDescent="0.25">
      <c r="A37" s="8" t="s">
        <v>158</v>
      </c>
      <c r="K37" s="8" t="str">
        <f>"SCUST1912"</f>
        <v>SCUST1912</v>
      </c>
      <c r="L37" s="8" t="str">
        <f t="shared" si="0"/>
        <v>CL00553|CL00553|CL00563|CL00568|CL00569|CL00593|CL00594|CL00595|CL00596|CL00597|CL00598|CL00607|CL00608|CL00630|CL00631|CL00632|CL00633|CL00637|CL00638|CL00639|CL00640|CL00641|CL00642|CL00643|CL00683|SCUST1894|SCUST1905|SCUST1912</v>
      </c>
    </row>
    <row r="38" spans="1:12" s="8" customFormat="1" x14ac:dyDescent="0.25">
      <c r="A38" s="8" t="s">
        <v>158</v>
      </c>
      <c r="K38" s="8" t="str">
        <f>"SCUST1915"</f>
        <v>SCUST1915</v>
      </c>
      <c r="L38" s="8" t="str">
        <f t="shared" si="0"/>
        <v>CL00553|CL00553|CL00563|CL00568|CL00569|CL00593|CL00594|CL00595|CL00596|CL00597|CL00598|CL00607|CL00608|CL00630|CL00631|CL00632|CL00633|CL00637|CL00638|CL00639|CL00640|CL00641|CL00642|CL00643|CL00683|SCUST1894|SCUST1905|SCUST1912|SCUST1915</v>
      </c>
    </row>
    <row r="39" spans="1:12" s="8" customFormat="1" x14ac:dyDescent="0.25">
      <c r="A39" s="8" t="s">
        <v>158</v>
      </c>
      <c r="K39" s="8" t="str">
        <f>"SCUST1926"</f>
        <v>SCUST1926</v>
      </c>
      <c r="L39" s="8" t="str">
        <f t="shared" si="0"/>
        <v>CL00553|CL00553|CL00563|CL00568|CL00569|CL00593|CL00594|CL00595|CL00596|CL00597|CL00598|CL00607|CL00608|CL00630|CL00631|CL00632|CL00633|CL00637|CL00638|CL00639|CL00640|CL00641|CL00642|CL00643|CL00683|SCUST1894|SCUST1905|SCUST1912|SCUST1915|SCUST1926</v>
      </c>
    </row>
    <row r="40" spans="1:12" x14ac:dyDescent="0.25">
      <c r="K40" s="8"/>
      <c r="L40" s="8"/>
    </row>
    <row r="41" spans="1:12" x14ac:dyDescent="0.25">
      <c r="K41" s="8"/>
      <c r="L41" s="8"/>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fitToPage="1"/>
  </sheetPr>
  <dimension ref="A1:G72"/>
  <sheetViews>
    <sheetView topLeftCell="B2" zoomScale="115" zoomScaleNormal="115" workbookViewId="0">
      <selection activeCell="H17" sqref="H17"/>
    </sheetView>
  </sheetViews>
  <sheetFormatPr defaultRowHeight="15" x14ac:dyDescent="0.25"/>
  <cols>
    <col min="1" max="1" width="8.85546875" hidden="1" customWidth="1"/>
    <col min="2" max="2" width="12.5703125" style="3" customWidth="1"/>
    <col min="3" max="3" width="17.7109375" style="4" customWidth="1"/>
    <col min="4" max="4" width="11.42578125" style="4" customWidth="1"/>
    <col min="5" max="5" width="18.42578125" customWidth="1"/>
    <col min="6" max="6" width="19.28515625" customWidth="1"/>
    <col min="7" max="7" width="11.140625" customWidth="1"/>
  </cols>
  <sheetData>
    <row r="1" spans="1:7" s="8" customFormat="1" hidden="1" x14ac:dyDescent="0.25">
      <c r="A1" s="8" t="s">
        <v>22</v>
      </c>
      <c r="B1" s="3"/>
      <c r="C1" s="4"/>
      <c r="D1" s="4"/>
    </row>
    <row r="2" spans="1:7" s="8" customFormat="1" x14ac:dyDescent="0.25">
      <c r="B2" s="3"/>
      <c r="C2" s="4"/>
      <c r="D2" s="4"/>
    </row>
    <row r="3" spans="1:7" s="8" customFormat="1" x14ac:dyDescent="0.25">
      <c r="B3"/>
      <c r="C3"/>
      <c r="D3" s="4"/>
    </row>
    <row r="4" spans="1:7" s="8" customFormat="1" x14ac:dyDescent="0.25">
      <c r="B4"/>
      <c r="C4"/>
      <c r="D4" s="4"/>
    </row>
    <row r="5" spans="1:7" x14ac:dyDescent="0.25">
      <c r="B5"/>
      <c r="C5"/>
    </row>
    <row r="7" spans="1:7" x14ac:dyDescent="0.25">
      <c r="B7" s="10" t="s">
        <v>24</v>
      </c>
      <c r="C7" s="10" t="s">
        <v>21</v>
      </c>
      <c r="D7" s="10" t="s">
        <v>11</v>
      </c>
      <c r="E7" s="12" t="s">
        <v>27</v>
      </c>
      <c r="F7" s="12" t="s">
        <v>26</v>
      </c>
      <c r="G7" s="8" t="s">
        <v>25</v>
      </c>
    </row>
    <row r="8" spans="1:7" x14ac:dyDescent="0.25">
      <c r="B8" s="8" t="s">
        <v>49</v>
      </c>
      <c r="C8" s="8" t="s">
        <v>34</v>
      </c>
      <c r="D8" s="8">
        <v>20</v>
      </c>
      <c r="E8" s="12">
        <v>399.6</v>
      </c>
      <c r="F8" s="12">
        <v>479.52</v>
      </c>
      <c r="G8" s="11">
        <v>1</v>
      </c>
    </row>
    <row r="9" spans="1:7" x14ac:dyDescent="0.25">
      <c r="B9" s="8" t="s">
        <v>49</v>
      </c>
      <c r="C9" s="8" t="s">
        <v>35</v>
      </c>
      <c r="D9" s="8"/>
      <c r="E9" s="13">
        <v>399.6</v>
      </c>
      <c r="F9" s="13">
        <v>479.52</v>
      </c>
      <c r="G9" s="11">
        <v>1</v>
      </c>
    </row>
    <row r="10" spans="1:7" x14ac:dyDescent="0.25">
      <c r="B10" s="8" t="s">
        <v>50</v>
      </c>
      <c r="C10" s="8" t="s">
        <v>34</v>
      </c>
      <c r="D10" s="8">
        <v>20</v>
      </c>
      <c r="E10" s="12">
        <v>64.8</v>
      </c>
      <c r="F10" s="12">
        <v>77.760000000000005</v>
      </c>
      <c r="G10" s="11">
        <v>1</v>
      </c>
    </row>
    <row r="11" spans="1:7" x14ac:dyDescent="0.25">
      <c r="B11" s="8" t="s">
        <v>50</v>
      </c>
      <c r="C11" s="8" t="s">
        <v>35</v>
      </c>
      <c r="D11" s="8"/>
      <c r="E11" s="13">
        <v>64.8</v>
      </c>
      <c r="F11" s="13">
        <v>77.760000000000005</v>
      </c>
      <c r="G11" s="11">
        <v>1</v>
      </c>
    </row>
    <row r="12" spans="1:7" x14ac:dyDescent="0.25">
      <c r="B12" s="8" t="s">
        <v>39</v>
      </c>
      <c r="C12" s="8" t="s">
        <v>34</v>
      </c>
      <c r="D12" s="8">
        <v>20</v>
      </c>
      <c r="E12" s="12">
        <v>140.4</v>
      </c>
      <c r="F12" s="12">
        <v>168.48</v>
      </c>
      <c r="G12" s="11">
        <v>1</v>
      </c>
    </row>
    <row r="13" spans="1:7" x14ac:dyDescent="0.25">
      <c r="B13" s="8" t="s">
        <v>39</v>
      </c>
      <c r="C13" s="8" t="s">
        <v>35</v>
      </c>
      <c r="D13" s="8"/>
      <c r="E13" s="13">
        <v>140.4</v>
      </c>
      <c r="F13" s="13">
        <v>168.48</v>
      </c>
      <c r="G13" s="11">
        <v>1</v>
      </c>
    </row>
    <row r="14" spans="1:7" x14ac:dyDescent="0.25">
      <c r="B14" s="8" t="s">
        <v>51</v>
      </c>
      <c r="C14" s="8" t="s">
        <v>34</v>
      </c>
      <c r="D14" s="8">
        <v>20</v>
      </c>
      <c r="E14" s="12">
        <v>151.19999999999999</v>
      </c>
      <c r="F14" s="12">
        <v>181.44</v>
      </c>
      <c r="G14" s="11">
        <v>1</v>
      </c>
    </row>
    <row r="15" spans="1:7" x14ac:dyDescent="0.25">
      <c r="B15" s="8" t="s">
        <v>51</v>
      </c>
      <c r="C15" s="8" t="s">
        <v>35</v>
      </c>
      <c r="D15" s="8"/>
      <c r="E15" s="13">
        <v>151.19999999999999</v>
      </c>
      <c r="F15" s="13">
        <v>181.44</v>
      </c>
      <c r="G15" s="11">
        <v>1</v>
      </c>
    </row>
    <row r="16" spans="1:7" x14ac:dyDescent="0.25">
      <c r="B16" s="8" t="s">
        <v>52</v>
      </c>
      <c r="C16" s="8" t="s">
        <v>34</v>
      </c>
      <c r="D16" s="8">
        <v>20</v>
      </c>
      <c r="E16" s="12">
        <v>129.6</v>
      </c>
      <c r="F16" s="12">
        <v>155.52000000000001</v>
      </c>
      <c r="G16" s="11">
        <v>1</v>
      </c>
    </row>
    <row r="17" spans="2:7" x14ac:dyDescent="0.25">
      <c r="B17" s="8" t="s">
        <v>52</v>
      </c>
      <c r="C17" s="8" t="s">
        <v>35</v>
      </c>
      <c r="D17" s="8"/>
      <c r="E17" s="13">
        <v>129.6</v>
      </c>
      <c r="F17" s="13">
        <v>155.52000000000001</v>
      </c>
      <c r="G17" s="11">
        <v>1</v>
      </c>
    </row>
    <row r="18" spans="2:7" x14ac:dyDescent="0.25">
      <c r="B18" s="8" t="s">
        <v>53</v>
      </c>
      <c r="C18" s="8" t="s">
        <v>34</v>
      </c>
      <c r="D18" s="8">
        <v>20</v>
      </c>
      <c r="E18" s="12">
        <v>32.4</v>
      </c>
      <c r="F18" s="12">
        <v>38.880000000000003</v>
      </c>
      <c r="G18" s="11">
        <v>1</v>
      </c>
    </row>
    <row r="19" spans="2:7" x14ac:dyDescent="0.25">
      <c r="B19" s="8" t="s">
        <v>53</v>
      </c>
      <c r="C19" s="8" t="s">
        <v>35</v>
      </c>
      <c r="D19" s="8"/>
      <c r="E19" s="13">
        <v>32.4</v>
      </c>
      <c r="F19" s="13">
        <v>38.880000000000003</v>
      </c>
      <c r="G19" s="11">
        <v>1</v>
      </c>
    </row>
    <row r="20" spans="2:7" x14ac:dyDescent="0.25">
      <c r="B20" s="8" t="s">
        <v>54</v>
      </c>
      <c r="C20" s="8" t="s">
        <v>34</v>
      </c>
      <c r="D20" s="8">
        <v>20</v>
      </c>
      <c r="E20" s="12">
        <v>64.8</v>
      </c>
      <c r="F20" s="12">
        <v>77.760000000000005</v>
      </c>
      <c r="G20" s="11">
        <v>1</v>
      </c>
    </row>
    <row r="21" spans="2:7" x14ac:dyDescent="0.25">
      <c r="B21" s="8" t="s">
        <v>54</v>
      </c>
      <c r="C21" s="8" t="s">
        <v>35</v>
      </c>
      <c r="D21" s="8"/>
      <c r="E21" s="13">
        <v>64.8</v>
      </c>
      <c r="F21" s="13">
        <v>77.760000000000005</v>
      </c>
      <c r="G21" s="11">
        <v>1</v>
      </c>
    </row>
    <row r="22" spans="2:7" x14ac:dyDescent="0.25">
      <c r="B22" s="8" t="s">
        <v>55</v>
      </c>
      <c r="C22" s="8" t="s">
        <v>34</v>
      </c>
      <c r="D22" s="8">
        <v>20</v>
      </c>
      <c r="E22" s="12">
        <v>10.8</v>
      </c>
      <c r="F22" s="12">
        <v>12.96</v>
      </c>
      <c r="G22" s="11">
        <v>1</v>
      </c>
    </row>
    <row r="23" spans="2:7" x14ac:dyDescent="0.25">
      <c r="B23" s="8" t="s">
        <v>55</v>
      </c>
      <c r="C23" s="8" t="s">
        <v>35</v>
      </c>
      <c r="D23" s="8"/>
      <c r="E23" s="13">
        <v>10.8</v>
      </c>
      <c r="F23" s="13">
        <v>12.96</v>
      </c>
      <c r="G23" s="11">
        <v>1</v>
      </c>
    </row>
    <row r="24" spans="2:7" x14ac:dyDescent="0.25">
      <c r="B24" s="8" t="s">
        <v>67</v>
      </c>
      <c r="C24" s="8" t="s">
        <v>67</v>
      </c>
      <c r="D24" s="8" t="s">
        <v>67</v>
      </c>
      <c r="E24" s="12"/>
      <c r="F24" s="12"/>
      <c r="G24" s="11"/>
    </row>
    <row r="25" spans="2:7" x14ac:dyDescent="0.25">
      <c r="B25" s="8" t="s">
        <v>67</v>
      </c>
      <c r="C25" s="8" t="s">
        <v>68</v>
      </c>
      <c r="D25" s="8"/>
      <c r="E25" s="13"/>
      <c r="F25" s="13"/>
      <c r="G25" s="11"/>
    </row>
    <row r="26" spans="2:7" x14ac:dyDescent="0.25">
      <c r="B26" s="8" t="s">
        <v>56</v>
      </c>
      <c r="C26" s="8" t="s">
        <v>34</v>
      </c>
      <c r="D26" s="8">
        <v>20</v>
      </c>
      <c r="E26" s="12">
        <v>712.8</v>
      </c>
      <c r="F26" s="12">
        <v>855.36</v>
      </c>
      <c r="G26" s="11">
        <v>1</v>
      </c>
    </row>
    <row r="27" spans="2:7" x14ac:dyDescent="0.25">
      <c r="B27" s="8" t="s">
        <v>56</v>
      </c>
      <c r="C27" s="8" t="s">
        <v>35</v>
      </c>
      <c r="D27" s="8"/>
      <c r="E27" s="13">
        <v>712.8</v>
      </c>
      <c r="F27" s="13">
        <v>855.36</v>
      </c>
      <c r="G27" s="11">
        <v>1</v>
      </c>
    </row>
    <row r="28" spans="2:7" x14ac:dyDescent="0.25">
      <c r="B28" s="8" t="s">
        <v>57</v>
      </c>
      <c r="C28" s="8" t="s">
        <v>34</v>
      </c>
      <c r="D28" s="8">
        <v>20</v>
      </c>
      <c r="E28" s="12">
        <v>32.4</v>
      </c>
      <c r="F28" s="12">
        <v>38.880000000000003</v>
      </c>
      <c r="G28" s="11">
        <v>1</v>
      </c>
    </row>
    <row r="29" spans="2:7" x14ac:dyDescent="0.25">
      <c r="B29" s="8" t="s">
        <v>57</v>
      </c>
      <c r="C29" s="8" t="s">
        <v>35</v>
      </c>
      <c r="D29" s="8"/>
      <c r="E29" s="13">
        <v>32.4</v>
      </c>
      <c r="F29" s="13">
        <v>38.880000000000003</v>
      </c>
      <c r="G29" s="11">
        <v>1</v>
      </c>
    </row>
    <row r="30" spans="2:7" x14ac:dyDescent="0.25">
      <c r="B30" s="8" t="s">
        <v>58</v>
      </c>
      <c r="C30" s="8" t="s">
        <v>34</v>
      </c>
      <c r="D30" s="8">
        <v>20</v>
      </c>
      <c r="E30" s="12">
        <v>1909.56</v>
      </c>
      <c r="F30" s="12">
        <v>2291.4700000000003</v>
      </c>
      <c r="G30" s="11">
        <v>4</v>
      </c>
    </row>
    <row r="31" spans="2:7" x14ac:dyDescent="0.25">
      <c r="B31" s="8" t="s">
        <v>58</v>
      </c>
      <c r="C31" s="8" t="s">
        <v>35</v>
      </c>
      <c r="D31" s="8"/>
      <c r="E31" s="13">
        <v>1909.56</v>
      </c>
      <c r="F31" s="13">
        <v>2291.4700000000003</v>
      </c>
      <c r="G31" s="11">
        <v>4</v>
      </c>
    </row>
    <row r="32" spans="2:7" x14ac:dyDescent="0.25">
      <c r="B32" s="8" t="s">
        <v>59</v>
      </c>
      <c r="C32" s="8" t="s">
        <v>34</v>
      </c>
      <c r="D32" s="8">
        <v>20</v>
      </c>
      <c r="E32" s="12">
        <v>226.8</v>
      </c>
      <c r="F32" s="12">
        <v>272.16000000000003</v>
      </c>
      <c r="G32" s="11">
        <v>1</v>
      </c>
    </row>
    <row r="33" spans="2:7" x14ac:dyDescent="0.25">
      <c r="B33" s="8" t="s">
        <v>59</v>
      </c>
      <c r="C33" s="8" t="s">
        <v>35</v>
      </c>
      <c r="D33" s="8"/>
      <c r="E33" s="13">
        <v>226.8</v>
      </c>
      <c r="F33" s="13">
        <v>272.16000000000003</v>
      </c>
      <c r="G33" s="11">
        <v>1</v>
      </c>
    </row>
    <row r="34" spans="2:7" x14ac:dyDescent="0.25">
      <c r="B34" s="8" t="s">
        <v>60</v>
      </c>
      <c r="C34" s="8" t="s">
        <v>34</v>
      </c>
      <c r="D34" s="8">
        <v>20</v>
      </c>
      <c r="E34" s="12">
        <v>75.599999999999994</v>
      </c>
      <c r="F34" s="12">
        <v>90.72</v>
      </c>
      <c r="G34" s="11">
        <v>1</v>
      </c>
    </row>
    <row r="35" spans="2:7" x14ac:dyDescent="0.25">
      <c r="B35" s="8" t="s">
        <v>60</v>
      </c>
      <c r="C35" s="8" t="s">
        <v>35</v>
      </c>
      <c r="D35" s="8"/>
      <c r="E35" s="13">
        <v>75.599999999999994</v>
      </c>
      <c r="F35" s="13">
        <v>90.72</v>
      </c>
      <c r="G35" s="11">
        <v>1</v>
      </c>
    </row>
    <row r="36" spans="2:7" x14ac:dyDescent="0.25">
      <c r="B36" s="8" t="s">
        <v>61</v>
      </c>
      <c r="C36" s="8" t="s">
        <v>34</v>
      </c>
      <c r="D36" s="8">
        <v>20</v>
      </c>
      <c r="E36" s="12">
        <v>982.8</v>
      </c>
      <c r="F36" s="12">
        <v>1179.3599999999999</v>
      </c>
      <c r="G36" s="11">
        <v>1</v>
      </c>
    </row>
    <row r="37" spans="2:7" x14ac:dyDescent="0.25">
      <c r="B37" s="8" t="s">
        <v>61</v>
      </c>
      <c r="C37" s="8" t="s">
        <v>35</v>
      </c>
      <c r="D37" s="8"/>
      <c r="E37" s="13">
        <v>982.8</v>
      </c>
      <c r="F37" s="13">
        <v>1179.3599999999999</v>
      </c>
      <c r="G37" s="11">
        <v>1</v>
      </c>
    </row>
    <row r="38" spans="2:7" x14ac:dyDescent="0.25">
      <c r="B38" s="8" t="s">
        <v>62</v>
      </c>
      <c r="C38" s="8" t="s">
        <v>34</v>
      </c>
      <c r="D38" s="8">
        <v>20</v>
      </c>
      <c r="E38" s="12">
        <v>2484</v>
      </c>
      <c r="F38" s="12">
        <v>2980.8</v>
      </c>
      <c r="G38" s="11">
        <v>1</v>
      </c>
    </row>
    <row r="39" spans="2:7" x14ac:dyDescent="0.25">
      <c r="B39" s="8" t="s">
        <v>62</v>
      </c>
      <c r="C39" s="8" t="s">
        <v>35</v>
      </c>
      <c r="D39" s="8"/>
      <c r="E39" s="13">
        <v>2484</v>
      </c>
      <c r="F39" s="13">
        <v>2980.8</v>
      </c>
      <c r="G39" s="11">
        <v>1</v>
      </c>
    </row>
    <row r="40" spans="2:7" x14ac:dyDescent="0.25">
      <c r="B40" s="8" t="s">
        <v>63</v>
      </c>
      <c r="C40" s="8" t="s">
        <v>34</v>
      </c>
      <c r="D40" s="8">
        <v>20</v>
      </c>
      <c r="E40" s="12">
        <v>162</v>
      </c>
      <c r="F40" s="12">
        <v>194.4</v>
      </c>
      <c r="G40" s="11">
        <v>1</v>
      </c>
    </row>
    <row r="41" spans="2:7" x14ac:dyDescent="0.25">
      <c r="B41" s="8" t="s">
        <v>63</v>
      </c>
      <c r="C41" s="8" t="s">
        <v>35</v>
      </c>
      <c r="D41" s="8"/>
      <c r="E41" s="13">
        <v>162</v>
      </c>
      <c r="F41" s="13">
        <v>194.4</v>
      </c>
      <c r="G41" s="11">
        <v>1</v>
      </c>
    </row>
    <row r="42" spans="2:7" x14ac:dyDescent="0.25">
      <c r="B42" s="8" t="s">
        <v>64</v>
      </c>
      <c r="C42" s="8" t="s">
        <v>34</v>
      </c>
      <c r="D42" s="8">
        <v>20</v>
      </c>
      <c r="E42" s="12">
        <v>540</v>
      </c>
      <c r="F42" s="12">
        <v>648</v>
      </c>
      <c r="G42" s="11">
        <v>1</v>
      </c>
    </row>
    <row r="43" spans="2:7" x14ac:dyDescent="0.25">
      <c r="B43" s="8" t="s">
        <v>64</v>
      </c>
      <c r="C43" s="8" t="s">
        <v>35</v>
      </c>
      <c r="D43" s="8"/>
      <c r="E43" s="13">
        <v>540</v>
      </c>
      <c r="F43" s="13">
        <v>648</v>
      </c>
      <c r="G43" s="11">
        <v>1</v>
      </c>
    </row>
    <row r="44" spans="2:7" x14ac:dyDescent="0.25">
      <c r="B44" s="8" t="s">
        <v>65</v>
      </c>
      <c r="C44" s="8" t="s">
        <v>34</v>
      </c>
      <c r="D44" s="8">
        <v>20</v>
      </c>
      <c r="E44" s="12">
        <v>10.8</v>
      </c>
      <c r="F44" s="12">
        <v>12.96</v>
      </c>
      <c r="G44" s="11">
        <v>1</v>
      </c>
    </row>
    <row r="45" spans="2:7" x14ac:dyDescent="0.25">
      <c r="B45" s="8" t="s">
        <v>65</v>
      </c>
      <c r="C45" s="8" t="s">
        <v>35</v>
      </c>
      <c r="D45" s="8"/>
      <c r="E45" s="13">
        <v>10.8</v>
      </c>
      <c r="F45" s="13">
        <v>12.96</v>
      </c>
      <c r="G45" s="11">
        <v>1</v>
      </c>
    </row>
    <row r="46" spans="2:7" x14ac:dyDescent="0.25">
      <c r="B46" s="8" t="s">
        <v>66</v>
      </c>
      <c r="C46" s="8" t="s">
        <v>34</v>
      </c>
      <c r="D46" s="8">
        <v>20</v>
      </c>
      <c r="E46" s="12">
        <v>17718</v>
      </c>
      <c r="F46" s="12">
        <v>21261.599999999999</v>
      </c>
      <c r="G46" s="11">
        <v>12</v>
      </c>
    </row>
    <row r="47" spans="2:7" x14ac:dyDescent="0.25">
      <c r="B47" s="8" t="s">
        <v>66</v>
      </c>
      <c r="C47" s="8" t="s">
        <v>35</v>
      </c>
      <c r="D47" s="8"/>
      <c r="E47" s="13">
        <v>17718</v>
      </c>
      <c r="F47" s="13">
        <v>21261.599999999999</v>
      </c>
      <c r="G47" s="11">
        <v>12</v>
      </c>
    </row>
    <row r="48" spans="2:7" x14ac:dyDescent="0.25">
      <c r="B48" s="8" t="s">
        <v>23</v>
      </c>
      <c r="C48"/>
      <c r="D48"/>
      <c r="E48" s="12">
        <v>25848.36</v>
      </c>
      <c r="F48" s="12">
        <v>31018.03</v>
      </c>
      <c r="G48" s="11">
        <v>33</v>
      </c>
    </row>
    <row r="49" spans="2:4" x14ac:dyDescent="0.25">
      <c r="B49"/>
      <c r="C49"/>
      <c r="D49"/>
    </row>
    <row r="50" spans="2:4" x14ac:dyDescent="0.25">
      <c r="B50"/>
      <c r="C50"/>
      <c r="D50"/>
    </row>
    <row r="51" spans="2:4" x14ac:dyDescent="0.25">
      <c r="B51"/>
      <c r="C51"/>
      <c r="D51"/>
    </row>
    <row r="52" spans="2:4" x14ac:dyDescent="0.25">
      <c r="B52"/>
      <c r="C52"/>
      <c r="D52"/>
    </row>
    <row r="53" spans="2:4" x14ac:dyDescent="0.25">
      <c r="B53"/>
      <c r="C53"/>
      <c r="D53"/>
    </row>
    <row r="54" spans="2:4" x14ac:dyDescent="0.25">
      <c r="B54"/>
      <c r="C54"/>
      <c r="D54"/>
    </row>
    <row r="55" spans="2:4" x14ac:dyDescent="0.25">
      <c r="B55"/>
      <c r="C55"/>
      <c r="D55"/>
    </row>
    <row r="56" spans="2:4" x14ac:dyDescent="0.25">
      <c r="B56"/>
      <c r="C56"/>
      <c r="D56"/>
    </row>
    <row r="57" spans="2:4" x14ac:dyDescent="0.25">
      <c r="B57"/>
      <c r="C57"/>
      <c r="D57"/>
    </row>
    <row r="58" spans="2:4" x14ac:dyDescent="0.25">
      <c r="B58"/>
      <c r="C58"/>
      <c r="D58"/>
    </row>
    <row r="59" spans="2:4" x14ac:dyDescent="0.25">
      <c r="B59"/>
      <c r="C59"/>
      <c r="D59"/>
    </row>
    <row r="60" spans="2:4" x14ac:dyDescent="0.25">
      <c r="B60"/>
      <c r="C60"/>
      <c r="D60"/>
    </row>
    <row r="61" spans="2:4" x14ac:dyDescent="0.25">
      <c r="B61"/>
      <c r="C61"/>
      <c r="D61"/>
    </row>
    <row r="62" spans="2:4" x14ac:dyDescent="0.25">
      <c r="B62"/>
      <c r="C62"/>
      <c r="D62"/>
    </row>
    <row r="63" spans="2:4" x14ac:dyDescent="0.25">
      <c r="B63"/>
      <c r="C63"/>
      <c r="D63"/>
    </row>
    <row r="64" spans="2:4" x14ac:dyDescent="0.25">
      <c r="B64"/>
      <c r="C64"/>
      <c r="D64"/>
    </row>
    <row r="65" spans="2:4" x14ac:dyDescent="0.25">
      <c r="B65"/>
      <c r="C65"/>
      <c r="D65"/>
    </row>
    <row r="66" spans="2:4" x14ac:dyDescent="0.25">
      <c r="B66"/>
      <c r="C66"/>
      <c r="D66"/>
    </row>
    <row r="67" spans="2:4" x14ac:dyDescent="0.25">
      <c r="B67"/>
      <c r="C67"/>
      <c r="D67"/>
    </row>
    <row r="68" spans="2:4" x14ac:dyDescent="0.25">
      <c r="B68"/>
      <c r="C68"/>
      <c r="D68"/>
    </row>
    <row r="69" spans="2:4" x14ac:dyDescent="0.25">
      <c r="B69"/>
      <c r="C69"/>
      <c r="D69"/>
    </row>
    <row r="70" spans="2:4" x14ac:dyDescent="0.25">
      <c r="B70"/>
      <c r="C70"/>
      <c r="D70"/>
    </row>
    <row r="71" spans="2:4" x14ac:dyDescent="0.25">
      <c r="B71"/>
      <c r="C71"/>
      <c r="D71"/>
    </row>
    <row r="72" spans="2:4" x14ac:dyDescent="0.25">
      <c r="B72"/>
      <c r="C72"/>
      <c r="D72"/>
    </row>
  </sheetData>
  <pageMargins left="0.7" right="0.7" top="0.75" bottom="0.75" header="0.3" footer="0.3"/>
  <pageSetup paperSize="9" scale="53" fitToHeight="0" orientation="portrait" r:id="rId2"/>
  <drawing r:id="rId3"/>
  <extLst>
    <ext xmlns:x14="http://schemas.microsoft.com/office/spreadsheetml/2009/9/main" uri="{A8765BA9-456A-4dab-B4F3-ACF838C121DE}">
      <x14:slicerList>
        <x14:slicer r:id="rId4"/>
      </x14:slicerList>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pageSetUpPr fitToPage="1"/>
  </sheetPr>
  <dimension ref="A1:AH37"/>
  <sheetViews>
    <sheetView tabSelected="1" topLeftCell="E1" workbookViewId="0">
      <pane ySplit="4" topLeftCell="A5" activePane="bottomLeft" state="frozen"/>
      <selection activeCell="E4" sqref="E4"/>
      <selection pane="bottomLeft" activeCell="AA10" sqref="AA10"/>
    </sheetView>
  </sheetViews>
  <sheetFormatPr defaultColWidth="11.5703125" defaultRowHeight="15" x14ac:dyDescent="0.25"/>
  <cols>
    <col min="1" max="1" width="11.42578125" hidden="1" customWidth="1"/>
    <col min="2" max="4" width="11.5703125" hidden="1" customWidth="1"/>
    <col min="6" max="6" width="43.7109375" customWidth="1"/>
    <col min="9" max="10" width="18.28515625" customWidth="1"/>
    <col min="11" max="11" width="49.7109375" customWidth="1"/>
    <col min="12" max="14" width="18.28515625" customWidth="1"/>
    <col min="15" max="15" width="18.28515625" style="7" customWidth="1"/>
    <col min="16" max="20" width="18.28515625" customWidth="1"/>
    <col min="21" max="21" width="27.7109375" customWidth="1"/>
    <col min="22" max="25" width="18.28515625" customWidth="1"/>
    <col min="26" max="26" width="18.28515625" style="2" customWidth="1"/>
    <col min="27" max="28" width="18.28515625" customWidth="1"/>
    <col min="29" max="30" width="18.28515625" hidden="1" customWidth="1"/>
    <col min="31" max="31" width="18.28515625" style="2" customWidth="1"/>
    <col min="32" max="32" width="18.28515625" style="9" customWidth="1"/>
    <col min="33" max="33" width="15.7109375" style="2" customWidth="1"/>
    <col min="34" max="34" width="14.28515625" bestFit="1" customWidth="1"/>
  </cols>
  <sheetData>
    <row r="1" spans="1:34" hidden="1" x14ac:dyDescent="0.25">
      <c r="A1" t="s">
        <v>218</v>
      </c>
      <c r="B1" t="s">
        <v>17</v>
      </c>
      <c r="C1" t="s">
        <v>17</v>
      </c>
      <c r="D1" t="s">
        <v>17</v>
      </c>
      <c r="O1"/>
      <c r="AC1" t="s">
        <v>17</v>
      </c>
      <c r="AD1" t="s">
        <v>17</v>
      </c>
    </row>
    <row r="2" spans="1:34" hidden="1" x14ac:dyDescent="0.25">
      <c r="A2" t="s">
        <v>17</v>
      </c>
      <c r="E2">
        <v>2</v>
      </c>
      <c r="G2">
        <v>50253</v>
      </c>
      <c r="H2">
        <v>3</v>
      </c>
      <c r="I2">
        <v>41</v>
      </c>
      <c r="J2">
        <v>75</v>
      </c>
      <c r="K2">
        <v>11</v>
      </c>
      <c r="L2">
        <v>12</v>
      </c>
      <c r="M2">
        <v>103</v>
      </c>
      <c r="N2">
        <v>30</v>
      </c>
      <c r="O2">
        <v>25</v>
      </c>
      <c r="P2" t="s">
        <v>6</v>
      </c>
      <c r="Q2">
        <v>50400</v>
      </c>
      <c r="R2">
        <v>50250</v>
      </c>
      <c r="T2">
        <v>50394</v>
      </c>
      <c r="AC2">
        <v>63</v>
      </c>
      <c r="AD2">
        <v>64</v>
      </c>
    </row>
    <row r="3" spans="1:34" hidden="1" x14ac:dyDescent="0.25">
      <c r="A3" t="s">
        <v>17</v>
      </c>
      <c r="H3">
        <v>113</v>
      </c>
      <c r="I3">
        <v>113</v>
      </c>
      <c r="J3">
        <v>113</v>
      </c>
      <c r="K3">
        <v>113</v>
      </c>
      <c r="M3">
        <v>113</v>
      </c>
      <c r="N3">
        <v>113</v>
      </c>
      <c r="O3">
        <v>113</v>
      </c>
      <c r="P3">
        <v>113</v>
      </c>
      <c r="Q3">
        <v>113</v>
      </c>
      <c r="R3">
        <v>113</v>
      </c>
      <c r="T3">
        <v>113</v>
      </c>
      <c r="Y3">
        <v>50046</v>
      </c>
      <c r="Z3" s="2">
        <v>50046</v>
      </c>
      <c r="AA3">
        <v>50046</v>
      </c>
      <c r="AB3">
        <v>50046</v>
      </c>
      <c r="AF3" s="8">
        <v>131</v>
      </c>
    </row>
    <row r="4" spans="1:34" s="1" customFormat="1" x14ac:dyDescent="0.25">
      <c r="E4" s="1" t="s">
        <v>24</v>
      </c>
      <c r="F4" s="1" t="s">
        <v>28</v>
      </c>
      <c r="G4" s="1" t="s">
        <v>18</v>
      </c>
      <c r="H4" s="1" t="s">
        <v>10</v>
      </c>
      <c r="I4" s="1" t="s">
        <v>2</v>
      </c>
      <c r="J4" s="1" t="s">
        <v>20</v>
      </c>
      <c r="K4" s="1" t="s">
        <v>0</v>
      </c>
      <c r="L4" s="1" t="s">
        <v>29</v>
      </c>
      <c r="M4" s="1" t="s">
        <v>7</v>
      </c>
      <c r="N4" s="1" t="s">
        <v>8</v>
      </c>
      <c r="O4" s="6" t="s">
        <v>11</v>
      </c>
      <c r="P4" s="1" t="s">
        <v>1</v>
      </c>
      <c r="Q4" s="1" t="s">
        <v>21</v>
      </c>
      <c r="R4" s="1" t="s">
        <v>9</v>
      </c>
      <c r="S4" s="1" t="s">
        <v>16</v>
      </c>
      <c r="T4" s="1" t="s">
        <v>3</v>
      </c>
      <c r="U4" s="1" t="s">
        <v>12</v>
      </c>
      <c r="V4" s="1" t="s">
        <v>13</v>
      </c>
      <c r="W4" s="1" t="s">
        <v>15</v>
      </c>
      <c r="X4" s="1" t="s">
        <v>14</v>
      </c>
      <c r="Y4" s="1" t="s">
        <v>4</v>
      </c>
      <c r="Z4" s="5" t="s">
        <v>19</v>
      </c>
      <c r="AA4" s="1" t="s">
        <v>33</v>
      </c>
      <c r="AB4" s="1" t="s">
        <v>5</v>
      </c>
      <c r="AC4" s="1" t="s">
        <v>31</v>
      </c>
      <c r="AD4" s="1" t="s">
        <v>32</v>
      </c>
      <c r="AE4" s="5" t="s">
        <v>30</v>
      </c>
      <c r="AF4" s="5" t="s">
        <v>38</v>
      </c>
      <c r="AG4" s="5" t="s">
        <v>36</v>
      </c>
      <c r="AH4" s="1" t="s">
        <v>37</v>
      </c>
    </row>
    <row r="5" spans="1:34" x14ac:dyDescent="0.25">
      <c r="D5" t="str">
        <f>"""SQL FR"",""EPSA_Marketplace"",""113"",""3"",""SSI028521"",""4"",""20000"""</f>
        <v>"SQL FR","EPSA_Marketplace","113","3","SSI028521","4","20000"</v>
      </c>
      <c r="E5" s="8" t="str">
        <f>"CL00638"</f>
        <v>CL00638</v>
      </c>
      <c r="F5" s="8" t="s">
        <v>1212</v>
      </c>
      <c r="G5" s="8">
        <v>10000</v>
      </c>
      <c r="H5" s="14" t="str">
        <f>"SSI028521"</f>
        <v>SSI028521</v>
      </c>
      <c r="I5" s="8" t="str">
        <f>"CDV275203"</f>
        <v>CDV275203</v>
      </c>
      <c r="J5" s="8" t="str">
        <f>"MARCHANDIS"</f>
        <v>MARCHANDIS</v>
      </c>
      <c r="K5" s="8" t="str">
        <f>"Cahier oxford office spir a5 100p 5x5  - Fourni par Lyreco Cahier oxford office spir a5 100p 5x5  - "</f>
        <v xml:space="preserve">Cahier oxford office spir a5 100p 5x5  - Fourni par Lyreco Cahier oxford office spir a5 100p 5x5  - </v>
      </c>
      <c r="L5" s="8" t="str">
        <f>""</f>
        <v/>
      </c>
      <c r="M5" s="8">
        <v>6.2</v>
      </c>
      <c r="N5" s="8">
        <v>7.44</v>
      </c>
      <c r="O5" s="8">
        <v>20</v>
      </c>
      <c r="P5" s="8">
        <f t="shared" ref="P5:P37" si="0">IFERROR(N5-M5,"")</f>
        <v>1.2400000000000002</v>
      </c>
      <c r="Q5" s="8" t="str">
        <f t="shared" ref="Q5:Q37" si="1">"EUR"</f>
        <v>EUR</v>
      </c>
      <c r="R5" s="8" t="str">
        <f>"CDA278627"</f>
        <v>CDA278627</v>
      </c>
      <c r="S5" s="8" t="str">
        <f>""</f>
        <v/>
      </c>
      <c r="T5" s="8" t="str">
        <f>""</f>
        <v/>
      </c>
      <c r="U5" s="8" t="str">
        <f>""</f>
        <v/>
      </c>
      <c r="V5" s="8" t="str">
        <f>""</f>
        <v/>
      </c>
      <c r="W5" s="8" t="str">
        <f>""</f>
        <v/>
      </c>
      <c r="X5" s="8" t="str">
        <f>""</f>
        <v/>
      </c>
      <c r="Y5" s="8" t="str">
        <f>"4155308"</f>
        <v>4155308</v>
      </c>
      <c r="Z5" s="9">
        <v>44179</v>
      </c>
      <c r="AA5" s="8" t="s">
        <v>1213</v>
      </c>
      <c r="AB5" s="8" t="str">
        <f>"J0206903"</f>
        <v>J0206903</v>
      </c>
      <c r="AC5" s="8" t="str">
        <f>"BL278320"</f>
        <v>BL278320</v>
      </c>
      <c r="AD5" s="8">
        <v>10000</v>
      </c>
      <c r="AE5" s="9">
        <v>44300</v>
      </c>
      <c r="AF5" s="9">
        <v>44300</v>
      </c>
      <c r="AG5" s="8">
        <f>MONTH(AF5)</f>
        <v>4</v>
      </c>
      <c r="AH5">
        <f>YEAR(AF5)</f>
        <v>2021</v>
      </c>
    </row>
    <row r="6" spans="1:34" s="8" customFormat="1" x14ac:dyDescent="0.25">
      <c r="A6" s="8" t="s">
        <v>158</v>
      </c>
      <c r="D6" s="8" t="str">
        <f>"""SQL FR"",""EPSA_Marketplace"",""113"",""3"",""SSI028521"",""4"",""30000"""</f>
        <v>"SQL FR","EPSA_Marketplace","113","3","SSI028521","4","30000"</v>
      </c>
      <c r="E6" s="8" t="str">
        <f>"CL00638"</f>
        <v>CL00638</v>
      </c>
      <c r="F6" s="8" t="s">
        <v>1212</v>
      </c>
      <c r="G6" s="8">
        <v>20000</v>
      </c>
      <c r="H6" s="14" t="str">
        <f>"SSI028521"</f>
        <v>SSI028521</v>
      </c>
      <c r="I6" s="8" t="str">
        <f>"CDV275203"</f>
        <v>CDV275203</v>
      </c>
      <c r="J6" s="8" t="str">
        <f>"MARCHANDIS"</f>
        <v>MARCHANDIS</v>
      </c>
      <c r="K6" s="8" t="str">
        <f>"Lot 6 rlx lyreco eco pp 50mm x 66m havan  - Fourni par Lyreco Lot 6 rlx lyreco eco pp 50mm x 66m hav"</f>
        <v>Lot 6 rlx lyreco eco pp 50mm x 66m havan  - Fourni par Lyreco Lot 6 rlx lyreco eco pp 50mm x 66m hav</v>
      </c>
      <c r="L6" s="8" t="str">
        <f>""</f>
        <v/>
      </c>
      <c r="M6" s="8">
        <v>2.56</v>
      </c>
      <c r="N6" s="8">
        <v>3.07</v>
      </c>
      <c r="O6" s="8">
        <v>20</v>
      </c>
      <c r="P6" s="8">
        <f t="shared" si="0"/>
        <v>0.50999999999999979</v>
      </c>
      <c r="Q6" s="8" t="str">
        <f t="shared" si="1"/>
        <v>EUR</v>
      </c>
      <c r="R6" s="8" t="str">
        <f>"CDA278627"</f>
        <v>CDA278627</v>
      </c>
      <c r="S6" s="8" t="str">
        <f>""</f>
        <v/>
      </c>
      <c r="T6" s="8" t="str">
        <f>""</f>
        <v/>
      </c>
      <c r="U6" s="8" t="str">
        <f>""</f>
        <v/>
      </c>
      <c r="V6" s="8" t="str">
        <f>""</f>
        <v/>
      </c>
      <c r="W6" s="8" t="str">
        <f>""</f>
        <v/>
      </c>
      <c r="X6" s="8" t="str">
        <f>""</f>
        <v/>
      </c>
      <c r="Y6" s="8" t="str">
        <f>"4155308"</f>
        <v>4155308</v>
      </c>
      <c r="Z6" s="9">
        <v>44179</v>
      </c>
      <c r="AA6" s="8" t="s">
        <v>1213</v>
      </c>
      <c r="AB6" s="8" t="str">
        <f>"J0206903"</f>
        <v>J0206903</v>
      </c>
      <c r="AC6" s="8" t="str">
        <f>"BL278320"</f>
        <v>BL278320</v>
      </c>
      <c r="AD6" s="8">
        <v>20000</v>
      </c>
      <c r="AE6" s="9">
        <v>44300</v>
      </c>
      <c r="AF6" s="9">
        <v>44300</v>
      </c>
      <c r="AG6" s="8">
        <f t="shared" ref="AG6:AG37" si="2">MONTH(AF6)</f>
        <v>4</v>
      </c>
      <c r="AH6" s="8">
        <f t="shared" ref="AH6:AH37" si="3">YEAR(AF6)</f>
        <v>2021</v>
      </c>
    </row>
    <row r="7" spans="1:34" s="8" customFormat="1" x14ac:dyDescent="0.25">
      <c r="A7" s="8" t="s">
        <v>158</v>
      </c>
      <c r="D7" s="8" t="str">
        <f>"""SQL FR"",""EPSA_Marketplace"",""113"",""3"",""SSI028521"",""4"",""40000"""</f>
        <v>"SQL FR","EPSA_Marketplace","113","3","SSI028521","4","40000"</v>
      </c>
      <c r="E7" s="8" t="str">
        <f>"CL00638"</f>
        <v>CL00638</v>
      </c>
      <c r="F7" s="8" t="s">
        <v>1212</v>
      </c>
      <c r="G7" s="8">
        <v>30000</v>
      </c>
      <c r="H7" s="14" t="str">
        <f>"SSI028521"</f>
        <v>SSI028521</v>
      </c>
      <c r="I7" s="8" t="str">
        <f>"CDV275203"</f>
        <v>CDV275203</v>
      </c>
      <c r="J7" s="8" t="str">
        <f>"MARCHANDIS"</f>
        <v>MARCHANDIS</v>
      </c>
      <c r="K7" s="8" t="str">
        <f>"Frais sur Achat (port)/Freight"</f>
        <v>Frais sur Achat (port)/Freight</v>
      </c>
      <c r="L7" s="8" t="str">
        <f>""</f>
        <v/>
      </c>
      <c r="M7" s="8">
        <v>0</v>
      </c>
      <c r="N7" s="8">
        <v>0</v>
      </c>
      <c r="O7" s="8">
        <v>20</v>
      </c>
      <c r="P7" s="8">
        <f t="shared" si="0"/>
        <v>0</v>
      </c>
      <c r="Q7" s="8" t="str">
        <f t="shared" si="1"/>
        <v>EUR</v>
      </c>
      <c r="R7" s="8" t="str">
        <f>"CDA278627"</f>
        <v>CDA278627</v>
      </c>
      <c r="S7" s="8" t="str">
        <f>""</f>
        <v/>
      </c>
      <c r="T7" s="8" t="str">
        <f>""</f>
        <v/>
      </c>
      <c r="U7" s="8" t="str">
        <f>""</f>
        <v/>
      </c>
      <c r="V7" s="8" t="str">
        <f>""</f>
        <v/>
      </c>
      <c r="W7" s="8" t="str">
        <f>""</f>
        <v/>
      </c>
      <c r="X7" s="8" t="str">
        <f>""</f>
        <v/>
      </c>
      <c r="Y7" s="8" t="str">
        <f>"4155308"</f>
        <v>4155308</v>
      </c>
      <c r="Z7" s="9">
        <v>44179</v>
      </c>
      <c r="AA7" s="8" t="s">
        <v>1213</v>
      </c>
      <c r="AB7" s="8" t="str">
        <f>"J0206903"</f>
        <v>J0206903</v>
      </c>
      <c r="AC7" s="8" t="str">
        <f>"BL278320"</f>
        <v>BL278320</v>
      </c>
      <c r="AD7" s="8">
        <v>30000</v>
      </c>
      <c r="AE7" s="9">
        <v>44300</v>
      </c>
      <c r="AF7" s="9">
        <v>44300</v>
      </c>
      <c r="AG7" s="8">
        <f t="shared" si="2"/>
        <v>4</v>
      </c>
      <c r="AH7" s="8">
        <f t="shared" si="3"/>
        <v>2021</v>
      </c>
    </row>
    <row r="8" spans="1:34" s="8" customFormat="1" x14ac:dyDescent="0.25">
      <c r="A8" s="8" t="s">
        <v>158</v>
      </c>
      <c r="D8" s="8" t="str">
        <f>"""SQL FR"",""EPSA_Marketplace"",""113"",""3"",""SSI029302"",""4"",""10000"""</f>
        <v>"SQL FR","EPSA_Marketplace","113","3","SSI029302","4","10000"</v>
      </c>
      <c r="E8" s="8" t="str">
        <f>"CL00569"</f>
        <v>CL00569</v>
      </c>
      <c r="F8" s="8" t="s">
        <v>1212</v>
      </c>
      <c r="G8" s="8">
        <v>0</v>
      </c>
      <c r="H8" s="14" t="str">
        <f t="shared" ref="H8:H25" si="4">"SSI028521"</f>
        <v>SSI028521</v>
      </c>
      <c r="I8" s="8" t="str">
        <f t="shared" ref="I8:I37" si="5">"APPRO"</f>
        <v>APPRO</v>
      </c>
      <c r="J8" s="8" t="str">
        <f t="shared" ref="J8:J37" si="6">"DIVERS"</f>
        <v>DIVERS</v>
      </c>
      <c r="K8" s="8" t="str">
        <f t="shared" ref="K8:K13" si="7">"PRESTATION ""COMPTA / FINANCE"" - MARS21"</f>
        <v>PRESTATION "COMPTA / FINANCE" - MARS21</v>
      </c>
      <c r="L8" s="8" t="str">
        <f>""</f>
        <v/>
      </c>
      <c r="M8" s="8">
        <v>64.8</v>
      </c>
      <c r="N8" s="8">
        <v>77.760000000000005</v>
      </c>
      <c r="O8" s="8">
        <v>20</v>
      </c>
      <c r="P8" s="8">
        <f t="shared" si="0"/>
        <v>12.960000000000008</v>
      </c>
      <c r="Q8" s="8" t="str">
        <f t="shared" si="1"/>
        <v>EUR</v>
      </c>
      <c r="R8" s="8" t="str">
        <f>""</f>
        <v/>
      </c>
      <c r="S8" s="8" t="str">
        <f>""</f>
        <v/>
      </c>
      <c r="T8" s="8" t="str">
        <f>""</f>
        <v/>
      </c>
      <c r="U8" s="8" t="str">
        <f>""</f>
        <v/>
      </c>
      <c r="V8" s="8" t="str">
        <f>""</f>
        <v/>
      </c>
      <c r="W8" s="8" t="str">
        <f>""</f>
        <v/>
      </c>
      <c r="X8" s="8" t="str">
        <f>""</f>
        <v/>
      </c>
      <c r="Y8" s="8" t="str">
        <f>""</f>
        <v/>
      </c>
      <c r="Z8" s="9" t="str">
        <f>""</f>
        <v/>
      </c>
      <c r="AA8" s="8" t="str">
        <f>""</f>
        <v/>
      </c>
      <c r="AB8" s="8" t="str">
        <f>""</f>
        <v/>
      </c>
      <c r="AC8" s="8" t="str">
        <f>""</f>
        <v/>
      </c>
      <c r="AD8" s="8">
        <v>0</v>
      </c>
      <c r="AE8" s="9" t="str">
        <f>""</f>
        <v/>
      </c>
      <c r="AF8" s="9">
        <v>44308</v>
      </c>
      <c r="AG8" s="8">
        <f t="shared" si="2"/>
        <v>4</v>
      </c>
      <c r="AH8" s="8">
        <f t="shared" si="3"/>
        <v>2021</v>
      </c>
    </row>
    <row r="9" spans="1:34" s="8" customFormat="1" x14ac:dyDescent="0.25">
      <c r="A9" s="8" t="s">
        <v>158</v>
      </c>
      <c r="D9" s="8" t="str">
        <f>"""SQL FR"",""EPSA_Marketplace"",""113"",""3"",""SSI029316"",""4"",""10000"""</f>
        <v>"SQL FR","EPSA_Marketplace","113","3","SSI029316","4","10000"</v>
      </c>
      <c r="E9" s="8" t="str">
        <f>"CL00568"</f>
        <v>CL00568</v>
      </c>
      <c r="F9" s="8" t="s">
        <v>1212</v>
      </c>
      <c r="G9" s="8">
        <v>0</v>
      </c>
      <c r="H9" s="14" t="str">
        <f t="shared" si="4"/>
        <v>SSI028521</v>
      </c>
      <c r="I9" s="8" t="str">
        <f t="shared" si="5"/>
        <v>APPRO</v>
      </c>
      <c r="J9" s="8" t="str">
        <f t="shared" si="6"/>
        <v>DIVERS</v>
      </c>
      <c r="K9" s="8" t="str">
        <f t="shared" si="7"/>
        <v>PRESTATION "COMPTA / FINANCE" - MARS21</v>
      </c>
      <c r="L9" s="8" t="str">
        <f>""</f>
        <v/>
      </c>
      <c r="M9" s="8">
        <v>399.6</v>
      </c>
      <c r="N9" s="8">
        <v>479.52</v>
      </c>
      <c r="O9" s="8">
        <v>20</v>
      </c>
      <c r="P9" s="8">
        <f t="shared" si="0"/>
        <v>79.919999999999959</v>
      </c>
      <c r="Q9" s="8" t="str">
        <f t="shared" si="1"/>
        <v>EUR</v>
      </c>
      <c r="R9" s="8" t="str">
        <f>""</f>
        <v/>
      </c>
      <c r="S9" s="8" t="str">
        <f>""</f>
        <v/>
      </c>
      <c r="T9" s="8" t="str">
        <f>""</f>
        <v/>
      </c>
      <c r="U9" s="8" t="str">
        <f>""</f>
        <v/>
      </c>
      <c r="V9" s="8" t="str">
        <f>""</f>
        <v/>
      </c>
      <c r="W9" s="8" t="str">
        <f>""</f>
        <v/>
      </c>
      <c r="X9" s="8" t="str">
        <f>""</f>
        <v/>
      </c>
      <c r="Y9" s="8" t="str">
        <f>""</f>
        <v/>
      </c>
      <c r="Z9" s="9" t="str">
        <f>""</f>
        <v/>
      </c>
      <c r="AA9" s="8" t="str">
        <f>""</f>
        <v/>
      </c>
      <c r="AB9" s="8" t="str">
        <f>""</f>
        <v/>
      </c>
      <c r="AC9" s="8" t="str">
        <f>""</f>
        <v/>
      </c>
      <c r="AD9" s="8">
        <v>0</v>
      </c>
      <c r="AE9" s="9" t="str">
        <f>""</f>
        <v/>
      </c>
      <c r="AF9" s="9">
        <v>44308</v>
      </c>
      <c r="AG9" s="8">
        <f t="shared" si="2"/>
        <v>4</v>
      </c>
      <c r="AH9" s="8">
        <f t="shared" si="3"/>
        <v>2021</v>
      </c>
    </row>
    <row r="10" spans="1:34" s="8" customFormat="1" x14ac:dyDescent="0.25">
      <c r="A10" s="8" t="s">
        <v>158</v>
      </c>
      <c r="D10" s="8" t="str">
        <f>"""SQL FR"",""EPSA_Marketplace"",""113"",""3"",""SSI029319"",""4"",""10000"""</f>
        <v>"SQL FR","EPSA_Marketplace","113","3","SSI029319","4","10000"</v>
      </c>
      <c r="E10" s="8" t="str">
        <f>"CL00563"</f>
        <v>CL00563</v>
      </c>
      <c r="F10" s="8" t="s">
        <v>1212</v>
      </c>
      <c r="G10" s="8">
        <v>0</v>
      </c>
      <c r="H10" s="14" t="str">
        <f t="shared" si="4"/>
        <v>SSI028521</v>
      </c>
      <c r="I10" s="8" t="str">
        <f t="shared" si="5"/>
        <v>APPRO</v>
      </c>
      <c r="J10" s="8" t="str">
        <f t="shared" si="6"/>
        <v>DIVERS</v>
      </c>
      <c r="K10" s="8" t="str">
        <f t="shared" si="7"/>
        <v>PRESTATION "COMPTA / FINANCE" - MARS21</v>
      </c>
      <c r="L10" s="8" t="str">
        <f>""</f>
        <v/>
      </c>
      <c r="M10" s="8">
        <v>140.4</v>
      </c>
      <c r="N10" s="8">
        <v>168.48</v>
      </c>
      <c r="O10" s="8">
        <v>20</v>
      </c>
      <c r="P10" s="8">
        <f t="shared" si="0"/>
        <v>28.079999999999984</v>
      </c>
      <c r="Q10" s="8" t="str">
        <f t="shared" si="1"/>
        <v>EUR</v>
      </c>
      <c r="R10" s="8" t="str">
        <f>""</f>
        <v/>
      </c>
      <c r="S10" s="8" t="str">
        <f>""</f>
        <v/>
      </c>
      <c r="T10" s="8" t="str">
        <f>""</f>
        <v/>
      </c>
      <c r="U10" s="8" t="str">
        <f>""</f>
        <v/>
      </c>
      <c r="V10" s="8" t="str">
        <f>""</f>
        <v/>
      </c>
      <c r="W10" s="8" t="str">
        <f>""</f>
        <v/>
      </c>
      <c r="X10" s="8" t="str">
        <f>""</f>
        <v/>
      </c>
      <c r="Y10" s="8" t="str">
        <f>""</f>
        <v/>
      </c>
      <c r="Z10" s="9" t="str">
        <f>""</f>
        <v/>
      </c>
      <c r="AA10" s="8" t="str">
        <f>""</f>
        <v/>
      </c>
      <c r="AB10" s="8" t="str">
        <f>""</f>
        <v/>
      </c>
      <c r="AC10" s="8" t="str">
        <f>""</f>
        <v/>
      </c>
      <c r="AD10" s="8">
        <v>0</v>
      </c>
      <c r="AE10" s="9" t="str">
        <f>""</f>
        <v/>
      </c>
      <c r="AF10" s="9">
        <v>44308</v>
      </c>
      <c r="AG10" s="8">
        <f t="shared" si="2"/>
        <v>4</v>
      </c>
      <c r="AH10" s="8">
        <f t="shared" si="3"/>
        <v>2021</v>
      </c>
    </row>
    <row r="11" spans="1:34" s="8" customFormat="1" x14ac:dyDescent="0.25">
      <c r="A11" s="8" t="s">
        <v>158</v>
      </c>
      <c r="D11" s="8" t="str">
        <f>"""SQL FR"",""EPSA_Marketplace"",""113"",""3"",""SSI029320"",""4"",""10000"""</f>
        <v>"SQL FR","EPSA_Marketplace","113","3","SSI029320","4","10000"</v>
      </c>
      <c r="E11" s="8" t="str">
        <f>"CL00597"</f>
        <v>CL00597</v>
      </c>
      <c r="F11" s="8" t="s">
        <v>1212</v>
      </c>
      <c r="G11" s="8">
        <v>0</v>
      </c>
      <c r="H11" s="14" t="str">
        <f t="shared" si="4"/>
        <v>SSI028521</v>
      </c>
      <c r="I11" s="8" t="str">
        <f t="shared" si="5"/>
        <v>APPRO</v>
      </c>
      <c r="J11" s="8" t="str">
        <f t="shared" si="6"/>
        <v>DIVERS</v>
      </c>
      <c r="K11" s="8" t="str">
        <f t="shared" si="7"/>
        <v>PRESTATION "COMPTA / FINANCE" - MARS21</v>
      </c>
      <c r="L11" s="8" t="str">
        <f>""</f>
        <v/>
      </c>
      <c r="M11" s="8">
        <v>129.6</v>
      </c>
      <c r="N11" s="8">
        <v>155.52000000000001</v>
      </c>
      <c r="O11" s="8">
        <v>20</v>
      </c>
      <c r="P11" s="8">
        <f t="shared" si="0"/>
        <v>25.920000000000016</v>
      </c>
      <c r="Q11" s="8" t="str">
        <f t="shared" si="1"/>
        <v>EUR</v>
      </c>
      <c r="R11" s="8" t="str">
        <f>""</f>
        <v/>
      </c>
      <c r="S11" s="8" t="str">
        <f>""</f>
        <v/>
      </c>
      <c r="T11" s="8" t="str">
        <f>""</f>
        <v/>
      </c>
      <c r="U11" s="8" t="str">
        <f>""</f>
        <v/>
      </c>
      <c r="V11" s="8" t="str">
        <f>""</f>
        <v/>
      </c>
      <c r="W11" s="8" t="str">
        <f>""</f>
        <v/>
      </c>
      <c r="X11" s="8" t="str">
        <f>""</f>
        <v/>
      </c>
      <c r="Y11" s="8" t="str">
        <f>""</f>
        <v/>
      </c>
      <c r="Z11" s="9" t="str">
        <f>""</f>
        <v/>
      </c>
      <c r="AA11" s="8" t="str">
        <f>""</f>
        <v/>
      </c>
      <c r="AB11" s="8" t="str">
        <f>""</f>
        <v/>
      </c>
      <c r="AC11" s="8" t="str">
        <f>""</f>
        <v/>
      </c>
      <c r="AD11" s="8">
        <v>0</v>
      </c>
      <c r="AE11" s="9" t="str">
        <f>""</f>
        <v/>
      </c>
      <c r="AF11" s="9">
        <v>44308</v>
      </c>
      <c r="AG11" s="8">
        <f t="shared" si="2"/>
        <v>4</v>
      </c>
      <c r="AH11" s="8">
        <f t="shared" si="3"/>
        <v>2021</v>
      </c>
    </row>
    <row r="12" spans="1:34" s="8" customFormat="1" x14ac:dyDescent="0.25">
      <c r="A12" s="8" t="s">
        <v>158</v>
      </c>
      <c r="D12" s="8" t="str">
        <f>"""SQL FR"",""EPSA_Marketplace"",""113"",""3"",""SSI029321"",""4"",""10000"""</f>
        <v>"SQL FR","EPSA_Marketplace","113","3","SSI029321","4","10000"</v>
      </c>
      <c r="E12" s="8" t="str">
        <f>"CL00594"</f>
        <v>CL00594</v>
      </c>
      <c r="F12" s="8" t="s">
        <v>1212</v>
      </c>
      <c r="G12" s="8">
        <v>0</v>
      </c>
      <c r="H12" s="14" t="str">
        <f t="shared" si="4"/>
        <v>SSI028521</v>
      </c>
      <c r="I12" s="8" t="str">
        <f t="shared" si="5"/>
        <v>APPRO</v>
      </c>
      <c r="J12" s="8" t="str">
        <f t="shared" si="6"/>
        <v>DIVERS</v>
      </c>
      <c r="K12" s="8" t="str">
        <f t="shared" si="7"/>
        <v>PRESTATION "COMPTA / FINANCE" - MARS21</v>
      </c>
      <c r="L12" s="8" t="str">
        <f>""</f>
        <v/>
      </c>
      <c r="M12" s="8">
        <v>151.19999999999999</v>
      </c>
      <c r="N12" s="8">
        <v>181.44</v>
      </c>
      <c r="O12" s="8">
        <v>20</v>
      </c>
      <c r="P12" s="8">
        <f t="shared" si="0"/>
        <v>30.240000000000009</v>
      </c>
      <c r="Q12" s="8" t="str">
        <f t="shared" si="1"/>
        <v>EUR</v>
      </c>
      <c r="R12" s="8" t="str">
        <f>""</f>
        <v/>
      </c>
      <c r="S12" s="8" t="str">
        <f>""</f>
        <v/>
      </c>
      <c r="T12" s="8" t="str">
        <f>""</f>
        <v/>
      </c>
      <c r="U12" s="8" t="str">
        <f>""</f>
        <v/>
      </c>
      <c r="V12" s="8" t="str">
        <f>""</f>
        <v/>
      </c>
      <c r="W12" s="8" t="str">
        <f>""</f>
        <v/>
      </c>
      <c r="X12" s="8" t="str">
        <f>""</f>
        <v/>
      </c>
      <c r="Y12" s="8" t="str">
        <f>""</f>
        <v/>
      </c>
      <c r="Z12" s="9" t="str">
        <f>""</f>
        <v/>
      </c>
      <c r="AA12" s="8" t="str">
        <f>""</f>
        <v/>
      </c>
      <c r="AB12" s="8" t="str">
        <f>""</f>
        <v/>
      </c>
      <c r="AC12" s="8" t="str">
        <f>""</f>
        <v/>
      </c>
      <c r="AD12" s="8">
        <v>0</v>
      </c>
      <c r="AE12" s="9" t="str">
        <f>""</f>
        <v/>
      </c>
      <c r="AF12" s="9">
        <v>44308</v>
      </c>
      <c r="AG12" s="8">
        <f t="shared" si="2"/>
        <v>4</v>
      </c>
      <c r="AH12" s="8">
        <f t="shared" si="3"/>
        <v>2021</v>
      </c>
    </row>
    <row r="13" spans="1:34" s="8" customFormat="1" x14ac:dyDescent="0.25">
      <c r="A13" s="8" t="s">
        <v>158</v>
      </c>
      <c r="D13" s="8" t="str">
        <f>"""SQL FR"",""EPSA_Marketplace"",""113"",""3"",""SSI029322"",""4"",""10000"""</f>
        <v>"SQL FR","EPSA_Marketplace","113","3","SSI029322","4","10000"</v>
      </c>
      <c r="E13" s="8" t="str">
        <f>"CL00593"</f>
        <v>CL00593</v>
      </c>
      <c r="F13" s="8" t="s">
        <v>1212</v>
      </c>
      <c r="G13" s="8">
        <v>0</v>
      </c>
      <c r="H13" s="14" t="str">
        <f t="shared" si="4"/>
        <v>SSI028521</v>
      </c>
      <c r="I13" s="8" t="str">
        <f t="shared" si="5"/>
        <v>APPRO</v>
      </c>
      <c r="J13" s="8" t="str">
        <f t="shared" si="6"/>
        <v>DIVERS</v>
      </c>
      <c r="K13" s="8" t="str">
        <f t="shared" si="7"/>
        <v>PRESTATION "COMPTA / FINANCE" - MARS21</v>
      </c>
      <c r="L13" s="8" t="str">
        <f>""</f>
        <v/>
      </c>
      <c r="M13" s="8">
        <v>32.4</v>
      </c>
      <c r="N13" s="8">
        <v>38.880000000000003</v>
      </c>
      <c r="O13" s="8">
        <v>20</v>
      </c>
      <c r="P13" s="8">
        <f t="shared" si="0"/>
        <v>6.480000000000004</v>
      </c>
      <c r="Q13" s="8" t="str">
        <f t="shared" si="1"/>
        <v>EUR</v>
      </c>
      <c r="R13" s="8" t="str">
        <f>""</f>
        <v/>
      </c>
      <c r="S13" s="8" t="str">
        <f>""</f>
        <v/>
      </c>
      <c r="T13" s="8" t="str">
        <f>""</f>
        <v/>
      </c>
      <c r="U13" s="8" t="str">
        <f>""</f>
        <v/>
      </c>
      <c r="V13" s="8" t="str">
        <f>""</f>
        <v/>
      </c>
      <c r="W13" s="8" t="str">
        <f>""</f>
        <v/>
      </c>
      <c r="X13" s="8" t="str">
        <f>""</f>
        <v/>
      </c>
      <c r="Y13" s="8" t="str">
        <f>""</f>
        <v/>
      </c>
      <c r="Z13" s="9" t="str">
        <f>""</f>
        <v/>
      </c>
      <c r="AA13" s="8" t="str">
        <f>""</f>
        <v/>
      </c>
      <c r="AB13" s="8" t="str">
        <f>""</f>
        <v/>
      </c>
      <c r="AC13" s="8" t="str">
        <f>""</f>
        <v/>
      </c>
      <c r="AD13" s="8">
        <v>0</v>
      </c>
      <c r="AE13" s="9" t="str">
        <f>""</f>
        <v/>
      </c>
      <c r="AF13" s="9">
        <v>44308</v>
      </c>
      <c r="AG13" s="8">
        <f t="shared" si="2"/>
        <v>4</v>
      </c>
      <c r="AH13" s="8">
        <f t="shared" si="3"/>
        <v>2021</v>
      </c>
    </row>
    <row r="14" spans="1:34" s="8" customFormat="1" x14ac:dyDescent="0.25">
      <c r="A14" s="8" t="s">
        <v>158</v>
      </c>
      <c r="D14" s="8" t="str">
        <f>"""SQL FR"",""EPSA_Marketplace"",""113"",""3"",""SSI029324"",""4"",""10000"""</f>
        <v>"SQL FR","EPSA_Marketplace","113","3","SSI029324","4","10000"</v>
      </c>
      <c r="E14" s="8" t="str">
        <f>"CL00595"</f>
        <v>CL00595</v>
      </c>
      <c r="F14" s="8" t="s">
        <v>1212</v>
      </c>
      <c r="G14" s="8">
        <v>0</v>
      </c>
      <c r="H14" s="14" t="str">
        <f t="shared" si="4"/>
        <v>SSI028521</v>
      </c>
      <c r="I14" s="8" t="str">
        <f t="shared" si="5"/>
        <v>APPRO</v>
      </c>
      <c r="J14" s="8" t="str">
        <f t="shared" si="6"/>
        <v>DIVERS</v>
      </c>
      <c r="K14" s="8" t="str">
        <f t="shared" ref="K14:K25" si="8">"PRESTATION  ""COMPTA / FINANCES"" - MARS21"</f>
        <v>PRESTATION  "COMPTA / FINANCES" - MARS21</v>
      </c>
      <c r="L14" s="8" t="str">
        <f>""</f>
        <v/>
      </c>
      <c r="M14" s="8">
        <v>64.8</v>
      </c>
      <c r="N14" s="8">
        <v>77.760000000000005</v>
      </c>
      <c r="O14" s="8">
        <v>20</v>
      </c>
      <c r="P14" s="8">
        <f t="shared" si="0"/>
        <v>12.960000000000008</v>
      </c>
      <c r="Q14" s="8" t="str">
        <f t="shared" si="1"/>
        <v>EUR</v>
      </c>
      <c r="R14" s="8" t="str">
        <f>""</f>
        <v/>
      </c>
      <c r="S14" s="8" t="str">
        <f>""</f>
        <v/>
      </c>
      <c r="T14" s="8" t="str">
        <f>""</f>
        <v/>
      </c>
      <c r="U14" s="8" t="str">
        <f>""</f>
        <v/>
      </c>
      <c r="V14" s="8" t="str">
        <f>""</f>
        <v/>
      </c>
      <c r="W14" s="8" t="str">
        <f>""</f>
        <v/>
      </c>
      <c r="X14" s="8" t="str">
        <f>""</f>
        <v/>
      </c>
      <c r="Y14" s="8" t="str">
        <f>""</f>
        <v/>
      </c>
      <c r="Z14" s="9" t="str">
        <f>""</f>
        <v/>
      </c>
      <c r="AA14" s="8" t="str">
        <f>""</f>
        <v/>
      </c>
      <c r="AB14" s="8" t="str">
        <f>""</f>
        <v/>
      </c>
      <c r="AC14" s="8" t="str">
        <f>""</f>
        <v/>
      </c>
      <c r="AD14" s="8">
        <v>0</v>
      </c>
      <c r="AE14" s="9" t="str">
        <f>""</f>
        <v/>
      </c>
      <c r="AF14" s="9">
        <v>44308</v>
      </c>
      <c r="AG14" s="8">
        <f t="shared" si="2"/>
        <v>4</v>
      </c>
      <c r="AH14" s="8">
        <f t="shared" si="3"/>
        <v>2021</v>
      </c>
    </row>
    <row r="15" spans="1:34" s="8" customFormat="1" x14ac:dyDescent="0.25">
      <c r="A15" s="8" t="s">
        <v>158</v>
      </c>
      <c r="D15" s="8" t="str">
        <f>"""SQL FR"",""EPSA_Marketplace"",""113"",""3"",""SSI029326"",""4"",""10000"""</f>
        <v>"SQL FR","EPSA_Marketplace","113","3","SSI029326","4","10000"</v>
      </c>
      <c r="E15" s="8" t="str">
        <f>"CL00607"</f>
        <v>CL00607</v>
      </c>
      <c r="F15" s="8" t="s">
        <v>1212</v>
      </c>
      <c r="G15" s="8">
        <v>0</v>
      </c>
      <c r="H15" s="14" t="str">
        <f t="shared" si="4"/>
        <v>SSI028521</v>
      </c>
      <c r="I15" s="8" t="str">
        <f t="shared" si="5"/>
        <v>APPRO</v>
      </c>
      <c r="J15" s="8" t="str">
        <f t="shared" si="6"/>
        <v>DIVERS</v>
      </c>
      <c r="K15" s="8" t="str">
        <f t="shared" si="8"/>
        <v>PRESTATION  "COMPTA / FINANCES" - MARS21</v>
      </c>
      <c r="L15" s="8" t="str">
        <f>""</f>
        <v/>
      </c>
      <c r="M15" s="8">
        <v>712.8</v>
      </c>
      <c r="N15" s="8">
        <v>855.36</v>
      </c>
      <c r="O15" s="8">
        <v>20</v>
      </c>
      <c r="P15" s="8">
        <f t="shared" si="0"/>
        <v>142.56000000000006</v>
      </c>
      <c r="Q15" s="8" t="str">
        <f t="shared" si="1"/>
        <v>EUR</v>
      </c>
      <c r="R15" s="8" t="str">
        <f>""</f>
        <v/>
      </c>
      <c r="S15" s="8" t="str">
        <f>""</f>
        <v/>
      </c>
      <c r="T15" s="8" t="str">
        <f>""</f>
        <v/>
      </c>
      <c r="U15" s="8" t="str">
        <f>""</f>
        <v/>
      </c>
      <c r="V15" s="8" t="str">
        <f>""</f>
        <v/>
      </c>
      <c r="W15" s="8" t="str">
        <f>""</f>
        <v/>
      </c>
      <c r="X15" s="8" t="str">
        <f>""</f>
        <v/>
      </c>
      <c r="Y15" s="8" t="str">
        <f>""</f>
        <v/>
      </c>
      <c r="Z15" s="9" t="str">
        <f>""</f>
        <v/>
      </c>
      <c r="AA15" s="8" t="str">
        <f>""</f>
        <v/>
      </c>
      <c r="AB15" s="8" t="str">
        <f>""</f>
        <v/>
      </c>
      <c r="AC15" s="8" t="str">
        <f>""</f>
        <v/>
      </c>
      <c r="AD15" s="8">
        <v>0</v>
      </c>
      <c r="AE15" s="9" t="str">
        <f>""</f>
        <v/>
      </c>
      <c r="AF15" s="9">
        <v>44308</v>
      </c>
      <c r="AG15" s="8">
        <f t="shared" si="2"/>
        <v>4</v>
      </c>
      <c r="AH15" s="8">
        <f t="shared" si="3"/>
        <v>2021</v>
      </c>
    </row>
    <row r="16" spans="1:34" s="8" customFormat="1" x14ac:dyDescent="0.25">
      <c r="A16" s="8" t="s">
        <v>158</v>
      </c>
      <c r="D16" s="8" t="str">
        <f>"""SQL FR"",""EPSA_Marketplace"",""113"",""3"",""SSI029327"",""4"",""10000"""</f>
        <v>"SQL FR","EPSA_Marketplace","113","3","SSI029327","4","10000"</v>
      </c>
      <c r="E16" s="8" t="str">
        <f>"CL00608"</f>
        <v>CL00608</v>
      </c>
      <c r="F16" s="8" t="s">
        <v>1212</v>
      </c>
      <c r="G16" s="8">
        <v>0</v>
      </c>
      <c r="H16" s="14" t="str">
        <f t="shared" si="4"/>
        <v>SSI028521</v>
      </c>
      <c r="I16" s="8" t="str">
        <f t="shared" si="5"/>
        <v>APPRO</v>
      </c>
      <c r="J16" s="8" t="str">
        <f t="shared" si="6"/>
        <v>DIVERS</v>
      </c>
      <c r="K16" s="8" t="str">
        <f t="shared" si="8"/>
        <v>PRESTATION  "COMPTA / FINANCES" - MARS21</v>
      </c>
      <c r="L16" s="8" t="str">
        <f>""</f>
        <v/>
      </c>
      <c r="M16" s="8">
        <v>32.4</v>
      </c>
      <c r="N16" s="8">
        <v>38.880000000000003</v>
      </c>
      <c r="O16" s="8">
        <v>20</v>
      </c>
      <c r="P16" s="8">
        <f t="shared" si="0"/>
        <v>6.480000000000004</v>
      </c>
      <c r="Q16" s="8" t="str">
        <f t="shared" si="1"/>
        <v>EUR</v>
      </c>
      <c r="R16" s="8" t="str">
        <f>""</f>
        <v/>
      </c>
      <c r="S16" s="8" t="str">
        <f>""</f>
        <v/>
      </c>
      <c r="T16" s="8" t="str">
        <f>""</f>
        <v/>
      </c>
      <c r="U16" s="8" t="str">
        <f>""</f>
        <v/>
      </c>
      <c r="V16" s="8" t="str">
        <f>""</f>
        <v/>
      </c>
      <c r="W16" s="8" t="str">
        <f>""</f>
        <v/>
      </c>
      <c r="X16" s="8" t="str">
        <f>""</f>
        <v/>
      </c>
      <c r="Y16" s="8" t="str">
        <f>""</f>
        <v/>
      </c>
      <c r="Z16" s="9" t="str">
        <f>""</f>
        <v/>
      </c>
      <c r="AA16" s="8" t="str">
        <f>""</f>
        <v/>
      </c>
      <c r="AB16" s="8" t="str">
        <f>""</f>
        <v/>
      </c>
      <c r="AC16" s="8" t="str">
        <f>""</f>
        <v/>
      </c>
      <c r="AD16" s="8">
        <v>0</v>
      </c>
      <c r="AE16" s="9" t="str">
        <f>""</f>
        <v/>
      </c>
      <c r="AF16" s="9">
        <v>44308</v>
      </c>
      <c r="AG16" s="8">
        <f t="shared" si="2"/>
        <v>4</v>
      </c>
      <c r="AH16" s="8">
        <f t="shared" si="3"/>
        <v>2021</v>
      </c>
    </row>
    <row r="17" spans="1:34" s="8" customFormat="1" x14ac:dyDescent="0.25">
      <c r="A17" s="8" t="s">
        <v>158</v>
      </c>
      <c r="D17" s="8" t="str">
        <f>"""SQL FR"",""EPSA_Marketplace"",""113"",""3"",""SSI029333"",""4"",""10000"""</f>
        <v>"SQL FR","EPSA_Marketplace","113","3","SSI029333","4","10000"</v>
      </c>
      <c r="E17" s="8" t="str">
        <f>"CL00633"</f>
        <v>CL00633</v>
      </c>
      <c r="F17" s="8" t="s">
        <v>1212</v>
      </c>
      <c r="G17" s="8">
        <v>0</v>
      </c>
      <c r="H17" s="14" t="str">
        <f t="shared" si="4"/>
        <v>SSI028521</v>
      </c>
      <c r="I17" s="8" t="str">
        <f t="shared" si="5"/>
        <v>APPRO</v>
      </c>
      <c r="J17" s="8" t="str">
        <f t="shared" si="6"/>
        <v>DIVERS</v>
      </c>
      <c r="K17" s="8" t="str">
        <f t="shared" si="8"/>
        <v>PRESTATION  "COMPTA / FINANCES" - MARS21</v>
      </c>
      <c r="L17" s="8" t="str">
        <f>""</f>
        <v/>
      </c>
      <c r="M17" s="8">
        <v>982.8</v>
      </c>
      <c r="N17" s="8">
        <v>1179.3599999999999</v>
      </c>
      <c r="O17" s="8">
        <v>20</v>
      </c>
      <c r="P17" s="8">
        <f t="shared" si="0"/>
        <v>196.55999999999995</v>
      </c>
      <c r="Q17" s="8" t="str">
        <f t="shared" si="1"/>
        <v>EUR</v>
      </c>
      <c r="R17" s="8" t="str">
        <f>""</f>
        <v/>
      </c>
      <c r="S17" s="8" t="str">
        <f>""</f>
        <v/>
      </c>
      <c r="T17" s="8" t="str">
        <f>""</f>
        <v/>
      </c>
      <c r="U17" s="8" t="str">
        <f>""</f>
        <v/>
      </c>
      <c r="V17" s="8" t="str">
        <f>""</f>
        <v/>
      </c>
      <c r="W17" s="8" t="str">
        <f>""</f>
        <v/>
      </c>
      <c r="X17" s="8" t="str">
        <f>""</f>
        <v/>
      </c>
      <c r="Y17" s="8" t="str">
        <f>""</f>
        <v/>
      </c>
      <c r="Z17" s="9" t="str">
        <f>""</f>
        <v/>
      </c>
      <c r="AA17" s="8" t="str">
        <f>""</f>
        <v/>
      </c>
      <c r="AB17" s="8" t="str">
        <f>""</f>
        <v/>
      </c>
      <c r="AC17" s="8" t="str">
        <f>""</f>
        <v/>
      </c>
      <c r="AD17" s="8">
        <v>0</v>
      </c>
      <c r="AE17" s="9" t="str">
        <f>""</f>
        <v/>
      </c>
      <c r="AF17" s="9">
        <v>44308</v>
      </c>
      <c r="AG17" s="8">
        <f t="shared" si="2"/>
        <v>4</v>
      </c>
      <c r="AH17" s="8">
        <f t="shared" si="3"/>
        <v>2021</v>
      </c>
    </row>
    <row r="18" spans="1:34" s="8" customFormat="1" x14ac:dyDescent="0.25">
      <c r="A18" s="8" t="s">
        <v>158</v>
      </c>
      <c r="D18" s="8" t="str">
        <f>"""SQL FR"",""EPSA_Marketplace"",""113"",""3"",""SSI029334"",""4"",""10000"""</f>
        <v>"SQL FR","EPSA_Marketplace","113","3","SSI029334","4","10000"</v>
      </c>
      <c r="E18" s="8" t="str">
        <f>"CL00637"</f>
        <v>CL00637</v>
      </c>
      <c r="F18" s="8" t="s">
        <v>1212</v>
      </c>
      <c r="G18" s="8">
        <v>0</v>
      </c>
      <c r="H18" s="14" t="str">
        <f t="shared" si="4"/>
        <v>SSI028521</v>
      </c>
      <c r="I18" s="8" t="str">
        <f t="shared" si="5"/>
        <v>APPRO</v>
      </c>
      <c r="J18" s="8" t="str">
        <f t="shared" si="6"/>
        <v>DIVERS</v>
      </c>
      <c r="K18" s="8" t="str">
        <f t="shared" si="8"/>
        <v>PRESTATION  "COMPTA / FINANCES" - MARS21</v>
      </c>
      <c r="L18" s="8" t="str">
        <f>""</f>
        <v/>
      </c>
      <c r="M18" s="8">
        <v>540</v>
      </c>
      <c r="N18" s="8">
        <v>648</v>
      </c>
      <c r="O18" s="8">
        <v>20</v>
      </c>
      <c r="P18" s="8">
        <f t="shared" si="0"/>
        <v>108</v>
      </c>
      <c r="Q18" s="8" t="str">
        <f t="shared" si="1"/>
        <v>EUR</v>
      </c>
      <c r="R18" s="8" t="str">
        <f>""</f>
        <v/>
      </c>
      <c r="S18" s="8" t="str">
        <f>""</f>
        <v/>
      </c>
      <c r="T18" s="8" t="str">
        <f>""</f>
        <v/>
      </c>
      <c r="U18" s="8" t="str">
        <f>""</f>
        <v/>
      </c>
      <c r="V18" s="8" t="str">
        <f>""</f>
        <v/>
      </c>
      <c r="W18" s="8" t="str">
        <f>""</f>
        <v/>
      </c>
      <c r="X18" s="8" t="str">
        <f>""</f>
        <v/>
      </c>
      <c r="Y18" s="8" t="str">
        <f>""</f>
        <v/>
      </c>
      <c r="Z18" s="9" t="str">
        <f>""</f>
        <v/>
      </c>
      <c r="AA18" s="8" t="str">
        <f>""</f>
        <v/>
      </c>
      <c r="AB18" s="8" t="str">
        <f>""</f>
        <v/>
      </c>
      <c r="AC18" s="8" t="str">
        <f>""</f>
        <v/>
      </c>
      <c r="AD18" s="8">
        <v>0</v>
      </c>
      <c r="AE18" s="9" t="str">
        <f>""</f>
        <v/>
      </c>
      <c r="AF18" s="9">
        <v>44308</v>
      </c>
      <c r="AG18" s="8">
        <f t="shared" si="2"/>
        <v>4</v>
      </c>
      <c r="AH18" s="8">
        <f t="shared" si="3"/>
        <v>2021</v>
      </c>
    </row>
    <row r="19" spans="1:34" s="8" customFormat="1" x14ac:dyDescent="0.25">
      <c r="A19" s="8" t="s">
        <v>158</v>
      </c>
      <c r="D19" s="8" t="str">
        <f>"""SQL FR"",""EPSA_Marketplace"",""113"",""3"",""SSI029335"",""4"",""10000"""</f>
        <v>"SQL FR","EPSA_Marketplace","113","3","SSI029335","4","10000"</v>
      </c>
      <c r="E19" s="8" t="str">
        <f>"CL00638"</f>
        <v>CL00638</v>
      </c>
      <c r="F19" s="8" t="s">
        <v>1212</v>
      </c>
      <c r="G19" s="8">
        <v>0</v>
      </c>
      <c r="H19" s="14" t="str">
        <f t="shared" si="4"/>
        <v>SSI028521</v>
      </c>
      <c r="I19" s="8" t="str">
        <f t="shared" si="5"/>
        <v>APPRO</v>
      </c>
      <c r="J19" s="8" t="str">
        <f t="shared" si="6"/>
        <v>DIVERS</v>
      </c>
      <c r="K19" s="8" t="str">
        <f t="shared" si="8"/>
        <v>PRESTATION  "COMPTA / FINANCES" - MARS21</v>
      </c>
      <c r="L19" s="8" t="str">
        <f>""</f>
        <v/>
      </c>
      <c r="M19" s="8">
        <v>1900.8</v>
      </c>
      <c r="N19" s="8">
        <v>2280.96</v>
      </c>
      <c r="O19" s="8">
        <v>20</v>
      </c>
      <c r="P19" s="8">
        <f t="shared" si="0"/>
        <v>380.16000000000008</v>
      </c>
      <c r="Q19" s="8" t="str">
        <f t="shared" si="1"/>
        <v>EUR</v>
      </c>
      <c r="R19" s="8" t="str">
        <f>""</f>
        <v/>
      </c>
      <c r="S19" s="8" t="str">
        <f>""</f>
        <v/>
      </c>
      <c r="T19" s="8" t="str">
        <f>""</f>
        <v/>
      </c>
      <c r="U19" s="8" t="str">
        <f>""</f>
        <v/>
      </c>
      <c r="V19" s="8" t="str">
        <f>""</f>
        <v/>
      </c>
      <c r="W19" s="8" t="str">
        <f>""</f>
        <v/>
      </c>
      <c r="X19" s="8" t="str">
        <f>""</f>
        <v/>
      </c>
      <c r="Y19" s="8" t="str">
        <f>""</f>
        <v/>
      </c>
      <c r="Z19" s="9" t="str">
        <f>""</f>
        <v/>
      </c>
      <c r="AA19" s="8" t="str">
        <f>""</f>
        <v/>
      </c>
      <c r="AB19" s="8" t="str">
        <f>""</f>
        <v/>
      </c>
      <c r="AC19" s="8" t="str">
        <f>""</f>
        <v/>
      </c>
      <c r="AD19" s="8">
        <v>0</v>
      </c>
      <c r="AE19" s="9" t="str">
        <f>""</f>
        <v/>
      </c>
      <c r="AF19" s="9">
        <v>44308</v>
      </c>
      <c r="AG19" s="8">
        <f t="shared" si="2"/>
        <v>4</v>
      </c>
      <c r="AH19" s="8">
        <f t="shared" si="3"/>
        <v>2021</v>
      </c>
    </row>
    <row r="20" spans="1:34" s="8" customFormat="1" x14ac:dyDescent="0.25">
      <c r="A20" s="8" t="s">
        <v>158</v>
      </c>
      <c r="D20" s="8" t="str">
        <f>"""SQL FR"",""EPSA_Marketplace"",""113"",""3"",""SSI029336"",""4"",""10000"""</f>
        <v>"SQL FR","EPSA_Marketplace","113","3","SSI029336","4","10000"</v>
      </c>
      <c r="E20" s="8" t="str">
        <f>"CL00639"</f>
        <v>CL00639</v>
      </c>
      <c r="F20" s="8" t="s">
        <v>1212</v>
      </c>
      <c r="G20" s="8">
        <v>0</v>
      </c>
      <c r="H20" s="14" t="str">
        <f t="shared" si="4"/>
        <v>SSI028521</v>
      </c>
      <c r="I20" s="8" t="str">
        <f t="shared" si="5"/>
        <v>APPRO</v>
      </c>
      <c r="J20" s="8" t="str">
        <f t="shared" si="6"/>
        <v>DIVERS</v>
      </c>
      <c r="K20" s="8" t="str">
        <f t="shared" si="8"/>
        <v>PRESTATION  "COMPTA / FINANCES" - MARS21</v>
      </c>
      <c r="L20" s="8" t="str">
        <f>""</f>
        <v/>
      </c>
      <c r="M20" s="8">
        <v>226.8</v>
      </c>
      <c r="N20" s="8">
        <v>272.16000000000003</v>
      </c>
      <c r="O20" s="8">
        <v>20</v>
      </c>
      <c r="P20" s="8">
        <f t="shared" si="0"/>
        <v>45.360000000000014</v>
      </c>
      <c r="Q20" s="8" t="str">
        <f t="shared" si="1"/>
        <v>EUR</v>
      </c>
      <c r="R20" s="8" t="str">
        <f>""</f>
        <v/>
      </c>
      <c r="S20" s="8" t="str">
        <f>""</f>
        <v/>
      </c>
      <c r="T20" s="8" t="str">
        <f>""</f>
        <v/>
      </c>
      <c r="U20" s="8" t="str">
        <f>""</f>
        <v/>
      </c>
      <c r="V20" s="8" t="str">
        <f>""</f>
        <v/>
      </c>
      <c r="W20" s="8" t="str">
        <f>""</f>
        <v/>
      </c>
      <c r="X20" s="8" t="str">
        <f>""</f>
        <v/>
      </c>
      <c r="Y20" s="8" t="str">
        <f>""</f>
        <v/>
      </c>
      <c r="Z20" s="9" t="str">
        <f>""</f>
        <v/>
      </c>
      <c r="AA20" s="8" t="str">
        <f>""</f>
        <v/>
      </c>
      <c r="AB20" s="8" t="str">
        <f>""</f>
        <v/>
      </c>
      <c r="AC20" s="8" t="str">
        <f>""</f>
        <v/>
      </c>
      <c r="AD20" s="8">
        <v>0</v>
      </c>
      <c r="AE20" s="9" t="str">
        <f>""</f>
        <v/>
      </c>
      <c r="AF20" s="9">
        <v>44308</v>
      </c>
      <c r="AG20" s="8">
        <f t="shared" si="2"/>
        <v>4</v>
      </c>
      <c r="AH20" s="8">
        <f t="shared" si="3"/>
        <v>2021</v>
      </c>
    </row>
    <row r="21" spans="1:34" s="8" customFormat="1" x14ac:dyDescent="0.25">
      <c r="A21" s="8" t="s">
        <v>158</v>
      </c>
      <c r="D21" s="8" t="str">
        <f>"""SQL FR"",""EPSA_Marketplace"",""113"",""3"",""SSI029337"",""4"",""10000"""</f>
        <v>"SQL FR","EPSA_Marketplace","113","3","SSI029337","4","10000"</v>
      </c>
      <c r="E21" s="8" t="str">
        <f>"CL00640"</f>
        <v>CL00640</v>
      </c>
      <c r="F21" s="8" t="s">
        <v>1212</v>
      </c>
      <c r="G21" s="8">
        <v>0</v>
      </c>
      <c r="H21" s="14" t="str">
        <f t="shared" si="4"/>
        <v>SSI028521</v>
      </c>
      <c r="I21" s="8" t="str">
        <f t="shared" si="5"/>
        <v>APPRO</v>
      </c>
      <c r="J21" s="8" t="str">
        <f t="shared" si="6"/>
        <v>DIVERS</v>
      </c>
      <c r="K21" s="8" t="str">
        <f t="shared" si="8"/>
        <v>PRESTATION  "COMPTA / FINANCES" - MARS21</v>
      </c>
      <c r="L21" s="8" t="str">
        <f>""</f>
        <v/>
      </c>
      <c r="M21" s="8">
        <v>75.599999999999994</v>
      </c>
      <c r="N21" s="8">
        <v>90.72</v>
      </c>
      <c r="O21" s="8">
        <v>20</v>
      </c>
      <c r="P21" s="8">
        <f t="shared" si="0"/>
        <v>15.120000000000005</v>
      </c>
      <c r="Q21" s="8" t="str">
        <f t="shared" si="1"/>
        <v>EUR</v>
      </c>
      <c r="R21" s="8" t="str">
        <f>""</f>
        <v/>
      </c>
      <c r="S21" s="8" t="str">
        <f>""</f>
        <v/>
      </c>
      <c r="T21" s="8" t="str">
        <f>""</f>
        <v/>
      </c>
      <c r="U21" s="8" t="str">
        <f>""</f>
        <v/>
      </c>
      <c r="V21" s="8" t="str">
        <f>""</f>
        <v/>
      </c>
      <c r="W21" s="8" t="str">
        <f>""</f>
        <v/>
      </c>
      <c r="X21" s="8" t="str">
        <f>""</f>
        <v/>
      </c>
      <c r="Y21" s="8" t="str">
        <f>""</f>
        <v/>
      </c>
      <c r="Z21" s="9" t="str">
        <f>""</f>
        <v/>
      </c>
      <c r="AA21" s="8" t="str">
        <f>""</f>
        <v/>
      </c>
      <c r="AB21" s="8" t="str">
        <f>""</f>
        <v/>
      </c>
      <c r="AC21" s="8" t="str">
        <f>""</f>
        <v/>
      </c>
      <c r="AD21" s="8">
        <v>0</v>
      </c>
      <c r="AE21" s="9" t="str">
        <f>""</f>
        <v/>
      </c>
      <c r="AF21" s="9">
        <v>44308</v>
      </c>
      <c r="AG21" s="8">
        <f t="shared" si="2"/>
        <v>4</v>
      </c>
      <c r="AH21" s="8">
        <f t="shared" si="3"/>
        <v>2021</v>
      </c>
    </row>
    <row r="22" spans="1:34" s="8" customFormat="1" x14ac:dyDescent="0.25">
      <c r="A22" s="8" t="s">
        <v>158</v>
      </c>
      <c r="D22" s="8" t="str">
        <f>"""SQL FR"",""EPSA_Marketplace"",""113"",""3"",""SSI029338"",""4"",""10000"""</f>
        <v>"SQL FR","EPSA_Marketplace","113","3","SSI029338","4","10000"</v>
      </c>
      <c r="E22" s="8" t="str">
        <f>"CL00642"</f>
        <v>CL00642</v>
      </c>
      <c r="F22" s="8" t="s">
        <v>1212</v>
      </c>
      <c r="G22" s="8">
        <v>0</v>
      </c>
      <c r="H22" s="14" t="str">
        <f t="shared" si="4"/>
        <v>SSI028521</v>
      </c>
      <c r="I22" s="8" t="str">
        <f t="shared" si="5"/>
        <v>APPRO</v>
      </c>
      <c r="J22" s="8" t="str">
        <f t="shared" si="6"/>
        <v>DIVERS</v>
      </c>
      <c r="K22" s="8" t="str">
        <f t="shared" si="8"/>
        <v>PRESTATION  "COMPTA / FINANCES" - MARS21</v>
      </c>
      <c r="L22" s="8" t="str">
        <f>""</f>
        <v/>
      </c>
      <c r="M22" s="8">
        <v>2484</v>
      </c>
      <c r="N22" s="8">
        <v>2980.8</v>
      </c>
      <c r="O22" s="8">
        <v>20</v>
      </c>
      <c r="P22" s="8">
        <f t="shared" si="0"/>
        <v>496.80000000000018</v>
      </c>
      <c r="Q22" s="8" t="str">
        <f t="shared" si="1"/>
        <v>EUR</v>
      </c>
      <c r="R22" s="8" t="str">
        <f>""</f>
        <v/>
      </c>
      <c r="S22" s="8" t="str">
        <f>""</f>
        <v/>
      </c>
      <c r="T22" s="8" t="str">
        <f>""</f>
        <v/>
      </c>
      <c r="U22" s="8" t="str">
        <f>""</f>
        <v/>
      </c>
      <c r="V22" s="8" t="str">
        <f>""</f>
        <v/>
      </c>
      <c r="W22" s="8" t="str">
        <f>""</f>
        <v/>
      </c>
      <c r="X22" s="8" t="str">
        <f>""</f>
        <v/>
      </c>
      <c r="Y22" s="8" t="str">
        <f>""</f>
        <v/>
      </c>
      <c r="Z22" s="9" t="str">
        <f>""</f>
        <v/>
      </c>
      <c r="AA22" s="8" t="str">
        <f>""</f>
        <v/>
      </c>
      <c r="AB22" s="8" t="str">
        <f>""</f>
        <v/>
      </c>
      <c r="AC22" s="8" t="str">
        <f>""</f>
        <v/>
      </c>
      <c r="AD22" s="8">
        <v>0</v>
      </c>
      <c r="AE22" s="9" t="str">
        <f>""</f>
        <v/>
      </c>
      <c r="AF22" s="9">
        <v>44308</v>
      </c>
      <c r="AG22" s="8">
        <f t="shared" si="2"/>
        <v>4</v>
      </c>
      <c r="AH22" s="8">
        <f t="shared" si="3"/>
        <v>2021</v>
      </c>
    </row>
    <row r="23" spans="1:34" s="8" customFormat="1" x14ac:dyDescent="0.25">
      <c r="A23" s="8" t="s">
        <v>158</v>
      </c>
      <c r="D23" s="8" t="str">
        <f>"""SQL FR"",""EPSA_Marketplace"",""113"",""3"",""SSI029349"",""4"",""10000"""</f>
        <v>"SQL FR","EPSA_Marketplace","113","3","SSI029349","4","10000"</v>
      </c>
      <c r="E23" s="8" t="str">
        <f>"CL00643"</f>
        <v>CL00643</v>
      </c>
      <c r="F23" s="8" t="s">
        <v>1212</v>
      </c>
      <c r="G23" s="8">
        <v>0</v>
      </c>
      <c r="H23" s="14" t="str">
        <f t="shared" si="4"/>
        <v>SSI028521</v>
      </c>
      <c r="I23" s="8" t="str">
        <f t="shared" si="5"/>
        <v>APPRO</v>
      </c>
      <c r="J23" s="8" t="str">
        <f t="shared" si="6"/>
        <v>DIVERS</v>
      </c>
      <c r="K23" s="8" t="str">
        <f t="shared" si="8"/>
        <v>PRESTATION  "COMPTA / FINANCES" - MARS21</v>
      </c>
      <c r="L23" s="8" t="str">
        <f>""</f>
        <v/>
      </c>
      <c r="M23" s="8">
        <v>162</v>
      </c>
      <c r="N23" s="8">
        <v>194.4</v>
      </c>
      <c r="O23" s="8">
        <v>20</v>
      </c>
      <c r="P23" s="8">
        <f t="shared" si="0"/>
        <v>32.400000000000006</v>
      </c>
      <c r="Q23" s="8" t="str">
        <f t="shared" si="1"/>
        <v>EUR</v>
      </c>
      <c r="R23" s="8" t="str">
        <f>""</f>
        <v/>
      </c>
      <c r="S23" s="8" t="str">
        <f>""</f>
        <v/>
      </c>
      <c r="T23" s="8" t="str">
        <f>""</f>
        <v/>
      </c>
      <c r="U23" s="8" t="str">
        <f>""</f>
        <v/>
      </c>
      <c r="V23" s="8" t="str">
        <f>""</f>
        <v/>
      </c>
      <c r="W23" s="8" t="str">
        <f>""</f>
        <v/>
      </c>
      <c r="X23" s="8" t="str">
        <f>""</f>
        <v/>
      </c>
      <c r="Y23" s="8" t="str">
        <f>""</f>
        <v/>
      </c>
      <c r="Z23" s="9" t="str">
        <f>""</f>
        <v/>
      </c>
      <c r="AA23" s="8" t="str">
        <f>""</f>
        <v/>
      </c>
      <c r="AB23" s="8" t="str">
        <f>""</f>
        <v/>
      </c>
      <c r="AC23" s="8" t="str">
        <f>""</f>
        <v/>
      </c>
      <c r="AD23" s="8">
        <v>0</v>
      </c>
      <c r="AE23" s="9" t="str">
        <f>""</f>
        <v/>
      </c>
      <c r="AF23" s="9">
        <v>44308</v>
      </c>
      <c r="AG23" s="8">
        <f t="shared" si="2"/>
        <v>4</v>
      </c>
      <c r="AH23" s="8">
        <f t="shared" si="3"/>
        <v>2021</v>
      </c>
    </row>
    <row r="24" spans="1:34" s="8" customFormat="1" x14ac:dyDescent="0.25">
      <c r="A24" s="8" t="s">
        <v>158</v>
      </c>
      <c r="D24" s="8" t="str">
        <f>"""SQL FR"",""EPSA_Marketplace"",""113"",""3"",""SSI029356"",""4"",""10000"""</f>
        <v>"SQL FR","EPSA_Marketplace","113","3","SSI029356","4","10000"</v>
      </c>
      <c r="E24" s="8" t="str">
        <f>"SCUST1905"</f>
        <v>SCUST1905</v>
      </c>
      <c r="F24" s="8" t="s">
        <v>1212</v>
      </c>
      <c r="G24" s="8">
        <v>0</v>
      </c>
      <c r="H24" s="14" t="str">
        <f t="shared" si="4"/>
        <v>SSI028521</v>
      </c>
      <c r="I24" s="8" t="str">
        <f t="shared" si="5"/>
        <v>APPRO</v>
      </c>
      <c r="J24" s="8" t="str">
        <f t="shared" si="6"/>
        <v>DIVERS</v>
      </c>
      <c r="K24" s="8" t="str">
        <f t="shared" si="8"/>
        <v>PRESTATION  "COMPTA / FINANCES" - MARS21</v>
      </c>
      <c r="L24" s="8" t="str">
        <f>""</f>
        <v/>
      </c>
      <c r="M24" s="8">
        <v>10.8</v>
      </c>
      <c r="N24" s="8">
        <v>12.96</v>
      </c>
      <c r="O24" s="8">
        <v>20</v>
      </c>
      <c r="P24" s="8">
        <f t="shared" si="0"/>
        <v>2.16</v>
      </c>
      <c r="Q24" s="8" t="str">
        <f t="shared" si="1"/>
        <v>EUR</v>
      </c>
      <c r="R24" s="8" t="str">
        <f>""</f>
        <v/>
      </c>
      <c r="S24" s="8" t="str">
        <f>""</f>
        <v/>
      </c>
      <c r="T24" s="8" t="str">
        <f>""</f>
        <v/>
      </c>
      <c r="U24" s="8" t="str">
        <f>""</f>
        <v/>
      </c>
      <c r="V24" s="8" t="str">
        <f>""</f>
        <v/>
      </c>
      <c r="W24" s="8" t="str">
        <f>""</f>
        <v/>
      </c>
      <c r="X24" s="8" t="str">
        <f>""</f>
        <v/>
      </c>
      <c r="Y24" s="8" t="str">
        <f>""</f>
        <v/>
      </c>
      <c r="Z24" s="9" t="str">
        <f>""</f>
        <v/>
      </c>
      <c r="AA24" s="8" t="str">
        <f>""</f>
        <v/>
      </c>
      <c r="AB24" s="8" t="str">
        <f>""</f>
        <v/>
      </c>
      <c r="AC24" s="8" t="str">
        <f>""</f>
        <v/>
      </c>
      <c r="AD24" s="8">
        <v>0</v>
      </c>
      <c r="AE24" s="9" t="str">
        <f>""</f>
        <v/>
      </c>
      <c r="AF24" s="9">
        <v>44308</v>
      </c>
      <c r="AG24" s="8">
        <f t="shared" si="2"/>
        <v>4</v>
      </c>
      <c r="AH24" s="8">
        <f t="shared" si="3"/>
        <v>2021</v>
      </c>
    </row>
    <row r="25" spans="1:34" s="8" customFormat="1" x14ac:dyDescent="0.25">
      <c r="A25" s="8" t="s">
        <v>158</v>
      </c>
      <c r="D25" s="8" t="str">
        <f>"""SQL FR"",""EPSA_Marketplace"",""113"",""3"",""SSI029372"",""4"",""10000"""</f>
        <v>"SQL FR","EPSA_Marketplace","113","3","SSI029372","4","10000"</v>
      </c>
      <c r="E25" s="8" t="str">
        <f>"CL00596"</f>
        <v>CL00596</v>
      </c>
      <c r="F25" s="8" t="s">
        <v>1212</v>
      </c>
      <c r="G25" s="8">
        <v>0</v>
      </c>
      <c r="H25" s="14" t="str">
        <f t="shared" si="4"/>
        <v>SSI028521</v>
      </c>
      <c r="I25" s="8" t="str">
        <f t="shared" si="5"/>
        <v>APPRO</v>
      </c>
      <c r="J25" s="8" t="str">
        <f t="shared" si="6"/>
        <v>DIVERS</v>
      </c>
      <c r="K25" s="8" t="str">
        <f t="shared" si="8"/>
        <v>PRESTATION  "COMPTA / FINANCES" - MARS21</v>
      </c>
      <c r="L25" s="8" t="str">
        <f>""</f>
        <v/>
      </c>
      <c r="M25" s="8">
        <v>10.8</v>
      </c>
      <c r="N25" s="8">
        <v>12.96</v>
      </c>
      <c r="O25" s="8">
        <v>20</v>
      </c>
      <c r="P25" s="8">
        <f t="shared" si="0"/>
        <v>2.16</v>
      </c>
      <c r="Q25" s="8" t="str">
        <f t="shared" si="1"/>
        <v>EUR</v>
      </c>
      <c r="R25" s="8" t="str">
        <f>""</f>
        <v/>
      </c>
      <c r="S25" s="8" t="str">
        <f>""</f>
        <v/>
      </c>
      <c r="T25" s="8" t="str">
        <f>""</f>
        <v/>
      </c>
      <c r="U25" s="8" t="str">
        <f>""</f>
        <v/>
      </c>
      <c r="V25" s="8" t="str">
        <f>""</f>
        <v/>
      </c>
      <c r="W25" s="8" t="str">
        <f>""</f>
        <v/>
      </c>
      <c r="X25" s="8" t="str">
        <f>""</f>
        <v/>
      </c>
      <c r="Y25" s="8" t="str">
        <f>""</f>
        <v/>
      </c>
      <c r="Z25" s="9" t="str">
        <f>""</f>
        <v/>
      </c>
      <c r="AA25" s="8" t="str">
        <f>""</f>
        <v/>
      </c>
      <c r="AB25" s="8" t="str">
        <f>""</f>
        <v/>
      </c>
      <c r="AC25" s="8" t="str">
        <f>""</f>
        <v/>
      </c>
      <c r="AD25" s="8">
        <v>0</v>
      </c>
      <c r="AE25" s="9" t="str">
        <f>""</f>
        <v/>
      </c>
      <c r="AF25" s="9">
        <v>44308</v>
      </c>
      <c r="AG25" s="8">
        <f t="shared" si="2"/>
        <v>4</v>
      </c>
      <c r="AH25" s="8">
        <f t="shared" si="3"/>
        <v>2021</v>
      </c>
    </row>
    <row r="26" spans="1:34" s="8" customFormat="1" x14ac:dyDescent="0.25">
      <c r="A26" s="8" t="s">
        <v>158</v>
      </c>
      <c r="D26" s="8" t="str">
        <f>"""SQL FR"",""EPSA_Marketplace"",""113"",""3"",""SSI029404"",""4"",""40000"""</f>
        <v>"SQL FR","EPSA_Marketplace","113","3","SSI029404","4","40000"</v>
      </c>
      <c r="E26" s="8" t="str">
        <f t="shared" ref="E26:E37" si="9">"CL00553"</f>
        <v>CL00553</v>
      </c>
      <c r="F26" s="8" t="s">
        <v>1212</v>
      </c>
      <c r="G26" s="8">
        <v>0</v>
      </c>
      <c r="H26" s="14" t="str">
        <f t="shared" ref="H26:H31" si="10">"SSI029404"</f>
        <v>SSI029404</v>
      </c>
      <c r="I26" s="8" t="str">
        <f t="shared" si="5"/>
        <v>APPRO</v>
      </c>
      <c r="J26" s="8" t="str">
        <f t="shared" si="6"/>
        <v>DIVERS</v>
      </c>
      <c r="K26" s="8" t="str">
        <f>"FEES VARIABLES FEVR21 - FORFAIT SOURCING"</f>
        <v>FEES VARIABLES FEVR21 - FORFAIT SOURCING</v>
      </c>
      <c r="L26" s="8" t="str">
        <f>""</f>
        <v/>
      </c>
      <c r="M26" s="8">
        <v>6000</v>
      </c>
      <c r="N26" s="8">
        <v>7200</v>
      </c>
      <c r="O26" s="8">
        <v>20</v>
      </c>
      <c r="P26" s="8">
        <f t="shared" si="0"/>
        <v>1200</v>
      </c>
      <c r="Q26" s="8" t="str">
        <f t="shared" si="1"/>
        <v>EUR</v>
      </c>
      <c r="R26" s="8" t="str">
        <f>""</f>
        <v/>
      </c>
      <c r="S26" s="8" t="str">
        <f>""</f>
        <v/>
      </c>
      <c r="T26" s="8" t="str">
        <f>""</f>
        <v/>
      </c>
      <c r="U26" s="8" t="str">
        <f>""</f>
        <v/>
      </c>
      <c r="V26" s="8" t="str">
        <f>""</f>
        <v/>
      </c>
      <c r="W26" s="8" t="str">
        <f>""</f>
        <v/>
      </c>
      <c r="X26" s="8" t="str">
        <f>""</f>
        <v/>
      </c>
      <c r="Y26" s="8" t="str">
        <f>""</f>
        <v/>
      </c>
      <c r="Z26" s="9" t="str">
        <f>""</f>
        <v/>
      </c>
      <c r="AA26" s="8" t="str">
        <f>""</f>
        <v/>
      </c>
      <c r="AB26" s="8" t="str">
        <f>""</f>
        <v/>
      </c>
      <c r="AC26" s="8" t="str">
        <f>""</f>
        <v/>
      </c>
      <c r="AD26" s="8">
        <v>0</v>
      </c>
      <c r="AE26" s="9" t="str">
        <f>""</f>
        <v/>
      </c>
      <c r="AF26" s="9">
        <v>44308</v>
      </c>
      <c r="AG26" s="8">
        <f t="shared" si="2"/>
        <v>4</v>
      </c>
      <c r="AH26" s="8">
        <f t="shared" si="3"/>
        <v>2021</v>
      </c>
    </row>
    <row r="27" spans="1:34" s="8" customFormat="1" x14ac:dyDescent="0.25">
      <c r="A27" s="8" t="s">
        <v>158</v>
      </c>
      <c r="D27" s="8" t="str">
        <f>"""SQL FR"",""EPSA_Marketplace"",""113"",""3"",""SSI029404"",""4"",""50000"""</f>
        <v>"SQL FR","EPSA_Marketplace","113","3","SSI029404","4","50000"</v>
      </c>
      <c r="E27" s="8" t="str">
        <f t="shared" si="9"/>
        <v>CL00553</v>
      </c>
      <c r="F27" s="8" t="s">
        <v>1212</v>
      </c>
      <c r="G27" s="8">
        <v>0</v>
      </c>
      <c r="H27" s="14" t="str">
        <f t="shared" si="10"/>
        <v>SSI029404</v>
      </c>
      <c r="I27" s="8" t="str">
        <f t="shared" si="5"/>
        <v>APPRO</v>
      </c>
      <c r="J27" s="8" t="str">
        <f t="shared" si="6"/>
        <v>DIVERS</v>
      </c>
      <c r="K27" s="8" t="str">
        <f>"FEES VARIABLES FEVR21 - FORFAIT PILOTAGE"</f>
        <v>FEES VARIABLES FEVR21 - FORFAIT PILOTAGE</v>
      </c>
      <c r="L27" s="8" t="str">
        <f>""</f>
        <v/>
      </c>
      <c r="M27" s="8">
        <v>1500</v>
      </c>
      <c r="N27" s="8">
        <v>1800</v>
      </c>
      <c r="O27" s="8">
        <v>20</v>
      </c>
      <c r="P27" s="8">
        <f t="shared" si="0"/>
        <v>300</v>
      </c>
      <c r="Q27" s="8" t="str">
        <f t="shared" si="1"/>
        <v>EUR</v>
      </c>
      <c r="R27" s="8" t="str">
        <f>""</f>
        <v/>
      </c>
      <c r="S27" s="8" t="str">
        <f>""</f>
        <v/>
      </c>
      <c r="T27" s="8" t="str">
        <f>""</f>
        <v/>
      </c>
      <c r="U27" s="8" t="str">
        <f>""</f>
        <v/>
      </c>
      <c r="V27" s="8" t="str">
        <f>""</f>
        <v/>
      </c>
      <c r="W27" s="8" t="str">
        <f>""</f>
        <v/>
      </c>
      <c r="X27" s="8" t="str">
        <f>""</f>
        <v/>
      </c>
      <c r="Y27" s="8" t="str">
        <f>""</f>
        <v/>
      </c>
      <c r="Z27" s="9" t="str">
        <f>""</f>
        <v/>
      </c>
      <c r="AA27" s="8" t="str">
        <f>""</f>
        <v/>
      </c>
      <c r="AB27" s="8" t="str">
        <f>""</f>
        <v/>
      </c>
      <c r="AC27" s="8" t="str">
        <f>""</f>
        <v/>
      </c>
      <c r="AD27" s="8">
        <v>0</v>
      </c>
      <c r="AE27" s="9" t="str">
        <f>""</f>
        <v/>
      </c>
      <c r="AF27" s="9">
        <v>44308</v>
      </c>
      <c r="AG27" s="8">
        <f t="shared" si="2"/>
        <v>4</v>
      </c>
      <c r="AH27" s="8">
        <f t="shared" si="3"/>
        <v>2021</v>
      </c>
    </row>
    <row r="28" spans="1:34" s="8" customFormat="1" x14ac:dyDescent="0.25">
      <c r="A28" s="8" t="s">
        <v>158</v>
      </c>
      <c r="D28" s="8" t="str">
        <f>"""SQL FR"",""EPSA_Marketplace"",""113"",""3"",""SSI029404"",""4"",""60000"""</f>
        <v>"SQL FR","EPSA_Marketplace","113","3","SSI029404","4","60000"</v>
      </c>
      <c r="E28" s="8" t="str">
        <f t="shared" si="9"/>
        <v>CL00553</v>
      </c>
      <c r="F28" s="8" t="s">
        <v>1212</v>
      </c>
      <c r="G28" s="8">
        <v>0</v>
      </c>
      <c r="H28" s="14" t="str">
        <f t="shared" si="10"/>
        <v>SSI029404</v>
      </c>
      <c r="I28" s="8" t="str">
        <f t="shared" si="5"/>
        <v>APPRO</v>
      </c>
      <c r="J28" s="8" t="str">
        <f t="shared" si="6"/>
        <v>DIVERS</v>
      </c>
      <c r="K28" s="8" t="str">
        <f>"FEES VARIABLES FEVR21 - FORFAIT COMITE"</f>
        <v>FEES VARIABLES FEVR21 - FORFAIT COMITE</v>
      </c>
      <c r="L28" s="8" t="str">
        <f>""</f>
        <v/>
      </c>
      <c r="M28" s="8">
        <v>1000</v>
      </c>
      <c r="N28" s="8">
        <v>1200</v>
      </c>
      <c r="O28" s="8">
        <v>20</v>
      </c>
      <c r="P28" s="8">
        <f t="shared" si="0"/>
        <v>200</v>
      </c>
      <c r="Q28" s="8" t="str">
        <f t="shared" si="1"/>
        <v>EUR</v>
      </c>
      <c r="R28" s="8" t="str">
        <f>""</f>
        <v/>
      </c>
      <c r="S28" s="8" t="str">
        <f>""</f>
        <v/>
      </c>
      <c r="T28" s="8" t="str">
        <f>""</f>
        <v/>
      </c>
      <c r="U28" s="8" t="str">
        <f>""</f>
        <v/>
      </c>
      <c r="V28" s="8" t="str">
        <f>""</f>
        <v/>
      </c>
      <c r="W28" s="8" t="str">
        <f>""</f>
        <v/>
      </c>
      <c r="X28" s="8" t="str">
        <f>""</f>
        <v/>
      </c>
      <c r="Y28" s="8" t="str">
        <f>""</f>
        <v/>
      </c>
      <c r="Z28" s="9" t="str">
        <f>""</f>
        <v/>
      </c>
      <c r="AA28" s="8" t="str">
        <f>""</f>
        <v/>
      </c>
      <c r="AB28" s="8" t="str">
        <f>""</f>
        <v/>
      </c>
      <c r="AC28" s="8" t="str">
        <f>""</f>
        <v/>
      </c>
      <c r="AD28" s="8">
        <v>0</v>
      </c>
      <c r="AE28" s="9" t="str">
        <f>""</f>
        <v/>
      </c>
      <c r="AF28" s="9">
        <v>44308</v>
      </c>
      <c r="AG28" s="8">
        <f t="shared" si="2"/>
        <v>4</v>
      </c>
      <c r="AH28" s="8">
        <f t="shared" si="3"/>
        <v>2021</v>
      </c>
    </row>
    <row r="29" spans="1:34" s="8" customFormat="1" x14ac:dyDescent="0.25">
      <c r="A29" s="8" t="s">
        <v>158</v>
      </c>
      <c r="D29" s="8" t="str">
        <f>"""SQL FR"",""EPSA_Marketplace"",""113"",""3"",""SSI029404"",""4"",""70000"""</f>
        <v>"SQL FR","EPSA_Marketplace","113","3","SSI029404","4","70000"</v>
      </c>
      <c r="E29" s="8" t="str">
        <f t="shared" si="9"/>
        <v>CL00553</v>
      </c>
      <c r="F29" s="8" t="s">
        <v>1212</v>
      </c>
      <c r="G29" s="8">
        <v>0</v>
      </c>
      <c r="H29" s="14" t="str">
        <f t="shared" si="10"/>
        <v>SSI029404</v>
      </c>
      <c r="I29" s="8" t="str">
        <f t="shared" si="5"/>
        <v>APPRO</v>
      </c>
      <c r="J29" s="8" t="str">
        <f t="shared" si="6"/>
        <v>DIVERS</v>
      </c>
      <c r="K29" s="8" t="str">
        <f>"FEES VARIABLES FEVR21 - GESTION PANEL FOURNISSEURS"</f>
        <v>FEES VARIABLES FEVR21 - GESTION PANEL FOURNISSEURS</v>
      </c>
      <c r="L29" s="8" t="str">
        <f>""</f>
        <v/>
      </c>
      <c r="M29" s="8">
        <v>280</v>
      </c>
      <c r="N29" s="8">
        <v>336</v>
      </c>
      <c r="O29" s="8">
        <v>20</v>
      </c>
      <c r="P29" s="8">
        <f t="shared" si="0"/>
        <v>56</v>
      </c>
      <c r="Q29" s="8" t="str">
        <f t="shared" si="1"/>
        <v>EUR</v>
      </c>
      <c r="R29" s="8" t="str">
        <f>""</f>
        <v/>
      </c>
      <c r="S29" s="8" t="str">
        <f>""</f>
        <v/>
      </c>
      <c r="T29" s="8" t="str">
        <f>""</f>
        <v/>
      </c>
      <c r="U29" s="8" t="str">
        <f>""</f>
        <v/>
      </c>
      <c r="V29" s="8" t="str">
        <f>""</f>
        <v/>
      </c>
      <c r="W29" s="8" t="str">
        <f>""</f>
        <v/>
      </c>
      <c r="X29" s="8" t="str">
        <f>""</f>
        <v/>
      </c>
      <c r="Y29" s="8" t="str">
        <f>""</f>
        <v/>
      </c>
      <c r="Z29" s="9" t="str">
        <f>""</f>
        <v/>
      </c>
      <c r="AA29" s="8" t="str">
        <f>""</f>
        <v/>
      </c>
      <c r="AB29" s="8" t="str">
        <f>""</f>
        <v/>
      </c>
      <c r="AC29" s="8" t="str">
        <f>""</f>
        <v/>
      </c>
      <c r="AD29" s="8">
        <v>0</v>
      </c>
      <c r="AE29" s="9" t="str">
        <f>""</f>
        <v/>
      </c>
      <c r="AF29" s="9">
        <v>44308</v>
      </c>
      <c r="AG29" s="8">
        <f t="shared" si="2"/>
        <v>4</v>
      </c>
      <c r="AH29" s="8">
        <f t="shared" si="3"/>
        <v>2021</v>
      </c>
    </row>
    <row r="30" spans="1:34" s="8" customFormat="1" x14ac:dyDescent="0.25">
      <c r="A30" s="8" t="s">
        <v>158</v>
      </c>
      <c r="D30" s="8" t="str">
        <f>"""SQL FR"",""EPSA_Marketplace"",""113"",""3"",""SSI029404"",""4"",""80000"""</f>
        <v>"SQL FR","EPSA_Marketplace","113","3","SSI029404","4","80000"</v>
      </c>
      <c r="E30" s="8" t="str">
        <f t="shared" si="9"/>
        <v>CL00553</v>
      </c>
      <c r="F30" s="8" t="s">
        <v>1212</v>
      </c>
      <c r="G30" s="8">
        <v>0</v>
      </c>
      <c r="H30" s="14" t="str">
        <f t="shared" si="10"/>
        <v>SSI029404</v>
      </c>
      <c r="I30" s="8" t="str">
        <f t="shared" si="5"/>
        <v>APPRO</v>
      </c>
      <c r="J30" s="8" t="str">
        <f t="shared" si="6"/>
        <v>DIVERS</v>
      </c>
      <c r="K30" s="8" t="str">
        <f>"FEES VARIABLES FEVR21 - GESTION PANEL CATALOGUE INF 10 ARTICLES"</f>
        <v>FEES VARIABLES FEVR21 - GESTION PANEL CATALOGUE INF 10 ARTICLES</v>
      </c>
      <c r="L30" s="8" t="str">
        <f>""</f>
        <v/>
      </c>
      <c r="M30" s="8">
        <v>88</v>
      </c>
      <c r="N30" s="8">
        <v>105.6</v>
      </c>
      <c r="O30" s="8">
        <v>20</v>
      </c>
      <c r="P30" s="8">
        <f t="shared" si="0"/>
        <v>17.599999999999994</v>
      </c>
      <c r="Q30" s="8" t="str">
        <f t="shared" si="1"/>
        <v>EUR</v>
      </c>
      <c r="R30" s="8" t="str">
        <f>""</f>
        <v/>
      </c>
      <c r="S30" s="8" t="str">
        <f>""</f>
        <v/>
      </c>
      <c r="T30" s="8" t="str">
        <f>""</f>
        <v/>
      </c>
      <c r="U30" s="8" t="str">
        <f>""</f>
        <v/>
      </c>
      <c r="V30" s="8" t="str">
        <f>""</f>
        <v/>
      </c>
      <c r="W30" s="8" t="str">
        <f>""</f>
        <v/>
      </c>
      <c r="X30" s="8" t="str">
        <f>""</f>
        <v/>
      </c>
      <c r="Y30" s="8" t="str">
        <f>""</f>
        <v/>
      </c>
      <c r="Z30" s="9" t="str">
        <f>""</f>
        <v/>
      </c>
      <c r="AA30" s="8" t="str">
        <f>""</f>
        <v/>
      </c>
      <c r="AB30" s="8" t="str">
        <f>""</f>
        <v/>
      </c>
      <c r="AC30" s="8" t="str">
        <f>""</f>
        <v/>
      </c>
      <c r="AD30" s="8">
        <v>0</v>
      </c>
      <c r="AE30" s="9" t="str">
        <f>""</f>
        <v/>
      </c>
      <c r="AF30" s="9">
        <v>44308</v>
      </c>
      <c r="AG30" s="8">
        <f t="shared" si="2"/>
        <v>4</v>
      </c>
      <c r="AH30" s="8">
        <f t="shared" si="3"/>
        <v>2021</v>
      </c>
    </row>
    <row r="31" spans="1:34" s="8" customFormat="1" x14ac:dyDescent="0.25">
      <c r="A31" s="8" t="s">
        <v>158</v>
      </c>
      <c r="D31" s="8" t="str">
        <f>"""SQL FR"",""EPSA_Marketplace"",""113"",""3"",""SSI029404"",""4"",""90000"""</f>
        <v>"SQL FR","EPSA_Marketplace","113","3","SSI029404","4","90000"</v>
      </c>
      <c r="E31" s="8" t="str">
        <f t="shared" si="9"/>
        <v>CL00553</v>
      </c>
      <c r="F31" s="8" t="s">
        <v>1212</v>
      </c>
      <c r="G31" s="8">
        <v>0</v>
      </c>
      <c r="H31" s="14" t="str">
        <f t="shared" si="10"/>
        <v>SSI029404</v>
      </c>
      <c r="I31" s="8" t="str">
        <f t="shared" si="5"/>
        <v>APPRO</v>
      </c>
      <c r="J31" s="8" t="str">
        <f t="shared" si="6"/>
        <v>DIVERS</v>
      </c>
      <c r="K31" s="8" t="str">
        <f>"FEES VARIABLES FEVR21 - GESTION PANEL CATALOGUE SUP 10 ARTICLES "</f>
        <v xml:space="preserve">FEES VARIABLES FEVR21 - GESTION PANEL CATALOGUE SUP 10 ARTICLES </v>
      </c>
      <c r="L31" s="8" t="str">
        <f>""</f>
        <v/>
      </c>
      <c r="M31" s="8">
        <v>120</v>
      </c>
      <c r="N31" s="8">
        <v>144</v>
      </c>
      <c r="O31" s="8">
        <v>20</v>
      </c>
      <c r="P31" s="8">
        <f t="shared" si="0"/>
        <v>24</v>
      </c>
      <c r="Q31" s="8" t="str">
        <f t="shared" si="1"/>
        <v>EUR</v>
      </c>
      <c r="R31" s="8" t="str">
        <f>""</f>
        <v/>
      </c>
      <c r="S31" s="8" t="str">
        <f>""</f>
        <v/>
      </c>
      <c r="T31" s="8" t="str">
        <f>""</f>
        <v/>
      </c>
      <c r="U31" s="8" t="str">
        <f>""</f>
        <v/>
      </c>
      <c r="V31" s="8" t="str">
        <f>""</f>
        <v/>
      </c>
      <c r="W31" s="8" t="str">
        <f>""</f>
        <v/>
      </c>
      <c r="X31" s="8" t="str">
        <f>""</f>
        <v/>
      </c>
      <c r="Y31" s="8" t="str">
        <f>""</f>
        <v/>
      </c>
      <c r="Z31" s="9" t="str">
        <f>""</f>
        <v/>
      </c>
      <c r="AA31" s="8" t="str">
        <f>""</f>
        <v/>
      </c>
      <c r="AB31" s="8" t="str">
        <f>""</f>
        <v/>
      </c>
      <c r="AC31" s="8" t="str">
        <f>""</f>
        <v/>
      </c>
      <c r="AD31" s="8">
        <v>0</v>
      </c>
      <c r="AE31" s="9" t="str">
        <f>""</f>
        <v/>
      </c>
      <c r="AF31" s="9">
        <v>44308</v>
      </c>
      <c r="AG31" s="8">
        <f t="shared" si="2"/>
        <v>4</v>
      </c>
      <c r="AH31" s="8">
        <f t="shared" si="3"/>
        <v>2021</v>
      </c>
    </row>
    <row r="32" spans="1:34" s="8" customFormat="1" x14ac:dyDescent="0.25">
      <c r="A32" s="8" t="s">
        <v>158</v>
      </c>
      <c r="D32" s="8" t="str">
        <f>"""SQL FR"",""EPSA_Marketplace"",""113"",""3"",""SSI029405"",""4"",""40000"""</f>
        <v>"SQL FR","EPSA_Marketplace","113","3","SSI029405","4","40000"</v>
      </c>
      <c r="E32" s="8" t="str">
        <f t="shared" si="9"/>
        <v>CL00553</v>
      </c>
      <c r="F32" s="8" t="s">
        <v>1212</v>
      </c>
      <c r="G32" s="8">
        <v>0</v>
      </c>
      <c r="H32" s="14" t="str">
        <f t="shared" ref="H32:H37" si="11">"SSI029405"</f>
        <v>SSI029405</v>
      </c>
      <c r="I32" s="8" t="str">
        <f t="shared" si="5"/>
        <v>APPRO</v>
      </c>
      <c r="J32" s="8" t="str">
        <f t="shared" si="6"/>
        <v>DIVERS</v>
      </c>
      <c r="K32" s="8" t="str">
        <f>"FEES VARIABLES MARS21 - FORFAIT SOURCING"</f>
        <v>FEES VARIABLES MARS21 - FORFAIT SOURCING</v>
      </c>
      <c r="L32" s="8" t="str">
        <f>""</f>
        <v/>
      </c>
      <c r="M32" s="8">
        <v>6000</v>
      </c>
      <c r="N32" s="8">
        <v>7200</v>
      </c>
      <c r="O32" s="8">
        <v>20</v>
      </c>
      <c r="P32" s="8">
        <f t="shared" si="0"/>
        <v>1200</v>
      </c>
      <c r="Q32" s="8" t="str">
        <f t="shared" si="1"/>
        <v>EUR</v>
      </c>
      <c r="R32" s="8" t="str">
        <f>""</f>
        <v/>
      </c>
      <c r="S32" s="8" t="str">
        <f>""</f>
        <v/>
      </c>
      <c r="T32" s="8" t="str">
        <f>""</f>
        <v/>
      </c>
      <c r="U32" s="8" t="str">
        <f>""</f>
        <v/>
      </c>
      <c r="V32" s="8" t="str">
        <f>""</f>
        <v/>
      </c>
      <c r="W32" s="8" t="str">
        <f>""</f>
        <v/>
      </c>
      <c r="X32" s="8" t="str">
        <f>""</f>
        <v/>
      </c>
      <c r="Y32" s="8" t="str">
        <f>""</f>
        <v/>
      </c>
      <c r="Z32" s="9" t="str">
        <f>""</f>
        <v/>
      </c>
      <c r="AA32" s="8" t="str">
        <f>""</f>
        <v/>
      </c>
      <c r="AB32" s="8" t="str">
        <f>""</f>
        <v/>
      </c>
      <c r="AC32" s="8" t="str">
        <f>""</f>
        <v/>
      </c>
      <c r="AD32" s="8">
        <v>0</v>
      </c>
      <c r="AE32" s="9" t="str">
        <f>""</f>
        <v/>
      </c>
      <c r="AF32" s="9">
        <v>44308</v>
      </c>
      <c r="AG32" s="8">
        <f t="shared" si="2"/>
        <v>4</v>
      </c>
      <c r="AH32" s="8">
        <f t="shared" si="3"/>
        <v>2021</v>
      </c>
    </row>
    <row r="33" spans="1:34" s="8" customFormat="1" x14ac:dyDescent="0.25">
      <c r="A33" s="8" t="s">
        <v>158</v>
      </c>
      <c r="D33" s="8" t="str">
        <f>"""SQL FR"",""EPSA_Marketplace"",""113"",""3"",""SSI029405"",""4"",""50000"""</f>
        <v>"SQL FR","EPSA_Marketplace","113","3","SSI029405","4","50000"</v>
      </c>
      <c r="E33" s="8" t="str">
        <f t="shared" si="9"/>
        <v>CL00553</v>
      </c>
      <c r="F33" s="8" t="s">
        <v>1212</v>
      </c>
      <c r="G33" s="8">
        <v>0</v>
      </c>
      <c r="H33" s="14" t="str">
        <f t="shared" si="11"/>
        <v>SSI029405</v>
      </c>
      <c r="I33" s="8" t="str">
        <f t="shared" si="5"/>
        <v>APPRO</v>
      </c>
      <c r="J33" s="8" t="str">
        <f t="shared" si="6"/>
        <v>DIVERS</v>
      </c>
      <c r="K33" s="8" t="str">
        <f>"FEES VARIABLES MARS21 - FORFAIT PILOTAGE"</f>
        <v>FEES VARIABLES MARS21 - FORFAIT PILOTAGE</v>
      </c>
      <c r="L33" s="8" t="str">
        <f>""</f>
        <v/>
      </c>
      <c r="M33" s="8">
        <v>1500</v>
      </c>
      <c r="N33" s="8">
        <v>1800</v>
      </c>
      <c r="O33" s="8">
        <v>20</v>
      </c>
      <c r="P33" s="8">
        <f t="shared" si="0"/>
        <v>300</v>
      </c>
      <c r="Q33" s="8" t="str">
        <f t="shared" si="1"/>
        <v>EUR</v>
      </c>
      <c r="R33" s="8" t="str">
        <f>""</f>
        <v/>
      </c>
      <c r="S33" s="8" t="str">
        <f>""</f>
        <v/>
      </c>
      <c r="T33" s="8" t="str">
        <f>""</f>
        <v/>
      </c>
      <c r="U33" s="8" t="str">
        <f>""</f>
        <v/>
      </c>
      <c r="V33" s="8" t="str">
        <f>""</f>
        <v/>
      </c>
      <c r="W33" s="8" t="str">
        <f>""</f>
        <v/>
      </c>
      <c r="X33" s="8" t="str">
        <f>""</f>
        <v/>
      </c>
      <c r="Y33" s="8" t="str">
        <f>""</f>
        <v/>
      </c>
      <c r="Z33" s="9" t="str">
        <f>""</f>
        <v/>
      </c>
      <c r="AA33" s="8" t="str">
        <f>""</f>
        <v/>
      </c>
      <c r="AB33" s="8" t="str">
        <f>""</f>
        <v/>
      </c>
      <c r="AC33" s="8" t="str">
        <f>""</f>
        <v/>
      </c>
      <c r="AD33" s="8">
        <v>0</v>
      </c>
      <c r="AE33" s="9" t="str">
        <f>""</f>
        <v/>
      </c>
      <c r="AF33" s="9">
        <v>44308</v>
      </c>
      <c r="AG33" s="8">
        <f t="shared" si="2"/>
        <v>4</v>
      </c>
      <c r="AH33" s="8">
        <f t="shared" si="3"/>
        <v>2021</v>
      </c>
    </row>
    <row r="34" spans="1:34" s="8" customFormat="1" x14ac:dyDescent="0.25">
      <c r="A34" s="8" t="s">
        <v>158</v>
      </c>
      <c r="D34" s="8" t="str">
        <f>"""SQL FR"",""EPSA_Marketplace"",""113"",""3"",""SSI029405"",""4"",""60000"""</f>
        <v>"SQL FR","EPSA_Marketplace","113","3","SSI029405","4","60000"</v>
      </c>
      <c r="E34" s="8" t="str">
        <f t="shared" si="9"/>
        <v>CL00553</v>
      </c>
      <c r="F34" s="8" t="s">
        <v>1212</v>
      </c>
      <c r="G34" s="8">
        <v>0</v>
      </c>
      <c r="H34" s="14" t="str">
        <f t="shared" si="11"/>
        <v>SSI029405</v>
      </c>
      <c r="I34" s="8" t="str">
        <f t="shared" si="5"/>
        <v>APPRO</v>
      </c>
      <c r="J34" s="8" t="str">
        <f t="shared" si="6"/>
        <v>DIVERS</v>
      </c>
      <c r="K34" s="8" t="str">
        <f>"FEES VARIABLES MARS21 - FORFAIT COMITE"</f>
        <v>FEES VARIABLES MARS21 - FORFAIT COMITE</v>
      </c>
      <c r="L34" s="8" t="str">
        <f>""</f>
        <v/>
      </c>
      <c r="M34" s="8">
        <v>1000</v>
      </c>
      <c r="N34" s="8">
        <v>1200</v>
      </c>
      <c r="O34" s="8">
        <v>20</v>
      </c>
      <c r="P34" s="8">
        <f t="shared" si="0"/>
        <v>200</v>
      </c>
      <c r="Q34" s="8" t="str">
        <f t="shared" si="1"/>
        <v>EUR</v>
      </c>
      <c r="R34" s="8" t="str">
        <f>""</f>
        <v/>
      </c>
      <c r="S34" s="8" t="str">
        <f>""</f>
        <v/>
      </c>
      <c r="T34" s="8" t="str">
        <f>""</f>
        <v/>
      </c>
      <c r="U34" s="8" t="str">
        <f>""</f>
        <v/>
      </c>
      <c r="V34" s="8" t="str">
        <f>""</f>
        <v/>
      </c>
      <c r="W34" s="8" t="str">
        <f>""</f>
        <v/>
      </c>
      <c r="X34" s="8" t="str">
        <f>""</f>
        <v/>
      </c>
      <c r="Y34" s="8" t="str">
        <f>""</f>
        <v/>
      </c>
      <c r="Z34" s="9" t="str">
        <f>""</f>
        <v/>
      </c>
      <c r="AA34" s="8" t="str">
        <f>""</f>
        <v/>
      </c>
      <c r="AB34" s="8" t="str">
        <f>""</f>
        <v/>
      </c>
      <c r="AC34" s="8" t="str">
        <f>""</f>
        <v/>
      </c>
      <c r="AD34" s="8">
        <v>0</v>
      </c>
      <c r="AE34" s="9" t="str">
        <f>""</f>
        <v/>
      </c>
      <c r="AF34" s="9">
        <v>44308</v>
      </c>
      <c r="AG34" s="8">
        <f t="shared" si="2"/>
        <v>4</v>
      </c>
      <c r="AH34" s="8">
        <f t="shared" si="3"/>
        <v>2021</v>
      </c>
    </row>
    <row r="35" spans="1:34" s="8" customFormat="1" x14ac:dyDescent="0.25">
      <c r="A35" s="8" t="s">
        <v>158</v>
      </c>
      <c r="D35" s="8" t="str">
        <f>"""SQL FR"",""EPSA_Marketplace"",""113"",""3"",""SSI029405"",""4"",""70000"""</f>
        <v>"SQL FR","EPSA_Marketplace","113","3","SSI029405","4","70000"</v>
      </c>
      <c r="E35" s="8" t="str">
        <f t="shared" si="9"/>
        <v>CL00553</v>
      </c>
      <c r="F35" s="8" t="s">
        <v>1212</v>
      </c>
      <c r="G35" s="8">
        <v>0</v>
      </c>
      <c r="H35" s="14" t="str">
        <f t="shared" si="11"/>
        <v>SSI029405</v>
      </c>
      <c r="I35" s="8" t="str">
        <f t="shared" si="5"/>
        <v>APPRO</v>
      </c>
      <c r="J35" s="8" t="str">
        <f t="shared" si="6"/>
        <v>DIVERS</v>
      </c>
      <c r="K35" s="8" t="str">
        <f>"FEES VARIABLES MARS21 - GESTION PANEL FOURNISSEURS"</f>
        <v>FEES VARIABLES MARS21 - GESTION PANEL FOURNISSEURS</v>
      </c>
      <c r="L35" s="8" t="str">
        <f>""</f>
        <v/>
      </c>
      <c r="M35" s="8">
        <v>100</v>
      </c>
      <c r="N35" s="8">
        <v>120</v>
      </c>
      <c r="O35" s="8">
        <v>20</v>
      </c>
      <c r="P35" s="8">
        <f t="shared" si="0"/>
        <v>20</v>
      </c>
      <c r="Q35" s="8" t="str">
        <f t="shared" si="1"/>
        <v>EUR</v>
      </c>
      <c r="R35" s="8" t="str">
        <f>""</f>
        <v/>
      </c>
      <c r="S35" s="8" t="str">
        <f>""</f>
        <v/>
      </c>
      <c r="T35" s="8" t="str">
        <f>""</f>
        <v/>
      </c>
      <c r="U35" s="8" t="str">
        <f>""</f>
        <v/>
      </c>
      <c r="V35" s="8" t="str">
        <f>""</f>
        <v/>
      </c>
      <c r="W35" s="8" t="str">
        <f>""</f>
        <v/>
      </c>
      <c r="X35" s="8" t="str">
        <f>""</f>
        <v/>
      </c>
      <c r="Y35" s="8" t="str">
        <f>""</f>
        <v/>
      </c>
      <c r="Z35" s="9" t="str">
        <f>""</f>
        <v/>
      </c>
      <c r="AA35" s="8" t="str">
        <f>""</f>
        <v/>
      </c>
      <c r="AB35" s="8" t="str">
        <f>""</f>
        <v/>
      </c>
      <c r="AC35" s="8" t="str">
        <f>""</f>
        <v/>
      </c>
      <c r="AD35" s="8">
        <v>0</v>
      </c>
      <c r="AE35" s="9" t="str">
        <f>""</f>
        <v/>
      </c>
      <c r="AF35" s="9">
        <v>44308</v>
      </c>
      <c r="AG35" s="8">
        <f t="shared" si="2"/>
        <v>4</v>
      </c>
      <c r="AH35" s="8">
        <f t="shared" si="3"/>
        <v>2021</v>
      </c>
    </row>
    <row r="36" spans="1:34" s="8" customFormat="1" x14ac:dyDescent="0.25">
      <c r="A36" s="8" t="s">
        <v>158</v>
      </c>
      <c r="D36" s="8" t="str">
        <f>"""SQL FR"",""EPSA_Marketplace"",""113"",""3"",""SSI029405"",""4"",""80000"""</f>
        <v>"SQL FR","EPSA_Marketplace","113","3","SSI029405","4","80000"</v>
      </c>
      <c r="E36" s="8" t="str">
        <f t="shared" si="9"/>
        <v>CL00553</v>
      </c>
      <c r="F36" s="8" t="s">
        <v>1212</v>
      </c>
      <c r="G36" s="8">
        <v>0</v>
      </c>
      <c r="H36" s="14" t="str">
        <f t="shared" si="11"/>
        <v>SSI029405</v>
      </c>
      <c r="I36" s="8" t="str">
        <f t="shared" si="5"/>
        <v>APPRO</v>
      </c>
      <c r="J36" s="8" t="str">
        <f t="shared" si="6"/>
        <v>DIVERS</v>
      </c>
      <c r="K36" s="8" t="str">
        <f>"FEES VARIABLES MARS21 - GESTION PANEL CATALOGUE INF 10 ARTICLES"</f>
        <v>FEES VARIABLES MARS21 - GESTION PANEL CATALOGUE INF 10 ARTICLES</v>
      </c>
      <c r="L36" s="8" t="str">
        <f>""</f>
        <v/>
      </c>
      <c r="M36" s="8">
        <v>40</v>
      </c>
      <c r="N36" s="8">
        <v>48</v>
      </c>
      <c r="O36" s="8">
        <v>20</v>
      </c>
      <c r="P36" s="8">
        <f t="shared" si="0"/>
        <v>8</v>
      </c>
      <c r="Q36" s="8" t="str">
        <f t="shared" si="1"/>
        <v>EUR</v>
      </c>
      <c r="R36" s="8" t="str">
        <f>""</f>
        <v/>
      </c>
      <c r="S36" s="8" t="str">
        <f>""</f>
        <v/>
      </c>
      <c r="T36" s="8" t="str">
        <f>""</f>
        <v/>
      </c>
      <c r="U36" s="8" t="str">
        <f>""</f>
        <v/>
      </c>
      <c r="V36" s="8" t="str">
        <f>""</f>
        <v/>
      </c>
      <c r="W36" s="8" t="str">
        <f>""</f>
        <v/>
      </c>
      <c r="X36" s="8" t="str">
        <f>""</f>
        <v/>
      </c>
      <c r="Y36" s="8" t="str">
        <f>""</f>
        <v/>
      </c>
      <c r="Z36" s="9" t="str">
        <f>""</f>
        <v/>
      </c>
      <c r="AA36" s="8" t="str">
        <f>""</f>
        <v/>
      </c>
      <c r="AB36" s="8" t="str">
        <f>""</f>
        <v/>
      </c>
      <c r="AC36" s="8" t="str">
        <f>""</f>
        <v/>
      </c>
      <c r="AD36" s="8">
        <v>0</v>
      </c>
      <c r="AE36" s="9" t="str">
        <f>""</f>
        <v/>
      </c>
      <c r="AF36" s="9">
        <v>44308</v>
      </c>
      <c r="AG36" s="8">
        <f t="shared" si="2"/>
        <v>4</v>
      </c>
      <c r="AH36" s="8">
        <f t="shared" si="3"/>
        <v>2021</v>
      </c>
    </row>
    <row r="37" spans="1:34" s="8" customFormat="1" x14ac:dyDescent="0.25">
      <c r="A37" s="8" t="s">
        <v>158</v>
      </c>
      <c r="D37" s="8" t="str">
        <f>"""SQL FR"",""EPSA_Marketplace"",""113"",""3"",""SSI029405"",""4"",""90000"""</f>
        <v>"SQL FR","EPSA_Marketplace","113","3","SSI029405","4","90000"</v>
      </c>
      <c r="E37" s="8" t="str">
        <f t="shared" si="9"/>
        <v>CL00553</v>
      </c>
      <c r="F37" s="8" t="s">
        <v>1212</v>
      </c>
      <c r="G37" s="8">
        <v>0</v>
      </c>
      <c r="H37" s="14" t="str">
        <f t="shared" si="11"/>
        <v>SSI029405</v>
      </c>
      <c r="I37" s="8" t="str">
        <f t="shared" si="5"/>
        <v>APPRO</v>
      </c>
      <c r="J37" s="8" t="str">
        <f t="shared" si="6"/>
        <v>DIVERS</v>
      </c>
      <c r="K37" s="8" t="str">
        <f>"FEES VARIABLES MARS21 - GESTION PANEL CATALOGUE SUP 10 ARTICLES "</f>
        <v xml:space="preserve">FEES VARIABLES MARS21 - GESTION PANEL CATALOGUE SUP 10 ARTICLES </v>
      </c>
      <c r="L37" s="8" t="str">
        <f>""</f>
        <v/>
      </c>
      <c r="M37" s="8">
        <v>90</v>
      </c>
      <c r="N37" s="8">
        <v>108</v>
      </c>
      <c r="O37" s="8">
        <v>20</v>
      </c>
      <c r="P37" s="8">
        <f t="shared" si="0"/>
        <v>18</v>
      </c>
      <c r="Q37" s="8" t="str">
        <f t="shared" si="1"/>
        <v>EUR</v>
      </c>
      <c r="R37" s="8" t="str">
        <f>""</f>
        <v/>
      </c>
      <c r="S37" s="8" t="str">
        <f>""</f>
        <v/>
      </c>
      <c r="T37" s="8" t="str">
        <f>""</f>
        <v/>
      </c>
      <c r="U37" s="8" t="str">
        <f>""</f>
        <v/>
      </c>
      <c r="V37" s="8" t="str">
        <f>""</f>
        <v/>
      </c>
      <c r="W37" s="8" t="str">
        <f>""</f>
        <v/>
      </c>
      <c r="X37" s="8" t="str">
        <f>""</f>
        <v/>
      </c>
      <c r="Y37" s="8" t="str">
        <f>""</f>
        <v/>
      </c>
      <c r="Z37" s="9" t="str">
        <f>""</f>
        <v/>
      </c>
      <c r="AA37" s="8" t="str">
        <f>""</f>
        <v/>
      </c>
      <c r="AB37" s="8" t="str">
        <f>""</f>
        <v/>
      </c>
      <c r="AC37" s="8" t="str">
        <f>""</f>
        <v/>
      </c>
      <c r="AD37" s="8">
        <v>0</v>
      </c>
      <c r="AE37" s="9" t="str">
        <f>""</f>
        <v/>
      </c>
      <c r="AF37" s="9">
        <v>44308</v>
      </c>
      <c r="AG37" s="8">
        <f t="shared" si="2"/>
        <v>4</v>
      </c>
      <c r="AH37" s="8">
        <f t="shared" si="3"/>
        <v>2021</v>
      </c>
    </row>
  </sheetData>
  <pageMargins left="0.7" right="0.7" top="0.75" bottom="0.75" header="0.3" footer="0.3"/>
  <pageSetup paperSize="9" scale="23" fitToHeight="0"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
  <dimension ref="A1:L11"/>
  <sheetViews>
    <sheetView workbookViewId="0"/>
  </sheetViews>
  <sheetFormatPr defaultRowHeight="15" x14ac:dyDescent="0.25"/>
  <sheetData>
    <row r="1" spans="1:12" x14ac:dyDescent="0.25">
      <c r="A1" s="15" t="s">
        <v>76</v>
      </c>
      <c r="B1" s="15" t="s">
        <v>40</v>
      </c>
      <c r="C1" s="15" t="s">
        <v>41</v>
      </c>
      <c r="D1" s="15" t="s">
        <v>42</v>
      </c>
      <c r="E1" s="15" t="s">
        <v>43</v>
      </c>
      <c r="H1" s="15" t="s">
        <v>69</v>
      </c>
    </row>
    <row r="2" spans="1:12" x14ac:dyDescent="0.25">
      <c r="A2" s="15" t="s">
        <v>44</v>
      </c>
      <c r="B2" s="15" t="s">
        <v>47</v>
      </c>
      <c r="C2" s="15" t="s">
        <v>70</v>
      </c>
    </row>
    <row r="3" spans="1:12" x14ac:dyDescent="0.25">
      <c r="A3" s="15" t="s">
        <v>44</v>
      </c>
      <c r="B3" s="15" t="s">
        <v>48</v>
      </c>
      <c r="C3" s="15" t="s">
        <v>71</v>
      </c>
    </row>
    <row r="4" spans="1:12" x14ac:dyDescent="0.25">
      <c r="A4" s="15" t="s">
        <v>44</v>
      </c>
      <c r="B4" s="15" t="s">
        <v>45</v>
      </c>
      <c r="C4" s="15" t="s">
        <v>46</v>
      </c>
    </row>
    <row r="7" spans="1:12" x14ac:dyDescent="0.25">
      <c r="K7" s="15" t="s">
        <v>72</v>
      </c>
    </row>
    <row r="10" spans="1:12" x14ac:dyDescent="0.25">
      <c r="L10" s="15" t="s">
        <v>73</v>
      </c>
    </row>
    <row r="11" spans="1:12" x14ac:dyDescent="0.25">
      <c r="K11" s="15" t="s">
        <v>74</v>
      </c>
      <c r="L11" s="15" t="s">
        <v>75</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dimension ref="A1:L11"/>
  <sheetViews>
    <sheetView workbookViewId="0"/>
  </sheetViews>
  <sheetFormatPr defaultRowHeight="15" x14ac:dyDescent="0.25"/>
  <sheetData>
    <row r="1" spans="1:12" x14ac:dyDescent="0.25">
      <c r="A1" s="15" t="s">
        <v>76</v>
      </c>
      <c r="B1" s="15" t="s">
        <v>40</v>
      </c>
      <c r="C1" s="15" t="s">
        <v>41</v>
      </c>
      <c r="D1" s="15" t="s">
        <v>42</v>
      </c>
      <c r="E1" s="15" t="s">
        <v>43</v>
      </c>
      <c r="H1" s="15" t="s">
        <v>69</v>
      </c>
    </row>
    <row r="2" spans="1:12" x14ac:dyDescent="0.25">
      <c r="A2" s="15" t="s">
        <v>44</v>
      </c>
      <c r="B2" s="15" t="s">
        <v>47</v>
      </c>
      <c r="C2" s="15" t="s">
        <v>70</v>
      </c>
    </row>
    <row r="3" spans="1:12" x14ac:dyDescent="0.25">
      <c r="A3" s="15" t="s">
        <v>44</v>
      </c>
      <c r="B3" s="15" t="s">
        <v>48</v>
      </c>
      <c r="C3" s="15" t="s">
        <v>71</v>
      </c>
    </row>
    <row r="4" spans="1:12" x14ac:dyDescent="0.25">
      <c r="A4" s="15" t="s">
        <v>44</v>
      </c>
      <c r="B4" s="15" t="s">
        <v>45</v>
      </c>
      <c r="C4" s="15" t="s">
        <v>46</v>
      </c>
    </row>
    <row r="7" spans="1:12" x14ac:dyDescent="0.25">
      <c r="K7" s="15" t="s">
        <v>77</v>
      </c>
    </row>
    <row r="10" spans="1:12" x14ac:dyDescent="0.25">
      <c r="L10" s="15" t="s">
        <v>73</v>
      </c>
    </row>
    <row r="11" spans="1:12" x14ac:dyDescent="0.25">
      <c r="K11" s="15" t="s">
        <v>78</v>
      </c>
      <c r="L11" s="15" t="s">
        <v>75</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
  <dimension ref="A1:AH5"/>
  <sheetViews>
    <sheetView workbookViewId="0"/>
  </sheetViews>
  <sheetFormatPr defaultRowHeight="15" x14ac:dyDescent="0.25"/>
  <sheetData>
    <row r="1" spans="1:34" x14ac:dyDescent="0.25">
      <c r="A1" s="15" t="s">
        <v>128</v>
      </c>
      <c r="B1" s="15" t="s">
        <v>17</v>
      </c>
      <c r="C1" s="15" t="s">
        <v>17</v>
      </c>
      <c r="D1" s="15" t="s">
        <v>17</v>
      </c>
      <c r="AC1" s="15" t="s">
        <v>17</v>
      </c>
      <c r="AD1" s="15" t="s">
        <v>17</v>
      </c>
    </row>
    <row r="2" spans="1:34" x14ac:dyDescent="0.25">
      <c r="A2" s="15" t="s">
        <v>17</v>
      </c>
      <c r="E2" s="15" t="s">
        <v>79</v>
      </c>
      <c r="G2" s="15" t="s">
        <v>80</v>
      </c>
      <c r="H2" s="15" t="s">
        <v>81</v>
      </c>
      <c r="I2" s="15" t="s">
        <v>82</v>
      </c>
      <c r="J2" s="15" t="s">
        <v>83</v>
      </c>
      <c r="K2" s="15" t="s">
        <v>84</v>
      </c>
      <c r="L2" s="15" t="s">
        <v>85</v>
      </c>
      <c r="M2" s="15" t="s">
        <v>86</v>
      </c>
      <c r="N2" s="15" t="s">
        <v>87</v>
      </c>
      <c r="O2" s="15" t="s">
        <v>88</v>
      </c>
      <c r="P2" s="15" t="s">
        <v>6</v>
      </c>
      <c r="Q2" s="15" t="s">
        <v>89</v>
      </c>
      <c r="R2" s="15" t="s">
        <v>90</v>
      </c>
      <c r="T2" s="15" t="s">
        <v>91</v>
      </c>
      <c r="AC2" s="15" t="s">
        <v>92</v>
      </c>
      <c r="AD2" s="15" t="s">
        <v>93</v>
      </c>
    </row>
    <row r="3" spans="1:34" x14ac:dyDescent="0.25">
      <c r="A3" s="15" t="s">
        <v>17</v>
      </c>
      <c r="H3" s="15" t="s">
        <v>94</v>
      </c>
      <c r="I3" s="15" t="s">
        <v>94</v>
      </c>
      <c r="J3" s="15" t="s">
        <v>94</v>
      </c>
      <c r="K3" s="15" t="s">
        <v>94</v>
      </c>
      <c r="M3" s="15" t="s">
        <v>94</v>
      </c>
      <c r="N3" s="15" t="s">
        <v>94</v>
      </c>
      <c r="O3" s="15" t="s">
        <v>94</v>
      </c>
      <c r="P3" s="15" t="s">
        <v>94</v>
      </c>
      <c r="Q3" s="15" t="s">
        <v>94</v>
      </c>
      <c r="R3" s="15" t="s">
        <v>94</v>
      </c>
      <c r="T3" s="15" t="s">
        <v>94</v>
      </c>
      <c r="Y3" s="15" t="s">
        <v>95</v>
      </c>
      <c r="Z3" s="15" t="s">
        <v>95</v>
      </c>
      <c r="AA3" s="15" t="s">
        <v>95</v>
      </c>
      <c r="AB3" s="15" t="s">
        <v>95</v>
      </c>
      <c r="AF3" s="15" t="s">
        <v>96</v>
      </c>
    </row>
    <row r="4" spans="1:34" x14ac:dyDescent="0.25">
      <c r="E4" s="15" t="s">
        <v>24</v>
      </c>
      <c r="F4" s="15" t="s">
        <v>28</v>
      </c>
      <c r="G4" s="15" t="s">
        <v>18</v>
      </c>
      <c r="H4" s="15" t="s">
        <v>10</v>
      </c>
      <c r="I4" s="15" t="s">
        <v>2</v>
      </c>
      <c r="J4" s="15" t="s">
        <v>20</v>
      </c>
      <c r="K4" s="15" t="s">
        <v>0</v>
      </c>
      <c r="L4" s="15" t="s">
        <v>29</v>
      </c>
      <c r="M4" s="15" t="s">
        <v>7</v>
      </c>
      <c r="N4" s="15" t="s">
        <v>8</v>
      </c>
      <c r="O4" s="15" t="s">
        <v>11</v>
      </c>
      <c r="P4" s="15" t="s">
        <v>1</v>
      </c>
      <c r="Q4" s="15" t="s">
        <v>21</v>
      </c>
      <c r="R4" s="15" t="s">
        <v>9</v>
      </c>
      <c r="S4" s="15" t="s">
        <v>16</v>
      </c>
      <c r="T4" s="15" t="s">
        <v>3</v>
      </c>
      <c r="U4" s="15" t="s">
        <v>12</v>
      </c>
      <c r="V4" s="15" t="s">
        <v>13</v>
      </c>
      <c r="W4" s="15" t="s">
        <v>15</v>
      </c>
      <c r="X4" s="15" t="s">
        <v>14</v>
      </c>
      <c r="Y4" s="15" t="s">
        <v>4</v>
      </c>
      <c r="Z4" s="15" t="s">
        <v>19</v>
      </c>
      <c r="AA4" s="15" t="s">
        <v>33</v>
      </c>
      <c r="AB4" s="15" t="s">
        <v>5</v>
      </c>
      <c r="AC4" s="15" t="s">
        <v>31</v>
      </c>
      <c r="AD4" s="15" t="s">
        <v>32</v>
      </c>
      <c r="AE4" s="15" t="s">
        <v>30</v>
      </c>
      <c r="AF4" s="15" t="s">
        <v>38</v>
      </c>
      <c r="AG4" s="15" t="s">
        <v>36</v>
      </c>
      <c r="AH4" s="15" t="s">
        <v>37</v>
      </c>
    </row>
    <row r="5" spans="1:34" x14ac:dyDescent="0.25">
      <c r="D5" s="15" t="s">
        <v>97</v>
      </c>
      <c r="E5" s="15" t="s">
        <v>98</v>
      </c>
      <c r="F5" s="15" t="s">
        <v>99</v>
      </c>
      <c r="G5" s="15" t="s">
        <v>100</v>
      </c>
      <c r="H5" s="15" t="s">
        <v>101</v>
      </c>
      <c r="I5" s="15" t="s">
        <v>102</v>
      </c>
      <c r="J5" s="15" t="s">
        <v>103</v>
      </c>
      <c r="K5" s="15" t="s">
        <v>104</v>
      </c>
      <c r="L5" s="15" t="s">
        <v>105</v>
      </c>
      <c r="M5" s="15" t="s">
        <v>106</v>
      </c>
      <c r="N5" s="15" t="s">
        <v>107</v>
      </c>
      <c r="O5" s="15" t="s">
        <v>108</v>
      </c>
      <c r="P5" s="15" t="s">
        <v>109</v>
      </c>
      <c r="Q5" s="15" t="s">
        <v>110</v>
      </c>
      <c r="R5" s="15" t="s">
        <v>111</v>
      </c>
      <c r="S5" s="15" t="s">
        <v>112</v>
      </c>
      <c r="T5" s="15" t="s">
        <v>113</v>
      </c>
      <c r="U5" s="15" t="s">
        <v>114</v>
      </c>
      <c r="V5" s="15" t="s">
        <v>115</v>
      </c>
      <c r="W5" s="15" t="s">
        <v>116</v>
      </c>
      <c r="X5" s="15" t="s">
        <v>117</v>
      </c>
      <c r="Y5" s="15" t="s">
        <v>118</v>
      </c>
      <c r="Z5" s="15" t="s">
        <v>119</v>
      </c>
      <c r="AA5" s="15" t="s">
        <v>120</v>
      </c>
      <c r="AB5" s="15" t="s">
        <v>121</v>
      </c>
      <c r="AC5" s="15" t="s">
        <v>122</v>
      </c>
      <c r="AD5" s="15" t="s">
        <v>123</v>
      </c>
      <c r="AE5" s="15" t="s">
        <v>124</v>
      </c>
      <c r="AF5" s="15" t="s">
        <v>125</v>
      </c>
      <c r="AG5" s="15" t="s">
        <v>126</v>
      </c>
      <c r="AH5" s="15" t="s">
        <v>127</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
  <dimension ref="A1:AH5"/>
  <sheetViews>
    <sheetView workbookViewId="0"/>
  </sheetViews>
  <sheetFormatPr defaultRowHeight="15" x14ac:dyDescent="0.25"/>
  <sheetData>
    <row r="1" spans="1:34" x14ac:dyDescent="0.25">
      <c r="A1" s="15" t="s">
        <v>128</v>
      </c>
      <c r="B1" s="15" t="s">
        <v>17</v>
      </c>
      <c r="C1" s="15" t="s">
        <v>17</v>
      </c>
      <c r="D1" s="15" t="s">
        <v>17</v>
      </c>
      <c r="AC1" s="15" t="s">
        <v>17</v>
      </c>
      <c r="AD1" s="15" t="s">
        <v>17</v>
      </c>
    </row>
    <row r="2" spans="1:34" x14ac:dyDescent="0.25">
      <c r="A2" s="15" t="s">
        <v>17</v>
      </c>
      <c r="E2" s="15" t="s">
        <v>79</v>
      </c>
      <c r="G2" s="15" t="s">
        <v>80</v>
      </c>
      <c r="H2" s="15" t="s">
        <v>81</v>
      </c>
      <c r="I2" s="15" t="s">
        <v>82</v>
      </c>
      <c r="J2" s="15" t="s">
        <v>83</v>
      </c>
      <c r="K2" s="15" t="s">
        <v>84</v>
      </c>
      <c r="L2" s="15" t="s">
        <v>85</v>
      </c>
      <c r="M2" s="15" t="s">
        <v>86</v>
      </c>
      <c r="N2" s="15" t="s">
        <v>87</v>
      </c>
      <c r="O2" s="15" t="s">
        <v>88</v>
      </c>
      <c r="P2" s="15" t="s">
        <v>6</v>
      </c>
      <c r="Q2" s="15" t="s">
        <v>89</v>
      </c>
      <c r="R2" s="15" t="s">
        <v>90</v>
      </c>
      <c r="T2" s="15" t="s">
        <v>91</v>
      </c>
      <c r="AC2" s="15" t="s">
        <v>92</v>
      </c>
      <c r="AD2" s="15" t="s">
        <v>93</v>
      </c>
    </row>
    <row r="3" spans="1:34" x14ac:dyDescent="0.25">
      <c r="A3" s="15" t="s">
        <v>17</v>
      </c>
      <c r="H3" s="15" t="s">
        <v>94</v>
      </c>
      <c r="I3" s="15" t="s">
        <v>94</v>
      </c>
      <c r="J3" s="15" t="s">
        <v>94</v>
      </c>
      <c r="K3" s="15" t="s">
        <v>94</v>
      </c>
      <c r="M3" s="15" t="s">
        <v>94</v>
      </c>
      <c r="N3" s="15" t="s">
        <v>94</v>
      </c>
      <c r="O3" s="15" t="s">
        <v>94</v>
      </c>
      <c r="P3" s="15" t="s">
        <v>94</v>
      </c>
      <c r="Q3" s="15" t="s">
        <v>94</v>
      </c>
      <c r="R3" s="15" t="s">
        <v>94</v>
      </c>
      <c r="T3" s="15" t="s">
        <v>94</v>
      </c>
      <c r="Y3" s="15" t="s">
        <v>95</v>
      </c>
      <c r="Z3" s="15" t="s">
        <v>95</v>
      </c>
      <c r="AA3" s="15" t="s">
        <v>95</v>
      </c>
      <c r="AB3" s="15" t="s">
        <v>95</v>
      </c>
      <c r="AF3" s="15" t="s">
        <v>96</v>
      </c>
    </row>
    <row r="4" spans="1:34" x14ac:dyDescent="0.25">
      <c r="E4" s="15" t="s">
        <v>24</v>
      </c>
      <c r="F4" s="15" t="s">
        <v>28</v>
      </c>
      <c r="G4" s="15" t="s">
        <v>18</v>
      </c>
      <c r="H4" s="15" t="s">
        <v>10</v>
      </c>
      <c r="I4" s="15" t="s">
        <v>2</v>
      </c>
      <c r="J4" s="15" t="s">
        <v>20</v>
      </c>
      <c r="K4" s="15" t="s">
        <v>0</v>
      </c>
      <c r="L4" s="15" t="s">
        <v>29</v>
      </c>
      <c r="M4" s="15" t="s">
        <v>7</v>
      </c>
      <c r="N4" s="15" t="s">
        <v>8</v>
      </c>
      <c r="O4" s="15" t="s">
        <v>11</v>
      </c>
      <c r="P4" s="15" t="s">
        <v>1</v>
      </c>
      <c r="Q4" s="15" t="s">
        <v>21</v>
      </c>
      <c r="R4" s="15" t="s">
        <v>9</v>
      </c>
      <c r="S4" s="15" t="s">
        <v>16</v>
      </c>
      <c r="T4" s="15" t="s">
        <v>3</v>
      </c>
      <c r="U4" s="15" t="s">
        <v>12</v>
      </c>
      <c r="V4" s="15" t="s">
        <v>13</v>
      </c>
      <c r="W4" s="15" t="s">
        <v>15</v>
      </c>
      <c r="X4" s="15" t="s">
        <v>14</v>
      </c>
      <c r="Y4" s="15" t="s">
        <v>4</v>
      </c>
      <c r="Z4" s="15" t="s">
        <v>19</v>
      </c>
      <c r="AA4" s="15" t="s">
        <v>33</v>
      </c>
      <c r="AB4" s="15" t="s">
        <v>5</v>
      </c>
      <c r="AC4" s="15" t="s">
        <v>31</v>
      </c>
      <c r="AD4" s="15" t="s">
        <v>32</v>
      </c>
      <c r="AE4" s="15" t="s">
        <v>30</v>
      </c>
      <c r="AF4" s="15" t="s">
        <v>38</v>
      </c>
      <c r="AG4" s="15" t="s">
        <v>36</v>
      </c>
      <c r="AH4" s="15" t="s">
        <v>37</v>
      </c>
    </row>
    <row r="5" spans="1:34" x14ac:dyDescent="0.25">
      <c r="D5" s="15" t="s">
        <v>129</v>
      </c>
      <c r="E5" s="15" t="s">
        <v>130</v>
      </c>
      <c r="F5" s="15" t="s">
        <v>131</v>
      </c>
      <c r="G5" s="15" t="s">
        <v>132</v>
      </c>
      <c r="H5" s="15" t="s">
        <v>133</v>
      </c>
      <c r="I5" s="15" t="s">
        <v>134</v>
      </c>
      <c r="J5" s="15" t="s">
        <v>135</v>
      </c>
      <c r="K5" s="15" t="s">
        <v>136</v>
      </c>
      <c r="L5" s="15" t="s">
        <v>137</v>
      </c>
      <c r="M5" s="15" t="s">
        <v>138</v>
      </c>
      <c r="N5" s="15" t="s">
        <v>139</v>
      </c>
      <c r="O5" s="15" t="s">
        <v>140</v>
      </c>
      <c r="P5" s="15" t="s">
        <v>141</v>
      </c>
      <c r="Q5" s="15" t="s">
        <v>142</v>
      </c>
      <c r="R5" s="15" t="s">
        <v>143</v>
      </c>
      <c r="S5" s="15" t="s">
        <v>144</v>
      </c>
      <c r="T5" s="15" t="s">
        <v>145</v>
      </c>
      <c r="U5" s="15" t="s">
        <v>146</v>
      </c>
      <c r="V5" s="15" t="s">
        <v>147</v>
      </c>
      <c r="W5" s="15" t="s">
        <v>148</v>
      </c>
      <c r="X5" s="15" t="s">
        <v>149</v>
      </c>
      <c r="Y5" s="15" t="s">
        <v>150</v>
      </c>
      <c r="Z5" s="15" t="s">
        <v>151</v>
      </c>
      <c r="AA5" s="15" t="s">
        <v>152</v>
      </c>
      <c r="AB5" s="15" t="s">
        <v>153</v>
      </c>
      <c r="AC5" s="15" t="s">
        <v>154</v>
      </c>
      <c r="AD5" s="15" t="s">
        <v>155</v>
      </c>
      <c r="AE5" s="15" t="s">
        <v>156</v>
      </c>
      <c r="AF5" s="15" t="s">
        <v>157</v>
      </c>
      <c r="AG5" s="15" t="s">
        <v>126</v>
      </c>
      <c r="AH5" s="15" t="s">
        <v>127</v>
      </c>
    </row>
  </sheetData>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8"/>
  <dimension ref="A1:L39"/>
  <sheetViews>
    <sheetView workbookViewId="0"/>
  </sheetViews>
  <sheetFormatPr defaultRowHeight="15" x14ac:dyDescent="0.25"/>
  <sheetData>
    <row r="1" spans="1:12" x14ac:dyDescent="0.25">
      <c r="A1" s="15" t="s">
        <v>217</v>
      </c>
      <c r="B1" s="15" t="s">
        <v>40</v>
      </c>
      <c r="C1" s="15" t="s">
        <v>41</v>
      </c>
      <c r="D1" s="15" t="s">
        <v>42</v>
      </c>
      <c r="E1" s="15" t="s">
        <v>43</v>
      </c>
      <c r="H1" s="15" t="s">
        <v>69</v>
      </c>
    </row>
    <row r="2" spans="1:12" x14ac:dyDescent="0.25">
      <c r="A2" s="15" t="s">
        <v>44</v>
      </c>
      <c r="B2" s="15" t="s">
        <v>47</v>
      </c>
      <c r="C2" s="15" t="s">
        <v>70</v>
      </c>
    </row>
    <row r="3" spans="1:12" x14ac:dyDescent="0.25">
      <c r="A3" s="15" t="s">
        <v>44</v>
      </c>
      <c r="B3" s="15" t="s">
        <v>48</v>
      </c>
      <c r="C3" s="15" t="s">
        <v>71</v>
      </c>
    </row>
    <row r="4" spans="1:12" x14ac:dyDescent="0.25">
      <c r="A4" s="15" t="s">
        <v>44</v>
      </c>
      <c r="B4" s="15" t="s">
        <v>45</v>
      </c>
      <c r="C4" s="15" t="s">
        <v>46</v>
      </c>
    </row>
    <row r="7" spans="1:12" x14ac:dyDescent="0.25">
      <c r="K7" s="15" t="s">
        <v>160</v>
      </c>
    </row>
    <row r="10" spans="1:12" x14ac:dyDescent="0.25">
      <c r="L10" s="15" t="s">
        <v>73</v>
      </c>
    </row>
    <row r="11" spans="1:12" x14ac:dyDescent="0.25">
      <c r="K11" s="15" t="s">
        <v>74</v>
      </c>
      <c r="L11" s="15" t="s">
        <v>75</v>
      </c>
    </row>
    <row r="12" spans="1:12" x14ac:dyDescent="0.25">
      <c r="A12" s="15" t="s">
        <v>158</v>
      </c>
      <c r="K12" s="15" t="s">
        <v>161</v>
      </c>
      <c r="L12" s="15" t="s">
        <v>162</v>
      </c>
    </row>
    <row r="13" spans="1:12" x14ac:dyDescent="0.25">
      <c r="A13" s="15" t="s">
        <v>158</v>
      </c>
      <c r="K13" s="15" t="s">
        <v>163</v>
      </c>
      <c r="L13" s="15" t="s">
        <v>164</v>
      </c>
    </row>
    <row r="14" spans="1:12" x14ac:dyDescent="0.25">
      <c r="A14" s="15" t="s">
        <v>158</v>
      </c>
      <c r="K14" s="15" t="s">
        <v>165</v>
      </c>
      <c r="L14" s="15" t="s">
        <v>166</v>
      </c>
    </row>
    <row r="15" spans="1:12" x14ac:dyDescent="0.25">
      <c r="A15" s="15" t="s">
        <v>158</v>
      </c>
      <c r="K15" s="15" t="s">
        <v>167</v>
      </c>
      <c r="L15" s="15" t="s">
        <v>168</v>
      </c>
    </row>
    <row r="16" spans="1:12" x14ac:dyDescent="0.25">
      <c r="A16" s="15" t="s">
        <v>158</v>
      </c>
      <c r="K16" s="15" t="s">
        <v>169</v>
      </c>
      <c r="L16" s="15" t="s">
        <v>170</v>
      </c>
    </row>
    <row r="17" spans="1:12" x14ac:dyDescent="0.25">
      <c r="A17" s="15" t="s">
        <v>158</v>
      </c>
      <c r="K17" s="15" t="s">
        <v>171</v>
      </c>
      <c r="L17" s="15" t="s">
        <v>172</v>
      </c>
    </row>
    <row r="18" spans="1:12" x14ac:dyDescent="0.25">
      <c r="A18" s="15" t="s">
        <v>158</v>
      </c>
      <c r="K18" s="15" t="s">
        <v>173</v>
      </c>
      <c r="L18" s="15" t="s">
        <v>174</v>
      </c>
    </row>
    <row r="19" spans="1:12" x14ac:dyDescent="0.25">
      <c r="A19" s="15" t="s">
        <v>158</v>
      </c>
      <c r="K19" s="15" t="s">
        <v>175</v>
      </c>
      <c r="L19" s="15" t="s">
        <v>176</v>
      </c>
    </row>
    <row r="20" spans="1:12" x14ac:dyDescent="0.25">
      <c r="A20" s="15" t="s">
        <v>158</v>
      </c>
      <c r="K20" s="15" t="s">
        <v>177</v>
      </c>
      <c r="L20" s="15" t="s">
        <v>178</v>
      </c>
    </row>
    <row r="21" spans="1:12" x14ac:dyDescent="0.25">
      <c r="A21" s="15" t="s">
        <v>158</v>
      </c>
      <c r="K21" s="15" t="s">
        <v>179</v>
      </c>
      <c r="L21" s="15" t="s">
        <v>180</v>
      </c>
    </row>
    <row r="22" spans="1:12" x14ac:dyDescent="0.25">
      <c r="A22" s="15" t="s">
        <v>158</v>
      </c>
      <c r="K22" s="15" t="s">
        <v>181</v>
      </c>
      <c r="L22" s="15" t="s">
        <v>182</v>
      </c>
    </row>
    <row r="23" spans="1:12" x14ac:dyDescent="0.25">
      <c r="A23" s="15" t="s">
        <v>158</v>
      </c>
      <c r="K23" s="15" t="s">
        <v>183</v>
      </c>
      <c r="L23" s="15" t="s">
        <v>184</v>
      </c>
    </row>
    <row r="24" spans="1:12" x14ac:dyDescent="0.25">
      <c r="A24" s="15" t="s">
        <v>158</v>
      </c>
      <c r="K24" s="15" t="s">
        <v>185</v>
      </c>
      <c r="L24" s="15" t="s">
        <v>186</v>
      </c>
    </row>
    <row r="25" spans="1:12" x14ac:dyDescent="0.25">
      <c r="A25" s="15" t="s">
        <v>158</v>
      </c>
      <c r="K25" s="15" t="s">
        <v>187</v>
      </c>
      <c r="L25" s="15" t="s">
        <v>188</v>
      </c>
    </row>
    <row r="26" spans="1:12" x14ac:dyDescent="0.25">
      <c r="A26" s="15" t="s">
        <v>158</v>
      </c>
      <c r="K26" s="15" t="s">
        <v>189</v>
      </c>
      <c r="L26" s="15" t="s">
        <v>190</v>
      </c>
    </row>
    <row r="27" spans="1:12" x14ac:dyDescent="0.25">
      <c r="A27" s="15" t="s">
        <v>158</v>
      </c>
      <c r="K27" s="15" t="s">
        <v>191</v>
      </c>
      <c r="L27" s="15" t="s">
        <v>192</v>
      </c>
    </row>
    <row r="28" spans="1:12" x14ac:dyDescent="0.25">
      <c r="A28" s="15" t="s">
        <v>158</v>
      </c>
      <c r="K28" s="15" t="s">
        <v>193</v>
      </c>
      <c r="L28" s="15" t="s">
        <v>194</v>
      </c>
    </row>
    <row r="29" spans="1:12" x14ac:dyDescent="0.25">
      <c r="A29" s="15" t="s">
        <v>158</v>
      </c>
      <c r="K29" s="15" t="s">
        <v>195</v>
      </c>
      <c r="L29" s="15" t="s">
        <v>196</v>
      </c>
    </row>
    <row r="30" spans="1:12" x14ac:dyDescent="0.25">
      <c r="A30" s="15" t="s">
        <v>158</v>
      </c>
      <c r="K30" s="15" t="s">
        <v>197</v>
      </c>
      <c r="L30" s="15" t="s">
        <v>198</v>
      </c>
    </row>
    <row r="31" spans="1:12" x14ac:dyDescent="0.25">
      <c r="A31" s="15" t="s">
        <v>158</v>
      </c>
      <c r="K31" s="15" t="s">
        <v>199</v>
      </c>
      <c r="L31" s="15" t="s">
        <v>200</v>
      </c>
    </row>
    <row r="32" spans="1:12" x14ac:dyDescent="0.25">
      <c r="A32" s="15" t="s">
        <v>158</v>
      </c>
      <c r="K32" s="15" t="s">
        <v>201</v>
      </c>
      <c r="L32" s="15" t="s">
        <v>202</v>
      </c>
    </row>
    <row r="33" spans="1:12" x14ac:dyDescent="0.25">
      <c r="A33" s="15" t="s">
        <v>158</v>
      </c>
      <c r="K33" s="15" t="s">
        <v>203</v>
      </c>
      <c r="L33" s="15" t="s">
        <v>204</v>
      </c>
    </row>
    <row r="34" spans="1:12" x14ac:dyDescent="0.25">
      <c r="A34" s="15" t="s">
        <v>158</v>
      </c>
      <c r="K34" s="15" t="s">
        <v>205</v>
      </c>
      <c r="L34" s="15" t="s">
        <v>206</v>
      </c>
    </row>
    <row r="35" spans="1:12" x14ac:dyDescent="0.25">
      <c r="A35" s="15" t="s">
        <v>158</v>
      </c>
      <c r="K35" s="15" t="s">
        <v>207</v>
      </c>
      <c r="L35" s="15" t="s">
        <v>208</v>
      </c>
    </row>
    <row r="36" spans="1:12" x14ac:dyDescent="0.25">
      <c r="A36" s="15" t="s">
        <v>158</v>
      </c>
      <c r="K36" s="15" t="s">
        <v>209</v>
      </c>
      <c r="L36" s="15" t="s">
        <v>210</v>
      </c>
    </row>
    <row r="37" spans="1:12" x14ac:dyDescent="0.25">
      <c r="A37" s="15" t="s">
        <v>158</v>
      </c>
      <c r="K37" s="15" t="s">
        <v>211</v>
      </c>
      <c r="L37" s="15" t="s">
        <v>212</v>
      </c>
    </row>
    <row r="38" spans="1:12" x14ac:dyDescent="0.25">
      <c r="A38" s="15" t="s">
        <v>158</v>
      </c>
      <c r="K38" s="15" t="s">
        <v>213</v>
      </c>
      <c r="L38" s="15" t="s">
        <v>214</v>
      </c>
    </row>
    <row r="39" spans="1:12" x14ac:dyDescent="0.25">
      <c r="A39" s="15" t="s">
        <v>158</v>
      </c>
      <c r="K39" s="15" t="s">
        <v>215</v>
      </c>
      <c r="L39" s="15" t="s">
        <v>216</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9"/>
  <dimension ref="A1:AH37"/>
  <sheetViews>
    <sheetView workbookViewId="0"/>
  </sheetViews>
  <sheetFormatPr defaultRowHeight="15" x14ac:dyDescent="0.25"/>
  <sheetData>
    <row r="1" spans="1:34" x14ac:dyDescent="0.25">
      <c r="A1" s="15" t="s">
        <v>1211</v>
      </c>
      <c r="B1" s="15" t="s">
        <v>17</v>
      </c>
      <c r="C1" s="15" t="s">
        <v>17</v>
      </c>
      <c r="D1" s="15" t="s">
        <v>17</v>
      </c>
      <c r="AC1" s="15" t="s">
        <v>17</v>
      </c>
      <c r="AD1" s="15" t="s">
        <v>17</v>
      </c>
    </row>
    <row r="2" spans="1:34" x14ac:dyDescent="0.25">
      <c r="A2" s="15" t="s">
        <v>17</v>
      </c>
      <c r="E2" s="15" t="s">
        <v>79</v>
      </c>
      <c r="G2" s="15" t="s">
        <v>80</v>
      </c>
      <c r="H2" s="15" t="s">
        <v>81</v>
      </c>
      <c r="I2" s="15" t="s">
        <v>82</v>
      </c>
      <c r="J2" s="15" t="s">
        <v>83</v>
      </c>
      <c r="K2" s="15" t="s">
        <v>84</v>
      </c>
      <c r="L2" s="15" t="s">
        <v>85</v>
      </c>
      <c r="M2" s="15" t="s">
        <v>86</v>
      </c>
      <c r="N2" s="15" t="s">
        <v>87</v>
      </c>
      <c r="O2" s="15" t="s">
        <v>88</v>
      </c>
      <c r="P2" s="15" t="s">
        <v>6</v>
      </c>
      <c r="Q2" s="15" t="s">
        <v>89</v>
      </c>
      <c r="R2" s="15" t="s">
        <v>90</v>
      </c>
      <c r="T2" s="15" t="s">
        <v>91</v>
      </c>
      <c r="AC2" s="15" t="s">
        <v>92</v>
      </c>
      <c r="AD2" s="15" t="s">
        <v>93</v>
      </c>
    </row>
    <row r="3" spans="1:34" x14ac:dyDescent="0.25">
      <c r="A3" s="15" t="s">
        <v>17</v>
      </c>
      <c r="H3" s="15" t="s">
        <v>94</v>
      </c>
      <c r="I3" s="15" t="s">
        <v>94</v>
      </c>
      <c r="J3" s="15" t="s">
        <v>94</v>
      </c>
      <c r="K3" s="15" t="s">
        <v>94</v>
      </c>
      <c r="M3" s="15" t="s">
        <v>94</v>
      </c>
      <c r="N3" s="15" t="s">
        <v>94</v>
      </c>
      <c r="O3" s="15" t="s">
        <v>94</v>
      </c>
      <c r="P3" s="15" t="s">
        <v>94</v>
      </c>
      <c r="Q3" s="15" t="s">
        <v>94</v>
      </c>
      <c r="R3" s="15" t="s">
        <v>94</v>
      </c>
      <c r="T3" s="15" t="s">
        <v>94</v>
      </c>
      <c r="Y3" s="15" t="s">
        <v>95</v>
      </c>
      <c r="Z3" s="15" t="s">
        <v>95</v>
      </c>
      <c r="AA3" s="15" t="s">
        <v>95</v>
      </c>
      <c r="AB3" s="15" t="s">
        <v>95</v>
      </c>
      <c r="AF3" s="15" t="s">
        <v>96</v>
      </c>
    </row>
    <row r="4" spans="1:34" x14ac:dyDescent="0.25">
      <c r="E4" s="15" t="s">
        <v>24</v>
      </c>
      <c r="F4" s="15" t="s">
        <v>28</v>
      </c>
      <c r="G4" s="15" t="s">
        <v>18</v>
      </c>
      <c r="H4" s="15" t="s">
        <v>10</v>
      </c>
      <c r="I4" s="15" t="s">
        <v>2</v>
      </c>
      <c r="J4" s="15" t="s">
        <v>20</v>
      </c>
      <c r="K4" s="15" t="s">
        <v>0</v>
      </c>
      <c r="L4" s="15" t="s">
        <v>29</v>
      </c>
      <c r="M4" s="15" t="s">
        <v>7</v>
      </c>
      <c r="N4" s="15" t="s">
        <v>8</v>
      </c>
      <c r="O4" s="15" t="s">
        <v>11</v>
      </c>
      <c r="P4" s="15" t="s">
        <v>1</v>
      </c>
      <c r="Q4" s="15" t="s">
        <v>21</v>
      </c>
      <c r="R4" s="15" t="s">
        <v>9</v>
      </c>
      <c r="S4" s="15" t="s">
        <v>16</v>
      </c>
      <c r="T4" s="15" t="s">
        <v>3</v>
      </c>
      <c r="U4" s="15" t="s">
        <v>12</v>
      </c>
      <c r="V4" s="15" t="s">
        <v>13</v>
      </c>
      <c r="W4" s="15" t="s">
        <v>15</v>
      </c>
      <c r="X4" s="15" t="s">
        <v>14</v>
      </c>
      <c r="Y4" s="15" t="s">
        <v>4</v>
      </c>
      <c r="Z4" s="15" t="s">
        <v>19</v>
      </c>
      <c r="AA4" s="15" t="s">
        <v>33</v>
      </c>
      <c r="AB4" s="15" t="s">
        <v>5</v>
      </c>
      <c r="AC4" s="15" t="s">
        <v>31</v>
      </c>
      <c r="AD4" s="15" t="s">
        <v>32</v>
      </c>
      <c r="AE4" s="15" t="s">
        <v>30</v>
      </c>
      <c r="AF4" s="15" t="s">
        <v>38</v>
      </c>
      <c r="AG4" s="15" t="s">
        <v>36</v>
      </c>
      <c r="AH4" s="15" t="s">
        <v>37</v>
      </c>
    </row>
    <row r="5" spans="1:34" x14ac:dyDescent="0.25">
      <c r="D5" s="15" t="s">
        <v>97</v>
      </c>
      <c r="E5" s="15" t="s">
        <v>98</v>
      </c>
      <c r="F5" s="15" t="s">
        <v>99</v>
      </c>
      <c r="G5" s="15" t="s">
        <v>100</v>
      </c>
      <c r="H5" s="15" t="s">
        <v>101</v>
      </c>
      <c r="I5" s="15" t="s">
        <v>102</v>
      </c>
      <c r="J5" s="15" t="s">
        <v>103</v>
      </c>
      <c r="K5" s="15" t="s">
        <v>104</v>
      </c>
      <c r="L5" s="15" t="s">
        <v>105</v>
      </c>
      <c r="M5" s="15" t="s">
        <v>106</v>
      </c>
      <c r="N5" s="15" t="s">
        <v>107</v>
      </c>
      <c r="O5" s="15" t="s">
        <v>108</v>
      </c>
      <c r="P5" s="15" t="s">
        <v>109</v>
      </c>
      <c r="Q5" s="15" t="s">
        <v>110</v>
      </c>
      <c r="R5" s="15" t="s">
        <v>111</v>
      </c>
      <c r="S5" s="15" t="s">
        <v>112</v>
      </c>
      <c r="T5" s="15" t="s">
        <v>113</v>
      </c>
      <c r="U5" s="15" t="s">
        <v>114</v>
      </c>
      <c r="V5" s="15" t="s">
        <v>115</v>
      </c>
      <c r="W5" s="15" t="s">
        <v>116</v>
      </c>
      <c r="X5" s="15" t="s">
        <v>117</v>
      </c>
      <c r="Y5" s="15" t="s">
        <v>118</v>
      </c>
      <c r="Z5" s="15" t="s">
        <v>119</v>
      </c>
      <c r="AA5" s="15" t="s">
        <v>120</v>
      </c>
      <c r="AB5" s="15" t="s">
        <v>121</v>
      </c>
      <c r="AC5" s="15" t="s">
        <v>122</v>
      </c>
      <c r="AD5" s="15" t="s">
        <v>123</v>
      </c>
      <c r="AE5" s="15" t="s">
        <v>124</v>
      </c>
      <c r="AF5" s="15" t="s">
        <v>125</v>
      </c>
      <c r="AG5" s="15" t="s">
        <v>126</v>
      </c>
      <c r="AH5" s="15" t="s">
        <v>127</v>
      </c>
    </row>
    <row r="6" spans="1:34" x14ac:dyDescent="0.25">
      <c r="A6" s="15" t="s">
        <v>158</v>
      </c>
      <c r="D6" s="15" t="s">
        <v>219</v>
      </c>
      <c r="E6" s="15" t="s">
        <v>763</v>
      </c>
      <c r="F6" s="15" t="s">
        <v>220</v>
      </c>
      <c r="G6" s="15" t="s">
        <v>795</v>
      </c>
      <c r="H6" s="15" t="s">
        <v>827</v>
      </c>
      <c r="I6" s="15" t="s">
        <v>859</v>
      </c>
      <c r="J6" s="15" t="s">
        <v>891</v>
      </c>
      <c r="K6" s="15" t="s">
        <v>923</v>
      </c>
      <c r="L6" s="15" t="s">
        <v>955</v>
      </c>
      <c r="M6" s="15" t="s">
        <v>987</v>
      </c>
      <c r="N6" s="15" t="s">
        <v>1019</v>
      </c>
      <c r="O6" s="15" t="s">
        <v>1051</v>
      </c>
      <c r="P6" s="15" t="s">
        <v>221</v>
      </c>
      <c r="Q6" s="15" t="s">
        <v>222</v>
      </c>
      <c r="R6" s="15" t="s">
        <v>1083</v>
      </c>
      <c r="S6" s="15" t="s">
        <v>223</v>
      </c>
      <c r="T6" s="15" t="s">
        <v>224</v>
      </c>
      <c r="U6" s="15" t="s">
        <v>225</v>
      </c>
      <c r="V6" s="15" t="s">
        <v>226</v>
      </c>
      <c r="W6" s="15" t="s">
        <v>227</v>
      </c>
      <c r="X6" s="15" t="s">
        <v>228</v>
      </c>
      <c r="Y6" s="15" t="s">
        <v>229</v>
      </c>
      <c r="Z6" s="15" t="s">
        <v>230</v>
      </c>
      <c r="AA6" s="15" t="s">
        <v>231</v>
      </c>
      <c r="AB6" s="15" t="s">
        <v>232</v>
      </c>
      <c r="AC6" s="15" t="s">
        <v>1115</v>
      </c>
      <c r="AD6" s="15" t="s">
        <v>1147</v>
      </c>
      <c r="AE6" s="15" t="s">
        <v>233</v>
      </c>
      <c r="AF6" s="15" t="s">
        <v>1179</v>
      </c>
      <c r="AG6" s="15" t="s">
        <v>234</v>
      </c>
      <c r="AH6" s="15" t="s">
        <v>235</v>
      </c>
    </row>
    <row r="7" spans="1:34" x14ac:dyDescent="0.25">
      <c r="A7" s="15" t="s">
        <v>158</v>
      </c>
      <c r="D7" s="15" t="s">
        <v>236</v>
      </c>
      <c r="E7" s="15" t="s">
        <v>764</v>
      </c>
      <c r="F7" s="15" t="s">
        <v>237</v>
      </c>
      <c r="G7" s="15" t="s">
        <v>796</v>
      </c>
      <c r="H7" s="15" t="s">
        <v>828</v>
      </c>
      <c r="I7" s="15" t="s">
        <v>860</v>
      </c>
      <c r="J7" s="15" t="s">
        <v>892</v>
      </c>
      <c r="K7" s="15" t="s">
        <v>924</v>
      </c>
      <c r="L7" s="15" t="s">
        <v>956</v>
      </c>
      <c r="M7" s="15" t="s">
        <v>988</v>
      </c>
      <c r="N7" s="15" t="s">
        <v>1020</v>
      </c>
      <c r="O7" s="15" t="s">
        <v>1052</v>
      </c>
      <c r="P7" s="15" t="s">
        <v>238</v>
      </c>
      <c r="Q7" s="15" t="s">
        <v>239</v>
      </c>
      <c r="R7" s="15" t="s">
        <v>1084</v>
      </c>
      <c r="S7" s="15" t="s">
        <v>240</v>
      </c>
      <c r="T7" s="15" t="s">
        <v>241</v>
      </c>
      <c r="U7" s="15" t="s">
        <v>242</v>
      </c>
      <c r="V7" s="15" t="s">
        <v>243</v>
      </c>
      <c r="W7" s="15" t="s">
        <v>244</v>
      </c>
      <c r="X7" s="15" t="s">
        <v>245</v>
      </c>
      <c r="Y7" s="15" t="s">
        <v>246</v>
      </c>
      <c r="Z7" s="15" t="s">
        <v>247</v>
      </c>
      <c r="AA7" s="15" t="s">
        <v>248</v>
      </c>
      <c r="AB7" s="15" t="s">
        <v>249</v>
      </c>
      <c r="AC7" s="15" t="s">
        <v>1116</v>
      </c>
      <c r="AD7" s="15" t="s">
        <v>1148</v>
      </c>
      <c r="AE7" s="15" t="s">
        <v>250</v>
      </c>
      <c r="AF7" s="15" t="s">
        <v>1180</v>
      </c>
      <c r="AG7" s="15" t="s">
        <v>251</v>
      </c>
      <c r="AH7" s="15" t="s">
        <v>252</v>
      </c>
    </row>
    <row r="8" spans="1:34" x14ac:dyDescent="0.25">
      <c r="A8" s="15" t="s">
        <v>158</v>
      </c>
      <c r="D8" s="15" t="s">
        <v>253</v>
      </c>
      <c r="E8" s="15" t="s">
        <v>765</v>
      </c>
      <c r="F8" s="15" t="s">
        <v>254</v>
      </c>
      <c r="G8" s="15" t="s">
        <v>797</v>
      </c>
      <c r="H8" s="15" t="s">
        <v>829</v>
      </c>
      <c r="I8" s="15" t="s">
        <v>861</v>
      </c>
      <c r="J8" s="15" t="s">
        <v>893</v>
      </c>
      <c r="K8" s="15" t="s">
        <v>925</v>
      </c>
      <c r="L8" s="15" t="s">
        <v>957</v>
      </c>
      <c r="M8" s="15" t="s">
        <v>989</v>
      </c>
      <c r="N8" s="15" t="s">
        <v>1021</v>
      </c>
      <c r="O8" s="15" t="s">
        <v>1053</v>
      </c>
      <c r="P8" s="15" t="s">
        <v>255</v>
      </c>
      <c r="Q8" s="15" t="s">
        <v>256</v>
      </c>
      <c r="R8" s="15" t="s">
        <v>1085</v>
      </c>
      <c r="S8" s="15" t="s">
        <v>257</v>
      </c>
      <c r="T8" s="15" t="s">
        <v>258</v>
      </c>
      <c r="U8" s="15" t="s">
        <v>259</v>
      </c>
      <c r="V8" s="15" t="s">
        <v>260</v>
      </c>
      <c r="W8" s="15" t="s">
        <v>261</v>
      </c>
      <c r="X8" s="15" t="s">
        <v>262</v>
      </c>
      <c r="Y8" s="15" t="s">
        <v>263</v>
      </c>
      <c r="Z8" s="15" t="s">
        <v>264</v>
      </c>
      <c r="AA8" s="15" t="s">
        <v>265</v>
      </c>
      <c r="AB8" s="15" t="s">
        <v>266</v>
      </c>
      <c r="AC8" s="15" t="s">
        <v>1117</v>
      </c>
      <c r="AD8" s="15" t="s">
        <v>1149</v>
      </c>
      <c r="AE8" s="15" t="s">
        <v>267</v>
      </c>
      <c r="AF8" s="15" t="s">
        <v>1181</v>
      </c>
      <c r="AG8" s="15" t="s">
        <v>268</v>
      </c>
      <c r="AH8" s="15" t="s">
        <v>269</v>
      </c>
    </row>
    <row r="9" spans="1:34" x14ac:dyDescent="0.25">
      <c r="A9" s="15" t="s">
        <v>158</v>
      </c>
      <c r="D9" s="15" t="s">
        <v>270</v>
      </c>
      <c r="E9" s="15" t="s">
        <v>766</v>
      </c>
      <c r="F9" s="15" t="s">
        <v>271</v>
      </c>
      <c r="G9" s="15" t="s">
        <v>798</v>
      </c>
      <c r="H9" s="15" t="s">
        <v>830</v>
      </c>
      <c r="I9" s="15" t="s">
        <v>862</v>
      </c>
      <c r="J9" s="15" t="s">
        <v>894</v>
      </c>
      <c r="K9" s="15" t="s">
        <v>926</v>
      </c>
      <c r="L9" s="15" t="s">
        <v>958</v>
      </c>
      <c r="M9" s="15" t="s">
        <v>990</v>
      </c>
      <c r="N9" s="15" t="s">
        <v>1022</v>
      </c>
      <c r="O9" s="15" t="s">
        <v>1054</v>
      </c>
      <c r="P9" s="15" t="s">
        <v>272</v>
      </c>
      <c r="Q9" s="15" t="s">
        <v>273</v>
      </c>
      <c r="R9" s="15" t="s">
        <v>1086</v>
      </c>
      <c r="S9" s="15" t="s">
        <v>274</v>
      </c>
      <c r="T9" s="15" t="s">
        <v>275</v>
      </c>
      <c r="U9" s="15" t="s">
        <v>276</v>
      </c>
      <c r="V9" s="15" t="s">
        <v>277</v>
      </c>
      <c r="W9" s="15" t="s">
        <v>278</v>
      </c>
      <c r="X9" s="15" t="s">
        <v>279</v>
      </c>
      <c r="Y9" s="15" t="s">
        <v>280</v>
      </c>
      <c r="Z9" s="15" t="s">
        <v>281</v>
      </c>
      <c r="AA9" s="15" t="s">
        <v>282</v>
      </c>
      <c r="AB9" s="15" t="s">
        <v>283</v>
      </c>
      <c r="AC9" s="15" t="s">
        <v>1118</v>
      </c>
      <c r="AD9" s="15" t="s">
        <v>1150</v>
      </c>
      <c r="AE9" s="15" t="s">
        <v>284</v>
      </c>
      <c r="AF9" s="15" t="s">
        <v>1182</v>
      </c>
      <c r="AG9" s="15" t="s">
        <v>285</v>
      </c>
      <c r="AH9" s="15" t="s">
        <v>286</v>
      </c>
    </row>
    <row r="10" spans="1:34" x14ac:dyDescent="0.25">
      <c r="A10" s="15" t="s">
        <v>158</v>
      </c>
      <c r="D10" s="15" t="s">
        <v>287</v>
      </c>
      <c r="E10" s="15" t="s">
        <v>767</v>
      </c>
      <c r="F10" s="15" t="s">
        <v>288</v>
      </c>
      <c r="G10" s="15" t="s">
        <v>799</v>
      </c>
      <c r="H10" s="15" t="s">
        <v>831</v>
      </c>
      <c r="I10" s="15" t="s">
        <v>863</v>
      </c>
      <c r="J10" s="15" t="s">
        <v>895</v>
      </c>
      <c r="K10" s="15" t="s">
        <v>927</v>
      </c>
      <c r="L10" s="15" t="s">
        <v>959</v>
      </c>
      <c r="M10" s="15" t="s">
        <v>991</v>
      </c>
      <c r="N10" s="15" t="s">
        <v>1023</v>
      </c>
      <c r="O10" s="15" t="s">
        <v>1055</v>
      </c>
      <c r="P10" s="15" t="s">
        <v>289</v>
      </c>
      <c r="Q10" s="15" t="s">
        <v>290</v>
      </c>
      <c r="R10" s="15" t="s">
        <v>1087</v>
      </c>
      <c r="S10" s="15" t="s">
        <v>291</v>
      </c>
      <c r="T10" s="15" t="s">
        <v>292</v>
      </c>
      <c r="U10" s="15" t="s">
        <v>293</v>
      </c>
      <c r="V10" s="15" t="s">
        <v>294</v>
      </c>
      <c r="W10" s="15" t="s">
        <v>295</v>
      </c>
      <c r="X10" s="15" t="s">
        <v>296</v>
      </c>
      <c r="Y10" s="15" t="s">
        <v>297</v>
      </c>
      <c r="Z10" s="15" t="s">
        <v>298</v>
      </c>
      <c r="AA10" s="15" t="s">
        <v>299</v>
      </c>
      <c r="AB10" s="15" t="s">
        <v>300</v>
      </c>
      <c r="AC10" s="15" t="s">
        <v>1119</v>
      </c>
      <c r="AD10" s="15" t="s">
        <v>1151</v>
      </c>
      <c r="AE10" s="15" t="s">
        <v>301</v>
      </c>
      <c r="AF10" s="15" t="s">
        <v>1183</v>
      </c>
      <c r="AG10" s="15" t="s">
        <v>302</v>
      </c>
      <c r="AH10" s="15" t="s">
        <v>303</v>
      </c>
    </row>
    <row r="11" spans="1:34" x14ac:dyDescent="0.25">
      <c r="A11" s="15" t="s">
        <v>158</v>
      </c>
      <c r="D11" s="15" t="s">
        <v>304</v>
      </c>
      <c r="E11" s="15" t="s">
        <v>768</v>
      </c>
      <c r="F11" s="15" t="s">
        <v>305</v>
      </c>
      <c r="G11" s="15" t="s">
        <v>800</v>
      </c>
      <c r="H11" s="15" t="s">
        <v>832</v>
      </c>
      <c r="I11" s="15" t="s">
        <v>864</v>
      </c>
      <c r="J11" s="15" t="s">
        <v>896</v>
      </c>
      <c r="K11" s="15" t="s">
        <v>928</v>
      </c>
      <c r="L11" s="15" t="s">
        <v>960</v>
      </c>
      <c r="M11" s="15" t="s">
        <v>992</v>
      </c>
      <c r="N11" s="15" t="s">
        <v>1024</v>
      </c>
      <c r="O11" s="15" t="s">
        <v>1056</v>
      </c>
      <c r="P11" s="15" t="s">
        <v>306</v>
      </c>
      <c r="Q11" s="15" t="s">
        <v>307</v>
      </c>
      <c r="R11" s="15" t="s">
        <v>1088</v>
      </c>
      <c r="S11" s="15" t="s">
        <v>308</v>
      </c>
      <c r="T11" s="15" t="s">
        <v>309</v>
      </c>
      <c r="U11" s="15" t="s">
        <v>310</v>
      </c>
      <c r="V11" s="15" t="s">
        <v>311</v>
      </c>
      <c r="W11" s="15" t="s">
        <v>312</v>
      </c>
      <c r="X11" s="15" t="s">
        <v>313</v>
      </c>
      <c r="Y11" s="15" t="s">
        <v>314</v>
      </c>
      <c r="Z11" s="15" t="s">
        <v>315</v>
      </c>
      <c r="AA11" s="15" t="s">
        <v>316</v>
      </c>
      <c r="AB11" s="15" t="s">
        <v>317</v>
      </c>
      <c r="AC11" s="15" t="s">
        <v>1120</v>
      </c>
      <c r="AD11" s="15" t="s">
        <v>1152</v>
      </c>
      <c r="AE11" s="15" t="s">
        <v>318</v>
      </c>
      <c r="AF11" s="15" t="s">
        <v>1184</v>
      </c>
      <c r="AG11" s="15" t="s">
        <v>319</v>
      </c>
      <c r="AH11" s="15" t="s">
        <v>320</v>
      </c>
    </row>
    <row r="12" spans="1:34" x14ac:dyDescent="0.25">
      <c r="A12" s="15" t="s">
        <v>158</v>
      </c>
      <c r="D12" s="15" t="s">
        <v>321</v>
      </c>
      <c r="E12" s="15" t="s">
        <v>769</v>
      </c>
      <c r="F12" s="15" t="s">
        <v>322</v>
      </c>
      <c r="G12" s="15" t="s">
        <v>801</v>
      </c>
      <c r="H12" s="15" t="s">
        <v>833</v>
      </c>
      <c r="I12" s="15" t="s">
        <v>865</v>
      </c>
      <c r="J12" s="15" t="s">
        <v>897</v>
      </c>
      <c r="K12" s="15" t="s">
        <v>929</v>
      </c>
      <c r="L12" s="15" t="s">
        <v>961</v>
      </c>
      <c r="M12" s="15" t="s">
        <v>993</v>
      </c>
      <c r="N12" s="15" t="s">
        <v>1025</v>
      </c>
      <c r="O12" s="15" t="s">
        <v>1057</v>
      </c>
      <c r="P12" s="15" t="s">
        <v>323</v>
      </c>
      <c r="Q12" s="15" t="s">
        <v>324</v>
      </c>
      <c r="R12" s="15" t="s">
        <v>1089</v>
      </c>
      <c r="S12" s="15" t="s">
        <v>325</v>
      </c>
      <c r="T12" s="15" t="s">
        <v>326</v>
      </c>
      <c r="U12" s="15" t="s">
        <v>327</v>
      </c>
      <c r="V12" s="15" t="s">
        <v>328</v>
      </c>
      <c r="W12" s="15" t="s">
        <v>329</v>
      </c>
      <c r="X12" s="15" t="s">
        <v>330</v>
      </c>
      <c r="Y12" s="15" t="s">
        <v>331</v>
      </c>
      <c r="Z12" s="15" t="s">
        <v>332</v>
      </c>
      <c r="AA12" s="15" t="s">
        <v>333</v>
      </c>
      <c r="AB12" s="15" t="s">
        <v>334</v>
      </c>
      <c r="AC12" s="15" t="s">
        <v>1121</v>
      </c>
      <c r="AD12" s="15" t="s">
        <v>1153</v>
      </c>
      <c r="AE12" s="15" t="s">
        <v>335</v>
      </c>
      <c r="AF12" s="15" t="s">
        <v>1185</v>
      </c>
      <c r="AG12" s="15" t="s">
        <v>336</v>
      </c>
      <c r="AH12" s="15" t="s">
        <v>337</v>
      </c>
    </row>
    <row r="13" spans="1:34" x14ac:dyDescent="0.25">
      <c r="A13" s="15" t="s">
        <v>158</v>
      </c>
      <c r="D13" s="15" t="s">
        <v>338</v>
      </c>
      <c r="E13" s="15" t="s">
        <v>770</v>
      </c>
      <c r="F13" s="15" t="s">
        <v>339</v>
      </c>
      <c r="G13" s="15" t="s">
        <v>802</v>
      </c>
      <c r="H13" s="15" t="s">
        <v>834</v>
      </c>
      <c r="I13" s="15" t="s">
        <v>866</v>
      </c>
      <c r="J13" s="15" t="s">
        <v>898</v>
      </c>
      <c r="K13" s="15" t="s">
        <v>930</v>
      </c>
      <c r="L13" s="15" t="s">
        <v>962</v>
      </c>
      <c r="M13" s="15" t="s">
        <v>994</v>
      </c>
      <c r="N13" s="15" t="s">
        <v>1026</v>
      </c>
      <c r="O13" s="15" t="s">
        <v>1058</v>
      </c>
      <c r="P13" s="15" t="s">
        <v>340</v>
      </c>
      <c r="Q13" s="15" t="s">
        <v>341</v>
      </c>
      <c r="R13" s="15" t="s">
        <v>1090</v>
      </c>
      <c r="S13" s="15" t="s">
        <v>342</v>
      </c>
      <c r="T13" s="15" t="s">
        <v>343</v>
      </c>
      <c r="U13" s="15" t="s">
        <v>344</v>
      </c>
      <c r="V13" s="15" t="s">
        <v>345</v>
      </c>
      <c r="W13" s="15" t="s">
        <v>346</v>
      </c>
      <c r="X13" s="15" t="s">
        <v>347</v>
      </c>
      <c r="Y13" s="15" t="s">
        <v>348</v>
      </c>
      <c r="Z13" s="15" t="s">
        <v>349</v>
      </c>
      <c r="AA13" s="15" t="s">
        <v>350</v>
      </c>
      <c r="AB13" s="15" t="s">
        <v>351</v>
      </c>
      <c r="AC13" s="15" t="s">
        <v>1122</v>
      </c>
      <c r="AD13" s="15" t="s">
        <v>1154</v>
      </c>
      <c r="AE13" s="15" t="s">
        <v>352</v>
      </c>
      <c r="AF13" s="15" t="s">
        <v>1186</v>
      </c>
      <c r="AG13" s="15" t="s">
        <v>353</v>
      </c>
      <c r="AH13" s="15" t="s">
        <v>354</v>
      </c>
    </row>
    <row r="14" spans="1:34" x14ac:dyDescent="0.25">
      <c r="A14" s="15" t="s">
        <v>158</v>
      </c>
      <c r="D14" s="15" t="s">
        <v>355</v>
      </c>
      <c r="E14" s="15" t="s">
        <v>771</v>
      </c>
      <c r="F14" s="15" t="s">
        <v>356</v>
      </c>
      <c r="G14" s="15" t="s">
        <v>803</v>
      </c>
      <c r="H14" s="15" t="s">
        <v>835</v>
      </c>
      <c r="I14" s="15" t="s">
        <v>867</v>
      </c>
      <c r="J14" s="15" t="s">
        <v>899</v>
      </c>
      <c r="K14" s="15" t="s">
        <v>931</v>
      </c>
      <c r="L14" s="15" t="s">
        <v>963</v>
      </c>
      <c r="M14" s="15" t="s">
        <v>995</v>
      </c>
      <c r="N14" s="15" t="s">
        <v>1027</v>
      </c>
      <c r="O14" s="15" t="s">
        <v>1059</v>
      </c>
      <c r="P14" s="15" t="s">
        <v>357</v>
      </c>
      <c r="Q14" s="15" t="s">
        <v>358</v>
      </c>
      <c r="R14" s="15" t="s">
        <v>1091</v>
      </c>
      <c r="S14" s="15" t="s">
        <v>359</v>
      </c>
      <c r="T14" s="15" t="s">
        <v>360</v>
      </c>
      <c r="U14" s="15" t="s">
        <v>361</v>
      </c>
      <c r="V14" s="15" t="s">
        <v>362</v>
      </c>
      <c r="W14" s="15" t="s">
        <v>363</v>
      </c>
      <c r="X14" s="15" t="s">
        <v>364</v>
      </c>
      <c r="Y14" s="15" t="s">
        <v>365</v>
      </c>
      <c r="Z14" s="15" t="s">
        <v>366</v>
      </c>
      <c r="AA14" s="15" t="s">
        <v>367</v>
      </c>
      <c r="AB14" s="15" t="s">
        <v>368</v>
      </c>
      <c r="AC14" s="15" t="s">
        <v>1123</v>
      </c>
      <c r="AD14" s="15" t="s">
        <v>1155</v>
      </c>
      <c r="AE14" s="15" t="s">
        <v>369</v>
      </c>
      <c r="AF14" s="15" t="s">
        <v>1187</v>
      </c>
      <c r="AG14" s="15" t="s">
        <v>370</v>
      </c>
      <c r="AH14" s="15" t="s">
        <v>371</v>
      </c>
    </row>
    <row r="15" spans="1:34" x14ac:dyDescent="0.25">
      <c r="A15" s="15" t="s">
        <v>158</v>
      </c>
      <c r="D15" s="15" t="s">
        <v>372</v>
      </c>
      <c r="E15" s="15" t="s">
        <v>772</v>
      </c>
      <c r="F15" s="15" t="s">
        <v>373</v>
      </c>
      <c r="G15" s="15" t="s">
        <v>804</v>
      </c>
      <c r="H15" s="15" t="s">
        <v>836</v>
      </c>
      <c r="I15" s="15" t="s">
        <v>868</v>
      </c>
      <c r="J15" s="15" t="s">
        <v>900</v>
      </c>
      <c r="K15" s="15" t="s">
        <v>932</v>
      </c>
      <c r="L15" s="15" t="s">
        <v>964</v>
      </c>
      <c r="M15" s="15" t="s">
        <v>996</v>
      </c>
      <c r="N15" s="15" t="s">
        <v>1028</v>
      </c>
      <c r="O15" s="15" t="s">
        <v>1060</v>
      </c>
      <c r="P15" s="15" t="s">
        <v>374</v>
      </c>
      <c r="Q15" s="15" t="s">
        <v>375</v>
      </c>
      <c r="R15" s="15" t="s">
        <v>1092</v>
      </c>
      <c r="S15" s="15" t="s">
        <v>376</v>
      </c>
      <c r="T15" s="15" t="s">
        <v>377</v>
      </c>
      <c r="U15" s="15" t="s">
        <v>378</v>
      </c>
      <c r="V15" s="15" t="s">
        <v>379</v>
      </c>
      <c r="W15" s="15" t="s">
        <v>380</v>
      </c>
      <c r="X15" s="15" t="s">
        <v>381</v>
      </c>
      <c r="Y15" s="15" t="s">
        <v>382</v>
      </c>
      <c r="Z15" s="15" t="s">
        <v>383</v>
      </c>
      <c r="AA15" s="15" t="s">
        <v>384</v>
      </c>
      <c r="AB15" s="15" t="s">
        <v>385</v>
      </c>
      <c r="AC15" s="15" t="s">
        <v>1124</v>
      </c>
      <c r="AD15" s="15" t="s">
        <v>1156</v>
      </c>
      <c r="AE15" s="15" t="s">
        <v>386</v>
      </c>
      <c r="AF15" s="15" t="s">
        <v>1188</v>
      </c>
      <c r="AG15" s="15" t="s">
        <v>387</v>
      </c>
      <c r="AH15" s="15" t="s">
        <v>388</v>
      </c>
    </row>
    <row r="16" spans="1:34" x14ac:dyDescent="0.25">
      <c r="A16" s="15" t="s">
        <v>158</v>
      </c>
      <c r="D16" s="15" t="s">
        <v>389</v>
      </c>
      <c r="E16" s="15" t="s">
        <v>773</v>
      </c>
      <c r="F16" s="15" t="s">
        <v>390</v>
      </c>
      <c r="G16" s="15" t="s">
        <v>805</v>
      </c>
      <c r="H16" s="15" t="s">
        <v>837</v>
      </c>
      <c r="I16" s="15" t="s">
        <v>869</v>
      </c>
      <c r="J16" s="15" t="s">
        <v>901</v>
      </c>
      <c r="K16" s="15" t="s">
        <v>933</v>
      </c>
      <c r="L16" s="15" t="s">
        <v>965</v>
      </c>
      <c r="M16" s="15" t="s">
        <v>997</v>
      </c>
      <c r="N16" s="15" t="s">
        <v>1029</v>
      </c>
      <c r="O16" s="15" t="s">
        <v>1061</v>
      </c>
      <c r="P16" s="15" t="s">
        <v>391</v>
      </c>
      <c r="Q16" s="15" t="s">
        <v>392</v>
      </c>
      <c r="R16" s="15" t="s">
        <v>1093</v>
      </c>
      <c r="S16" s="15" t="s">
        <v>393</v>
      </c>
      <c r="T16" s="15" t="s">
        <v>394</v>
      </c>
      <c r="U16" s="15" t="s">
        <v>395</v>
      </c>
      <c r="V16" s="15" t="s">
        <v>396</v>
      </c>
      <c r="W16" s="15" t="s">
        <v>397</v>
      </c>
      <c r="X16" s="15" t="s">
        <v>398</v>
      </c>
      <c r="Y16" s="15" t="s">
        <v>399</v>
      </c>
      <c r="Z16" s="15" t="s">
        <v>400</v>
      </c>
      <c r="AA16" s="15" t="s">
        <v>401</v>
      </c>
      <c r="AB16" s="15" t="s">
        <v>402</v>
      </c>
      <c r="AC16" s="15" t="s">
        <v>1125</v>
      </c>
      <c r="AD16" s="15" t="s">
        <v>1157</v>
      </c>
      <c r="AE16" s="15" t="s">
        <v>403</v>
      </c>
      <c r="AF16" s="15" t="s">
        <v>1189</v>
      </c>
      <c r="AG16" s="15" t="s">
        <v>404</v>
      </c>
      <c r="AH16" s="15" t="s">
        <v>405</v>
      </c>
    </row>
    <row r="17" spans="1:34" x14ac:dyDescent="0.25">
      <c r="A17" s="15" t="s">
        <v>158</v>
      </c>
      <c r="D17" s="15" t="s">
        <v>406</v>
      </c>
      <c r="E17" s="15" t="s">
        <v>774</v>
      </c>
      <c r="F17" s="15" t="s">
        <v>407</v>
      </c>
      <c r="G17" s="15" t="s">
        <v>806</v>
      </c>
      <c r="H17" s="15" t="s">
        <v>838</v>
      </c>
      <c r="I17" s="15" t="s">
        <v>870</v>
      </c>
      <c r="J17" s="15" t="s">
        <v>902</v>
      </c>
      <c r="K17" s="15" t="s">
        <v>934</v>
      </c>
      <c r="L17" s="15" t="s">
        <v>966</v>
      </c>
      <c r="M17" s="15" t="s">
        <v>998</v>
      </c>
      <c r="N17" s="15" t="s">
        <v>1030</v>
      </c>
      <c r="O17" s="15" t="s">
        <v>1062</v>
      </c>
      <c r="P17" s="15" t="s">
        <v>408</v>
      </c>
      <c r="Q17" s="15" t="s">
        <v>409</v>
      </c>
      <c r="R17" s="15" t="s">
        <v>1094</v>
      </c>
      <c r="S17" s="15" t="s">
        <v>410</v>
      </c>
      <c r="T17" s="15" t="s">
        <v>411</v>
      </c>
      <c r="U17" s="15" t="s">
        <v>412</v>
      </c>
      <c r="V17" s="15" t="s">
        <v>413</v>
      </c>
      <c r="W17" s="15" t="s">
        <v>414</v>
      </c>
      <c r="X17" s="15" t="s">
        <v>415</v>
      </c>
      <c r="Y17" s="15" t="s">
        <v>416</v>
      </c>
      <c r="Z17" s="15" t="s">
        <v>417</v>
      </c>
      <c r="AA17" s="15" t="s">
        <v>418</v>
      </c>
      <c r="AB17" s="15" t="s">
        <v>419</v>
      </c>
      <c r="AC17" s="15" t="s">
        <v>1126</v>
      </c>
      <c r="AD17" s="15" t="s">
        <v>1158</v>
      </c>
      <c r="AE17" s="15" t="s">
        <v>420</v>
      </c>
      <c r="AF17" s="15" t="s">
        <v>1190</v>
      </c>
      <c r="AG17" s="15" t="s">
        <v>421</v>
      </c>
      <c r="AH17" s="15" t="s">
        <v>422</v>
      </c>
    </row>
    <row r="18" spans="1:34" x14ac:dyDescent="0.25">
      <c r="A18" s="15" t="s">
        <v>158</v>
      </c>
      <c r="D18" s="15" t="s">
        <v>423</v>
      </c>
      <c r="E18" s="15" t="s">
        <v>775</v>
      </c>
      <c r="F18" s="15" t="s">
        <v>424</v>
      </c>
      <c r="G18" s="15" t="s">
        <v>807</v>
      </c>
      <c r="H18" s="15" t="s">
        <v>839</v>
      </c>
      <c r="I18" s="15" t="s">
        <v>871</v>
      </c>
      <c r="J18" s="15" t="s">
        <v>903</v>
      </c>
      <c r="K18" s="15" t="s">
        <v>935</v>
      </c>
      <c r="L18" s="15" t="s">
        <v>967</v>
      </c>
      <c r="M18" s="15" t="s">
        <v>999</v>
      </c>
      <c r="N18" s="15" t="s">
        <v>1031</v>
      </c>
      <c r="O18" s="15" t="s">
        <v>1063</v>
      </c>
      <c r="P18" s="15" t="s">
        <v>425</v>
      </c>
      <c r="Q18" s="15" t="s">
        <v>426</v>
      </c>
      <c r="R18" s="15" t="s">
        <v>1095</v>
      </c>
      <c r="S18" s="15" t="s">
        <v>427</v>
      </c>
      <c r="T18" s="15" t="s">
        <v>428</v>
      </c>
      <c r="U18" s="15" t="s">
        <v>429</v>
      </c>
      <c r="V18" s="15" t="s">
        <v>430</v>
      </c>
      <c r="W18" s="15" t="s">
        <v>431</v>
      </c>
      <c r="X18" s="15" t="s">
        <v>432</v>
      </c>
      <c r="Y18" s="15" t="s">
        <v>433</v>
      </c>
      <c r="Z18" s="15" t="s">
        <v>434</v>
      </c>
      <c r="AA18" s="15" t="s">
        <v>435</v>
      </c>
      <c r="AB18" s="15" t="s">
        <v>436</v>
      </c>
      <c r="AC18" s="15" t="s">
        <v>1127</v>
      </c>
      <c r="AD18" s="15" t="s">
        <v>1159</v>
      </c>
      <c r="AE18" s="15" t="s">
        <v>437</v>
      </c>
      <c r="AF18" s="15" t="s">
        <v>1191</v>
      </c>
      <c r="AG18" s="15" t="s">
        <v>438</v>
      </c>
      <c r="AH18" s="15" t="s">
        <v>439</v>
      </c>
    </row>
    <row r="19" spans="1:34" x14ac:dyDescent="0.25">
      <c r="A19" s="15" t="s">
        <v>158</v>
      </c>
      <c r="D19" s="15" t="s">
        <v>440</v>
      </c>
      <c r="E19" s="15" t="s">
        <v>776</v>
      </c>
      <c r="F19" s="15" t="s">
        <v>441</v>
      </c>
      <c r="G19" s="15" t="s">
        <v>808</v>
      </c>
      <c r="H19" s="15" t="s">
        <v>840</v>
      </c>
      <c r="I19" s="15" t="s">
        <v>872</v>
      </c>
      <c r="J19" s="15" t="s">
        <v>904</v>
      </c>
      <c r="K19" s="15" t="s">
        <v>936</v>
      </c>
      <c r="L19" s="15" t="s">
        <v>968</v>
      </c>
      <c r="M19" s="15" t="s">
        <v>1000</v>
      </c>
      <c r="N19" s="15" t="s">
        <v>1032</v>
      </c>
      <c r="O19" s="15" t="s">
        <v>1064</v>
      </c>
      <c r="P19" s="15" t="s">
        <v>442</v>
      </c>
      <c r="Q19" s="15" t="s">
        <v>443</v>
      </c>
      <c r="R19" s="15" t="s">
        <v>1096</v>
      </c>
      <c r="S19" s="15" t="s">
        <v>444</v>
      </c>
      <c r="T19" s="15" t="s">
        <v>445</v>
      </c>
      <c r="U19" s="15" t="s">
        <v>446</v>
      </c>
      <c r="V19" s="15" t="s">
        <v>447</v>
      </c>
      <c r="W19" s="15" t="s">
        <v>448</v>
      </c>
      <c r="X19" s="15" t="s">
        <v>449</v>
      </c>
      <c r="Y19" s="15" t="s">
        <v>450</v>
      </c>
      <c r="Z19" s="15" t="s">
        <v>451</v>
      </c>
      <c r="AA19" s="15" t="s">
        <v>452</v>
      </c>
      <c r="AB19" s="15" t="s">
        <v>453</v>
      </c>
      <c r="AC19" s="15" t="s">
        <v>1128</v>
      </c>
      <c r="AD19" s="15" t="s">
        <v>1160</v>
      </c>
      <c r="AE19" s="15" t="s">
        <v>454</v>
      </c>
      <c r="AF19" s="15" t="s">
        <v>1192</v>
      </c>
      <c r="AG19" s="15" t="s">
        <v>455</v>
      </c>
      <c r="AH19" s="15" t="s">
        <v>456</v>
      </c>
    </row>
    <row r="20" spans="1:34" x14ac:dyDescent="0.25">
      <c r="A20" s="15" t="s">
        <v>158</v>
      </c>
      <c r="D20" s="15" t="s">
        <v>457</v>
      </c>
      <c r="E20" s="15" t="s">
        <v>777</v>
      </c>
      <c r="F20" s="15" t="s">
        <v>458</v>
      </c>
      <c r="G20" s="15" t="s">
        <v>809</v>
      </c>
      <c r="H20" s="15" t="s">
        <v>841</v>
      </c>
      <c r="I20" s="15" t="s">
        <v>873</v>
      </c>
      <c r="J20" s="15" t="s">
        <v>905</v>
      </c>
      <c r="K20" s="15" t="s">
        <v>937</v>
      </c>
      <c r="L20" s="15" t="s">
        <v>969</v>
      </c>
      <c r="M20" s="15" t="s">
        <v>1001</v>
      </c>
      <c r="N20" s="15" t="s">
        <v>1033</v>
      </c>
      <c r="O20" s="15" t="s">
        <v>1065</v>
      </c>
      <c r="P20" s="15" t="s">
        <v>459</v>
      </c>
      <c r="Q20" s="15" t="s">
        <v>460</v>
      </c>
      <c r="R20" s="15" t="s">
        <v>1097</v>
      </c>
      <c r="S20" s="15" t="s">
        <v>461</v>
      </c>
      <c r="T20" s="15" t="s">
        <v>462</v>
      </c>
      <c r="U20" s="15" t="s">
        <v>463</v>
      </c>
      <c r="V20" s="15" t="s">
        <v>464</v>
      </c>
      <c r="W20" s="15" t="s">
        <v>465</v>
      </c>
      <c r="X20" s="15" t="s">
        <v>466</v>
      </c>
      <c r="Y20" s="15" t="s">
        <v>467</v>
      </c>
      <c r="Z20" s="15" t="s">
        <v>468</v>
      </c>
      <c r="AA20" s="15" t="s">
        <v>469</v>
      </c>
      <c r="AB20" s="15" t="s">
        <v>470</v>
      </c>
      <c r="AC20" s="15" t="s">
        <v>1129</v>
      </c>
      <c r="AD20" s="15" t="s">
        <v>1161</v>
      </c>
      <c r="AE20" s="15" t="s">
        <v>471</v>
      </c>
      <c r="AF20" s="15" t="s">
        <v>1193</v>
      </c>
      <c r="AG20" s="15" t="s">
        <v>472</v>
      </c>
      <c r="AH20" s="15" t="s">
        <v>473</v>
      </c>
    </row>
    <row r="21" spans="1:34" x14ac:dyDescent="0.25">
      <c r="A21" s="15" t="s">
        <v>158</v>
      </c>
      <c r="D21" s="15" t="s">
        <v>474</v>
      </c>
      <c r="E21" s="15" t="s">
        <v>778</v>
      </c>
      <c r="F21" s="15" t="s">
        <v>475</v>
      </c>
      <c r="G21" s="15" t="s">
        <v>810</v>
      </c>
      <c r="H21" s="15" t="s">
        <v>842</v>
      </c>
      <c r="I21" s="15" t="s">
        <v>874</v>
      </c>
      <c r="J21" s="15" t="s">
        <v>906</v>
      </c>
      <c r="K21" s="15" t="s">
        <v>938</v>
      </c>
      <c r="L21" s="15" t="s">
        <v>970</v>
      </c>
      <c r="M21" s="15" t="s">
        <v>1002</v>
      </c>
      <c r="N21" s="15" t="s">
        <v>1034</v>
      </c>
      <c r="O21" s="15" t="s">
        <v>1066</v>
      </c>
      <c r="P21" s="15" t="s">
        <v>476</v>
      </c>
      <c r="Q21" s="15" t="s">
        <v>477</v>
      </c>
      <c r="R21" s="15" t="s">
        <v>1098</v>
      </c>
      <c r="S21" s="15" t="s">
        <v>478</v>
      </c>
      <c r="T21" s="15" t="s">
        <v>479</v>
      </c>
      <c r="U21" s="15" t="s">
        <v>480</v>
      </c>
      <c r="V21" s="15" t="s">
        <v>481</v>
      </c>
      <c r="W21" s="15" t="s">
        <v>482</v>
      </c>
      <c r="X21" s="15" t="s">
        <v>483</v>
      </c>
      <c r="Y21" s="15" t="s">
        <v>484</v>
      </c>
      <c r="Z21" s="15" t="s">
        <v>485</v>
      </c>
      <c r="AA21" s="15" t="s">
        <v>486</v>
      </c>
      <c r="AB21" s="15" t="s">
        <v>487</v>
      </c>
      <c r="AC21" s="15" t="s">
        <v>1130</v>
      </c>
      <c r="AD21" s="15" t="s">
        <v>1162</v>
      </c>
      <c r="AE21" s="15" t="s">
        <v>488</v>
      </c>
      <c r="AF21" s="15" t="s">
        <v>1194</v>
      </c>
      <c r="AG21" s="15" t="s">
        <v>489</v>
      </c>
      <c r="AH21" s="15" t="s">
        <v>490</v>
      </c>
    </row>
    <row r="22" spans="1:34" x14ac:dyDescent="0.25">
      <c r="A22" s="15" t="s">
        <v>158</v>
      </c>
      <c r="D22" s="15" t="s">
        <v>491</v>
      </c>
      <c r="E22" s="15" t="s">
        <v>779</v>
      </c>
      <c r="F22" s="15" t="s">
        <v>492</v>
      </c>
      <c r="G22" s="15" t="s">
        <v>811</v>
      </c>
      <c r="H22" s="15" t="s">
        <v>843</v>
      </c>
      <c r="I22" s="15" t="s">
        <v>875</v>
      </c>
      <c r="J22" s="15" t="s">
        <v>907</v>
      </c>
      <c r="K22" s="15" t="s">
        <v>939</v>
      </c>
      <c r="L22" s="15" t="s">
        <v>971</v>
      </c>
      <c r="M22" s="15" t="s">
        <v>1003</v>
      </c>
      <c r="N22" s="15" t="s">
        <v>1035</v>
      </c>
      <c r="O22" s="15" t="s">
        <v>1067</v>
      </c>
      <c r="P22" s="15" t="s">
        <v>493</v>
      </c>
      <c r="Q22" s="15" t="s">
        <v>494</v>
      </c>
      <c r="R22" s="15" t="s">
        <v>1099</v>
      </c>
      <c r="S22" s="15" t="s">
        <v>495</v>
      </c>
      <c r="T22" s="15" t="s">
        <v>496</v>
      </c>
      <c r="U22" s="15" t="s">
        <v>497</v>
      </c>
      <c r="V22" s="15" t="s">
        <v>498</v>
      </c>
      <c r="W22" s="15" t="s">
        <v>499</v>
      </c>
      <c r="X22" s="15" t="s">
        <v>500</v>
      </c>
      <c r="Y22" s="15" t="s">
        <v>501</v>
      </c>
      <c r="Z22" s="15" t="s">
        <v>502</v>
      </c>
      <c r="AA22" s="15" t="s">
        <v>503</v>
      </c>
      <c r="AB22" s="15" t="s">
        <v>504</v>
      </c>
      <c r="AC22" s="15" t="s">
        <v>1131</v>
      </c>
      <c r="AD22" s="15" t="s">
        <v>1163</v>
      </c>
      <c r="AE22" s="15" t="s">
        <v>505</v>
      </c>
      <c r="AF22" s="15" t="s">
        <v>1195</v>
      </c>
      <c r="AG22" s="15" t="s">
        <v>506</v>
      </c>
      <c r="AH22" s="15" t="s">
        <v>507</v>
      </c>
    </row>
    <row r="23" spans="1:34" x14ac:dyDescent="0.25">
      <c r="A23" s="15" t="s">
        <v>158</v>
      </c>
      <c r="D23" s="15" t="s">
        <v>508</v>
      </c>
      <c r="E23" s="15" t="s">
        <v>780</v>
      </c>
      <c r="F23" s="15" t="s">
        <v>509</v>
      </c>
      <c r="G23" s="15" t="s">
        <v>812</v>
      </c>
      <c r="H23" s="15" t="s">
        <v>844</v>
      </c>
      <c r="I23" s="15" t="s">
        <v>876</v>
      </c>
      <c r="J23" s="15" t="s">
        <v>908</v>
      </c>
      <c r="K23" s="15" t="s">
        <v>940</v>
      </c>
      <c r="L23" s="15" t="s">
        <v>972</v>
      </c>
      <c r="M23" s="15" t="s">
        <v>1004</v>
      </c>
      <c r="N23" s="15" t="s">
        <v>1036</v>
      </c>
      <c r="O23" s="15" t="s">
        <v>1068</v>
      </c>
      <c r="P23" s="15" t="s">
        <v>510</v>
      </c>
      <c r="Q23" s="15" t="s">
        <v>511</v>
      </c>
      <c r="R23" s="15" t="s">
        <v>1100</v>
      </c>
      <c r="S23" s="15" t="s">
        <v>512</v>
      </c>
      <c r="T23" s="15" t="s">
        <v>513</v>
      </c>
      <c r="U23" s="15" t="s">
        <v>514</v>
      </c>
      <c r="V23" s="15" t="s">
        <v>515</v>
      </c>
      <c r="W23" s="15" t="s">
        <v>516</v>
      </c>
      <c r="X23" s="15" t="s">
        <v>517</v>
      </c>
      <c r="Y23" s="15" t="s">
        <v>518</v>
      </c>
      <c r="Z23" s="15" t="s">
        <v>519</v>
      </c>
      <c r="AA23" s="15" t="s">
        <v>520</v>
      </c>
      <c r="AB23" s="15" t="s">
        <v>521</v>
      </c>
      <c r="AC23" s="15" t="s">
        <v>1132</v>
      </c>
      <c r="AD23" s="15" t="s">
        <v>1164</v>
      </c>
      <c r="AE23" s="15" t="s">
        <v>522</v>
      </c>
      <c r="AF23" s="15" t="s">
        <v>1196</v>
      </c>
      <c r="AG23" s="15" t="s">
        <v>523</v>
      </c>
      <c r="AH23" s="15" t="s">
        <v>524</v>
      </c>
    </row>
    <row r="24" spans="1:34" x14ac:dyDescent="0.25">
      <c r="A24" s="15" t="s">
        <v>158</v>
      </c>
      <c r="D24" s="15" t="s">
        <v>525</v>
      </c>
      <c r="E24" s="15" t="s">
        <v>781</v>
      </c>
      <c r="F24" s="15" t="s">
        <v>526</v>
      </c>
      <c r="G24" s="15" t="s">
        <v>813</v>
      </c>
      <c r="H24" s="15" t="s">
        <v>845</v>
      </c>
      <c r="I24" s="15" t="s">
        <v>877</v>
      </c>
      <c r="J24" s="15" t="s">
        <v>909</v>
      </c>
      <c r="K24" s="15" t="s">
        <v>941</v>
      </c>
      <c r="L24" s="15" t="s">
        <v>973</v>
      </c>
      <c r="M24" s="15" t="s">
        <v>1005</v>
      </c>
      <c r="N24" s="15" t="s">
        <v>1037</v>
      </c>
      <c r="O24" s="15" t="s">
        <v>1069</v>
      </c>
      <c r="P24" s="15" t="s">
        <v>527</v>
      </c>
      <c r="Q24" s="15" t="s">
        <v>528</v>
      </c>
      <c r="R24" s="15" t="s">
        <v>1101</v>
      </c>
      <c r="S24" s="15" t="s">
        <v>529</v>
      </c>
      <c r="T24" s="15" t="s">
        <v>530</v>
      </c>
      <c r="U24" s="15" t="s">
        <v>531</v>
      </c>
      <c r="V24" s="15" t="s">
        <v>532</v>
      </c>
      <c r="W24" s="15" t="s">
        <v>533</v>
      </c>
      <c r="X24" s="15" t="s">
        <v>534</v>
      </c>
      <c r="Y24" s="15" t="s">
        <v>535</v>
      </c>
      <c r="Z24" s="15" t="s">
        <v>536</v>
      </c>
      <c r="AA24" s="15" t="s">
        <v>537</v>
      </c>
      <c r="AB24" s="15" t="s">
        <v>538</v>
      </c>
      <c r="AC24" s="15" t="s">
        <v>1133</v>
      </c>
      <c r="AD24" s="15" t="s">
        <v>1165</v>
      </c>
      <c r="AE24" s="15" t="s">
        <v>539</v>
      </c>
      <c r="AF24" s="15" t="s">
        <v>1197</v>
      </c>
      <c r="AG24" s="15" t="s">
        <v>540</v>
      </c>
      <c r="AH24" s="15" t="s">
        <v>541</v>
      </c>
    </row>
    <row r="25" spans="1:34" x14ac:dyDescent="0.25">
      <c r="A25" s="15" t="s">
        <v>158</v>
      </c>
      <c r="D25" s="15" t="s">
        <v>542</v>
      </c>
      <c r="E25" s="15" t="s">
        <v>782</v>
      </c>
      <c r="F25" s="15" t="s">
        <v>543</v>
      </c>
      <c r="G25" s="15" t="s">
        <v>814</v>
      </c>
      <c r="H25" s="15" t="s">
        <v>846</v>
      </c>
      <c r="I25" s="15" t="s">
        <v>878</v>
      </c>
      <c r="J25" s="15" t="s">
        <v>910</v>
      </c>
      <c r="K25" s="15" t="s">
        <v>942</v>
      </c>
      <c r="L25" s="15" t="s">
        <v>974</v>
      </c>
      <c r="M25" s="15" t="s">
        <v>1006</v>
      </c>
      <c r="N25" s="15" t="s">
        <v>1038</v>
      </c>
      <c r="O25" s="15" t="s">
        <v>1070</v>
      </c>
      <c r="P25" s="15" t="s">
        <v>544</v>
      </c>
      <c r="Q25" s="15" t="s">
        <v>545</v>
      </c>
      <c r="R25" s="15" t="s">
        <v>1102</v>
      </c>
      <c r="S25" s="15" t="s">
        <v>546</v>
      </c>
      <c r="T25" s="15" t="s">
        <v>547</v>
      </c>
      <c r="U25" s="15" t="s">
        <v>548</v>
      </c>
      <c r="V25" s="15" t="s">
        <v>549</v>
      </c>
      <c r="W25" s="15" t="s">
        <v>550</v>
      </c>
      <c r="X25" s="15" t="s">
        <v>551</v>
      </c>
      <c r="Y25" s="15" t="s">
        <v>552</v>
      </c>
      <c r="Z25" s="15" t="s">
        <v>553</v>
      </c>
      <c r="AA25" s="15" t="s">
        <v>554</v>
      </c>
      <c r="AB25" s="15" t="s">
        <v>555</v>
      </c>
      <c r="AC25" s="15" t="s">
        <v>1134</v>
      </c>
      <c r="AD25" s="15" t="s">
        <v>1166</v>
      </c>
      <c r="AE25" s="15" t="s">
        <v>556</v>
      </c>
      <c r="AF25" s="15" t="s">
        <v>1198</v>
      </c>
      <c r="AG25" s="15" t="s">
        <v>557</v>
      </c>
      <c r="AH25" s="15" t="s">
        <v>558</v>
      </c>
    </row>
    <row r="26" spans="1:34" x14ac:dyDescent="0.25">
      <c r="A26" s="15" t="s">
        <v>158</v>
      </c>
      <c r="D26" s="15" t="s">
        <v>559</v>
      </c>
      <c r="E26" s="15" t="s">
        <v>783</v>
      </c>
      <c r="F26" s="15" t="s">
        <v>560</v>
      </c>
      <c r="G26" s="15" t="s">
        <v>815</v>
      </c>
      <c r="H26" s="15" t="s">
        <v>847</v>
      </c>
      <c r="I26" s="15" t="s">
        <v>879</v>
      </c>
      <c r="J26" s="15" t="s">
        <v>911</v>
      </c>
      <c r="K26" s="15" t="s">
        <v>943</v>
      </c>
      <c r="L26" s="15" t="s">
        <v>975</v>
      </c>
      <c r="M26" s="15" t="s">
        <v>1007</v>
      </c>
      <c r="N26" s="15" t="s">
        <v>1039</v>
      </c>
      <c r="O26" s="15" t="s">
        <v>1071</v>
      </c>
      <c r="P26" s="15" t="s">
        <v>561</v>
      </c>
      <c r="Q26" s="15" t="s">
        <v>562</v>
      </c>
      <c r="R26" s="15" t="s">
        <v>1103</v>
      </c>
      <c r="S26" s="15" t="s">
        <v>563</v>
      </c>
      <c r="T26" s="15" t="s">
        <v>564</v>
      </c>
      <c r="U26" s="15" t="s">
        <v>565</v>
      </c>
      <c r="V26" s="15" t="s">
        <v>566</v>
      </c>
      <c r="W26" s="15" t="s">
        <v>567</v>
      </c>
      <c r="X26" s="15" t="s">
        <v>568</v>
      </c>
      <c r="Y26" s="15" t="s">
        <v>569</v>
      </c>
      <c r="Z26" s="15" t="s">
        <v>570</v>
      </c>
      <c r="AA26" s="15" t="s">
        <v>571</v>
      </c>
      <c r="AB26" s="15" t="s">
        <v>572</v>
      </c>
      <c r="AC26" s="15" t="s">
        <v>1135</v>
      </c>
      <c r="AD26" s="15" t="s">
        <v>1167</v>
      </c>
      <c r="AE26" s="15" t="s">
        <v>573</v>
      </c>
      <c r="AF26" s="15" t="s">
        <v>1199</v>
      </c>
      <c r="AG26" s="15" t="s">
        <v>574</v>
      </c>
      <c r="AH26" s="15" t="s">
        <v>575</v>
      </c>
    </row>
    <row r="27" spans="1:34" x14ac:dyDescent="0.25">
      <c r="A27" s="15" t="s">
        <v>158</v>
      </c>
      <c r="D27" s="15" t="s">
        <v>576</v>
      </c>
      <c r="E27" s="15" t="s">
        <v>784</v>
      </c>
      <c r="F27" s="15" t="s">
        <v>577</v>
      </c>
      <c r="G27" s="15" t="s">
        <v>816</v>
      </c>
      <c r="H27" s="15" t="s">
        <v>848</v>
      </c>
      <c r="I27" s="15" t="s">
        <v>880</v>
      </c>
      <c r="J27" s="15" t="s">
        <v>912</v>
      </c>
      <c r="K27" s="15" t="s">
        <v>944</v>
      </c>
      <c r="L27" s="15" t="s">
        <v>976</v>
      </c>
      <c r="M27" s="15" t="s">
        <v>1008</v>
      </c>
      <c r="N27" s="15" t="s">
        <v>1040</v>
      </c>
      <c r="O27" s="15" t="s">
        <v>1072</v>
      </c>
      <c r="P27" s="15" t="s">
        <v>578</v>
      </c>
      <c r="Q27" s="15" t="s">
        <v>579</v>
      </c>
      <c r="R27" s="15" t="s">
        <v>1104</v>
      </c>
      <c r="S27" s="15" t="s">
        <v>580</v>
      </c>
      <c r="T27" s="15" t="s">
        <v>581</v>
      </c>
      <c r="U27" s="15" t="s">
        <v>582</v>
      </c>
      <c r="V27" s="15" t="s">
        <v>583</v>
      </c>
      <c r="W27" s="15" t="s">
        <v>584</v>
      </c>
      <c r="X27" s="15" t="s">
        <v>585</v>
      </c>
      <c r="Y27" s="15" t="s">
        <v>586</v>
      </c>
      <c r="Z27" s="15" t="s">
        <v>587</v>
      </c>
      <c r="AA27" s="15" t="s">
        <v>588</v>
      </c>
      <c r="AB27" s="15" t="s">
        <v>589</v>
      </c>
      <c r="AC27" s="15" t="s">
        <v>1136</v>
      </c>
      <c r="AD27" s="15" t="s">
        <v>1168</v>
      </c>
      <c r="AE27" s="15" t="s">
        <v>590</v>
      </c>
      <c r="AF27" s="15" t="s">
        <v>1200</v>
      </c>
      <c r="AG27" s="15" t="s">
        <v>591</v>
      </c>
      <c r="AH27" s="15" t="s">
        <v>592</v>
      </c>
    </row>
    <row r="28" spans="1:34" x14ac:dyDescent="0.25">
      <c r="A28" s="15" t="s">
        <v>158</v>
      </c>
      <c r="D28" s="15" t="s">
        <v>593</v>
      </c>
      <c r="E28" s="15" t="s">
        <v>785</v>
      </c>
      <c r="F28" s="15" t="s">
        <v>594</v>
      </c>
      <c r="G28" s="15" t="s">
        <v>817</v>
      </c>
      <c r="H28" s="15" t="s">
        <v>849</v>
      </c>
      <c r="I28" s="15" t="s">
        <v>881</v>
      </c>
      <c r="J28" s="15" t="s">
        <v>913</v>
      </c>
      <c r="K28" s="15" t="s">
        <v>945</v>
      </c>
      <c r="L28" s="15" t="s">
        <v>977</v>
      </c>
      <c r="M28" s="15" t="s">
        <v>1009</v>
      </c>
      <c r="N28" s="15" t="s">
        <v>1041</v>
      </c>
      <c r="O28" s="15" t="s">
        <v>1073</v>
      </c>
      <c r="P28" s="15" t="s">
        <v>595</v>
      </c>
      <c r="Q28" s="15" t="s">
        <v>596</v>
      </c>
      <c r="R28" s="15" t="s">
        <v>1105</v>
      </c>
      <c r="S28" s="15" t="s">
        <v>597</v>
      </c>
      <c r="T28" s="15" t="s">
        <v>598</v>
      </c>
      <c r="U28" s="15" t="s">
        <v>599</v>
      </c>
      <c r="V28" s="15" t="s">
        <v>600</v>
      </c>
      <c r="W28" s="15" t="s">
        <v>601</v>
      </c>
      <c r="X28" s="15" t="s">
        <v>602</v>
      </c>
      <c r="Y28" s="15" t="s">
        <v>603</v>
      </c>
      <c r="Z28" s="15" t="s">
        <v>604</v>
      </c>
      <c r="AA28" s="15" t="s">
        <v>605</v>
      </c>
      <c r="AB28" s="15" t="s">
        <v>606</v>
      </c>
      <c r="AC28" s="15" t="s">
        <v>1137</v>
      </c>
      <c r="AD28" s="15" t="s">
        <v>1169</v>
      </c>
      <c r="AE28" s="15" t="s">
        <v>607</v>
      </c>
      <c r="AF28" s="15" t="s">
        <v>1201</v>
      </c>
      <c r="AG28" s="15" t="s">
        <v>608</v>
      </c>
      <c r="AH28" s="15" t="s">
        <v>609</v>
      </c>
    </row>
    <row r="29" spans="1:34" x14ac:dyDescent="0.25">
      <c r="A29" s="15" t="s">
        <v>158</v>
      </c>
      <c r="D29" s="15" t="s">
        <v>610</v>
      </c>
      <c r="E29" s="15" t="s">
        <v>786</v>
      </c>
      <c r="F29" s="15" t="s">
        <v>611</v>
      </c>
      <c r="G29" s="15" t="s">
        <v>818</v>
      </c>
      <c r="H29" s="15" t="s">
        <v>850</v>
      </c>
      <c r="I29" s="15" t="s">
        <v>882</v>
      </c>
      <c r="J29" s="15" t="s">
        <v>914</v>
      </c>
      <c r="K29" s="15" t="s">
        <v>946</v>
      </c>
      <c r="L29" s="15" t="s">
        <v>978</v>
      </c>
      <c r="M29" s="15" t="s">
        <v>1010</v>
      </c>
      <c r="N29" s="15" t="s">
        <v>1042</v>
      </c>
      <c r="O29" s="15" t="s">
        <v>1074</v>
      </c>
      <c r="P29" s="15" t="s">
        <v>612</v>
      </c>
      <c r="Q29" s="15" t="s">
        <v>613</v>
      </c>
      <c r="R29" s="15" t="s">
        <v>1106</v>
      </c>
      <c r="S29" s="15" t="s">
        <v>614</v>
      </c>
      <c r="T29" s="15" t="s">
        <v>615</v>
      </c>
      <c r="U29" s="15" t="s">
        <v>616</v>
      </c>
      <c r="V29" s="15" t="s">
        <v>617</v>
      </c>
      <c r="W29" s="15" t="s">
        <v>618</v>
      </c>
      <c r="X29" s="15" t="s">
        <v>619</v>
      </c>
      <c r="Y29" s="15" t="s">
        <v>620</v>
      </c>
      <c r="Z29" s="15" t="s">
        <v>621</v>
      </c>
      <c r="AA29" s="15" t="s">
        <v>622</v>
      </c>
      <c r="AB29" s="15" t="s">
        <v>623</v>
      </c>
      <c r="AC29" s="15" t="s">
        <v>1138</v>
      </c>
      <c r="AD29" s="15" t="s">
        <v>1170</v>
      </c>
      <c r="AE29" s="15" t="s">
        <v>624</v>
      </c>
      <c r="AF29" s="15" t="s">
        <v>1202</v>
      </c>
      <c r="AG29" s="15" t="s">
        <v>625</v>
      </c>
      <c r="AH29" s="15" t="s">
        <v>626</v>
      </c>
    </row>
    <row r="30" spans="1:34" x14ac:dyDescent="0.25">
      <c r="A30" s="15" t="s">
        <v>158</v>
      </c>
      <c r="D30" s="15" t="s">
        <v>627</v>
      </c>
      <c r="E30" s="15" t="s">
        <v>787</v>
      </c>
      <c r="F30" s="15" t="s">
        <v>628</v>
      </c>
      <c r="G30" s="15" t="s">
        <v>819</v>
      </c>
      <c r="H30" s="15" t="s">
        <v>851</v>
      </c>
      <c r="I30" s="15" t="s">
        <v>883</v>
      </c>
      <c r="J30" s="15" t="s">
        <v>915</v>
      </c>
      <c r="K30" s="15" t="s">
        <v>947</v>
      </c>
      <c r="L30" s="15" t="s">
        <v>979</v>
      </c>
      <c r="M30" s="15" t="s">
        <v>1011</v>
      </c>
      <c r="N30" s="15" t="s">
        <v>1043</v>
      </c>
      <c r="O30" s="15" t="s">
        <v>1075</v>
      </c>
      <c r="P30" s="15" t="s">
        <v>629</v>
      </c>
      <c r="Q30" s="15" t="s">
        <v>630</v>
      </c>
      <c r="R30" s="15" t="s">
        <v>1107</v>
      </c>
      <c r="S30" s="15" t="s">
        <v>631</v>
      </c>
      <c r="T30" s="15" t="s">
        <v>632</v>
      </c>
      <c r="U30" s="15" t="s">
        <v>633</v>
      </c>
      <c r="V30" s="15" t="s">
        <v>634</v>
      </c>
      <c r="W30" s="15" t="s">
        <v>635</v>
      </c>
      <c r="X30" s="15" t="s">
        <v>636</v>
      </c>
      <c r="Y30" s="15" t="s">
        <v>637</v>
      </c>
      <c r="Z30" s="15" t="s">
        <v>638</v>
      </c>
      <c r="AA30" s="15" t="s">
        <v>639</v>
      </c>
      <c r="AB30" s="15" t="s">
        <v>640</v>
      </c>
      <c r="AC30" s="15" t="s">
        <v>1139</v>
      </c>
      <c r="AD30" s="15" t="s">
        <v>1171</v>
      </c>
      <c r="AE30" s="15" t="s">
        <v>641</v>
      </c>
      <c r="AF30" s="15" t="s">
        <v>1203</v>
      </c>
      <c r="AG30" s="15" t="s">
        <v>642</v>
      </c>
      <c r="AH30" s="15" t="s">
        <v>643</v>
      </c>
    </row>
    <row r="31" spans="1:34" x14ac:dyDescent="0.25">
      <c r="A31" s="15" t="s">
        <v>158</v>
      </c>
      <c r="D31" s="15" t="s">
        <v>644</v>
      </c>
      <c r="E31" s="15" t="s">
        <v>788</v>
      </c>
      <c r="F31" s="15" t="s">
        <v>645</v>
      </c>
      <c r="G31" s="15" t="s">
        <v>820</v>
      </c>
      <c r="H31" s="15" t="s">
        <v>852</v>
      </c>
      <c r="I31" s="15" t="s">
        <v>884</v>
      </c>
      <c r="J31" s="15" t="s">
        <v>916</v>
      </c>
      <c r="K31" s="15" t="s">
        <v>948</v>
      </c>
      <c r="L31" s="15" t="s">
        <v>980</v>
      </c>
      <c r="M31" s="15" t="s">
        <v>1012</v>
      </c>
      <c r="N31" s="15" t="s">
        <v>1044</v>
      </c>
      <c r="O31" s="15" t="s">
        <v>1076</v>
      </c>
      <c r="P31" s="15" t="s">
        <v>646</v>
      </c>
      <c r="Q31" s="15" t="s">
        <v>647</v>
      </c>
      <c r="R31" s="15" t="s">
        <v>1108</v>
      </c>
      <c r="S31" s="15" t="s">
        <v>648</v>
      </c>
      <c r="T31" s="15" t="s">
        <v>649</v>
      </c>
      <c r="U31" s="15" t="s">
        <v>650</v>
      </c>
      <c r="V31" s="15" t="s">
        <v>651</v>
      </c>
      <c r="W31" s="15" t="s">
        <v>652</v>
      </c>
      <c r="X31" s="15" t="s">
        <v>653</v>
      </c>
      <c r="Y31" s="15" t="s">
        <v>654</v>
      </c>
      <c r="Z31" s="15" t="s">
        <v>655</v>
      </c>
      <c r="AA31" s="15" t="s">
        <v>656</v>
      </c>
      <c r="AB31" s="15" t="s">
        <v>657</v>
      </c>
      <c r="AC31" s="15" t="s">
        <v>1140</v>
      </c>
      <c r="AD31" s="15" t="s">
        <v>1172</v>
      </c>
      <c r="AE31" s="15" t="s">
        <v>658</v>
      </c>
      <c r="AF31" s="15" t="s">
        <v>1204</v>
      </c>
      <c r="AG31" s="15" t="s">
        <v>659</v>
      </c>
      <c r="AH31" s="15" t="s">
        <v>660</v>
      </c>
    </row>
    <row r="32" spans="1:34" x14ac:dyDescent="0.25">
      <c r="A32" s="15" t="s">
        <v>158</v>
      </c>
      <c r="D32" s="15" t="s">
        <v>661</v>
      </c>
      <c r="E32" s="15" t="s">
        <v>789</v>
      </c>
      <c r="F32" s="15" t="s">
        <v>662</v>
      </c>
      <c r="G32" s="15" t="s">
        <v>821</v>
      </c>
      <c r="H32" s="15" t="s">
        <v>853</v>
      </c>
      <c r="I32" s="15" t="s">
        <v>885</v>
      </c>
      <c r="J32" s="15" t="s">
        <v>917</v>
      </c>
      <c r="K32" s="15" t="s">
        <v>949</v>
      </c>
      <c r="L32" s="15" t="s">
        <v>981</v>
      </c>
      <c r="M32" s="15" t="s">
        <v>1013</v>
      </c>
      <c r="N32" s="15" t="s">
        <v>1045</v>
      </c>
      <c r="O32" s="15" t="s">
        <v>1077</v>
      </c>
      <c r="P32" s="15" t="s">
        <v>663</v>
      </c>
      <c r="Q32" s="15" t="s">
        <v>664</v>
      </c>
      <c r="R32" s="15" t="s">
        <v>1109</v>
      </c>
      <c r="S32" s="15" t="s">
        <v>665</v>
      </c>
      <c r="T32" s="15" t="s">
        <v>666</v>
      </c>
      <c r="U32" s="15" t="s">
        <v>667</v>
      </c>
      <c r="V32" s="15" t="s">
        <v>668</v>
      </c>
      <c r="W32" s="15" t="s">
        <v>669</v>
      </c>
      <c r="X32" s="15" t="s">
        <v>670</v>
      </c>
      <c r="Y32" s="15" t="s">
        <v>671</v>
      </c>
      <c r="Z32" s="15" t="s">
        <v>672</v>
      </c>
      <c r="AA32" s="15" t="s">
        <v>673</v>
      </c>
      <c r="AB32" s="15" t="s">
        <v>674</v>
      </c>
      <c r="AC32" s="15" t="s">
        <v>1141</v>
      </c>
      <c r="AD32" s="15" t="s">
        <v>1173</v>
      </c>
      <c r="AE32" s="15" t="s">
        <v>675</v>
      </c>
      <c r="AF32" s="15" t="s">
        <v>1205</v>
      </c>
      <c r="AG32" s="15" t="s">
        <v>676</v>
      </c>
      <c r="AH32" s="15" t="s">
        <v>677</v>
      </c>
    </row>
    <row r="33" spans="1:34" x14ac:dyDescent="0.25">
      <c r="A33" s="15" t="s">
        <v>158</v>
      </c>
      <c r="D33" s="15" t="s">
        <v>678</v>
      </c>
      <c r="E33" s="15" t="s">
        <v>790</v>
      </c>
      <c r="F33" s="15" t="s">
        <v>679</v>
      </c>
      <c r="G33" s="15" t="s">
        <v>822</v>
      </c>
      <c r="H33" s="15" t="s">
        <v>854</v>
      </c>
      <c r="I33" s="15" t="s">
        <v>886</v>
      </c>
      <c r="J33" s="15" t="s">
        <v>918</v>
      </c>
      <c r="K33" s="15" t="s">
        <v>950</v>
      </c>
      <c r="L33" s="15" t="s">
        <v>982</v>
      </c>
      <c r="M33" s="15" t="s">
        <v>1014</v>
      </c>
      <c r="N33" s="15" t="s">
        <v>1046</v>
      </c>
      <c r="O33" s="15" t="s">
        <v>1078</v>
      </c>
      <c r="P33" s="15" t="s">
        <v>680</v>
      </c>
      <c r="Q33" s="15" t="s">
        <v>681</v>
      </c>
      <c r="R33" s="15" t="s">
        <v>1110</v>
      </c>
      <c r="S33" s="15" t="s">
        <v>682</v>
      </c>
      <c r="T33" s="15" t="s">
        <v>683</v>
      </c>
      <c r="U33" s="15" t="s">
        <v>684</v>
      </c>
      <c r="V33" s="15" t="s">
        <v>685</v>
      </c>
      <c r="W33" s="15" t="s">
        <v>686</v>
      </c>
      <c r="X33" s="15" t="s">
        <v>687</v>
      </c>
      <c r="Y33" s="15" t="s">
        <v>688</v>
      </c>
      <c r="Z33" s="15" t="s">
        <v>689</v>
      </c>
      <c r="AA33" s="15" t="s">
        <v>690</v>
      </c>
      <c r="AB33" s="15" t="s">
        <v>691</v>
      </c>
      <c r="AC33" s="15" t="s">
        <v>1142</v>
      </c>
      <c r="AD33" s="15" t="s">
        <v>1174</v>
      </c>
      <c r="AE33" s="15" t="s">
        <v>692</v>
      </c>
      <c r="AF33" s="15" t="s">
        <v>1206</v>
      </c>
      <c r="AG33" s="15" t="s">
        <v>693</v>
      </c>
      <c r="AH33" s="15" t="s">
        <v>694</v>
      </c>
    </row>
    <row r="34" spans="1:34" x14ac:dyDescent="0.25">
      <c r="A34" s="15" t="s">
        <v>158</v>
      </c>
      <c r="D34" s="15" t="s">
        <v>695</v>
      </c>
      <c r="E34" s="15" t="s">
        <v>791</v>
      </c>
      <c r="F34" s="15" t="s">
        <v>696</v>
      </c>
      <c r="G34" s="15" t="s">
        <v>823</v>
      </c>
      <c r="H34" s="15" t="s">
        <v>855</v>
      </c>
      <c r="I34" s="15" t="s">
        <v>887</v>
      </c>
      <c r="J34" s="15" t="s">
        <v>919</v>
      </c>
      <c r="K34" s="15" t="s">
        <v>951</v>
      </c>
      <c r="L34" s="15" t="s">
        <v>983</v>
      </c>
      <c r="M34" s="15" t="s">
        <v>1015</v>
      </c>
      <c r="N34" s="15" t="s">
        <v>1047</v>
      </c>
      <c r="O34" s="15" t="s">
        <v>1079</v>
      </c>
      <c r="P34" s="15" t="s">
        <v>697</v>
      </c>
      <c r="Q34" s="15" t="s">
        <v>698</v>
      </c>
      <c r="R34" s="15" t="s">
        <v>1111</v>
      </c>
      <c r="S34" s="15" t="s">
        <v>699</v>
      </c>
      <c r="T34" s="15" t="s">
        <v>700</v>
      </c>
      <c r="U34" s="15" t="s">
        <v>701</v>
      </c>
      <c r="V34" s="15" t="s">
        <v>702</v>
      </c>
      <c r="W34" s="15" t="s">
        <v>703</v>
      </c>
      <c r="X34" s="15" t="s">
        <v>704</v>
      </c>
      <c r="Y34" s="15" t="s">
        <v>705</v>
      </c>
      <c r="Z34" s="15" t="s">
        <v>706</v>
      </c>
      <c r="AA34" s="15" t="s">
        <v>707</v>
      </c>
      <c r="AB34" s="15" t="s">
        <v>708</v>
      </c>
      <c r="AC34" s="15" t="s">
        <v>1143</v>
      </c>
      <c r="AD34" s="15" t="s">
        <v>1175</v>
      </c>
      <c r="AE34" s="15" t="s">
        <v>709</v>
      </c>
      <c r="AF34" s="15" t="s">
        <v>1207</v>
      </c>
      <c r="AG34" s="15" t="s">
        <v>710</v>
      </c>
      <c r="AH34" s="15" t="s">
        <v>711</v>
      </c>
    </row>
    <row r="35" spans="1:34" x14ac:dyDescent="0.25">
      <c r="A35" s="15" t="s">
        <v>158</v>
      </c>
      <c r="D35" s="15" t="s">
        <v>712</v>
      </c>
      <c r="E35" s="15" t="s">
        <v>792</v>
      </c>
      <c r="F35" s="15" t="s">
        <v>713</v>
      </c>
      <c r="G35" s="15" t="s">
        <v>824</v>
      </c>
      <c r="H35" s="15" t="s">
        <v>856</v>
      </c>
      <c r="I35" s="15" t="s">
        <v>888</v>
      </c>
      <c r="J35" s="15" t="s">
        <v>920</v>
      </c>
      <c r="K35" s="15" t="s">
        <v>952</v>
      </c>
      <c r="L35" s="15" t="s">
        <v>984</v>
      </c>
      <c r="M35" s="15" t="s">
        <v>1016</v>
      </c>
      <c r="N35" s="15" t="s">
        <v>1048</v>
      </c>
      <c r="O35" s="15" t="s">
        <v>1080</v>
      </c>
      <c r="P35" s="15" t="s">
        <v>714</v>
      </c>
      <c r="Q35" s="15" t="s">
        <v>715</v>
      </c>
      <c r="R35" s="15" t="s">
        <v>1112</v>
      </c>
      <c r="S35" s="15" t="s">
        <v>716</v>
      </c>
      <c r="T35" s="15" t="s">
        <v>717</v>
      </c>
      <c r="U35" s="15" t="s">
        <v>718</v>
      </c>
      <c r="V35" s="15" t="s">
        <v>719</v>
      </c>
      <c r="W35" s="15" t="s">
        <v>720</v>
      </c>
      <c r="X35" s="15" t="s">
        <v>721</v>
      </c>
      <c r="Y35" s="15" t="s">
        <v>722</v>
      </c>
      <c r="Z35" s="15" t="s">
        <v>723</v>
      </c>
      <c r="AA35" s="15" t="s">
        <v>724</v>
      </c>
      <c r="AB35" s="15" t="s">
        <v>725</v>
      </c>
      <c r="AC35" s="15" t="s">
        <v>1144</v>
      </c>
      <c r="AD35" s="15" t="s">
        <v>1176</v>
      </c>
      <c r="AE35" s="15" t="s">
        <v>726</v>
      </c>
      <c r="AF35" s="15" t="s">
        <v>1208</v>
      </c>
      <c r="AG35" s="15" t="s">
        <v>727</v>
      </c>
      <c r="AH35" s="15" t="s">
        <v>728</v>
      </c>
    </row>
    <row r="36" spans="1:34" x14ac:dyDescent="0.25">
      <c r="A36" s="15" t="s">
        <v>158</v>
      </c>
      <c r="D36" s="15" t="s">
        <v>729</v>
      </c>
      <c r="E36" s="15" t="s">
        <v>793</v>
      </c>
      <c r="F36" s="15" t="s">
        <v>730</v>
      </c>
      <c r="G36" s="15" t="s">
        <v>825</v>
      </c>
      <c r="H36" s="15" t="s">
        <v>857</v>
      </c>
      <c r="I36" s="15" t="s">
        <v>889</v>
      </c>
      <c r="J36" s="15" t="s">
        <v>921</v>
      </c>
      <c r="K36" s="15" t="s">
        <v>953</v>
      </c>
      <c r="L36" s="15" t="s">
        <v>985</v>
      </c>
      <c r="M36" s="15" t="s">
        <v>1017</v>
      </c>
      <c r="N36" s="15" t="s">
        <v>1049</v>
      </c>
      <c r="O36" s="15" t="s">
        <v>1081</v>
      </c>
      <c r="P36" s="15" t="s">
        <v>731</v>
      </c>
      <c r="Q36" s="15" t="s">
        <v>732</v>
      </c>
      <c r="R36" s="15" t="s">
        <v>1113</v>
      </c>
      <c r="S36" s="15" t="s">
        <v>733</v>
      </c>
      <c r="T36" s="15" t="s">
        <v>734</v>
      </c>
      <c r="U36" s="15" t="s">
        <v>735</v>
      </c>
      <c r="V36" s="15" t="s">
        <v>736</v>
      </c>
      <c r="W36" s="15" t="s">
        <v>737</v>
      </c>
      <c r="X36" s="15" t="s">
        <v>738</v>
      </c>
      <c r="Y36" s="15" t="s">
        <v>739</v>
      </c>
      <c r="Z36" s="15" t="s">
        <v>740</v>
      </c>
      <c r="AA36" s="15" t="s">
        <v>741</v>
      </c>
      <c r="AB36" s="15" t="s">
        <v>742</v>
      </c>
      <c r="AC36" s="15" t="s">
        <v>1145</v>
      </c>
      <c r="AD36" s="15" t="s">
        <v>1177</v>
      </c>
      <c r="AE36" s="15" t="s">
        <v>743</v>
      </c>
      <c r="AF36" s="15" t="s">
        <v>1209</v>
      </c>
      <c r="AG36" s="15" t="s">
        <v>744</v>
      </c>
      <c r="AH36" s="15" t="s">
        <v>745</v>
      </c>
    </row>
    <row r="37" spans="1:34" x14ac:dyDescent="0.25">
      <c r="A37" s="15" t="s">
        <v>158</v>
      </c>
      <c r="D37" s="15" t="s">
        <v>746</v>
      </c>
      <c r="E37" s="15" t="s">
        <v>794</v>
      </c>
      <c r="F37" s="15" t="s">
        <v>747</v>
      </c>
      <c r="G37" s="15" t="s">
        <v>826</v>
      </c>
      <c r="H37" s="15" t="s">
        <v>858</v>
      </c>
      <c r="I37" s="15" t="s">
        <v>890</v>
      </c>
      <c r="J37" s="15" t="s">
        <v>922</v>
      </c>
      <c r="K37" s="15" t="s">
        <v>954</v>
      </c>
      <c r="L37" s="15" t="s">
        <v>986</v>
      </c>
      <c r="M37" s="15" t="s">
        <v>1018</v>
      </c>
      <c r="N37" s="15" t="s">
        <v>1050</v>
      </c>
      <c r="O37" s="15" t="s">
        <v>1082</v>
      </c>
      <c r="P37" s="15" t="s">
        <v>748</v>
      </c>
      <c r="Q37" s="15" t="s">
        <v>749</v>
      </c>
      <c r="R37" s="15" t="s">
        <v>1114</v>
      </c>
      <c r="S37" s="15" t="s">
        <v>750</v>
      </c>
      <c r="T37" s="15" t="s">
        <v>751</v>
      </c>
      <c r="U37" s="15" t="s">
        <v>752</v>
      </c>
      <c r="V37" s="15" t="s">
        <v>753</v>
      </c>
      <c r="W37" s="15" t="s">
        <v>754</v>
      </c>
      <c r="X37" s="15" t="s">
        <v>755</v>
      </c>
      <c r="Y37" s="15" t="s">
        <v>756</v>
      </c>
      <c r="Z37" s="15" t="s">
        <v>757</v>
      </c>
      <c r="AA37" s="15" t="s">
        <v>758</v>
      </c>
      <c r="AB37" s="15" t="s">
        <v>759</v>
      </c>
      <c r="AC37" s="15" t="s">
        <v>1146</v>
      </c>
      <c r="AD37" s="15" t="s">
        <v>1178</v>
      </c>
      <c r="AE37" s="15" t="s">
        <v>760</v>
      </c>
      <c r="AF37" s="15" t="s">
        <v>1210</v>
      </c>
      <c r="AG37" s="15" t="s">
        <v>761</v>
      </c>
      <c r="AH37" s="15" t="s">
        <v>762</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4</vt:i4>
      </vt:variant>
    </vt:vector>
  </HeadingPairs>
  <TitlesOfParts>
    <vt:vector size="7" baseType="lpstr">
      <vt:lpstr>Options</vt:lpstr>
      <vt:lpstr>TCD</vt:lpstr>
      <vt:lpstr>Data</vt:lpstr>
      <vt:lpstr>client</vt:lpstr>
      <vt:lpstr>contrat</vt:lpstr>
      <vt:lpstr>date</vt:lpstr>
      <vt:lpstr>tcd</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Franck LAURENT</dc:creator>
  <cp:lastModifiedBy>Franck LAURENT</cp:lastModifiedBy>
  <cp:lastPrinted>2021-04-26T11:08:49Z</cp:lastPrinted>
  <dcterms:created xsi:type="dcterms:W3CDTF">2019-09-19T06:32:03Z</dcterms:created>
  <dcterms:modified xsi:type="dcterms:W3CDTF">2021-04-26T13:32:31Z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Jet Reports Design Mode Active">
    <vt:bool>false</vt:bool>
  </property>
  <property fmtid="{D5CDD505-2E9C-101B-9397-08002B2CF9AE}" pid="3" name="Jet Reports Function Literals">
    <vt:lpwstr>\	;	;	{	}	[@[{0}]]	1033	1036</vt:lpwstr>
  </property>
</Properties>
</file>