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drawings/drawing2.xml" ContentType="application/vnd.openxmlformats-officedocument.drawing+xml"/>
  <Override PartName="/xl/charts/chart2.xml" ContentType="application/vnd.openxmlformats-officedocument.drawingml.chart+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40" yWindow="105" windowWidth="18780" windowHeight="11385"/>
  </bookViews>
  <sheets>
    <sheet name="Feuil1" sheetId="1" r:id="rId1"/>
    <sheet name="Feuil2" sheetId="2" r:id="rId2"/>
    <sheet name="Feuil3" sheetId="3" r:id="rId3"/>
  </sheets>
  <definedNames>
    <definedName name="Année">Feuil1!$B$3</definedName>
    <definedName name="Blabla">Feuil2!$B$3</definedName>
    <definedName name="Pâques">Feuil1!$B$5</definedName>
  </definedNames>
  <calcPr calcId="145621"/>
</workbook>
</file>

<file path=xl/calcChain.xml><?xml version="1.0" encoding="utf-8"?>
<calcChain xmlns="http://schemas.openxmlformats.org/spreadsheetml/2006/main">
  <c r="C14" i="1" l="1"/>
  <c r="J21" i="1" s="1"/>
  <c r="O23" i="1"/>
  <c r="N23" i="1"/>
  <c r="M23" i="1"/>
  <c r="C35" i="2"/>
  <c r="C36" i="2"/>
  <c r="C37" i="2"/>
  <c r="C38" i="2"/>
  <c r="C39" i="2"/>
  <c r="C40" i="2"/>
  <c r="C41" i="2"/>
  <c r="C42" i="2"/>
  <c r="C43" i="2"/>
  <c r="C44" i="2"/>
  <c r="C45" i="2"/>
  <c r="C46" i="2"/>
  <c r="C47" i="2"/>
  <c r="I21" i="1" l="1"/>
  <c r="S30" i="1"/>
  <c r="K21" i="1"/>
  <c r="F3" i="1" l="1"/>
  <c r="S31" i="1"/>
  <c r="S29" i="1"/>
  <c r="AL3" i="1" l="1"/>
  <c r="AF3" i="1"/>
  <c r="Z3" i="1"/>
  <c r="T3" i="1"/>
  <c r="AM11" i="1"/>
  <c r="AM10" i="1"/>
  <c r="AM9" i="1"/>
  <c r="AM8" i="1"/>
  <c r="AM7" i="1"/>
  <c r="AM6" i="1"/>
  <c r="AM5" i="1"/>
  <c r="AM4" i="1"/>
  <c r="AM3" i="1"/>
  <c r="AA11" i="1"/>
  <c r="AA10" i="1"/>
  <c r="AA9" i="1"/>
  <c r="AA8" i="1"/>
  <c r="AA7" i="1"/>
  <c r="AA6" i="1"/>
  <c r="AA5" i="1"/>
  <c r="AA4" i="1"/>
  <c r="AA3" i="1"/>
  <c r="AG3" i="1"/>
  <c r="U3" i="1"/>
  <c r="O3" i="1"/>
  <c r="C11" i="1"/>
  <c r="C10" i="1"/>
  <c r="C9" i="1"/>
  <c r="C8" i="1"/>
  <c r="C7" i="1"/>
  <c r="C6" i="1"/>
  <c r="C5" i="1"/>
  <c r="C4" i="1"/>
  <c r="J4" i="1" s="1"/>
  <c r="C3" i="1"/>
  <c r="L3" i="1" s="1"/>
  <c r="AG4" i="1"/>
  <c r="U4" i="1"/>
  <c r="O4" i="1"/>
  <c r="I4" i="1"/>
  <c r="H4" i="1"/>
  <c r="G4" i="1"/>
  <c r="N3" i="1"/>
  <c r="AG11" i="1"/>
  <c r="AG10" i="1"/>
  <c r="AG9" i="1"/>
  <c r="AG8" i="1"/>
  <c r="AG7" i="1"/>
  <c r="AG6" i="1"/>
  <c r="AG5" i="1"/>
  <c r="U11" i="1"/>
  <c r="U10" i="1"/>
  <c r="U9" i="1"/>
  <c r="U8" i="1"/>
  <c r="U7" i="1"/>
  <c r="U6" i="1"/>
  <c r="U5" i="1"/>
  <c r="O5" i="1"/>
  <c r="O11" i="1"/>
  <c r="O10" i="1"/>
  <c r="O9" i="1"/>
  <c r="O8" i="1"/>
  <c r="O7" i="1"/>
  <c r="O6" i="1"/>
  <c r="P11" i="1"/>
  <c r="K4" i="1" l="1"/>
  <c r="AN4" i="1"/>
  <c r="AN6" i="1"/>
  <c r="AN8" i="1"/>
  <c r="AN10" i="1"/>
  <c r="AN3" i="1"/>
  <c r="AN5" i="1"/>
  <c r="AN7" i="1"/>
  <c r="AN9" i="1"/>
  <c r="AN11" i="1"/>
  <c r="AB4" i="1"/>
  <c r="AB6" i="1"/>
  <c r="AB8" i="1"/>
  <c r="AB10" i="1"/>
  <c r="AB3" i="1"/>
  <c r="AB5" i="1"/>
  <c r="AB7" i="1"/>
  <c r="AB9" i="1"/>
  <c r="AB11" i="1"/>
  <c r="D3" i="1"/>
  <c r="P3" i="1"/>
  <c r="D4" i="1"/>
  <c r="V4" i="1"/>
  <c r="AH3" i="1"/>
  <c r="V3" i="1"/>
  <c r="P4" i="1"/>
  <c r="AH4" i="1"/>
  <c r="AH5" i="1"/>
  <c r="AH7" i="1"/>
  <c r="AH9" i="1"/>
  <c r="AH6" i="1"/>
  <c r="AH8" i="1"/>
  <c r="AH10" i="1"/>
  <c r="AH11" i="1"/>
  <c r="V5" i="1"/>
  <c r="V8" i="1"/>
  <c r="V10" i="1"/>
  <c r="V7" i="1"/>
  <c r="V9" i="1"/>
  <c r="V11" i="1"/>
  <c r="V6" i="1"/>
  <c r="P7" i="1"/>
  <c r="P9" i="1"/>
  <c r="P5" i="1"/>
  <c r="P6" i="1"/>
  <c r="P8" i="1"/>
  <c r="P10" i="1"/>
  <c r="K5" i="1"/>
  <c r="K6" i="1"/>
  <c r="K7" i="1"/>
  <c r="K8" i="1"/>
  <c r="K9" i="1"/>
  <c r="K10" i="1"/>
  <c r="K11" i="1"/>
  <c r="J5" i="1"/>
  <c r="J6" i="1"/>
  <c r="J7" i="1"/>
  <c r="J8" i="1"/>
  <c r="J9" i="1"/>
  <c r="J10" i="1"/>
  <c r="J11" i="1"/>
  <c r="H11" i="1"/>
  <c r="I5" i="1"/>
  <c r="I6" i="1"/>
  <c r="I7" i="1"/>
  <c r="I8" i="1"/>
  <c r="I9" i="1"/>
  <c r="I10" i="1"/>
  <c r="I11" i="1"/>
  <c r="H5" i="1"/>
  <c r="H6" i="1"/>
  <c r="H7" i="1"/>
  <c r="H8" i="1"/>
  <c r="H9" i="1"/>
  <c r="H10" i="1"/>
  <c r="G6" i="1"/>
  <c r="G7" i="1"/>
  <c r="G8" i="1"/>
  <c r="G5" i="1"/>
  <c r="G9" i="1"/>
  <c r="G10" i="1"/>
  <c r="G11" i="1"/>
  <c r="D11" i="1" l="1"/>
  <c r="D6" i="1"/>
  <c r="D10" i="1"/>
  <c r="D8" i="1"/>
  <c r="D5" i="1"/>
  <c r="D9" i="1"/>
  <c r="D7" i="1"/>
</calcChain>
</file>

<file path=xl/sharedStrings.xml><?xml version="1.0" encoding="utf-8"?>
<sst xmlns="http://schemas.openxmlformats.org/spreadsheetml/2006/main" count="86" uniqueCount="59">
  <si>
    <t>Taches</t>
  </si>
  <si>
    <t>Début</t>
  </si>
  <si>
    <t>Nombre de Jours</t>
  </si>
  <si>
    <t>Fin</t>
  </si>
  <si>
    <t>Renseigner NOC/NCI THB</t>
  </si>
  <si>
    <t>Tests</t>
  </si>
  <si>
    <t>Optimiser ou confirmer les plages de réglages</t>
  </si>
  <si>
    <t>Réunion Paramètres/Caractéristiques</t>
  </si>
  <si>
    <t>Id. Liens Paramètres/Caractéristiques → Hypothèses pour THB</t>
  </si>
  <si>
    <t>ECOLE</t>
  </si>
  <si>
    <t>Statut</t>
  </si>
  <si>
    <t>Définition plan de tests (cibler)</t>
  </si>
  <si>
    <t>Proposer un guide de dépannage pour rés. PB</t>
  </si>
  <si>
    <t>toussaint</t>
  </si>
  <si>
    <t>armistice</t>
  </si>
  <si>
    <t>lundi de paques</t>
  </si>
  <si>
    <t>fête du travail</t>
  </si>
  <si>
    <t>Ascension</t>
  </si>
  <si>
    <t>Lundi pentecôte</t>
  </si>
  <si>
    <t>Today :</t>
  </si>
  <si>
    <t>Reste</t>
  </si>
  <si>
    <t>Période 1</t>
  </si>
  <si>
    <t>Période 2</t>
  </si>
  <si>
    <t>MFC</t>
  </si>
  <si>
    <t>Entre 2 périodes</t>
  </si>
  <si>
    <t xml:space="preserve">Analyse labo </t>
  </si>
  <si>
    <t>Période 3</t>
  </si>
  <si>
    <t>Période 4</t>
  </si>
  <si>
    <t>Ecole</t>
  </si>
  <si>
    <t>Reste (ouvrés)</t>
  </si>
  <si>
    <t>rouge</t>
  </si>
  <si>
    <t>orange</t>
  </si>
  <si>
    <t>vert</t>
  </si>
  <si>
    <t>bleu</t>
  </si>
  <si>
    <t xml:space="preserve">jaune </t>
  </si>
  <si>
    <t>Période 5</t>
  </si>
  <si>
    <t>Période 6</t>
  </si>
  <si>
    <t>Reste(ouvrés)</t>
  </si>
  <si>
    <t xml:space="preserve"> </t>
  </si>
  <si>
    <t>Choisir l'année cellule jaune</t>
  </si>
  <si>
    <t>France</t>
  </si>
  <si>
    <t>Jour de l'an</t>
  </si>
  <si>
    <t>Pâques</t>
  </si>
  <si>
    <t>Lundi de Pâques</t>
  </si>
  <si>
    <t>Fête du Travail</t>
  </si>
  <si>
    <t>Armistice 1945</t>
  </si>
  <si>
    <t>Jeudi de l'Ascension</t>
  </si>
  <si>
    <t>Pentecôte</t>
  </si>
  <si>
    <t>Lundi de Pentecôte</t>
  </si>
  <si>
    <t>Fête Nationale</t>
  </si>
  <si>
    <t>Assomption</t>
  </si>
  <si>
    <t>La Toussaint</t>
  </si>
  <si>
    <t>Armistice 1918</t>
  </si>
  <si>
    <t>Noël</t>
  </si>
  <si>
    <t>&gt;15j</t>
  </si>
  <si>
    <t>&gt;7j</t>
  </si>
  <si>
    <t>&gt;0j</t>
  </si>
  <si>
    <t>Pour pouvoir faire fonctionner MFC il faut deux étalons</t>
  </si>
  <si>
    <t>Jours restants avant  l'école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</si>
</sst>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800]dddd\,\ mmmm\ dd\,\ yyyy"/>
  </numFmts>
  <fonts count="17" x14ac:knownFonts="1">
    <font>
      <sz val="11"/>
      <color theme="1"/>
      <name val="Calibri"/>
      <family val="2"/>
      <scheme val="minor"/>
    </font>
    <font>
      <i/>
      <sz val="11"/>
      <color theme="1"/>
      <name val="Calibri"/>
      <family val="2"/>
      <scheme val="minor"/>
    </font>
    <font>
      <sz val="11"/>
      <color rgb="FFFF0000"/>
      <name val="Calibri"/>
      <family val="2"/>
      <scheme val="minor"/>
    </font>
    <font>
      <u/>
      <sz val="11"/>
      <color theme="10"/>
      <name val="Calibri"/>
      <family val="2"/>
      <scheme val="minor"/>
    </font>
    <font>
      <b/>
      <sz val="11"/>
      <color theme="1"/>
      <name val="Calibri"/>
      <family val="2"/>
      <scheme val="minor"/>
    </font>
    <font>
      <sz val="11"/>
      <color rgb="FFFFFF00"/>
      <name val="Calibri"/>
      <family val="2"/>
      <scheme val="minor"/>
    </font>
    <font>
      <sz val="11"/>
      <color rgb="FFFFC000"/>
      <name val="Calibri"/>
      <family val="2"/>
      <scheme val="minor"/>
    </font>
    <font>
      <sz val="11"/>
      <color rgb="FF92D050"/>
      <name val="Calibri"/>
      <family val="2"/>
      <scheme val="minor"/>
    </font>
    <font>
      <sz val="11"/>
      <color theme="8"/>
      <name val="Calibri"/>
      <family val="2"/>
      <scheme val="minor"/>
    </font>
    <font>
      <i/>
      <sz val="12"/>
      <color rgb="FFFF0000"/>
      <name val="Calibri"/>
      <family val="2"/>
      <scheme val="minor"/>
    </font>
    <font>
      <sz val="16"/>
      <color theme="1"/>
      <name val="Calibri"/>
      <family val="2"/>
      <scheme val="minor"/>
    </font>
    <font>
      <sz val="11"/>
      <color theme="0"/>
      <name val="Calibri"/>
      <family val="2"/>
      <scheme val="minor"/>
    </font>
    <font>
      <b/>
      <sz val="12"/>
      <color theme="0"/>
      <name val="Times New Roman"/>
      <family val="1"/>
    </font>
    <font>
      <b/>
      <sz val="12"/>
      <color rgb="FF2E3C1F"/>
      <name val="Times New Roman"/>
      <family val="1"/>
    </font>
    <font>
      <sz val="12"/>
      <color rgb="FF2E3C1F"/>
      <name val="Times New Roman"/>
      <family val="1"/>
    </font>
    <font>
      <sz val="12"/>
      <color theme="1"/>
      <name val="Times New Roman"/>
      <family val="1"/>
    </font>
    <font>
      <sz val="11"/>
      <name val="Calibri"/>
      <family val="2"/>
      <scheme val="minor"/>
    </font>
  </fonts>
  <fills count="9">
    <fill>
      <patternFill patternType="none"/>
    </fill>
    <fill>
      <patternFill patternType="gray125"/>
    </fill>
    <fill>
      <patternFill patternType="solid">
        <fgColor theme="0" tint="-0.14999847407452621"/>
        <bgColor indexed="64"/>
      </patternFill>
    </fill>
    <fill>
      <patternFill patternType="solid">
        <fgColor theme="4" tint="0.79998168889431442"/>
        <bgColor indexed="64"/>
      </patternFill>
    </fill>
    <fill>
      <patternFill patternType="solid">
        <fgColor theme="0" tint="-0.499984740745262"/>
        <bgColor indexed="64"/>
      </patternFill>
    </fill>
    <fill>
      <patternFill patternType="solid">
        <fgColor theme="0"/>
        <bgColor indexed="64"/>
      </patternFill>
    </fill>
    <fill>
      <patternFill patternType="solid">
        <fgColor theme="1"/>
        <bgColor indexed="64"/>
      </patternFill>
    </fill>
    <fill>
      <patternFill patternType="solid">
        <fgColor rgb="FFFFFF00"/>
        <bgColor indexed="64"/>
      </patternFill>
    </fill>
    <fill>
      <patternFill patternType="solid">
        <fgColor theme="2" tint="-9.9978637043366805E-2"/>
        <bgColor indexed="64"/>
      </patternFill>
    </fill>
  </fills>
  <borders count="35">
    <border>
      <left/>
      <right/>
      <top/>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style="medium">
        <color indexed="64"/>
      </right>
      <top/>
      <bottom/>
      <diagonal/>
    </border>
    <border>
      <left style="medium">
        <color indexed="64"/>
      </left>
      <right style="medium">
        <color indexed="64"/>
      </right>
      <top style="medium">
        <color indexed="64"/>
      </top>
      <bottom style="medium">
        <color indexed="64"/>
      </bottom>
      <diagonal/>
    </border>
    <border>
      <left/>
      <right/>
      <top style="medium">
        <color indexed="64"/>
      </top>
      <bottom style="medium">
        <color indexed="64"/>
      </bottom>
      <diagonal/>
    </border>
    <border>
      <left/>
      <right style="thin">
        <color indexed="64"/>
      </right>
      <top style="thin">
        <color indexed="64"/>
      </top>
      <bottom style="thin">
        <color indexed="64"/>
      </bottom>
      <diagonal/>
    </border>
    <border>
      <left/>
      <right style="thin">
        <color indexed="64"/>
      </right>
      <top style="thin">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bottom/>
      <diagonal/>
    </border>
    <border>
      <left style="medium">
        <color indexed="64"/>
      </left>
      <right style="medium">
        <color indexed="64"/>
      </right>
      <top style="thin">
        <color indexed="64"/>
      </top>
      <bottom style="medium">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right style="thin">
        <color indexed="64"/>
      </right>
      <top/>
      <bottom style="thin">
        <color indexed="64"/>
      </bottom>
      <diagonal/>
    </border>
    <border>
      <left style="thin">
        <color indexed="64"/>
      </left>
      <right/>
      <top/>
      <bottom style="thin">
        <color indexed="64"/>
      </bottom>
      <diagonal/>
    </border>
    <border>
      <left style="medium">
        <color indexed="64"/>
      </left>
      <right style="medium">
        <color indexed="64"/>
      </right>
      <top/>
      <bottom style="thin">
        <color indexed="64"/>
      </bottom>
      <diagonal/>
    </border>
    <border>
      <left style="medium">
        <color indexed="64"/>
      </left>
      <right style="medium">
        <color indexed="64"/>
      </right>
      <top/>
      <bottom style="medium">
        <color indexed="64"/>
      </bottom>
      <diagonal/>
    </border>
    <border>
      <left style="medium">
        <color indexed="64"/>
      </left>
      <right style="thin">
        <color indexed="64"/>
      </right>
      <top/>
      <bottom style="thin">
        <color indexed="64"/>
      </bottom>
      <diagonal/>
    </border>
  </borders>
  <cellStyleXfs count="2">
    <xf numFmtId="0" fontId="0" fillId="0" borderId="0"/>
    <xf numFmtId="0" fontId="3" fillId="0" borderId="0" applyNumberFormat="0" applyFill="0" applyBorder="0" applyAlignment="0" applyProtection="0"/>
  </cellStyleXfs>
  <cellXfs count="123">
    <xf numFmtId="0" fontId="0" fillId="0" borderId="0" xfId="0"/>
    <xf numFmtId="14" fontId="0" fillId="0" borderId="1" xfId="0" applyNumberFormat="1" applyBorder="1"/>
    <xf numFmtId="9" fontId="0" fillId="0" borderId="0" xfId="0" applyNumberFormat="1"/>
    <xf numFmtId="0" fontId="0" fillId="0" borderId="1" xfId="0" applyBorder="1" applyAlignment="1">
      <alignment horizontal="center" vertical="center"/>
    </xf>
    <xf numFmtId="0" fontId="2" fillId="0" borderId="2" xfId="0" applyFont="1" applyBorder="1" applyAlignment="1">
      <alignment horizontal="center" vertical="center"/>
    </xf>
    <xf numFmtId="0" fontId="0" fillId="0" borderId="12" xfId="0" applyNumberFormat="1" applyFill="1" applyBorder="1" applyAlignment="1">
      <alignment horizontal="center"/>
    </xf>
    <xf numFmtId="9" fontId="0" fillId="0" borderId="12" xfId="0" applyNumberFormat="1" applyFill="1" applyBorder="1" applyAlignment="1">
      <alignment horizontal="center"/>
    </xf>
    <xf numFmtId="0" fontId="3" fillId="0" borderId="0" xfId="1"/>
    <xf numFmtId="0" fontId="0" fillId="0" borderId="0" xfId="0" applyAlignment="1">
      <alignment wrapText="1"/>
    </xf>
    <xf numFmtId="0" fontId="0" fillId="0" borderId="0" xfId="0" applyFill="1" applyBorder="1"/>
    <xf numFmtId="164" fontId="0" fillId="0" borderId="15" xfId="0" applyNumberFormat="1" applyBorder="1" applyAlignment="1">
      <alignment horizontal="center" vertical="center"/>
    </xf>
    <xf numFmtId="0" fontId="0" fillId="0" borderId="1" xfId="0" applyNumberFormat="1" applyBorder="1" applyAlignment="1">
      <alignment horizontal="center" vertical="center"/>
    </xf>
    <xf numFmtId="164" fontId="0" fillId="0" borderId="16" xfId="0" applyNumberFormat="1" applyBorder="1" applyAlignment="1">
      <alignment horizontal="center" vertical="center"/>
    </xf>
    <xf numFmtId="0" fontId="0" fillId="0" borderId="10" xfId="0" applyNumberFormat="1" applyBorder="1" applyAlignment="1">
      <alignment horizontal="center" vertical="center"/>
    </xf>
    <xf numFmtId="9" fontId="0" fillId="3" borderId="25" xfId="0" applyNumberFormat="1" applyFill="1" applyBorder="1" applyAlignment="1">
      <alignment horizontal="center"/>
    </xf>
    <xf numFmtId="9" fontId="0" fillId="3" borderId="26" xfId="0" applyNumberFormat="1" applyFill="1" applyBorder="1" applyAlignment="1">
      <alignment horizontal="center"/>
    </xf>
    <xf numFmtId="9" fontId="0" fillId="3" borderId="27" xfId="0" applyNumberFormat="1" applyFill="1" applyBorder="1" applyAlignment="1">
      <alignment horizontal="center"/>
    </xf>
    <xf numFmtId="0" fontId="0" fillId="3" borderId="7" xfId="0" applyFill="1" applyBorder="1" applyAlignment="1">
      <alignment horizontal="center"/>
    </xf>
    <xf numFmtId="0" fontId="0" fillId="3" borderId="1" xfId="0" applyFill="1" applyBorder="1" applyAlignment="1">
      <alignment horizontal="center"/>
    </xf>
    <xf numFmtId="0" fontId="0" fillId="3" borderId="9" xfId="0" applyFill="1" applyBorder="1" applyAlignment="1">
      <alignment horizontal="center"/>
    </xf>
    <xf numFmtId="0" fontId="0" fillId="3" borderId="10" xfId="0" applyFill="1" applyBorder="1" applyAlignment="1">
      <alignment horizontal="center"/>
    </xf>
    <xf numFmtId="0" fontId="0" fillId="0" borderId="0" xfId="0" applyFill="1" applyBorder="1" applyAlignment="1">
      <alignment horizontal="center"/>
    </xf>
    <xf numFmtId="164" fontId="0" fillId="0" borderId="1" xfId="0" applyNumberFormat="1" applyBorder="1" applyAlignment="1">
      <alignment horizontal="center" vertical="center"/>
    </xf>
    <xf numFmtId="0" fontId="0" fillId="0" borderId="13" xfId="0" applyBorder="1"/>
    <xf numFmtId="0" fontId="0" fillId="0" borderId="28" xfId="0" applyBorder="1" applyAlignment="1">
      <alignment horizontal="center"/>
    </xf>
    <xf numFmtId="0" fontId="0" fillId="0" borderId="26" xfId="0" applyBorder="1" applyAlignment="1">
      <alignment horizontal="center"/>
    </xf>
    <xf numFmtId="0" fontId="0" fillId="0" borderId="26" xfId="0" applyFill="1" applyBorder="1" applyAlignment="1">
      <alignment horizontal="center"/>
    </xf>
    <xf numFmtId="0" fontId="0" fillId="0" borderId="29" xfId="0" applyFill="1" applyBorder="1" applyAlignment="1">
      <alignment horizontal="center"/>
    </xf>
    <xf numFmtId="0" fontId="0" fillId="0" borderId="28" xfId="0" applyBorder="1" applyAlignment="1">
      <alignment horizontal="center" vertical="center"/>
    </xf>
    <xf numFmtId="0" fontId="0" fillId="0" borderId="26" xfId="0" applyBorder="1" applyAlignment="1">
      <alignment horizontal="center" vertical="center"/>
    </xf>
    <xf numFmtId="0" fontId="0" fillId="0" borderId="26" xfId="0" applyFill="1" applyBorder="1" applyAlignment="1">
      <alignment horizontal="center" vertical="center"/>
    </xf>
    <xf numFmtId="0" fontId="0" fillId="0" borderId="27" xfId="0" applyFill="1" applyBorder="1" applyAlignment="1">
      <alignment horizontal="center"/>
    </xf>
    <xf numFmtId="14" fontId="0" fillId="0" borderId="15" xfId="0" applyNumberFormat="1" applyFill="1" applyBorder="1" applyAlignment="1">
      <alignment horizontal="center" vertical="center"/>
    </xf>
    <xf numFmtId="164" fontId="0" fillId="0" borderId="1" xfId="0" applyNumberFormat="1" applyFill="1" applyBorder="1" applyAlignment="1">
      <alignment horizontal="center" vertical="center"/>
    </xf>
    <xf numFmtId="0" fontId="0" fillId="0" borderId="1" xfId="0" applyNumberFormat="1" applyFill="1" applyBorder="1" applyAlignment="1">
      <alignment horizontal="center" vertical="center"/>
    </xf>
    <xf numFmtId="14" fontId="0" fillId="0" borderId="1" xfId="0" applyNumberFormat="1" applyFill="1" applyBorder="1" applyAlignment="1">
      <alignment horizontal="center" vertical="center"/>
    </xf>
    <xf numFmtId="0" fontId="0" fillId="0" borderId="22" xfId="0" applyNumberFormat="1" applyFill="1" applyBorder="1" applyAlignment="1">
      <alignment horizontal="center" vertical="center"/>
    </xf>
    <xf numFmtId="164" fontId="0" fillId="0" borderId="7" xfId="0" applyNumberFormat="1" applyFill="1" applyBorder="1" applyAlignment="1">
      <alignment horizontal="center" vertical="center"/>
    </xf>
    <xf numFmtId="0" fontId="0" fillId="0" borderId="8" xfId="0" applyNumberFormat="1" applyFill="1" applyBorder="1" applyAlignment="1">
      <alignment horizontal="center" vertical="center"/>
    </xf>
    <xf numFmtId="164" fontId="0" fillId="0" borderId="15" xfId="0" applyNumberFormat="1" applyFill="1" applyBorder="1" applyAlignment="1">
      <alignment horizontal="center" vertical="center"/>
    </xf>
    <xf numFmtId="0" fontId="0" fillId="0" borderId="22" xfId="0" applyNumberFormat="1" applyFill="1" applyBorder="1" applyAlignment="1">
      <alignment horizontal="center"/>
    </xf>
    <xf numFmtId="0" fontId="0" fillId="0" borderId="8" xfId="0" applyNumberFormat="1" applyFill="1" applyBorder="1" applyAlignment="1">
      <alignment horizontal="center"/>
    </xf>
    <xf numFmtId="0" fontId="0" fillId="0" borderId="15" xfId="0" applyNumberFormat="1" applyFill="1" applyBorder="1" applyAlignment="1">
      <alignment horizontal="center" vertical="center"/>
    </xf>
    <xf numFmtId="14" fontId="0" fillId="0" borderId="16" xfId="0" applyNumberFormat="1" applyFill="1" applyBorder="1" applyAlignment="1">
      <alignment horizontal="center" vertical="center"/>
    </xf>
    <xf numFmtId="164" fontId="0" fillId="0" borderId="16" xfId="0" applyNumberFormat="1" applyFill="1" applyBorder="1" applyAlignment="1">
      <alignment horizontal="center" vertical="center"/>
    </xf>
    <xf numFmtId="0" fontId="0" fillId="0" borderId="10" xfId="0" applyNumberFormat="1" applyFill="1" applyBorder="1" applyAlignment="1">
      <alignment horizontal="center" vertical="center"/>
    </xf>
    <xf numFmtId="14" fontId="0" fillId="0" borderId="10" xfId="0" applyNumberFormat="1" applyFill="1" applyBorder="1" applyAlignment="1">
      <alignment horizontal="center" vertical="center"/>
    </xf>
    <xf numFmtId="0" fontId="0" fillId="0" borderId="23" xfId="0" applyNumberFormat="1" applyFill="1" applyBorder="1" applyAlignment="1">
      <alignment horizontal="center"/>
    </xf>
    <xf numFmtId="164" fontId="0" fillId="0" borderId="9" xfId="0" applyNumberFormat="1" applyFill="1" applyBorder="1" applyAlignment="1">
      <alignment horizontal="center" vertical="center"/>
    </xf>
    <xf numFmtId="0" fontId="0" fillId="0" borderId="11" xfId="0" applyNumberFormat="1" applyFill="1" applyBorder="1" applyAlignment="1">
      <alignment horizontal="center"/>
    </xf>
    <xf numFmtId="0" fontId="1" fillId="2" borderId="18" xfId="0" applyFont="1" applyFill="1" applyBorder="1"/>
    <xf numFmtId="164" fontId="0" fillId="2" borderId="30" xfId="0" applyNumberFormat="1" applyFill="1" applyBorder="1" applyAlignment="1">
      <alignment horizontal="center" vertical="center"/>
    </xf>
    <xf numFmtId="0" fontId="0" fillId="2" borderId="24" xfId="0" applyNumberFormat="1" applyFill="1" applyBorder="1" applyAlignment="1">
      <alignment horizontal="center" vertical="center"/>
    </xf>
    <xf numFmtId="14" fontId="0" fillId="2" borderId="24" xfId="0" applyNumberFormat="1" applyFill="1" applyBorder="1" applyAlignment="1">
      <alignment horizontal="center" vertical="center"/>
    </xf>
    <xf numFmtId="0" fontId="0" fillId="2" borderId="31" xfId="0" applyNumberFormat="1" applyFill="1" applyBorder="1" applyAlignment="1">
      <alignment horizontal="center"/>
    </xf>
    <xf numFmtId="14" fontId="0" fillId="2" borderId="30" xfId="0" applyNumberFormat="1" applyFill="1" applyBorder="1" applyAlignment="1">
      <alignment horizontal="center" vertical="center"/>
    </xf>
    <xf numFmtId="14" fontId="0" fillId="2" borderId="4" xfId="0" applyNumberFormat="1" applyFill="1" applyBorder="1" applyAlignment="1">
      <alignment horizontal="center" vertical="center"/>
    </xf>
    <xf numFmtId="0" fontId="0" fillId="2" borderId="5" xfId="0" applyNumberFormat="1" applyFill="1" applyBorder="1" applyAlignment="1">
      <alignment horizontal="center" vertical="center"/>
    </xf>
    <xf numFmtId="14" fontId="0" fillId="2" borderId="5" xfId="0" applyNumberFormat="1" applyFill="1" applyBorder="1" applyAlignment="1">
      <alignment horizontal="center" vertical="center"/>
    </xf>
    <xf numFmtId="0" fontId="0" fillId="2" borderId="6" xfId="0" applyNumberFormat="1" applyFill="1" applyBorder="1" applyAlignment="1">
      <alignment horizontal="center"/>
    </xf>
    <xf numFmtId="0" fontId="0" fillId="3" borderId="22" xfId="0" applyFill="1" applyBorder="1" applyAlignment="1">
      <alignment horizontal="center"/>
    </xf>
    <xf numFmtId="0" fontId="0" fillId="3" borderId="23" xfId="0" applyFill="1" applyBorder="1" applyAlignment="1">
      <alignment horizontal="center"/>
    </xf>
    <xf numFmtId="0" fontId="0" fillId="3" borderId="19" xfId="0" applyFill="1" applyBorder="1" applyAlignment="1">
      <alignment horizontal="center"/>
    </xf>
    <xf numFmtId="0" fontId="0" fillId="3" borderId="21" xfId="0" applyFill="1" applyBorder="1" applyAlignment="1">
      <alignment horizontal="center"/>
    </xf>
    <xf numFmtId="0" fontId="0" fillId="2" borderId="32" xfId="0" applyFill="1" applyBorder="1" applyAlignment="1">
      <alignment horizontal="center"/>
    </xf>
    <xf numFmtId="0" fontId="0" fillId="2" borderId="34" xfId="0" applyFill="1" applyBorder="1" applyAlignment="1">
      <alignment horizontal="center"/>
    </xf>
    <xf numFmtId="0" fontId="0" fillId="2" borderId="24" xfId="0" applyFill="1" applyBorder="1" applyAlignment="1">
      <alignment horizontal="center"/>
    </xf>
    <xf numFmtId="0" fontId="0" fillId="2" borderId="31" xfId="0" applyFill="1" applyBorder="1" applyAlignment="1">
      <alignment horizontal="center"/>
    </xf>
    <xf numFmtId="9" fontId="0" fillId="4" borderId="4" xfId="0" applyNumberFormat="1" applyFill="1" applyBorder="1"/>
    <xf numFmtId="9" fontId="0" fillId="4" borderId="7" xfId="0" applyNumberFormat="1" applyFill="1" applyBorder="1"/>
    <xf numFmtId="0" fontId="6" fillId="4" borderId="8" xfId="0" applyFont="1" applyFill="1" applyBorder="1"/>
    <xf numFmtId="0" fontId="5" fillId="4" borderId="8" xfId="0" applyFont="1" applyFill="1" applyBorder="1"/>
    <xf numFmtId="0" fontId="7" fillId="4" borderId="8" xfId="0" applyFont="1" applyFill="1" applyBorder="1"/>
    <xf numFmtId="9" fontId="0" fillId="4" borderId="9" xfId="0" applyNumberFormat="1" applyFill="1" applyBorder="1"/>
    <xf numFmtId="0" fontId="0" fillId="5" borderId="24" xfId="0" applyNumberFormat="1" applyFill="1" applyBorder="1" applyAlignment="1">
      <alignment horizontal="center" vertical="center"/>
    </xf>
    <xf numFmtId="164" fontId="0" fillId="2" borderId="24" xfId="0" applyNumberFormat="1" applyFill="1" applyBorder="1" applyAlignment="1">
      <alignment horizontal="center" vertical="center"/>
    </xf>
    <xf numFmtId="164" fontId="0" fillId="0" borderId="10" xfId="0" applyNumberFormat="1" applyBorder="1" applyAlignment="1">
      <alignment horizontal="center" vertical="center"/>
    </xf>
    <xf numFmtId="14" fontId="0" fillId="0" borderId="0" xfId="0" applyNumberFormat="1"/>
    <xf numFmtId="164" fontId="0" fillId="0" borderId="0" xfId="0" applyNumberFormat="1"/>
    <xf numFmtId="0" fontId="1" fillId="0" borderId="0" xfId="0" applyFont="1" applyFill="1" applyBorder="1"/>
    <xf numFmtId="164" fontId="0" fillId="0" borderId="0" xfId="0" applyNumberFormat="1" applyFill="1" applyBorder="1" applyAlignment="1">
      <alignment horizontal="center" vertical="center"/>
    </xf>
    <xf numFmtId="0" fontId="0" fillId="0" borderId="0" xfId="0" applyNumberFormat="1" applyFill="1" applyBorder="1" applyAlignment="1">
      <alignment horizontal="center" vertical="center"/>
    </xf>
    <xf numFmtId="14" fontId="0" fillId="0" borderId="0" xfId="0" applyNumberFormat="1" applyFill="1" applyBorder="1" applyAlignment="1">
      <alignment horizontal="center" vertical="center"/>
    </xf>
    <xf numFmtId="0" fontId="0" fillId="0" borderId="0" xfId="0" applyNumberFormat="1" applyFill="1" applyBorder="1" applyAlignment="1">
      <alignment horizontal="center"/>
    </xf>
    <xf numFmtId="164" fontId="9" fillId="0" borderId="3" xfId="0" applyNumberFormat="1" applyFont="1" applyBorder="1" applyAlignment="1">
      <alignment horizontal="center" vertical="center"/>
    </xf>
    <xf numFmtId="0" fontId="8" fillId="4" borderId="6" xfId="0" applyFont="1" applyFill="1" applyBorder="1"/>
    <xf numFmtId="0" fontId="2" fillId="4" borderId="11" xfId="0" applyFont="1" applyFill="1" applyBorder="1"/>
    <xf numFmtId="10" fontId="10" fillId="0" borderId="22" xfId="0" applyNumberFormat="1" applyFont="1" applyBorder="1" applyAlignment="1">
      <alignment horizontal="center" vertical="center"/>
    </xf>
    <xf numFmtId="0" fontId="10" fillId="0" borderId="22" xfId="0" applyNumberFormat="1" applyFont="1" applyBorder="1" applyAlignment="1">
      <alignment horizontal="center"/>
    </xf>
    <xf numFmtId="9" fontId="10" fillId="0" borderId="22" xfId="0" applyNumberFormat="1" applyFont="1" applyBorder="1" applyAlignment="1">
      <alignment horizontal="center"/>
    </xf>
    <xf numFmtId="0" fontId="10" fillId="0" borderId="23" xfId="0" applyNumberFormat="1" applyFont="1" applyBorder="1" applyAlignment="1">
      <alignment horizontal="center"/>
    </xf>
    <xf numFmtId="0" fontId="0" fillId="0" borderId="19" xfId="0" applyBorder="1" applyAlignment="1">
      <alignment horizontal="left" vertical="center"/>
    </xf>
    <xf numFmtId="0" fontId="0" fillId="0" borderId="20" xfId="0" applyFill="1" applyBorder="1" applyAlignment="1">
      <alignment horizontal="left" vertical="center"/>
    </xf>
    <xf numFmtId="0" fontId="0" fillId="0" borderId="21" xfId="0" applyBorder="1" applyAlignment="1">
      <alignment horizontal="left" vertical="center"/>
    </xf>
    <xf numFmtId="0" fontId="4" fillId="0" borderId="2" xfId="0" applyFont="1" applyBorder="1" applyAlignment="1">
      <alignment horizontal="center"/>
    </xf>
    <xf numFmtId="0" fontId="0" fillId="0" borderId="14" xfId="0" applyBorder="1" applyAlignment="1">
      <alignment horizontal="center"/>
    </xf>
    <xf numFmtId="0" fontId="4" fillId="0" borderId="14" xfId="0" applyFont="1" applyBorder="1" applyAlignment="1">
      <alignment horizontal="center"/>
    </xf>
    <xf numFmtId="0" fontId="4" fillId="0" borderId="3" xfId="0" applyFont="1" applyBorder="1" applyAlignment="1">
      <alignment horizontal="center"/>
    </xf>
    <xf numFmtId="0" fontId="0" fillId="3" borderId="25" xfId="0" applyFill="1" applyBorder="1" applyAlignment="1">
      <alignment horizontal="center"/>
    </xf>
    <xf numFmtId="0" fontId="0" fillId="3" borderId="26" xfId="0" applyFill="1" applyBorder="1" applyAlignment="1">
      <alignment horizontal="center"/>
    </xf>
    <xf numFmtId="0" fontId="0" fillId="3" borderId="27" xfId="0" applyFill="1" applyBorder="1" applyAlignment="1">
      <alignment horizontal="center"/>
    </xf>
    <xf numFmtId="0" fontId="0" fillId="3" borderId="17" xfId="0" applyFill="1" applyBorder="1" applyAlignment="1">
      <alignment horizontal="center" vertical="center"/>
    </xf>
    <xf numFmtId="0" fontId="0" fillId="3" borderId="33" xfId="0" applyFill="1" applyBorder="1" applyAlignment="1">
      <alignment horizontal="center" vertical="center"/>
    </xf>
    <xf numFmtId="0" fontId="12" fillId="6" borderId="0" xfId="0" applyFont="1" applyFill="1" applyAlignment="1" applyProtection="1">
      <alignment horizontal="center" vertical="center"/>
    </xf>
    <xf numFmtId="0" fontId="13" fillId="0" borderId="13" xfId="0" applyFont="1" applyBorder="1" applyAlignment="1" applyProtection="1">
      <alignment horizontal="center" vertical="center" wrapText="1"/>
    </xf>
    <xf numFmtId="0" fontId="13" fillId="7" borderId="13" xfId="0" applyFont="1" applyFill="1" applyBorder="1" applyAlignment="1" applyProtection="1">
      <alignment horizontal="center" vertical="center" wrapText="1"/>
      <protection locked="0"/>
    </xf>
    <xf numFmtId="0" fontId="14" fillId="0" borderId="13" xfId="0" applyFont="1" applyBorder="1" applyAlignment="1" applyProtection="1">
      <alignment horizontal="left" vertical="center" wrapText="1"/>
    </xf>
    <xf numFmtId="164" fontId="15" fillId="0" borderId="13" xfId="0" applyNumberFormat="1" applyFont="1" applyBorder="1" applyAlignment="1" applyProtection="1">
      <alignment horizontal="center" vertical="center"/>
    </xf>
    <xf numFmtId="0" fontId="14" fillId="0" borderId="13" xfId="0" applyFont="1" applyBorder="1" applyAlignment="1" applyProtection="1">
      <alignment horizontal="left" vertical="center"/>
    </xf>
    <xf numFmtId="15" fontId="14" fillId="0" borderId="13" xfId="0" applyNumberFormat="1" applyFont="1" applyBorder="1" applyAlignment="1" applyProtection="1">
      <alignment horizontal="left" vertical="center" wrapText="1"/>
    </xf>
    <xf numFmtId="0" fontId="0" fillId="8" borderId="0" xfId="0" applyFill="1"/>
    <xf numFmtId="0" fontId="0" fillId="0" borderId="2" xfId="0" applyBorder="1" applyAlignment="1">
      <alignment horizontal="center"/>
    </xf>
    <xf numFmtId="0" fontId="0" fillId="0" borderId="3" xfId="0" applyBorder="1" applyAlignment="1">
      <alignment horizontal="center"/>
    </xf>
    <xf numFmtId="0" fontId="11" fillId="0" borderId="0" xfId="0" applyFont="1" applyFill="1" applyBorder="1"/>
    <xf numFmtId="0" fontId="7" fillId="4" borderId="9" xfId="0" applyFont="1" applyFill="1" applyBorder="1" applyAlignment="1">
      <alignment horizontal="center" vertical="center"/>
    </xf>
    <xf numFmtId="0" fontId="5" fillId="4" borderId="10" xfId="0" applyFont="1" applyFill="1" applyBorder="1" applyAlignment="1">
      <alignment horizontal="center" vertical="center"/>
    </xf>
    <xf numFmtId="0" fontId="0" fillId="0" borderId="0" xfId="0" applyBorder="1" applyAlignment="1"/>
    <xf numFmtId="0" fontId="2" fillId="0" borderId="0" xfId="0" applyFont="1" applyFill="1" applyBorder="1" applyAlignment="1">
      <alignment vertical="center"/>
    </xf>
    <xf numFmtId="0" fontId="0" fillId="0" borderId="0" xfId="0" applyBorder="1"/>
    <xf numFmtId="0" fontId="2" fillId="4" borderId="11" xfId="0" applyFont="1" applyFill="1" applyBorder="1" applyAlignment="1">
      <alignment horizontal="center" vertical="center"/>
    </xf>
    <xf numFmtId="0" fontId="16" fillId="4" borderId="4" xfId="0" applyFont="1" applyFill="1" applyBorder="1" applyAlignment="1">
      <alignment horizontal="center" vertical="center"/>
    </xf>
    <xf numFmtId="0" fontId="16" fillId="4" borderId="5" xfId="0" applyFont="1" applyFill="1" applyBorder="1" applyAlignment="1">
      <alignment horizontal="center" vertical="center"/>
    </xf>
    <xf numFmtId="0" fontId="16" fillId="4" borderId="6" xfId="0" applyFont="1" applyFill="1" applyBorder="1" applyAlignment="1">
      <alignment horizontal="center" vertical="center"/>
    </xf>
  </cellXfs>
  <cellStyles count="2">
    <cellStyle name="Lien hypertexte" xfId="1" builtinId="8"/>
    <cellStyle name="Normal" xfId="0" builtinId="0"/>
  </cellStyles>
  <dxfs count="5">
    <dxf>
      <fill>
        <patternFill>
          <bgColor theme="8" tint="0.59996337778862885"/>
        </patternFill>
      </fill>
    </dxf>
    <dxf>
      <fill>
        <patternFill>
          <bgColor rgb="FFB6DF89"/>
        </patternFill>
      </fill>
    </dxf>
    <dxf>
      <fill>
        <patternFill>
          <bgColor rgb="FFFFFFAF"/>
        </patternFill>
      </fill>
    </dxf>
    <dxf>
      <fill>
        <patternFill>
          <bgColor theme="9" tint="0.39994506668294322"/>
        </patternFill>
      </fill>
    </dxf>
    <dxf>
      <fill>
        <patternFill>
          <bgColor theme="5" tint="0.59996337778862885"/>
        </patternFill>
      </fill>
    </dxf>
  </dxfs>
  <tableStyles count="0" defaultTableStyle="TableStyleMedium2" defaultPivotStyle="PivotStyleLight16"/>
  <colors>
    <mruColors>
      <color rgb="FFB6DF89"/>
      <color rgb="FFFFFFA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fr-FR"/>
              <a:t>Diagramme Gantt</a:t>
            </a:r>
          </a:p>
        </c:rich>
      </c:tx>
      <c:layout/>
      <c:overlay val="0"/>
    </c:title>
    <c:autoTitleDeleted val="0"/>
    <c:plotArea>
      <c:layout>
        <c:manualLayout>
          <c:layoutTarget val="inner"/>
          <c:xMode val="edge"/>
          <c:yMode val="edge"/>
          <c:x val="0.29384446433754952"/>
          <c:y val="0.12230732522071104"/>
          <c:w val="0.59416624602329948"/>
          <c:h val="0.65454660423661193"/>
        </c:manualLayout>
      </c:layout>
      <c:barChart>
        <c:barDir val="bar"/>
        <c:grouping val="stacked"/>
        <c:varyColors val="0"/>
        <c:ser>
          <c:idx val="0"/>
          <c:order val="0"/>
          <c:tx>
            <c:strRef>
              <c:f>Feuil1!$B$2</c:f>
              <c:strCache>
                <c:ptCount val="1"/>
                <c:pt idx="0">
                  <c:v>Début</c:v>
                </c:pt>
              </c:strCache>
            </c:strRef>
          </c:tx>
          <c:spPr>
            <a:noFill/>
          </c:spPr>
          <c:invertIfNegative val="0"/>
          <c:cat>
            <c:strRef>
              <c:f>Feuil1!$A$3:$A$11</c:f>
              <c:strCache>
                <c:ptCount val="9"/>
                <c:pt idx="0">
                  <c:v>ECOLE</c:v>
                </c:pt>
                <c:pt idx="1">
                  <c:v>Renseigner NOC/NCI THB</c:v>
                </c:pt>
                <c:pt idx="2">
                  <c:v>Réunion Paramètres/Caractéristiques</c:v>
                </c:pt>
                <c:pt idx="3">
                  <c:v>Id. Liens Paramètres/Caractéristiques → Hypothèses pour THB</c:v>
                </c:pt>
                <c:pt idx="4">
                  <c:v>Définition plan de tests (cibler)</c:v>
                </c:pt>
                <c:pt idx="5">
                  <c:v>Tests</c:v>
                </c:pt>
                <c:pt idx="6">
                  <c:v>Analyse labo </c:v>
                </c:pt>
                <c:pt idx="7">
                  <c:v>Optimiser ou confirmer les plages de réglages</c:v>
                </c:pt>
                <c:pt idx="8">
                  <c:v>Proposer un guide de dépannage pour rés. PB</c:v>
                </c:pt>
              </c:strCache>
            </c:strRef>
          </c:cat>
          <c:val>
            <c:numRef>
              <c:f>Feuil1!$B$3:$B$11</c:f>
              <c:numCache>
                <c:formatCode>[$-F800]dddd\,\ mmmm\ dd\,\ yyyy</c:formatCode>
                <c:ptCount val="9"/>
                <c:pt idx="0">
                  <c:v>42618</c:v>
                </c:pt>
                <c:pt idx="1">
                  <c:v>42583</c:v>
                </c:pt>
                <c:pt idx="2">
                  <c:v>42611</c:v>
                </c:pt>
                <c:pt idx="3">
                  <c:v>42632</c:v>
                </c:pt>
                <c:pt idx="4">
                  <c:v>42674</c:v>
                </c:pt>
                <c:pt idx="5">
                  <c:v>42688</c:v>
                </c:pt>
                <c:pt idx="6">
                  <c:v>42744</c:v>
                </c:pt>
                <c:pt idx="7">
                  <c:v>42779</c:v>
                </c:pt>
                <c:pt idx="8">
                  <c:v>42835</c:v>
                </c:pt>
              </c:numCache>
            </c:numRef>
          </c:val>
        </c:ser>
        <c:ser>
          <c:idx val="1"/>
          <c:order val="1"/>
          <c:tx>
            <c:v>0%</c:v>
          </c:tx>
          <c:spPr>
            <a:solidFill>
              <a:srgbClr val="FF0000">
                <a:alpha val="55000"/>
              </a:srgbClr>
            </a:solidFill>
            <a:ln w="15875">
              <a:solidFill>
                <a:schemeClr val="tx1"/>
              </a:solidFill>
            </a:ln>
          </c:spPr>
          <c:invertIfNegative val="0"/>
          <c:cat>
            <c:strRef>
              <c:f>Feuil1!$A$3:$A$11</c:f>
              <c:strCache>
                <c:ptCount val="9"/>
                <c:pt idx="0">
                  <c:v>ECOLE</c:v>
                </c:pt>
                <c:pt idx="1">
                  <c:v>Renseigner NOC/NCI THB</c:v>
                </c:pt>
                <c:pt idx="2">
                  <c:v>Réunion Paramètres/Caractéristiques</c:v>
                </c:pt>
                <c:pt idx="3">
                  <c:v>Id. Liens Paramètres/Caractéristiques → Hypothèses pour THB</c:v>
                </c:pt>
                <c:pt idx="4">
                  <c:v>Définition plan de tests (cibler)</c:v>
                </c:pt>
                <c:pt idx="5">
                  <c:v>Tests</c:v>
                </c:pt>
                <c:pt idx="6">
                  <c:v>Analyse labo </c:v>
                </c:pt>
                <c:pt idx="7">
                  <c:v>Optimiser ou confirmer les plages de réglages</c:v>
                </c:pt>
                <c:pt idx="8">
                  <c:v>Proposer un guide de dépannage pour rés. PB</c:v>
                </c:pt>
              </c:strCache>
            </c:strRef>
          </c:cat>
          <c:val>
            <c:numRef>
              <c:f>Feuil1!$G$3:$G$11</c:f>
              <c:numCache>
                <c:formatCode>General</c:formatCode>
                <c:ptCount val="9"/>
                <c:pt idx="1">
                  <c:v>0</c:v>
                </c:pt>
                <c:pt idx="2">
                  <c:v>0</c:v>
                </c:pt>
                <c:pt idx="3">
                  <c:v>0</c:v>
                </c:pt>
                <c:pt idx="4">
                  <c:v>0</c:v>
                </c:pt>
                <c:pt idx="5">
                  <c:v>55</c:v>
                </c:pt>
                <c:pt idx="6">
                  <c:v>34</c:v>
                </c:pt>
                <c:pt idx="7">
                  <c:v>27</c:v>
                </c:pt>
                <c:pt idx="8">
                  <c:v>27</c:v>
                </c:pt>
              </c:numCache>
            </c:numRef>
          </c:val>
        </c:ser>
        <c:ser>
          <c:idx val="3"/>
          <c:order val="2"/>
          <c:tx>
            <c:v>25%</c:v>
          </c:tx>
          <c:spPr>
            <a:solidFill>
              <a:schemeClr val="accent6">
                <a:alpha val="57000"/>
              </a:schemeClr>
            </a:solidFill>
            <a:ln>
              <a:solidFill>
                <a:schemeClr val="tx1"/>
              </a:solidFill>
            </a:ln>
          </c:spPr>
          <c:invertIfNegative val="0"/>
          <c:cat>
            <c:strRef>
              <c:f>Feuil1!$A$3:$A$11</c:f>
              <c:strCache>
                <c:ptCount val="9"/>
                <c:pt idx="0">
                  <c:v>ECOLE</c:v>
                </c:pt>
                <c:pt idx="1">
                  <c:v>Renseigner NOC/NCI THB</c:v>
                </c:pt>
                <c:pt idx="2">
                  <c:v>Réunion Paramètres/Caractéristiques</c:v>
                </c:pt>
                <c:pt idx="3">
                  <c:v>Id. Liens Paramètres/Caractéristiques → Hypothèses pour THB</c:v>
                </c:pt>
                <c:pt idx="4">
                  <c:v>Définition plan de tests (cibler)</c:v>
                </c:pt>
                <c:pt idx="5">
                  <c:v>Tests</c:v>
                </c:pt>
                <c:pt idx="6">
                  <c:v>Analyse labo </c:v>
                </c:pt>
                <c:pt idx="7">
                  <c:v>Optimiser ou confirmer les plages de réglages</c:v>
                </c:pt>
                <c:pt idx="8">
                  <c:v>Proposer un guide de dépannage pour rés. PB</c:v>
                </c:pt>
              </c:strCache>
            </c:strRef>
          </c:cat>
          <c:val>
            <c:numRef>
              <c:f>Feuil1!$H$3:$H$11</c:f>
              <c:numCache>
                <c:formatCode>General</c:formatCode>
                <c:ptCount val="9"/>
                <c:pt idx="1">
                  <c:v>0</c:v>
                </c:pt>
                <c:pt idx="2">
                  <c:v>0</c:v>
                </c:pt>
                <c:pt idx="3">
                  <c:v>0</c:v>
                </c:pt>
                <c:pt idx="4">
                  <c:v>13</c:v>
                </c:pt>
                <c:pt idx="5">
                  <c:v>0</c:v>
                </c:pt>
                <c:pt idx="6">
                  <c:v>0</c:v>
                </c:pt>
                <c:pt idx="7">
                  <c:v>0</c:v>
                </c:pt>
                <c:pt idx="8">
                  <c:v>0</c:v>
                </c:pt>
              </c:numCache>
            </c:numRef>
          </c:val>
        </c:ser>
        <c:ser>
          <c:idx val="2"/>
          <c:order val="3"/>
          <c:tx>
            <c:v>50%</c:v>
          </c:tx>
          <c:spPr>
            <a:solidFill>
              <a:srgbClr val="FFFF00">
                <a:alpha val="47000"/>
              </a:srgbClr>
            </a:solidFill>
            <a:ln cmpd="thickThin">
              <a:solidFill>
                <a:schemeClr val="tx1"/>
              </a:solidFill>
            </a:ln>
          </c:spPr>
          <c:invertIfNegative val="0"/>
          <c:dPt>
            <c:idx val="3"/>
            <c:invertIfNegative val="0"/>
            <c:bubble3D val="0"/>
            <c:spPr>
              <a:solidFill>
                <a:srgbClr val="FFFF00">
                  <a:alpha val="55000"/>
                </a:srgbClr>
              </a:solidFill>
              <a:ln cmpd="thickThin">
                <a:solidFill>
                  <a:schemeClr val="tx1"/>
                </a:solidFill>
              </a:ln>
            </c:spPr>
          </c:dPt>
          <c:cat>
            <c:strRef>
              <c:f>Feuil1!$A$3:$A$11</c:f>
              <c:strCache>
                <c:ptCount val="9"/>
                <c:pt idx="0">
                  <c:v>ECOLE</c:v>
                </c:pt>
                <c:pt idx="1">
                  <c:v>Renseigner NOC/NCI THB</c:v>
                </c:pt>
                <c:pt idx="2">
                  <c:v>Réunion Paramètres/Caractéristiques</c:v>
                </c:pt>
                <c:pt idx="3">
                  <c:v>Id. Liens Paramètres/Caractéristiques → Hypothèses pour THB</c:v>
                </c:pt>
                <c:pt idx="4">
                  <c:v>Définition plan de tests (cibler)</c:v>
                </c:pt>
                <c:pt idx="5">
                  <c:v>Tests</c:v>
                </c:pt>
                <c:pt idx="6">
                  <c:v>Analyse labo </c:v>
                </c:pt>
                <c:pt idx="7">
                  <c:v>Optimiser ou confirmer les plages de réglages</c:v>
                </c:pt>
                <c:pt idx="8">
                  <c:v>Proposer un guide de dépannage pour rés. PB</c:v>
                </c:pt>
              </c:strCache>
            </c:strRef>
          </c:cat>
          <c:val>
            <c:numRef>
              <c:f>Feuil1!$I$3:$I$11</c:f>
              <c:numCache>
                <c:formatCode>General</c:formatCode>
                <c:ptCount val="9"/>
                <c:pt idx="1">
                  <c:v>0</c:v>
                </c:pt>
                <c:pt idx="2">
                  <c:v>0</c:v>
                </c:pt>
                <c:pt idx="3">
                  <c:v>13</c:v>
                </c:pt>
                <c:pt idx="4">
                  <c:v>0</c:v>
                </c:pt>
                <c:pt idx="5">
                  <c:v>0</c:v>
                </c:pt>
                <c:pt idx="6">
                  <c:v>0</c:v>
                </c:pt>
                <c:pt idx="7">
                  <c:v>0</c:v>
                </c:pt>
                <c:pt idx="8">
                  <c:v>0</c:v>
                </c:pt>
              </c:numCache>
            </c:numRef>
          </c:val>
        </c:ser>
        <c:ser>
          <c:idx val="4"/>
          <c:order val="4"/>
          <c:tx>
            <c:v>75%</c:v>
          </c:tx>
          <c:spPr>
            <a:solidFill>
              <a:srgbClr val="92D050">
                <a:alpha val="55000"/>
              </a:srgbClr>
            </a:solidFill>
            <a:ln w="15875">
              <a:solidFill>
                <a:srgbClr val="000000"/>
              </a:solidFill>
            </a:ln>
          </c:spPr>
          <c:invertIfNegative val="0"/>
          <c:dPt>
            <c:idx val="2"/>
            <c:invertIfNegative val="0"/>
            <c:bubble3D val="0"/>
          </c:dPt>
          <c:cat>
            <c:strRef>
              <c:f>Feuil1!$A$3:$A$11</c:f>
              <c:strCache>
                <c:ptCount val="9"/>
                <c:pt idx="0">
                  <c:v>ECOLE</c:v>
                </c:pt>
                <c:pt idx="1">
                  <c:v>Renseigner NOC/NCI THB</c:v>
                </c:pt>
                <c:pt idx="2">
                  <c:v>Réunion Paramètres/Caractéristiques</c:v>
                </c:pt>
                <c:pt idx="3">
                  <c:v>Id. Liens Paramètres/Caractéristiques → Hypothèses pour THB</c:v>
                </c:pt>
                <c:pt idx="4">
                  <c:v>Définition plan de tests (cibler)</c:v>
                </c:pt>
                <c:pt idx="5">
                  <c:v>Tests</c:v>
                </c:pt>
                <c:pt idx="6">
                  <c:v>Analyse labo </c:v>
                </c:pt>
                <c:pt idx="7">
                  <c:v>Optimiser ou confirmer les plages de réglages</c:v>
                </c:pt>
                <c:pt idx="8">
                  <c:v>Proposer un guide de dépannage pour rés. PB</c:v>
                </c:pt>
              </c:strCache>
            </c:strRef>
          </c:cat>
          <c:val>
            <c:numRef>
              <c:f>Feuil1!$J$3:$J$11</c:f>
              <c:numCache>
                <c:formatCode>General</c:formatCode>
                <c:ptCount val="9"/>
                <c:pt idx="1">
                  <c:v>0</c:v>
                </c:pt>
                <c:pt idx="2">
                  <c:v>6</c:v>
                </c:pt>
                <c:pt idx="3">
                  <c:v>0</c:v>
                </c:pt>
                <c:pt idx="4">
                  <c:v>0</c:v>
                </c:pt>
                <c:pt idx="5">
                  <c:v>0</c:v>
                </c:pt>
                <c:pt idx="6">
                  <c:v>0</c:v>
                </c:pt>
                <c:pt idx="7">
                  <c:v>0</c:v>
                </c:pt>
                <c:pt idx="8">
                  <c:v>0</c:v>
                </c:pt>
              </c:numCache>
            </c:numRef>
          </c:val>
        </c:ser>
        <c:ser>
          <c:idx val="5"/>
          <c:order val="5"/>
          <c:tx>
            <c:v>100%</c:v>
          </c:tx>
          <c:spPr>
            <a:solidFill>
              <a:schemeClr val="accent5">
                <a:alpha val="55000"/>
              </a:schemeClr>
            </a:solidFill>
            <a:ln>
              <a:solidFill>
                <a:schemeClr val="tx1"/>
              </a:solidFill>
            </a:ln>
          </c:spPr>
          <c:invertIfNegative val="0"/>
          <c:dPt>
            <c:idx val="1"/>
            <c:invertIfNegative val="0"/>
            <c:bubble3D val="0"/>
            <c:spPr>
              <a:solidFill>
                <a:schemeClr val="accent5">
                  <a:alpha val="55000"/>
                </a:schemeClr>
              </a:solidFill>
              <a:ln w="15875" cmpd="tri">
                <a:solidFill>
                  <a:schemeClr val="tx1"/>
                </a:solidFill>
              </a:ln>
            </c:spPr>
          </c:dPt>
          <c:cat>
            <c:strRef>
              <c:f>Feuil1!$A$3:$A$11</c:f>
              <c:strCache>
                <c:ptCount val="9"/>
                <c:pt idx="0">
                  <c:v>ECOLE</c:v>
                </c:pt>
                <c:pt idx="1">
                  <c:v>Renseigner NOC/NCI THB</c:v>
                </c:pt>
                <c:pt idx="2">
                  <c:v>Réunion Paramètres/Caractéristiques</c:v>
                </c:pt>
                <c:pt idx="3">
                  <c:v>Id. Liens Paramètres/Caractéristiques → Hypothèses pour THB</c:v>
                </c:pt>
                <c:pt idx="4">
                  <c:v>Définition plan de tests (cibler)</c:v>
                </c:pt>
                <c:pt idx="5">
                  <c:v>Tests</c:v>
                </c:pt>
                <c:pt idx="6">
                  <c:v>Analyse labo </c:v>
                </c:pt>
                <c:pt idx="7">
                  <c:v>Optimiser ou confirmer les plages de réglages</c:v>
                </c:pt>
                <c:pt idx="8">
                  <c:v>Proposer un guide de dépannage pour rés. PB</c:v>
                </c:pt>
              </c:strCache>
            </c:strRef>
          </c:cat>
          <c:val>
            <c:numRef>
              <c:f>Feuil1!$K$3:$K$11</c:f>
              <c:numCache>
                <c:formatCode>General</c:formatCode>
                <c:ptCount val="9"/>
                <c:pt idx="1">
                  <c:v>13</c:v>
                </c:pt>
                <c:pt idx="2">
                  <c:v>0</c:v>
                </c:pt>
                <c:pt idx="3">
                  <c:v>0</c:v>
                </c:pt>
                <c:pt idx="4">
                  <c:v>0</c:v>
                </c:pt>
                <c:pt idx="5">
                  <c:v>0</c:v>
                </c:pt>
                <c:pt idx="6">
                  <c:v>0</c:v>
                </c:pt>
                <c:pt idx="7">
                  <c:v>0</c:v>
                </c:pt>
                <c:pt idx="8">
                  <c:v>0</c:v>
                </c:pt>
              </c:numCache>
            </c:numRef>
          </c:val>
        </c:ser>
        <c:ser>
          <c:idx val="7"/>
          <c:order val="6"/>
          <c:tx>
            <c:strRef>
              <c:f>Feuil1!$A$3</c:f>
              <c:strCache>
                <c:ptCount val="1"/>
                <c:pt idx="0">
                  <c:v>ECOLE</c:v>
                </c:pt>
              </c:strCache>
            </c:strRef>
          </c:tx>
          <c:spPr>
            <a:ln>
              <a:solidFill>
                <a:schemeClr val="tx1"/>
              </a:solidFill>
            </a:ln>
          </c:spPr>
          <c:invertIfNegative val="0"/>
          <c:dPt>
            <c:idx val="0"/>
            <c:invertIfNegative val="0"/>
            <c:bubble3D val="0"/>
            <c:spPr>
              <a:solidFill>
                <a:schemeClr val="bg1">
                  <a:lumMod val="65000"/>
                  <a:alpha val="57000"/>
                </a:schemeClr>
              </a:solidFill>
              <a:ln>
                <a:solidFill>
                  <a:schemeClr val="tx1"/>
                </a:solidFill>
              </a:ln>
            </c:spPr>
          </c:dPt>
          <c:dLbls>
            <c:showLegendKey val="0"/>
            <c:showVal val="1"/>
            <c:showCatName val="0"/>
            <c:showSerName val="0"/>
            <c:showPercent val="0"/>
            <c:showBubbleSize val="0"/>
            <c:showLeaderLines val="0"/>
          </c:dLbls>
          <c:cat>
            <c:strRef>
              <c:f>Feuil1!$A$3:$A$11</c:f>
              <c:strCache>
                <c:ptCount val="9"/>
                <c:pt idx="0">
                  <c:v>ECOLE</c:v>
                </c:pt>
                <c:pt idx="1">
                  <c:v>Renseigner NOC/NCI THB</c:v>
                </c:pt>
                <c:pt idx="2">
                  <c:v>Réunion Paramètres/Caractéristiques</c:v>
                </c:pt>
                <c:pt idx="3">
                  <c:v>Id. Liens Paramètres/Caractéristiques → Hypothèses pour THB</c:v>
                </c:pt>
                <c:pt idx="4">
                  <c:v>Définition plan de tests (cibler)</c:v>
                </c:pt>
                <c:pt idx="5">
                  <c:v>Tests</c:v>
                </c:pt>
                <c:pt idx="6">
                  <c:v>Analyse labo </c:v>
                </c:pt>
                <c:pt idx="7">
                  <c:v>Optimiser ou confirmer les plages de réglages</c:v>
                </c:pt>
                <c:pt idx="8">
                  <c:v>Proposer un guide de dépannage pour rés. PB</c:v>
                </c:pt>
              </c:strCache>
            </c:strRef>
          </c:cat>
          <c:val>
            <c:numRef>
              <c:f>Feuil1!$L$3</c:f>
              <c:numCache>
                <c:formatCode>General</c:formatCode>
                <c:ptCount val="1"/>
                <c:pt idx="0">
                  <c:v>13</c:v>
                </c:pt>
              </c:numCache>
            </c:numRef>
          </c:val>
        </c:ser>
        <c:ser>
          <c:idx val="6"/>
          <c:order val="7"/>
          <c:tx>
            <c:v>ecole2</c:v>
          </c:tx>
          <c:spPr>
            <a:noFill/>
          </c:spPr>
          <c:invertIfNegative val="0"/>
          <c:val>
            <c:numRef>
              <c:f>Feuil1!$N$3</c:f>
              <c:numCache>
                <c:formatCode>General</c:formatCode>
                <c:ptCount val="1"/>
                <c:pt idx="0">
                  <c:v>15</c:v>
                </c:pt>
              </c:numCache>
            </c:numRef>
          </c:val>
        </c:ser>
        <c:ser>
          <c:idx val="9"/>
          <c:order val="8"/>
          <c:tx>
            <c:v>ECOLE2</c:v>
          </c:tx>
          <c:spPr>
            <a:solidFill>
              <a:schemeClr val="bg1">
                <a:lumMod val="65000"/>
                <a:alpha val="57000"/>
              </a:schemeClr>
            </a:solidFill>
          </c:spPr>
          <c:invertIfNegative val="0"/>
          <c:dPt>
            <c:idx val="0"/>
            <c:invertIfNegative val="0"/>
            <c:bubble3D val="0"/>
            <c:spPr>
              <a:solidFill>
                <a:schemeClr val="bg1">
                  <a:lumMod val="65000"/>
                  <a:alpha val="57000"/>
                </a:schemeClr>
              </a:solidFill>
              <a:ln>
                <a:solidFill>
                  <a:schemeClr val="tx1"/>
                </a:solidFill>
              </a:ln>
            </c:spPr>
          </c:dPt>
          <c:dLbls>
            <c:showLegendKey val="0"/>
            <c:showVal val="1"/>
            <c:showCatName val="0"/>
            <c:showSerName val="0"/>
            <c:showPercent val="0"/>
            <c:showBubbleSize val="0"/>
            <c:showLeaderLines val="0"/>
          </c:dLbls>
          <c:val>
            <c:numRef>
              <c:f>Feuil1!$O$3</c:f>
              <c:numCache>
                <c:formatCode>General</c:formatCode>
                <c:ptCount val="1"/>
                <c:pt idx="0">
                  <c:v>27</c:v>
                </c:pt>
              </c:numCache>
            </c:numRef>
          </c:val>
        </c:ser>
        <c:ser>
          <c:idx val="10"/>
          <c:order val="9"/>
          <c:tx>
            <c:v>ecole3</c:v>
          </c:tx>
          <c:spPr>
            <a:noFill/>
          </c:spPr>
          <c:invertIfNegative val="0"/>
          <c:val>
            <c:numRef>
              <c:f>Feuil1!$T$3</c:f>
              <c:numCache>
                <c:formatCode>General</c:formatCode>
                <c:ptCount val="1"/>
                <c:pt idx="0">
                  <c:v>29</c:v>
                </c:pt>
              </c:numCache>
            </c:numRef>
          </c:val>
        </c:ser>
        <c:ser>
          <c:idx val="11"/>
          <c:order val="10"/>
          <c:tx>
            <c:v>ECOLE3</c:v>
          </c:tx>
          <c:spPr>
            <a:solidFill>
              <a:schemeClr val="bg1">
                <a:lumMod val="65000"/>
                <a:alpha val="57000"/>
              </a:schemeClr>
            </a:solidFill>
            <a:ln>
              <a:solidFill>
                <a:schemeClr val="tx1"/>
              </a:solidFill>
            </a:ln>
          </c:spPr>
          <c:invertIfNegative val="0"/>
          <c:dLbls>
            <c:showLegendKey val="0"/>
            <c:showVal val="1"/>
            <c:showCatName val="0"/>
            <c:showSerName val="0"/>
            <c:showPercent val="0"/>
            <c:showBubbleSize val="0"/>
            <c:showLeaderLines val="0"/>
          </c:dLbls>
          <c:val>
            <c:numRef>
              <c:f>Feuil1!$U$3</c:f>
              <c:numCache>
                <c:formatCode>General</c:formatCode>
                <c:ptCount val="1"/>
                <c:pt idx="0">
                  <c:v>18</c:v>
                </c:pt>
              </c:numCache>
            </c:numRef>
          </c:val>
        </c:ser>
        <c:ser>
          <c:idx val="8"/>
          <c:order val="11"/>
          <c:tx>
            <c:v>ecole4</c:v>
          </c:tx>
          <c:invertIfNegative val="0"/>
          <c:dPt>
            <c:idx val="0"/>
            <c:invertIfNegative val="0"/>
            <c:bubble3D val="0"/>
            <c:spPr>
              <a:noFill/>
            </c:spPr>
          </c:dPt>
          <c:val>
            <c:numRef>
              <c:f>Feuil1!$Z$3</c:f>
              <c:numCache>
                <c:formatCode>General</c:formatCode>
                <c:ptCount val="1"/>
                <c:pt idx="0">
                  <c:v>38</c:v>
                </c:pt>
              </c:numCache>
            </c:numRef>
          </c:val>
        </c:ser>
        <c:ser>
          <c:idx val="12"/>
          <c:order val="12"/>
          <c:tx>
            <c:v>ECOLE4</c:v>
          </c:tx>
          <c:spPr>
            <a:solidFill>
              <a:schemeClr val="accent5">
                <a:alpha val="57000"/>
              </a:schemeClr>
            </a:solidFill>
            <a:ln>
              <a:solidFill>
                <a:schemeClr val="tx1"/>
              </a:solidFill>
            </a:ln>
          </c:spPr>
          <c:invertIfNegative val="0"/>
          <c:dPt>
            <c:idx val="0"/>
            <c:invertIfNegative val="0"/>
            <c:bubble3D val="0"/>
            <c:spPr>
              <a:solidFill>
                <a:schemeClr val="bg1">
                  <a:lumMod val="65000"/>
                  <a:alpha val="57000"/>
                </a:schemeClr>
              </a:solidFill>
              <a:ln>
                <a:solidFill>
                  <a:schemeClr val="tx1"/>
                </a:solidFill>
              </a:ln>
            </c:spPr>
          </c:dPt>
          <c:dLbls>
            <c:showLegendKey val="0"/>
            <c:showVal val="1"/>
            <c:showCatName val="0"/>
            <c:showSerName val="0"/>
            <c:showPercent val="0"/>
            <c:showBubbleSize val="0"/>
            <c:showLeaderLines val="0"/>
          </c:dLbls>
          <c:val>
            <c:numRef>
              <c:f>Feuil1!$AA$3</c:f>
              <c:numCache>
                <c:formatCode>General</c:formatCode>
                <c:ptCount val="1"/>
                <c:pt idx="0">
                  <c:v>20</c:v>
                </c:pt>
              </c:numCache>
            </c:numRef>
          </c:val>
        </c:ser>
        <c:ser>
          <c:idx val="13"/>
          <c:order val="13"/>
          <c:tx>
            <c:v>ecole5</c:v>
          </c:tx>
          <c:spPr>
            <a:noFill/>
          </c:spPr>
          <c:invertIfNegative val="0"/>
          <c:val>
            <c:numRef>
              <c:f>Feuil1!$AF$3</c:f>
              <c:numCache>
                <c:formatCode>General</c:formatCode>
                <c:ptCount val="1"/>
                <c:pt idx="0">
                  <c:v>29</c:v>
                </c:pt>
              </c:numCache>
            </c:numRef>
          </c:val>
        </c:ser>
        <c:ser>
          <c:idx val="15"/>
          <c:order val="14"/>
          <c:tx>
            <c:v>ECOLE5</c:v>
          </c:tx>
          <c:invertIfNegative val="0"/>
          <c:dPt>
            <c:idx val="0"/>
            <c:invertIfNegative val="0"/>
            <c:bubble3D val="0"/>
            <c:spPr>
              <a:solidFill>
                <a:schemeClr val="bg1">
                  <a:lumMod val="65000"/>
                  <a:alpha val="57000"/>
                </a:schemeClr>
              </a:solidFill>
              <a:ln>
                <a:solidFill>
                  <a:schemeClr val="tx1"/>
                </a:solidFill>
              </a:ln>
            </c:spPr>
          </c:dPt>
          <c:dLbls>
            <c:showLegendKey val="0"/>
            <c:showVal val="1"/>
            <c:showCatName val="0"/>
            <c:showSerName val="0"/>
            <c:showPercent val="0"/>
            <c:showBubbleSize val="0"/>
            <c:showLeaderLines val="0"/>
          </c:dLbls>
          <c:val>
            <c:numRef>
              <c:f>Feuil1!$AG$3</c:f>
              <c:numCache>
                <c:formatCode>General</c:formatCode>
                <c:ptCount val="1"/>
                <c:pt idx="0">
                  <c:v>27</c:v>
                </c:pt>
              </c:numCache>
            </c:numRef>
          </c:val>
        </c:ser>
        <c:ser>
          <c:idx val="16"/>
          <c:order val="15"/>
          <c:tx>
            <c:v>ecole6</c:v>
          </c:tx>
          <c:spPr>
            <a:noFill/>
          </c:spPr>
          <c:invertIfNegative val="0"/>
          <c:val>
            <c:numRef>
              <c:f>Feuil1!$AL$3</c:f>
              <c:numCache>
                <c:formatCode>General</c:formatCode>
                <c:ptCount val="1"/>
                <c:pt idx="0">
                  <c:v>29</c:v>
                </c:pt>
              </c:numCache>
            </c:numRef>
          </c:val>
        </c:ser>
        <c:ser>
          <c:idx val="17"/>
          <c:order val="16"/>
          <c:tx>
            <c:v>ECOLE6</c:v>
          </c:tx>
          <c:spPr>
            <a:solidFill>
              <a:schemeClr val="bg1">
                <a:lumMod val="65000"/>
                <a:alpha val="57000"/>
              </a:schemeClr>
            </a:solidFill>
          </c:spPr>
          <c:invertIfNegative val="0"/>
          <c:dPt>
            <c:idx val="0"/>
            <c:invertIfNegative val="0"/>
            <c:bubble3D val="0"/>
            <c:spPr>
              <a:solidFill>
                <a:schemeClr val="bg1">
                  <a:lumMod val="65000"/>
                  <a:alpha val="57000"/>
                </a:schemeClr>
              </a:solidFill>
              <a:ln>
                <a:solidFill>
                  <a:schemeClr val="tx1"/>
                </a:solidFill>
              </a:ln>
            </c:spPr>
          </c:dPt>
          <c:dLbls>
            <c:showLegendKey val="0"/>
            <c:showVal val="1"/>
            <c:showCatName val="0"/>
            <c:showSerName val="0"/>
            <c:showPercent val="0"/>
            <c:showBubbleSize val="0"/>
            <c:showLeaderLines val="0"/>
          </c:dLbls>
          <c:val>
            <c:numRef>
              <c:f>Feuil1!$AM$3</c:f>
              <c:numCache>
                <c:formatCode>General</c:formatCode>
                <c:ptCount val="1"/>
                <c:pt idx="0">
                  <c:v>27</c:v>
                </c:pt>
              </c:numCache>
            </c:numRef>
          </c:val>
        </c:ser>
        <c:ser>
          <c:idx val="14"/>
          <c:order val="17"/>
          <c:tx>
            <c:v>Reste</c:v>
          </c:tx>
          <c:spPr>
            <a:noFill/>
          </c:spPr>
          <c:invertIfNegative val="0"/>
          <c:dLbls>
            <c:dLbl>
              <c:idx val="0"/>
              <c:delete val="1"/>
            </c:dLbl>
            <c:dLbl>
              <c:idx val="1"/>
              <c:layout>
                <c:manualLayout>
                  <c:x val="7.3902998725706237E-3"/>
                  <c:y val="0"/>
                </c:manualLayout>
              </c:layout>
              <c:showLegendKey val="0"/>
              <c:showVal val="1"/>
              <c:showCatName val="0"/>
              <c:showSerName val="0"/>
              <c:showPercent val="0"/>
              <c:showBubbleSize val="0"/>
            </c:dLbl>
            <c:dLbl>
              <c:idx val="2"/>
              <c:layout>
                <c:manualLayout>
                  <c:x val="6.1585832271422248E-3"/>
                  <c:y val="0"/>
                </c:manualLayout>
              </c:layout>
              <c:showLegendKey val="0"/>
              <c:showVal val="1"/>
              <c:showCatName val="0"/>
              <c:showSerName val="0"/>
              <c:showPercent val="0"/>
              <c:showBubbleSize val="0"/>
            </c:dLbl>
            <c:dLbl>
              <c:idx val="5"/>
              <c:layout>
                <c:manualLayout>
                  <c:x val="-1.8475749681426672E-2"/>
                  <c:y val="0"/>
                </c:manualLayout>
              </c:layout>
              <c:showLegendKey val="0"/>
              <c:showVal val="1"/>
              <c:showCatName val="0"/>
              <c:showSerName val="0"/>
              <c:showPercent val="0"/>
              <c:showBubbleSize val="0"/>
            </c:dLbl>
            <c:dLbl>
              <c:idx val="6"/>
              <c:layout>
                <c:manualLayout>
                  <c:x val="-6.158583227142315E-3"/>
                  <c:y val="0"/>
                </c:manualLayout>
              </c:layout>
              <c:showLegendKey val="0"/>
              <c:showVal val="1"/>
              <c:showCatName val="0"/>
              <c:showSerName val="0"/>
              <c:showPercent val="0"/>
              <c:showBubbleSize val="0"/>
            </c:dLbl>
            <c:dLbl>
              <c:idx val="7"/>
              <c:layout>
                <c:manualLayout>
                  <c:x val="-1.2317166454283545E-3"/>
                  <c:y val="0"/>
                </c:manualLayout>
              </c:layout>
              <c:showLegendKey val="0"/>
              <c:showVal val="1"/>
              <c:showCatName val="0"/>
              <c:showSerName val="0"/>
              <c:showPercent val="0"/>
              <c:showBubbleSize val="0"/>
            </c:dLbl>
            <c:dLbl>
              <c:idx val="8"/>
              <c:layout>
                <c:manualLayout>
                  <c:x val="-2.4634332908568899E-3"/>
                  <c:y val="-9.3120617384374806E-17"/>
                </c:manualLayout>
              </c:layout>
              <c:showLegendKey val="0"/>
              <c:showVal val="1"/>
              <c:showCatName val="0"/>
              <c:showSerName val="0"/>
              <c:showPercent val="0"/>
              <c:showBubbleSize val="0"/>
            </c:dLbl>
            <c:txPr>
              <a:bodyPr/>
              <a:lstStyle/>
              <a:p>
                <a:pPr>
                  <a:defRPr>
                    <a:solidFill>
                      <a:srgbClr val="0070C0"/>
                    </a:solidFill>
                  </a:defRPr>
                </a:pPr>
                <a:endParaRPr lang="fr-FR"/>
              </a:p>
            </c:txPr>
            <c:showLegendKey val="0"/>
            <c:showVal val="1"/>
            <c:showCatName val="0"/>
            <c:showSerName val="0"/>
            <c:showPercent val="0"/>
            <c:showBubbleSize val="0"/>
            <c:showLeaderLines val="0"/>
          </c:dLbls>
          <c:val>
            <c:numRef>
              <c:f>Feuil1!$D$3:$D$11</c:f>
              <c:numCache>
                <c:formatCode>General</c:formatCode>
                <c:ptCount val="9"/>
                <c:pt idx="0">
                  <c:v>10</c:v>
                </c:pt>
                <c:pt idx="1">
                  <c:v>1</c:v>
                </c:pt>
                <c:pt idx="2">
                  <c:v>5</c:v>
                </c:pt>
                <c:pt idx="3">
                  <c:v>10</c:v>
                </c:pt>
                <c:pt idx="4">
                  <c:v>10</c:v>
                </c:pt>
                <c:pt idx="5">
                  <c:v>40</c:v>
                </c:pt>
                <c:pt idx="6">
                  <c:v>25</c:v>
                </c:pt>
                <c:pt idx="7">
                  <c:v>20</c:v>
                </c:pt>
                <c:pt idx="8">
                  <c:v>18</c:v>
                </c:pt>
              </c:numCache>
            </c:numRef>
          </c:val>
        </c:ser>
        <c:dLbls>
          <c:showLegendKey val="0"/>
          <c:showVal val="0"/>
          <c:showCatName val="0"/>
          <c:showSerName val="0"/>
          <c:showPercent val="0"/>
          <c:showBubbleSize val="0"/>
        </c:dLbls>
        <c:gapWidth val="0"/>
        <c:overlap val="100"/>
        <c:axId val="85144704"/>
        <c:axId val="85146240"/>
      </c:barChart>
      <c:scatterChart>
        <c:scatterStyle val="lineMarker"/>
        <c:varyColors val="0"/>
        <c:ser>
          <c:idx val="18"/>
          <c:order val="18"/>
          <c:tx>
            <c:v>today</c:v>
          </c:tx>
          <c:spPr>
            <a:ln w="28575">
              <a:noFill/>
            </a:ln>
          </c:spPr>
          <c:dPt>
            <c:idx val="0"/>
            <c:marker>
              <c:symbol val="dot"/>
              <c:size val="2"/>
              <c:spPr>
                <a:noFill/>
              </c:spPr>
            </c:marker>
            <c:bubble3D val="0"/>
            <c:spPr>
              <a:ln w="28575">
                <a:noFill/>
                <a:prstDash val="sysDot"/>
              </a:ln>
            </c:spPr>
          </c:dPt>
          <c:errBars>
            <c:errDir val="y"/>
            <c:errBarType val="minus"/>
            <c:errValType val="fixedVal"/>
            <c:noEndCap val="1"/>
            <c:val val="89"/>
            <c:spPr>
              <a:ln w="19050">
                <a:solidFill>
                  <a:srgbClr val="C00000"/>
                </a:solidFill>
              </a:ln>
            </c:spPr>
          </c:errBars>
          <c:errBars>
            <c:errDir val="x"/>
            <c:errBarType val="minus"/>
            <c:errValType val="fixedVal"/>
            <c:noEndCap val="1"/>
            <c:val val="1"/>
            <c:spPr>
              <a:ln>
                <a:noFill/>
              </a:ln>
            </c:spPr>
          </c:errBars>
          <c:xVal>
            <c:numRef>
              <c:f>Feuil1!$C$14</c:f>
              <c:numCache>
                <c:formatCode>[$-F800]dddd\,\ mmmm\ dd\,\ yyyy</c:formatCode>
                <c:ptCount val="1"/>
                <c:pt idx="0">
                  <c:v>42594</c:v>
                </c:pt>
              </c:numCache>
            </c:numRef>
          </c:xVal>
          <c:yVal>
            <c:numLit>
              <c:formatCode>General</c:formatCode>
              <c:ptCount val="1"/>
              <c:pt idx="0">
                <c:v>2</c:v>
              </c:pt>
            </c:numLit>
          </c:yVal>
          <c:smooth val="0"/>
        </c:ser>
        <c:dLbls>
          <c:showLegendKey val="0"/>
          <c:showVal val="0"/>
          <c:showCatName val="0"/>
          <c:showSerName val="0"/>
          <c:showPercent val="0"/>
          <c:showBubbleSize val="0"/>
        </c:dLbls>
        <c:axId val="85165952"/>
        <c:axId val="85164416"/>
      </c:scatterChart>
      <c:catAx>
        <c:axId val="85144704"/>
        <c:scaling>
          <c:orientation val="maxMin"/>
        </c:scaling>
        <c:delete val="0"/>
        <c:axPos val="l"/>
        <c:numFmt formatCode="m/d/yyyy" sourceLinked="1"/>
        <c:majorTickMark val="none"/>
        <c:minorTickMark val="none"/>
        <c:tickLblPos val="nextTo"/>
        <c:crossAx val="85146240"/>
        <c:crosses val="autoZero"/>
        <c:auto val="1"/>
        <c:lblAlgn val="ctr"/>
        <c:lblOffset val="100"/>
        <c:noMultiLvlLbl val="0"/>
      </c:catAx>
      <c:valAx>
        <c:axId val="85146240"/>
        <c:scaling>
          <c:orientation val="minMax"/>
          <c:min val="42583"/>
        </c:scaling>
        <c:delete val="0"/>
        <c:axPos val="t"/>
        <c:majorGridlines/>
        <c:numFmt formatCode="[$-F800]dddd\,\ mmmm\ dd\,\ yyyy" sourceLinked="1"/>
        <c:majorTickMark val="none"/>
        <c:minorTickMark val="none"/>
        <c:tickLblPos val="high"/>
        <c:txPr>
          <a:bodyPr rot="-1800000"/>
          <a:lstStyle/>
          <a:p>
            <a:pPr>
              <a:defRPr/>
            </a:pPr>
            <a:endParaRPr lang="fr-FR"/>
          </a:p>
        </c:txPr>
        <c:crossAx val="85144704"/>
        <c:crosses val="autoZero"/>
        <c:crossBetween val="between"/>
        <c:majorUnit val="28"/>
      </c:valAx>
      <c:valAx>
        <c:axId val="85164416"/>
        <c:scaling>
          <c:orientation val="minMax"/>
          <c:max val="1"/>
          <c:min val="0"/>
        </c:scaling>
        <c:delete val="1"/>
        <c:axPos val="r"/>
        <c:numFmt formatCode="General" sourceLinked="1"/>
        <c:majorTickMark val="out"/>
        <c:minorTickMark val="none"/>
        <c:tickLblPos val="nextTo"/>
        <c:crossAx val="85165952"/>
        <c:crosses val="max"/>
        <c:crossBetween val="midCat"/>
      </c:valAx>
      <c:valAx>
        <c:axId val="85165952"/>
        <c:scaling>
          <c:orientation val="minMax"/>
        </c:scaling>
        <c:delete val="1"/>
        <c:axPos val="b"/>
        <c:numFmt formatCode="[$-F800]dddd\,\ mmmm\ dd\,\ yyyy" sourceLinked="1"/>
        <c:majorTickMark val="out"/>
        <c:minorTickMark val="none"/>
        <c:tickLblPos val="nextTo"/>
        <c:crossAx val="85164416"/>
        <c:crosses val="autoZero"/>
        <c:crossBetween val="midCat"/>
      </c:valAx>
    </c:plotArea>
    <c:plotVisOnly val="1"/>
    <c:dispBlanksAs val="zero"/>
    <c:showDLblsOverMax val="0"/>
  </c:chart>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fr-FR"/>
              <a:t>Diag Gantt</a:t>
            </a:r>
          </a:p>
        </c:rich>
      </c:tx>
      <c:layout/>
      <c:overlay val="0"/>
    </c:title>
    <c:autoTitleDeleted val="0"/>
    <c:plotArea>
      <c:layout/>
      <c:barChart>
        <c:barDir val="bar"/>
        <c:grouping val="stacked"/>
        <c:varyColors val="0"/>
        <c:ser>
          <c:idx val="0"/>
          <c:order val="0"/>
          <c:tx>
            <c:strRef>
              <c:f>Feuil1!$B$2</c:f>
              <c:strCache>
                <c:ptCount val="1"/>
                <c:pt idx="0">
                  <c:v>Début</c:v>
                </c:pt>
              </c:strCache>
            </c:strRef>
          </c:tx>
          <c:spPr>
            <a:noFill/>
          </c:spPr>
          <c:invertIfNegative val="0"/>
          <c:dLbls>
            <c:delete val="1"/>
          </c:dLbls>
          <c:cat>
            <c:strRef>
              <c:f>Feuil1!$A$3:$A$11</c:f>
              <c:strCache>
                <c:ptCount val="9"/>
                <c:pt idx="0">
                  <c:v>ECOLE</c:v>
                </c:pt>
                <c:pt idx="1">
                  <c:v>Renseigner NOC/NCI THB</c:v>
                </c:pt>
                <c:pt idx="2">
                  <c:v>Réunion Paramètres/Caractéristiques</c:v>
                </c:pt>
                <c:pt idx="3">
                  <c:v>Id. Liens Paramètres/Caractéristiques → Hypothèses pour THB</c:v>
                </c:pt>
                <c:pt idx="4">
                  <c:v>Définition plan de tests (cibler)</c:v>
                </c:pt>
                <c:pt idx="5">
                  <c:v>Tests</c:v>
                </c:pt>
                <c:pt idx="6">
                  <c:v>Analyse labo </c:v>
                </c:pt>
                <c:pt idx="7">
                  <c:v>Optimiser ou confirmer les plages de réglages</c:v>
                </c:pt>
                <c:pt idx="8">
                  <c:v>Proposer un guide de dépannage pour rés. PB</c:v>
                </c:pt>
              </c:strCache>
            </c:strRef>
          </c:cat>
          <c:val>
            <c:numRef>
              <c:f>Feuil1!$B$3:$B$11</c:f>
              <c:numCache>
                <c:formatCode>[$-F800]dddd\,\ mmmm\ dd\,\ yyyy</c:formatCode>
                <c:ptCount val="9"/>
                <c:pt idx="0">
                  <c:v>42618</c:v>
                </c:pt>
                <c:pt idx="1">
                  <c:v>42583</c:v>
                </c:pt>
                <c:pt idx="2">
                  <c:v>42611</c:v>
                </c:pt>
                <c:pt idx="3">
                  <c:v>42632</c:v>
                </c:pt>
                <c:pt idx="4">
                  <c:v>42674</c:v>
                </c:pt>
                <c:pt idx="5">
                  <c:v>42688</c:v>
                </c:pt>
                <c:pt idx="6">
                  <c:v>42744</c:v>
                </c:pt>
                <c:pt idx="7">
                  <c:v>42779</c:v>
                </c:pt>
                <c:pt idx="8">
                  <c:v>42835</c:v>
                </c:pt>
              </c:numCache>
            </c:numRef>
          </c:val>
        </c:ser>
        <c:ser>
          <c:idx val="1"/>
          <c:order val="1"/>
          <c:tx>
            <c:v>0%</c:v>
          </c:tx>
          <c:spPr>
            <a:solidFill>
              <a:srgbClr val="FF0000">
                <a:alpha val="55000"/>
              </a:srgbClr>
            </a:solidFill>
            <a:ln w="15875">
              <a:solidFill>
                <a:schemeClr val="tx1"/>
              </a:solidFill>
            </a:ln>
          </c:spPr>
          <c:invertIfNegative val="0"/>
          <c:dLbls>
            <c:delete val="1"/>
          </c:dLbls>
          <c:cat>
            <c:strRef>
              <c:f>Feuil1!$A$3:$A$11</c:f>
              <c:strCache>
                <c:ptCount val="9"/>
                <c:pt idx="0">
                  <c:v>ECOLE</c:v>
                </c:pt>
                <c:pt idx="1">
                  <c:v>Renseigner NOC/NCI THB</c:v>
                </c:pt>
                <c:pt idx="2">
                  <c:v>Réunion Paramètres/Caractéristiques</c:v>
                </c:pt>
                <c:pt idx="3">
                  <c:v>Id. Liens Paramètres/Caractéristiques → Hypothèses pour THB</c:v>
                </c:pt>
                <c:pt idx="4">
                  <c:v>Définition plan de tests (cibler)</c:v>
                </c:pt>
                <c:pt idx="5">
                  <c:v>Tests</c:v>
                </c:pt>
                <c:pt idx="6">
                  <c:v>Analyse labo </c:v>
                </c:pt>
                <c:pt idx="7">
                  <c:v>Optimiser ou confirmer les plages de réglages</c:v>
                </c:pt>
                <c:pt idx="8">
                  <c:v>Proposer un guide de dépannage pour rés. PB</c:v>
                </c:pt>
              </c:strCache>
            </c:strRef>
          </c:cat>
          <c:val>
            <c:numRef>
              <c:f>Feuil1!$G$3:$G$11</c:f>
              <c:numCache>
                <c:formatCode>General</c:formatCode>
                <c:ptCount val="9"/>
                <c:pt idx="1">
                  <c:v>0</c:v>
                </c:pt>
                <c:pt idx="2">
                  <c:v>0</c:v>
                </c:pt>
                <c:pt idx="3">
                  <c:v>0</c:v>
                </c:pt>
                <c:pt idx="4">
                  <c:v>0</c:v>
                </c:pt>
                <c:pt idx="5">
                  <c:v>55</c:v>
                </c:pt>
                <c:pt idx="6">
                  <c:v>34</c:v>
                </c:pt>
                <c:pt idx="7">
                  <c:v>27</c:v>
                </c:pt>
                <c:pt idx="8">
                  <c:v>27</c:v>
                </c:pt>
              </c:numCache>
            </c:numRef>
          </c:val>
        </c:ser>
        <c:ser>
          <c:idx val="3"/>
          <c:order val="2"/>
          <c:tx>
            <c:v>25%</c:v>
          </c:tx>
          <c:invertIfNegative val="0"/>
          <c:dLbls>
            <c:delete val="1"/>
          </c:dLbls>
          <c:val>
            <c:numRef>
              <c:f>Feuil1!$H$3:$H$11</c:f>
              <c:numCache>
                <c:formatCode>General</c:formatCode>
                <c:ptCount val="9"/>
                <c:pt idx="1">
                  <c:v>0</c:v>
                </c:pt>
                <c:pt idx="2">
                  <c:v>0</c:v>
                </c:pt>
                <c:pt idx="3">
                  <c:v>0</c:v>
                </c:pt>
                <c:pt idx="4">
                  <c:v>13</c:v>
                </c:pt>
                <c:pt idx="5">
                  <c:v>0</c:v>
                </c:pt>
                <c:pt idx="6">
                  <c:v>0</c:v>
                </c:pt>
                <c:pt idx="7">
                  <c:v>0</c:v>
                </c:pt>
                <c:pt idx="8">
                  <c:v>0</c:v>
                </c:pt>
              </c:numCache>
            </c:numRef>
          </c:val>
        </c:ser>
        <c:ser>
          <c:idx val="2"/>
          <c:order val="3"/>
          <c:tx>
            <c:v>50%</c:v>
          </c:tx>
          <c:spPr>
            <a:solidFill>
              <a:srgbClr val="FFFF00">
                <a:alpha val="47000"/>
              </a:srgbClr>
            </a:solidFill>
            <a:ln cmpd="thickThin">
              <a:solidFill>
                <a:schemeClr val="tx1"/>
              </a:solidFill>
            </a:ln>
          </c:spPr>
          <c:invertIfNegative val="0"/>
          <c:dPt>
            <c:idx val="3"/>
            <c:invertIfNegative val="0"/>
            <c:bubble3D val="0"/>
            <c:spPr>
              <a:solidFill>
                <a:srgbClr val="FFFF00">
                  <a:alpha val="55000"/>
                </a:srgbClr>
              </a:solidFill>
              <a:ln cmpd="thickThin">
                <a:solidFill>
                  <a:schemeClr val="tx1"/>
                </a:solidFill>
              </a:ln>
            </c:spPr>
          </c:dPt>
          <c:dLbls>
            <c:delete val="1"/>
          </c:dLbls>
          <c:val>
            <c:numRef>
              <c:f>Feuil1!$I$3:$I$11</c:f>
              <c:numCache>
                <c:formatCode>General</c:formatCode>
                <c:ptCount val="9"/>
                <c:pt idx="1">
                  <c:v>0</c:v>
                </c:pt>
                <c:pt idx="2">
                  <c:v>0</c:v>
                </c:pt>
                <c:pt idx="3">
                  <c:v>13</c:v>
                </c:pt>
                <c:pt idx="4">
                  <c:v>0</c:v>
                </c:pt>
                <c:pt idx="5">
                  <c:v>0</c:v>
                </c:pt>
                <c:pt idx="6">
                  <c:v>0</c:v>
                </c:pt>
                <c:pt idx="7">
                  <c:v>0</c:v>
                </c:pt>
                <c:pt idx="8">
                  <c:v>0</c:v>
                </c:pt>
              </c:numCache>
            </c:numRef>
          </c:val>
        </c:ser>
        <c:ser>
          <c:idx val="4"/>
          <c:order val="4"/>
          <c:tx>
            <c:v>75%</c:v>
          </c:tx>
          <c:spPr>
            <a:solidFill>
              <a:schemeClr val="accent6">
                <a:alpha val="55000"/>
              </a:schemeClr>
            </a:solidFill>
          </c:spPr>
          <c:invertIfNegative val="0"/>
          <c:dPt>
            <c:idx val="2"/>
            <c:invertIfNegative val="0"/>
            <c:bubble3D val="0"/>
            <c:spPr>
              <a:solidFill>
                <a:schemeClr val="accent6">
                  <a:alpha val="55000"/>
                </a:schemeClr>
              </a:solidFill>
              <a:ln>
                <a:solidFill>
                  <a:schemeClr val="tx1"/>
                </a:solidFill>
              </a:ln>
            </c:spPr>
          </c:dPt>
          <c:dLbls>
            <c:delete val="1"/>
          </c:dLbls>
          <c:val>
            <c:numRef>
              <c:f>Feuil1!$J$3:$J$11</c:f>
              <c:numCache>
                <c:formatCode>General</c:formatCode>
                <c:ptCount val="9"/>
                <c:pt idx="1">
                  <c:v>0</c:v>
                </c:pt>
                <c:pt idx="2">
                  <c:v>6</c:v>
                </c:pt>
                <c:pt idx="3">
                  <c:v>0</c:v>
                </c:pt>
                <c:pt idx="4">
                  <c:v>0</c:v>
                </c:pt>
                <c:pt idx="5">
                  <c:v>0</c:v>
                </c:pt>
                <c:pt idx="6">
                  <c:v>0</c:v>
                </c:pt>
                <c:pt idx="7">
                  <c:v>0</c:v>
                </c:pt>
                <c:pt idx="8">
                  <c:v>0</c:v>
                </c:pt>
              </c:numCache>
            </c:numRef>
          </c:val>
        </c:ser>
        <c:ser>
          <c:idx val="5"/>
          <c:order val="5"/>
          <c:tx>
            <c:v>100%</c:v>
          </c:tx>
          <c:spPr>
            <a:solidFill>
              <a:srgbClr val="92D050">
                <a:alpha val="55000"/>
              </a:srgbClr>
            </a:solidFill>
            <a:ln>
              <a:solidFill>
                <a:schemeClr val="tx1"/>
              </a:solidFill>
            </a:ln>
          </c:spPr>
          <c:invertIfNegative val="0"/>
          <c:dPt>
            <c:idx val="1"/>
            <c:invertIfNegative val="0"/>
            <c:bubble3D val="0"/>
            <c:spPr>
              <a:solidFill>
                <a:srgbClr val="92D050">
                  <a:alpha val="55000"/>
                </a:srgbClr>
              </a:solidFill>
              <a:ln w="15875" cmpd="tri">
                <a:solidFill>
                  <a:schemeClr val="tx1"/>
                </a:solidFill>
              </a:ln>
            </c:spPr>
          </c:dPt>
          <c:dLbls>
            <c:delete val="1"/>
          </c:dLbls>
          <c:val>
            <c:numRef>
              <c:f>Feuil1!$K$3:$K$11</c:f>
              <c:numCache>
                <c:formatCode>General</c:formatCode>
                <c:ptCount val="9"/>
                <c:pt idx="1">
                  <c:v>13</c:v>
                </c:pt>
                <c:pt idx="2">
                  <c:v>0</c:v>
                </c:pt>
                <c:pt idx="3">
                  <c:v>0</c:v>
                </c:pt>
                <c:pt idx="4">
                  <c:v>0</c:v>
                </c:pt>
                <c:pt idx="5">
                  <c:v>0</c:v>
                </c:pt>
                <c:pt idx="6">
                  <c:v>0</c:v>
                </c:pt>
                <c:pt idx="7">
                  <c:v>0</c:v>
                </c:pt>
                <c:pt idx="8">
                  <c:v>0</c:v>
                </c:pt>
              </c:numCache>
            </c:numRef>
          </c:val>
        </c:ser>
        <c:dLbls>
          <c:showLegendKey val="0"/>
          <c:showVal val="1"/>
          <c:showCatName val="0"/>
          <c:showSerName val="0"/>
          <c:showPercent val="0"/>
          <c:showBubbleSize val="0"/>
        </c:dLbls>
        <c:gapWidth val="0"/>
        <c:overlap val="100"/>
        <c:axId val="84838272"/>
        <c:axId val="84839808"/>
      </c:barChart>
      <c:catAx>
        <c:axId val="84838272"/>
        <c:scaling>
          <c:orientation val="maxMin"/>
        </c:scaling>
        <c:delete val="0"/>
        <c:axPos val="l"/>
        <c:majorTickMark val="none"/>
        <c:minorTickMark val="none"/>
        <c:tickLblPos val="nextTo"/>
        <c:crossAx val="84839808"/>
        <c:crosses val="autoZero"/>
        <c:auto val="1"/>
        <c:lblAlgn val="ctr"/>
        <c:lblOffset val="100"/>
        <c:noMultiLvlLbl val="0"/>
      </c:catAx>
      <c:valAx>
        <c:axId val="84839808"/>
        <c:scaling>
          <c:orientation val="minMax"/>
          <c:min val="42583"/>
        </c:scaling>
        <c:delete val="0"/>
        <c:axPos val="t"/>
        <c:majorGridlines/>
        <c:numFmt formatCode="[$-F800]dddd\,\ mmmm\ dd\,\ yyyy" sourceLinked="1"/>
        <c:majorTickMark val="none"/>
        <c:minorTickMark val="none"/>
        <c:tickLblPos val="high"/>
        <c:txPr>
          <a:bodyPr rot="-1800000"/>
          <a:lstStyle/>
          <a:p>
            <a:pPr>
              <a:defRPr/>
            </a:pPr>
            <a:endParaRPr lang="fr-FR"/>
          </a:p>
        </c:txPr>
        <c:crossAx val="84838272"/>
        <c:crosses val="autoZero"/>
        <c:crossBetween val="between"/>
        <c:majorUnit val="28"/>
      </c:valAx>
    </c:plotArea>
    <c:plotVisOnly val="1"/>
    <c:dispBlanksAs val="zero"/>
    <c:showDLblsOverMax val="0"/>
  </c:chart>
  <c:printSettings>
    <c:headerFooter/>
    <c:pageMargins b="0.75" l="0.7" r="0.7" t="0.75" header="0.3" footer="0.3"/>
    <c:pageSetup/>
  </c:printSettings>
</c:chartSpac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1" Type="http://schemas.openxmlformats.org/officeDocument/2006/relationships/chart" Target="../charts/chart2.xml"/></Relationships>
</file>

<file path=xl/drawings/drawing1.xml><?xml version="1.0" encoding="utf-8"?>
<xdr:wsDr xmlns:xdr="http://schemas.openxmlformats.org/drawingml/2006/spreadsheetDrawing" xmlns:a="http://schemas.openxmlformats.org/drawingml/2006/main">
  <xdr:twoCellAnchor>
    <xdr:from>
      <xdr:col>0</xdr:col>
      <xdr:colOff>0</xdr:colOff>
      <xdr:row>16</xdr:row>
      <xdr:rowOff>152400</xdr:rowOff>
    </xdr:from>
    <xdr:to>
      <xdr:col>11</xdr:col>
      <xdr:colOff>285750</xdr:colOff>
      <xdr:row>42</xdr:row>
      <xdr:rowOff>180975</xdr:rowOff>
    </xdr:to>
    <xdr:graphicFrame macro="">
      <xdr:nvGraphicFramePr>
        <xdr:cNvPr id="4" name="Graphique 3"/>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18</xdr:col>
      <xdr:colOff>19050</xdr:colOff>
      <xdr:row>24</xdr:row>
      <xdr:rowOff>104775</xdr:rowOff>
    </xdr:from>
    <xdr:to>
      <xdr:col>20</xdr:col>
      <xdr:colOff>800100</xdr:colOff>
      <xdr:row>27</xdr:row>
      <xdr:rowOff>142875</xdr:rowOff>
    </xdr:to>
    <xdr:sp macro="" textlink="">
      <xdr:nvSpPr>
        <xdr:cNvPr id="2" name="ZoneTexte 1"/>
        <xdr:cNvSpPr txBox="1"/>
      </xdr:nvSpPr>
      <xdr:spPr>
        <a:xfrm>
          <a:off x="17849850" y="4962525"/>
          <a:ext cx="2838450" cy="628650"/>
        </a:xfrm>
        <a:prstGeom prst="rect">
          <a:avLst/>
        </a:prstGeom>
        <a:ln/>
      </xdr:spPr>
      <xdr:style>
        <a:lnRef idx="2">
          <a:schemeClr val="dk1"/>
        </a:lnRef>
        <a:fillRef idx="1">
          <a:schemeClr val="lt1"/>
        </a:fillRef>
        <a:effectRef idx="0">
          <a:schemeClr val="dk1"/>
        </a:effectRef>
        <a:fontRef idx="minor">
          <a:schemeClr val="dk1"/>
        </a:fontRef>
      </xdr:style>
      <xdr:txBody>
        <a:bodyPr vertOverflow="clip" horzOverflow="clip" wrap="square" rtlCol="0" anchor="t"/>
        <a:lstStyle/>
        <a:p>
          <a:r>
            <a:rPr lang="fr-FR" sz="1100" b="0" i="0">
              <a:solidFill>
                <a:schemeClr val="dk1"/>
              </a:solidFill>
              <a:effectLst/>
              <a:latin typeface="+mn-lt"/>
              <a:ea typeface="+mn-ea"/>
              <a:cs typeface="+mn-cs"/>
            </a:rPr>
            <a:t>Pour faire la barre avec défilemen</a:t>
          </a:r>
          <a:r>
            <a:rPr lang="fr-FR" sz="1100" b="0" i="0" baseline="0">
              <a:solidFill>
                <a:schemeClr val="dk1"/>
              </a:solidFill>
              <a:effectLst/>
              <a:latin typeface="+mn-lt"/>
              <a:ea typeface="+mn-ea"/>
              <a:cs typeface="+mn-cs"/>
            </a:rPr>
            <a:t>t des jours ? </a:t>
          </a:r>
        </a:p>
        <a:p>
          <a:endParaRPr lang="fr-FR" sz="1100" b="0" i="0" baseline="0">
            <a:solidFill>
              <a:schemeClr val="dk1"/>
            </a:solidFill>
            <a:effectLst/>
            <a:latin typeface="+mn-lt"/>
            <a:ea typeface="+mn-ea"/>
            <a:cs typeface="+mn-cs"/>
          </a:endParaRPr>
        </a:p>
        <a:p>
          <a:r>
            <a:rPr lang="fr-FR" sz="1100" b="0" i="1" baseline="0">
              <a:solidFill>
                <a:schemeClr val="dk1"/>
              </a:solidFill>
              <a:effectLst/>
              <a:latin typeface="+mn-lt"/>
              <a:ea typeface="+mn-ea"/>
              <a:cs typeface="+mn-cs"/>
            </a:rPr>
            <a:t>Faire dérouler</a:t>
          </a:r>
          <a:endParaRPr lang="fr-FR" sz="1100" b="0" i="1">
            <a:solidFill>
              <a:schemeClr val="dk1"/>
            </a:solidFill>
            <a:effectLst/>
            <a:latin typeface="+mn-lt"/>
            <a:ea typeface="+mn-ea"/>
            <a:cs typeface="+mn-cs"/>
          </a:endParaRPr>
        </a:p>
        <a:p>
          <a:endParaRPr lang="fr-FR" sz="1100" b="0" i="0">
            <a:solidFill>
              <a:schemeClr val="dk1"/>
            </a:solidFill>
            <a:effectLst/>
            <a:latin typeface="+mn-lt"/>
            <a:ea typeface="+mn-ea"/>
            <a:cs typeface="+mn-cs"/>
          </a:endParaRPr>
        </a:p>
        <a:p>
          <a:r>
            <a:rPr lang="fr-FR" sz="1100" b="0" i="0">
              <a:solidFill>
                <a:schemeClr val="dk1"/>
              </a:solidFill>
              <a:effectLst/>
              <a:latin typeface="+mn-lt"/>
              <a:ea typeface="+mn-ea"/>
              <a:cs typeface="+mn-cs"/>
            </a:rPr>
            <a:t>Hello,</a:t>
          </a:r>
          <a:r>
            <a:rPr lang="fr-FR"/>
            <a:t/>
          </a:r>
          <a:br>
            <a:rPr lang="fr-FR"/>
          </a:br>
          <a:r>
            <a:rPr lang="fr-FR"/>
            <a:t/>
          </a:r>
          <a:br>
            <a:rPr lang="fr-FR"/>
          </a:br>
          <a:r>
            <a:rPr lang="fr-FR" sz="1100" b="0" i="0">
              <a:solidFill>
                <a:schemeClr val="dk1"/>
              </a:solidFill>
              <a:effectLst/>
              <a:latin typeface="+mn-lt"/>
              <a:ea typeface="+mn-ea"/>
              <a:cs typeface="+mn-cs"/>
            </a:rPr>
            <a:t>I recommend a different approach. You can use a XY chart on the secondary axis with a single data point and an error bar for the today line.</a:t>
          </a:r>
          <a:r>
            <a:rPr lang="fr-FR"/>
            <a:t/>
          </a:r>
          <a:br>
            <a:rPr lang="fr-FR"/>
          </a:br>
          <a:r>
            <a:rPr lang="fr-FR"/>
            <a:t/>
          </a:r>
          <a:br>
            <a:rPr lang="fr-FR"/>
          </a:br>
          <a:r>
            <a:rPr lang="fr-FR" sz="1100" b="0" i="0">
              <a:solidFill>
                <a:schemeClr val="dk1"/>
              </a:solidFill>
              <a:effectLst/>
              <a:latin typeface="+mn-lt"/>
              <a:ea typeface="+mn-ea"/>
              <a:cs typeface="+mn-cs"/>
            </a:rPr>
            <a:t>Steps:</a:t>
          </a:r>
          <a:r>
            <a:rPr lang="fr-FR"/>
            <a:t/>
          </a:r>
          <a:br>
            <a:rPr lang="fr-FR"/>
          </a:br>
          <a:r>
            <a:rPr lang="fr-FR"/>
            <a:t/>
          </a:r>
          <a:br>
            <a:rPr lang="fr-FR"/>
          </a:br>
          <a:r>
            <a:rPr lang="fr-FR" sz="1100" b="0" i="0">
              <a:solidFill>
                <a:schemeClr val="dk1"/>
              </a:solidFill>
              <a:effectLst/>
              <a:latin typeface="+mn-lt"/>
              <a:ea typeface="+mn-ea"/>
              <a:cs typeface="+mn-cs"/>
            </a:rPr>
            <a:t>Add a series called MyLine. Set its value to cell $I$1 (the Today cell). Select the new series and format it to be on the secondary axis. Change the series chart type to XY Scatter. Edit the series again and set its Y value to a 1 (typed straight into the box) and the X value to cell $I$1.</a:t>
          </a:r>
          <a:r>
            <a:rPr lang="fr-FR"/>
            <a:t/>
          </a:r>
          <a:br>
            <a:rPr lang="fr-FR"/>
          </a:br>
          <a:r>
            <a:rPr lang="fr-FR"/>
            <a:t/>
          </a:r>
          <a:br>
            <a:rPr lang="fr-FR"/>
          </a:br>
          <a:r>
            <a:rPr lang="fr-FR" sz="1100" b="0" i="0">
              <a:solidFill>
                <a:schemeClr val="dk1"/>
              </a:solidFill>
              <a:effectLst/>
              <a:latin typeface="+mn-lt"/>
              <a:ea typeface="+mn-ea"/>
              <a:cs typeface="+mn-cs"/>
            </a:rPr>
            <a:t>Format the secondary Y axis to be minimum 0 and maximum 1. </a:t>
          </a:r>
          <a:r>
            <a:rPr lang="fr-FR"/>
            <a:t/>
          </a:r>
          <a:br>
            <a:rPr lang="fr-FR"/>
          </a:br>
          <a:r>
            <a:rPr lang="fr-FR"/>
            <a:t/>
          </a:r>
          <a:br>
            <a:rPr lang="fr-FR"/>
          </a:br>
          <a:r>
            <a:rPr lang="fr-FR" sz="1100" b="0" i="0">
              <a:solidFill>
                <a:schemeClr val="dk1"/>
              </a:solidFill>
              <a:effectLst/>
              <a:latin typeface="+mn-lt"/>
              <a:ea typeface="+mn-ea"/>
              <a:cs typeface="+mn-cs"/>
            </a:rPr>
            <a:t>Select the data point and add a vertical error bar with the settings "Minus", "No Cap", "Fixed Value" = 1 </a:t>
          </a:r>
          <a:r>
            <a:rPr lang="fr-FR"/>
            <a:t/>
          </a:r>
          <a:br>
            <a:rPr lang="fr-FR"/>
          </a:br>
          <a:r>
            <a:rPr lang="fr-FR" sz="1100" b="0" i="0">
              <a:solidFill>
                <a:schemeClr val="dk1"/>
              </a:solidFill>
              <a:effectLst/>
              <a:latin typeface="+mn-lt"/>
              <a:ea typeface="+mn-ea"/>
              <a:cs typeface="+mn-cs"/>
            </a:rPr>
            <a:t>Format the error bar to be a thick line.</a:t>
          </a:r>
          <a:r>
            <a:rPr lang="fr-FR"/>
            <a:t/>
          </a:r>
          <a:br>
            <a:rPr lang="fr-FR"/>
          </a:br>
          <a:r>
            <a:rPr lang="fr-FR" sz="1100" b="0" i="0">
              <a:solidFill>
                <a:schemeClr val="dk1"/>
              </a:solidFill>
              <a:effectLst/>
              <a:latin typeface="+mn-lt"/>
              <a:ea typeface="+mn-ea"/>
              <a:cs typeface="+mn-cs"/>
            </a:rPr>
            <a:t>Select the secondary Y axis and delete it.</a:t>
          </a:r>
          <a:r>
            <a:rPr lang="fr-FR"/>
            <a:t/>
          </a:r>
          <a:br>
            <a:rPr lang="fr-FR"/>
          </a:br>
          <a:r>
            <a:rPr lang="fr-FR" sz="1100" b="0" i="0">
              <a:solidFill>
                <a:schemeClr val="dk1"/>
              </a:solidFill>
              <a:effectLst/>
              <a:latin typeface="+mn-lt"/>
              <a:ea typeface="+mn-ea"/>
              <a:cs typeface="+mn-cs"/>
            </a:rPr>
            <a:t>Format the data point of the Scatter series to have no marker. </a:t>
          </a:r>
          <a:r>
            <a:rPr lang="fr-FR"/>
            <a:t/>
          </a:r>
          <a:br>
            <a:rPr lang="fr-FR"/>
          </a:br>
          <a:r>
            <a:rPr lang="fr-FR"/>
            <a:t/>
          </a:r>
          <a:br>
            <a:rPr lang="fr-FR"/>
          </a:br>
          <a:r>
            <a:rPr lang="fr-FR" sz="1100" b="0" i="0">
              <a:solidFill>
                <a:schemeClr val="dk1"/>
              </a:solidFill>
              <a:effectLst/>
              <a:latin typeface="+mn-lt"/>
              <a:ea typeface="+mn-ea"/>
              <a:cs typeface="+mn-cs"/>
            </a:rPr>
            <a:t>Remove the two series for the padding and the todaybar. You don't need them anymore. </a:t>
          </a:r>
          <a:r>
            <a:rPr lang="fr-FR"/>
            <a:t/>
          </a:r>
          <a:br>
            <a:rPr lang="fr-FR"/>
          </a:br>
          <a:r>
            <a:rPr lang="fr-FR"/>
            <a:t/>
          </a:r>
          <a:br>
            <a:rPr lang="fr-FR"/>
          </a:br>
          <a:r>
            <a:rPr lang="fr-FR" sz="1100" b="0" i="0">
              <a:solidFill>
                <a:schemeClr val="dk1"/>
              </a:solidFill>
              <a:effectLst/>
              <a:latin typeface="+mn-lt"/>
              <a:ea typeface="+mn-ea"/>
              <a:cs typeface="+mn-cs"/>
            </a:rPr>
            <a:t>See attached. </a:t>
          </a:r>
          <a:r>
            <a:rPr lang="fr-FR"/>
            <a:t/>
          </a:r>
          <a:br>
            <a:rPr lang="fr-FR"/>
          </a:br>
          <a:r>
            <a:rPr lang="fr-FR"/>
            <a:t/>
          </a:r>
          <a:br>
            <a:rPr lang="fr-FR"/>
          </a:br>
          <a:r>
            <a:rPr lang="fr-FR" sz="1100" b="0" i="0">
              <a:solidFill>
                <a:schemeClr val="dk1"/>
              </a:solidFill>
              <a:effectLst/>
              <a:latin typeface="+mn-lt"/>
              <a:ea typeface="+mn-ea"/>
              <a:cs typeface="+mn-cs"/>
            </a:rPr>
            <a:t>cheers, teylyn</a:t>
          </a:r>
          <a:r>
            <a:rPr lang="fr-FR"/>
            <a:t/>
          </a:r>
          <a:br>
            <a:rPr lang="fr-FR"/>
          </a:br>
          <a:r>
            <a:rPr lang="fr-FR" sz="1100" b="0" i="0" u="none" strike="noStrike">
              <a:solidFill>
                <a:schemeClr val="dk1"/>
              </a:solidFill>
              <a:effectLst/>
              <a:latin typeface="+mn-lt"/>
              <a:ea typeface="+mn-ea"/>
              <a:cs typeface="+mn-cs"/>
              <a:hlinkClick xmlns:r="http://schemas.openxmlformats.org/officeDocument/2006/relationships" r:id=""/>
            </a:rPr>
            <a:t>Gantt-Chart---Horizontal-Bars.xlsx</a:t>
          </a:r>
          <a:endParaRPr lang="fr-FR" sz="1100"/>
        </a:p>
      </xdr:txBody>
    </xdr:sp>
    <xdr:clientData/>
  </xdr:twoCellAnchor>
  <xdr:twoCellAnchor>
    <xdr:from>
      <xdr:col>5</xdr:col>
      <xdr:colOff>0</xdr:colOff>
      <xdr:row>13</xdr:row>
      <xdr:rowOff>28575</xdr:rowOff>
    </xdr:from>
    <xdr:to>
      <xdr:col>5</xdr:col>
      <xdr:colOff>66675</xdr:colOff>
      <xdr:row>14</xdr:row>
      <xdr:rowOff>28575</xdr:rowOff>
    </xdr:to>
    <xdr:sp macro="" textlink="">
      <xdr:nvSpPr>
        <xdr:cNvPr id="3" name="Flèche à angle droit 2"/>
        <xdr:cNvSpPr/>
      </xdr:nvSpPr>
      <xdr:spPr>
        <a:xfrm>
          <a:off x="9829800" y="2762250"/>
          <a:ext cx="66675" cy="209550"/>
        </a:xfrm>
        <a:prstGeom prst="bentUp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4</xdr:col>
      <xdr:colOff>428625</xdr:colOff>
      <xdr:row>13</xdr:row>
      <xdr:rowOff>66675</xdr:rowOff>
    </xdr:from>
    <xdr:to>
      <xdr:col>4</xdr:col>
      <xdr:colOff>1743075</xdr:colOff>
      <xdr:row>14</xdr:row>
      <xdr:rowOff>66675</xdr:rowOff>
    </xdr:to>
    <xdr:sp macro="" textlink="">
      <xdr:nvSpPr>
        <xdr:cNvPr id="5" name="ZoneTexte 4"/>
        <xdr:cNvSpPr txBox="1"/>
      </xdr:nvSpPr>
      <xdr:spPr>
        <a:xfrm>
          <a:off x="8448675" y="2800350"/>
          <a:ext cx="1314450" cy="2095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700"/>
            <a:t>Lignes masquées (12&amp;13) pour fonctionnement des status (Val Max / Val Min)</a:t>
          </a:r>
        </a:p>
        <a:p>
          <a:endParaRPr lang="fr-FR" sz="1100"/>
        </a:p>
      </xdr:txBody>
    </xdr:sp>
    <xdr:clientData/>
  </xdr:twoCellAnchor>
  <xdr:twoCellAnchor>
    <xdr:from>
      <xdr:col>18</xdr:col>
      <xdr:colOff>0</xdr:colOff>
      <xdr:row>15</xdr:row>
      <xdr:rowOff>171450</xdr:rowOff>
    </xdr:from>
    <xdr:to>
      <xdr:col>21</xdr:col>
      <xdr:colOff>0</xdr:colOff>
      <xdr:row>31</xdr:row>
      <xdr:rowOff>9525</xdr:rowOff>
    </xdr:to>
    <xdr:sp macro="" textlink="">
      <xdr:nvSpPr>
        <xdr:cNvPr id="6" name="ZoneTexte 5"/>
        <xdr:cNvSpPr txBox="1"/>
      </xdr:nvSpPr>
      <xdr:spPr>
        <a:xfrm>
          <a:off x="17830800" y="3305175"/>
          <a:ext cx="3133725" cy="2933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2400"/>
            <a:t>Astuces</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0</xdr:colOff>
      <xdr:row>3</xdr:row>
      <xdr:rowOff>171450</xdr:rowOff>
    </xdr:from>
    <xdr:to>
      <xdr:col>14</xdr:col>
      <xdr:colOff>309563</xdr:colOff>
      <xdr:row>28</xdr:row>
      <xdr:rowOff>161925</xdr:rowOff>
    </xdr:to>
    <xdr:graphicFrame macro="">
      <xdr:nvGraphicFramePr>
        <xdr:cNvPr id="2" name="Graphique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R75"/>
  <sheetViews>
    <sheetView tabSelected="1" zoomScale="90" zoomScaleNormal="90" workbookViewId="0">
      <selection activeCell="A31" sqref="A31"/>
    </sheetView>
  </sheetViews>
  <sheetFormatPr baseColWidth="10" defaultRowHeight="15" x14ac:dyDescent="0.25"/>
  <cols>
    <col min="1" max="1" width="56" customWidth="1"/>
    <col min="2" max="2" width="22.85546875" bestFit="1" customWidth="1"/>
    <col min="3" max="3" width="27.5703125" bestFit="1" customWidth="1"/>
    <col min="4" max="4" width="13.85546875" bestFit="1" customWidth="1"/>
    <col min="5" max="5" width="27.140625" bestFit="1" customWidth="1"/>
    <col min="6" max="6" width="9.5703125" bestFit="1" customWidth="1"/>
    <col min="7" max="7" width="3.5703125" bestFit="1" customWidth="1"/>
    <col min="8" max="10" width="4.5703125" bestFit="1" customWidth="1"/>
    <col min="11" max="11" width="6.140625" customWidth="1"/>
    <col min="12" max="12" width="5.7109375" bestFit="1" customWidth="1"/>
    <col min="13" max="14" width="15.42578125" bestFit="1" customWidth="1"/>
    <col min="15" max="15" width="16.140625" bestFit="1" customWidth="1"/>
    <col min="19" max="20" width="15.42578125" bestFit="1" customWidth="1"/>
    <col min="21" max="21" width="16.140625" bestFit="1" customWidth="1"/>
    <col min="22" max="22" width="6" bestFit="1" customWidth="1"/>
    <col min="23" max="23" width="10.7109375" bestFit="1" customWidth="1"/>
    <col min="24" max="24" width="6.28515625" bestFit="1" customWidth="1"/>
    <col min="25" max="26" width="15.42578125" bestFit="1" customWidth="1"/>
    <col min="27" max="27" width="16.140625" bestFit="1" customWidth="1"/>
    <col min="30" max="30" width="6.28515625" bestFit="1" customWidth="1"/>
    <col min="31" max="31" width="10.7109375" bestFit="1" customWidth="1"/>
    <col min="32" max="32" width="15.42578125" bestFit="1" customWidth="1"/>
    <col min="33" max="33" width="16.140625" bestFit="1" customWidth="1"/>
    <col min="34" max="34" width="13.42578125" bestFit="1" customWidth="1"/>
    <col min="35" max="35" width="10.7109375" bestFit="1" customWidth="1"/>
    <col min="38" max="38" width="15.42578125" bestFit="1" customWidth="1"/>
    <col min="39" max="39" width="16.140625" bestFit="1" customWidth="1"/>
    <col min="40" max="40" width="13.85546875" bestFit="1" customWidth="1"/>
    <col min="44" max="44" width="20.42578125" bestFit="1" customWidth="1"/>
  </cols>
  <sheetData>
    <row r="1" spans="1:44" ht="15.75" thickBot="1" x14ac:dyDescent="0.3">
      <c r="B1" s="94" t="s">
        <v>21</v>
      </c>
      <c r="C1" s="95"/>
      <c r="D1" s="95"/>
      <c r="E1" s="95"/>
      <c r="F1" s="95"/>
      <c r="G1" s="98" t="s">
        <v>23</v>
      </c>
      <c r="H1" s="99"/>
      <c r="I1" s="99"/>
      <c r="J1" s="99"/>
      <c r="K1" s="100"/>
      <c r="L1" s="101" t="s">
        <v>28</v>
      </c>
      <c r="M1" s="96" t="s">
        <v>22</v>
      </c>
      <c r="N1" s="96"/>
      <c r="O1" s="96"/>
      <c r="P1" s="96"/>
      <c r="Q1" s="96"/>
      <c r="R1" s="97"/>
      <c r="S1" s="94" t="s">
        <v>26</v>
      </c>
      <c r="T1" s="96"/>
      <c r="U1" s="96"/>
      <c r="V1" s="96"/>
      <c r="W1" s="96"/>
      <c r="X1" s="97"/>
      <c r="Y1" s="94" t="s">
        <v>27</v>
      </c>
      <c r="Z1" s="96"/>
      <c r="AA1" s="96"/>
      <c r="AB1" s="96"/>
      <c r="AC1" s="96"/>
      <c r="AD1" s="97"/>
      <c r="AE1" s="94" t="s">
        <v>35</v>
      </c>
      <c r="AF1" s="96"/>
      <c r="AG1" s="96"/>
      <c r="AH1" s="96"/>
      <c r="AI1" s="96"/>
      <c r="AJ1" s="97"/>
      <c r="AK1" s="94" t="s">
        <v>36</v>
      </c>
      <c r="AL1" s="96"/>
      <c r="AM1" s="96"/>
      <c r="AN1" s="96"/>
      <c r="AO1" s="96"/>
      <c r="AP1" s="97"/>
      <c r="AR1" s="78"/>
    </row>
    <row r="2" spans="1:44" ht="15.75" thickBot="1" x14ac:dyDescent="0.3">
      <c r="A2" s="23" t="s">
        <v>0</v>
      </c>
      <c r="B2" s="24" t="s">
        <v>1</v>
      </c>
      <c r="C2" s="25" t="s">
        <v>2</v>
      </c>
      <c r="D2" s="26" t="s">
        <v>29</v>
      </c>
      <c r="E2" s="25" t="s">
        <v>3</v>
      </c>
      <c r="F2" s="27" t="s">
        <v>10</v>
      </c>
      <c r="G2" s="14">
        <v>0</v>
      </c>
      <c r="H2" s="15">
        <v>0.25</v>
      </c>
      <c r="I2" s="15">
        <v>0.5</v>
      </c>
      <c r="J2" s="15">
        <v>0.75</v>
      </c>
      <c r="K2" s="16">
        <v>1</v>
      </c>
      <c r="L2" s="102"/>
      <c r="M2" s="28" t="s">
        <v>1</v>
      </c>
      <c r="N2" s="28" t="s">
        <v>24</v>
      </c>
      <c r="O2" s="29" t="s">
        <v>2</v>
      </c>
      <c r="P2" s="30" t="s">
        <v>20</v>
      </c>
      <c r="Q2" s="29" t="s">
        <v>3</v>
      </c>
      <c r="R2" s="31" t="s">
        <v>10</v>
      </c>
      <c r="S2" s="28" t="s">
        <v>1</v>
      </c>
      <c r="T2" s="28" t="s">
        <v>24</v>
      </c>
      <c r="U2" s="29" t="s">
        <v>2</v>
      </c>
      <c r="V2" s="30" t="s">
        <v>20</v>
      </c>
      <c r="W2" s="29" t="s">
        <v>3</v>
      </c>
      <c r="X2" s="31" t="s">
        <v>10</v>
      </c>
      <c r="Y2" s="28" t="s">
        <v>1</v>
      </c>
      <c r="Z2" s="28" t="s">
        <v>24</v>
      </c>
      <c r="AA2" s="29" t="s">
        <v>2</v>
      </c>
      <c r="AB2" s="30" t="s">
        <v>37</v>
      </c>
      <c r="AC2" s="29" t="s">
        <v>3</v>
      </c>
      <c r="AD2" s="31" t="s">
        <v>10</v>
      </c>
      <c r="AE2" s="28" t="s">
        <v>1</v>
      </c>
      <c r="AF2" s="28" t="s">
        <v>24</v>
      </c>
      <c r="AG2" s="29" t="s">
        <v>2</v>
      </c>
      <c r="AH2" s="30" t="s">
        <v>37</v>
      </c>
      <c r="AI2" s="29" t="s">
        <v>3</v>
      </c>
      <c r="AJ2" s="31" t="s">
        <v>10</v>
      </c>
      <c r="AK2" s="28" t="s">
        <v>1</v>
      </c>
      <c r="AL2" s="28" t="s">
        <v>24</v>
      </c>
      <c r="AM2" s="29" t="s">
        <v>2</v>
      </c>
      <c r="AN2" s="30" t="s">
        <v>29</v>
      </c>
      <c r="AO2" s="29" t="s">
        <v>3</v>
      </c>
      <c r="AP2" s="31" t="s">
        <v>10</v>
      </c>
    </row>
    <row r="3" spans="1:44" x14ac:dyDescent="0.25">
      <c r="A3" s="50" t="s">
        <v>9</v>
      </c>
      <c r="B3" s="51">
        <v>42618</v>
      </c>
      <c r="C3" s="52">
        <f>E3-B3</f>
        <v>13</v>
      </c>
      <c r="D3" s="52">
        <f ca="1">IF(AND(B3&lt;$C$14,$C$14&lt;E3),NETWORKDAYS.INTL($C$14,E3,1,$T$18:$T$24),NETWORKDAYS.INTL(B3,E3,1,$T$18:$T$24))</f>
        <v>10</v>
      </c>
      <c r="E3" s="75">
        <v>42631</v>
      </c>
      <c r="F3" s="54">
        <f ca="1">MAX(I21,J21,K21)</f>
        <v>2</v>
      </c>
      <c r="G3" s="65"/>
      <c r="H3" s="66"/>
      <c r="I3" s="66"/>
      <c r="J3" s="66"/>
      <c r="K3" s="67"/>
      <c r="L3" s="64">
        <f>C3</f>
        <v>13</v>
      </c>
      <c r="M3" s="55">
        <v>42646</v>
      </c>
      <c r="N3" s="52">
        <f>IF(M3="","",M3-E3)</f>
        <v>15</v>
      </c>
      <c r="O3" s="52">
        <f>Q3-M3</f>
        <v>27</v>
      </c>
      <c r="P3" s="52">
        <f ca="1">IF(AND(M3&lt;$C$14,$C$14&lt;Q3),NETWORKDAYS.INTL($C$14,Q3,1,$T$18:$T$24),NETWORKDAYS.INTL(M3,Q3,1,$T$18:$T$24))</f>
        <v>19</v>
      </c>
      <c r="Q3" s="53">
        <v>42673</v>
      </c>
      <c r="R3" s="54">
        <v>0</v>
      </c>
      <c r="S3" s="56">
        <v>42702</v>
      </c>
      <c r="T3" s="57">
        <f>IF(S3="","",S3-Q3)</f>
        <v>29</v>
      </c>
      <c r="U3" s="57">
        <f>W3-S3</f>
        <v>18</v>
      </c>
      <c r="V3" s="57">
        <f ca="1">IF(AND(S3&lt;$C$14,$C$14&lt;W3),NETWORKDAYS.INTL($C$14,W3,1,$T$18:$T$24),NETWORKDAYS.INTL(S3,W3,1,$T$18:$T$24))</f>
        <v>15</v>
      </c>
      <c r="W3" s="58">
        <v>42720</v>
      </c>
      <c r="X3" s="59">
        <v>0</v>
      </c>
      <c r="Y3" s="55">
        <v>42758</v>
      </c>
      <c r="Z3" s="52">
        <f>IF(Y3="","",Y3-W3)</f>
        <v>38</v>
      </c>
      <c r="AA3" s="52">
        <f>AC3-Y3</f>
        <v>20</v>
      </c>
      <c r="AB3" s="52">
        <f ca="1">IF(AND(Y3&lt;$C$14,$C$14&lt;AC3),NETWORKDAYS.INTL($C$14,AC3,1,$T$18:$T$24),NETWORKDAYS.INTL(Y3,AC3,1,$T$18:$T$24))</f>
        <v>15</v>
      </c>
      <c r="AC3" s="53">
        <v>42778</v>
      </c>
      <c r="AD3" s="54">
        <v>0</v>
      </c>
      <c r="AE3" s="56">
        <v>42807</v>
      </c>
      <c r="AF3" s="57">
        <f>IF(AE3="","",AE3-AC3)</f>
        <v>29</v>
      </c>
      <c r="AG3" s="57">
        <f>AI3-AE3</f>
        <v>27</v>
      </c>
      <c r="AH3" s="57">
        <f ca="1">IF(AND(AE3&lt;$C$14,$C$14&lt;AI3),NETWORKDAYS.INTL($C$14,AI3,1,$T$18:$T$24),NETWORKDAYS.INTL(AE3,AI3,1,$T$18:$T$24))</f>
        <v>20</v>
      </c>
      <c r="AI3" s="58">
        <v>42834</v>
      </c>
      <c r="AJ3" s="59">
        <v>0</v>
      </c>
      <c r="AK3" s="56">
        <v>42863</v>
      </c>
      <c r="AL3" s="57">
        <f>IF(AK3="","",AK3-AI3)</f>
        <v>29</v>
      </c>
      <c r="AM3" s="57">
        <f>AO3-AK3</f>
        <v>27</v>
      </c>
      <c r="AN3" s="57">
        <f ca="1">IF(AND(AK3&lt;$C$14,$C$14&lt;AO3),NETWORKDAYS.INTL($C$14,AO3,1,$T$18:$T$24),NETWORKDAYS.INTL(AK3,AO3,1,$T$18:$T$24))</f>
        <v>18</v>
      </c>
      <c r="AO3" s="58">
        <v>42890</v>
      </c>
      <c r="AP3" s="59">
        <v>0</v>
      </c>
      <c r="AQ3" s="77"/>
    </row>
    <row r="4" spans="1:44" ht="21" x14ac:dyDescent="0.25">
      <c r="A4" s="91" t="s">
        <v>4</v>
      </c>
      <c r="B4" s="10">
        <v>42583</v>
      </c>
      <c r="C4" s="74">
        <f t="shared" ref="C4:C11" si="0">E4-B4</f>
        <v>13</v>
      </c>
      <c r="D4" s="11">
        <f ca="1">IF(AND(B4&lt;$C$14,$C$14&lt;E4),NETWORKDAYS.INTL($C$14,E4,1,$T$18:$T$24),NETWORKDAYS.INTL(B4,E4,1,$T$18:$T$24))</f>
        <v>1</v>
      </c>
      <c r="E4" s="22">
        <v>42596</v>
      </c>
      <c r="F4" s="87">
        <v>1</v>
      </c>
      <c r="G4" s="17" t="str">
        <f t="shared" ref="G4:G11" si="1">IF($G$2=F4,C4,"")</f>
        <v/>
      </c>
      <c r="H4" s="18" t="str">
        <f t="shared" ref="H4:H11" si="2">IF($H$2=F4,C4,"")</f>
        <v/>
      </c>
      <c r="I4" s="18" t="str">
        <f t="shared" ref="I4:I11" si="3">IF($I$2=F4,C4,"")</f>
        <v/>
      </c>
      <c r="J4" s="18" t="str">
        <f t="shared" ref="J4:J11" si="4">IF($J$2=F4,C4,"")</f>
        <v/>
      </c>
      <c r="K4" s="60">
        <f t="shared" ref="K4:K11" si="5">IF($K$2=F4,C4,"")</f>
        <v>13</v>
      </c>
      <c r="L4" s="62"/>
      <c r="M4" s="32"/>
      <c r="N4" s="33"/>
      <c r="O4" s="34">
        <f>NETWORKDAYS(M4,Q4,$T$18:$T$24)</f>
        <v>0</v>
      </c>
      <c r="P4" s="34">
        <f ca="1">IF(AND(M4&lt;$C$14,$C$14&lt;Q4),NETWORKDAYS.INTL($C$14,Q4,1,$T$18:$T$24),NETWORKDAYS.INTL(M4,Q4,1,$T$18:$T$24))</f>
        <v>0</v>
      </c>
      <c r="Q4" s="35"/>
      <c r="R4" s="36">
        <v>0</v>
      </c>
      <c r="S4" s="37"/>
      <c r="T4" s="33"/>
      <c r="U4" s="34">
        <f>NETWORKDAYS(S4,W4,$T$18:$T$24)</f>
        <v>0</v>
      </c>
      <c r="V4" s="34">
        <f ca="1">IF(AND(S4&lt;$C$14,$C$14&lt;W4),NETWORKDAYS.INTL($C$14,W4,1,$T$18:$T$24),NETWORKDAYS.INTL(S4,W4,1,$T$18:$T$24))</f>
        <v>0</v>
      </c>
      <c r="W4" s="35"/>
      <c r="X4" s="38">
        <v>0</v>
      </c>
      <c r="Y4" s="39"/>
      <c r="Z4" s="33"/>
      <c r="AA4" s="34">
        <f>NETWORKDAYS(Y4,AC4,$T$18:$T$24)</f>
        <v>0</v>
      </c>
      <c r="AB4" s="34">
        <f ca="1">IF(AND(Y4&lt;$C$14,$C$14&lt;AC4),NETWORKDAYS.INTL($C$14,AC4,1,$T$18:$T$24),NETWORKDAYS.INTL(Y4,AC4,1,$T$18:$T$24))</f>
        <v>0</v>
      </c>
      <c r="AC4" s="35"/>
      <c r="AD4" s="36">
        <v>0</v>
      </c>
      <c r="AE4" s="37"/>
      <c r="AF4" s="33"/>
      <c r="AG4" s="34">
        <f>NETWORKDAYS(AE4,AI4,$T$18:$T$24)</f>
        <v>0</v>
      </c>
      <c r="AH4" s="34">
        <f ca="1">IF(AND(AE4&lt;$C$14,$C$14&lt;AI4),NETWORKDAYS.INTL($C$14,AI4,1,$T$18:$T$24),NETWORKDAYS.INTL(AE4,AI4,1,$T$18:$T$24))</f>
        <v>0</v>
      </c>
      <c r="AI4" s="35"/>
      <c r="AJ4" s="38">
        <v>0</v>
      </c>
      <c r="AK4" s="37"/>
      <c r="AL4" s="33"/>
      <c r="AM4" s="34">
        <f>NETWORKDAYS(AK4,AO4,$T$18:$T$24)</f>
        <v>0</v>
      </c>
      <c r="AN4" s="34">
        <f ca="1">IF(AND(AK4&lt;$C$14,$C$14&lt;AO4),NETWORKDAYS.INTL($C$14,AO4,1,$T$18:$T$24),NETWORKDAYS.INTL(AK4,AO4,1,$T$18:$T$24))</f>
        <v>0</v>
      </c>
      <c r="AO4" s="35"/>
      <c r="AP4" s="38">
        <v>0</v>
      </c>
      <c r="AQ4" s="77"/>
    </row>
    <row r="5" spans="1:44" ht="21" x14ac:dyDescent="0.35">
      <c r="A5" s="91" t="s">
        <v>7</v>
      </c>
      <c r="B5" s="10">
        <v>42611</v>
      </c>
      <c r="C5" s="74">
        <f t="shared" si="0"/>
        <v>6</v>
      </c>
      <c r="D5" s="11">
        <f ca="1">IF(AND(B5&lt;$C$14,$C$14&lt;E5),NETWORKDAYS.INTL($C$14,E5,1,$T$18:$T$24),NETWORKDAYS.INTL(B5,E5,1,$T$18:$T$24))</f>
        <v>5</v>
      </c>
      <c r="E5" s="22">
        <v>42617</v>
      </c>
      <c r="F5" s="88">
        <v>0.75</v>
      </c>
      <c r="G5" s="17" t="str">
        <f t="shared" si="1"/>
        <v/>
      </c>
      <c r="H5" s="18" t="str">
        <f t="shared" si="2"/>
        <v/>
      </c>
      <c r="I5" s="18" t="str">
        <f t="shared" si="3"/>
        <v/>
      </c>
      <c r="J5" s="18">
        <f t="shared" si="4"/>
        <v>6</v>
      </c>
      <c r="K5" s="60" t="str">
        <f t="shared" si="5"/>
        <v/>
      </c>
      <c r="L5" s="62"/>
      <c r="M5" s="32"/>
      <c r="N5" s="39"/>
      <c r="O5" s="34" t="e">
        <f>NETWORKDAYS.INTL(M5,Q5,1,O20:O26)</f>
        <v>#VALUE!</v>
      </c>
      <c r="P5" s="34">
        <f ca="1">IF(AND(M5&lt;$C$14,$C$14&lt;Q5),NETWORKDAYS.INTL($C$14,Q5,1,$T$18:$T$24),NETWORKDAYS.INTL(M5,Q5,1,$T$18:$T$24))</f>
        <v>0</v>
      </c>
      <c r="Q5" s="35"/>
      <c r="R5" s="40">
        <v>0</v>
      </c>
      <c r="S5" s="37"/>
      <c r="T5" s="39"/>
      <c r="U5" s="34">
        <f>NETWORKDAYS.INTL(S5,W5,1,Z20:Z26)</f>
        <v>0</v>
      </c>
      <c r="V5" s="34">
        <f ca="1">IF(AND(S5&lt;$C$14,$C$14&lt;W5),NETWORKDAYS.INTL($C$14,W5,1,$T$18:$T$24),NETWORKDAYS.INTL(S5,W5,1,$T$18:$T$24))</f>
        <v>0</v>
      </c>
      <c r="W5" s="35"/>
      <c r="X5" s="41">
        <v>0</v>
      </c>
      <c r="Y5" s="39"/>
      <c r="Z5" s="42"/>
      <c r="AA5" s="34">
        <f>NETWORKDAYS.INTL(Y5,AC5,1,Z20:Z26)</f>
        <v>0</v>
      </c>
      <c r="AB5" s="34">
        <f ca="1">IF(AND(Y5&lt;$C$14,$C$14&lt;AC5),NETWORKDAYS.INTL($C$14,AC5,1,$T$18:$T$24),NETWORKDAYS.INTL(Y5,AC5,1,$T$18:$T$24))</f>
        <v>0</v>
      </c>
      <c r="AC5" s="35"/>
      <c r="AD5" s="40">
        <v>0</v>
      </c>
      <c r="AE5" s="37"/>
      <c r="AF5" s="42"/>
      <c r="AG5" s="34">
        <f>NETWORKDAYS.INTL(AE5,AI5,1,AF20:AF26)</f>
        <v>0</v>
      </c>
      <c r="AH5" s="34">
        <f ca="1">IF(AND(AE5&lt;$C$14,$C$14&lt;AI5),NETWORKDAYS.INTL($C$14,AI5,1,$T$18:$T$24),NETWORKDAYS.INTL(AE5,AI5,1,$T$18:$T$24))</f>
        <v>0</v>
      </c>
      <c r="AI5" s="35"/>
      <c r="AJ5" s="41">
        <v>0</v>
      </c>
      <c r="AK5" s="37"/>
      <c r="AL5" s="42"/>
      <c r="AM5" s="34">
        <f>NETWORKDAYS.INTL(AK5,AO5,1,AL20:AL26)</f>
        <v>0</v>
      </c>
      <c r="AN5" s="34">
        <f ca="1">IF(AND(AK5&lt;$C$14,$C$14&lt;AO5),NETWORKDAYS.INTL($C$14,AO5,1,$T$18:$T$24),NETWORKDAYS.INTL(AK5,AO5,1,$T$18:$T$24))</f>
        <v>0</v>
      </c>
      <c r="AO5" s="35"/>
      <c r="AP5" s="41">
        <v>0</v>
      </c>
    </row>
    <row r="6" spans="1:44" ht="21" x14ac:dyDescent="0.35">
      <c r="A6" s="91" t="s">
        <v>8</v>
      </c>
      <c r="B6" s="10">
        <v>42632</v>
      </c>
      <c r="C6" s="74">
        <f t="shared" si="0"/>
        <v>13</v>
      </c>
      <c r="D6" s="11">
        <f ca="1">IF(AND(B6&lt;$C$14,$C$14&lt;E6),NETWORKDAYS.INTL($C$14,E6,1,$T$18:$T$24),NETWORKDAYS.INTL(B6,E6,1,$T$18:$T$24))</f>
        <v>10</v>
      </c>
      <c r="E6" s="22">
        <v>42645</v>
      </c>
      <c r="F6" s="88">
        <v>0.5</v>
      </c>
      <c r="G6" s="17" t="str">
        <f t="shared" si="1"/>
        <v/>
      </c>
      <c r="H6" s="18" t="str">
        <f t="shared" si="2"/>
        <v/>
      </c>
      <c r="I6" s="18">
        <f t="shared" si="3"/>
        <v>13</v>
      </c>
      <c r="J6" s="18" t="str">
        <f t="shared" si="4"/>
        <v/>
      </c>
      <c r="K6" s="60" t="str">
        <f t="shared" si="5"/>
        <v/>
      </c>
      <c r="L6" s="62"/>
      <c r="M6" s="32"/>
      <c r="N6" s="39"/>
      <c r="O6" s="34">
        <f>NETWORKDAYS(M6,Q6,$T$18:$T$24)</f>
        <v>0</v>
      </c>
      <c r="P6" s="34">
        <f ca="1">IF(AND(M6&lt;$C$14,$C$14&lt;Q6),NETWORKDAYS.INTL($C$14,Q6,1,$T$18:$T$24),NETWORKDAYS.INTL(M6,Q6,1,$T$18:$T$24))</f>
        <v>0</v>
      </c>
      <c r="Q6" s="35"/>
      <c r="R6" s="40">
        <v>0</v>
      </c>
      <c r="S6" s="37"/>
      <c r="T6" s="39"/>
      <c r="U6" s="34">
        <f>NETWORKDAYS(S6,W6,$T$18:$T$24)</f>
        <v>0</v>
      </c>
      <c r="V6" s="34">
        <f ca="1">IF(AND(S6&lt;$C$14,$C$14&lt;W6),NETWORKDAYS.INTL($C$14,W6,1,$T$18:$T$24),NETWORKDAYS.INTL(S6,W6,1,$T$18:$T$24))</f>
        <v>0</v>
      </c>
      <c r="W6" s="35"/>
      <c r="X6" s="41">
        <v>0</v>
      </c>
      <c r="Y6" s="39"/>
      <c r="Z6" s="39"/>
      <c r="AA6" s="34">
        <f>NETWORKDAYS(Y6,AC6,$T$18:$T$24)</f>
        <v>0</v>
      </c>
      <c r="AB6" s="34">
        <f ca="1">IF(AND(Y6&lt;$C$14,$C$14&lt;AC6),NETWORKDAYS.INTL($C$14,AC6,1,$T$18:$T$24),NETWORKDAYS.INTL(Y6,AC6,1,$T$18:$T$24))</f>
        <v>0</v>
      </c>
      <c r="AC6" s="35"/>
      <c r="AD6" s="40">
        <v>0</v>
      </c>
      <c r="AE6" s="37"/>
      <c r="AF6" s="39"/>
      <c r="AG6" s="34">
        <f>NETWORKDAYS(AE6,AI6,$T$18:$T$24)</f>
        <v>0</v>
      </c>
      <c r="AH6" s="34">
        <f ca="1">IF(AND(AE6&lt;$C$14,$C$14&lt;AI6),NETWORKDAYS.INTL($C$14,AI6,1,$T$18:$T$24),NETWORKDAYS.INTL(AE6,AI6,1,$T$18:$T$24))</f>
        <v>0</v>
      </c>
      <c r="AI6" s="35"/>
      <c r="AJ6" s="41">
        <v>0</v>
      </c>
      <c r="AK6" s="37"/>
      <c r="AL6" s="39"/>
      <c r="AM6" s="34">
        <f>NETWORKDAYS(AK6,AO6,$T$18:$T$24)</f>
        <v>0</v>
      </c>
      <c r="AN6" s="34">
        <f ca="1">IF(AND(AK6&lt;$C$14,$C$14&lt;AO6),NETWORKDAYS.INTL($C$14,AO6,1,$T$18:$T$24),NETWORKDAYS.INTL(AK6,AO6,1,$T$18:$T$24))</f>
        <v>0</v>
      </c>
      <c r="AO6" s="35"/>
      <c r="AP6" s="41">
        <v>0</v>
      </c>
    </row>
    <row r="7" spans="1:44" ht="21" x14ac:dyDescent="0.35">
      <c r="A7" s="91" t="s">
        <v>11</v>
      </c>
      <c r="B7" s="10">
        <v>42674</v>
      </c>
      <c r="C7" s="74">
        <f t="shared" si="0"/>
        <v>13</v>
      </c>
      <c r="D7" s="11">
        <f ca="1">IF(AND(B7&lt;$C$14,$C$14&lt;E7),NETWORKDAYS.INTL($C$14,E7,1,$T$18:$T$24),NETWORKDAYS.INTL(B7,E7,1,$T$18:$T$24))</f>
        <v>10</v>
      </c>
      <c r="E7" s="22">
        <v>42687</v>
      </c>
      <c r="F7" s="89">
        <v>0.25</v>
      </c>
      <c r="G7" s="17" t="str">
        <f t="shared" si="1"/>
        <v/>
      </c>
      <c r="H7" s="18">
        <f t="shared" si="2"/>
        <v>13</v>
      </c>
      <c r="I7" s="18" t="str">
        <f t="shared" si="3"/>
        <v/>
      </c>
      <c r="J7" s="18" t="str">
        <f t="shared" si="4"/>
        <v/>
      </c>
      <c r="K7" s="60" t="str">
        <f t="shared" si="5"/>
        <v/>
      </c>
      <c r="L7" s="62"/>
      <c r="M7" s="32"/>
      <c r="N7" s="39"/>
      <c r="O7" s="34">
        <f>NETWORKDAYS(M7,Q7,$T$18:$T$24)</f>
        <v>0</v>
      </c>
      <c r="P7" s="34">
        <f ca="1">IF(AND(M7&lt;$C$14,$C$14&lt;Q7),NETWORKDAYS.INTL($C$14,Q7,1,$T$18:$T$24),NETWORKDAYS.INTL(M7,Q7,1,$T$18:$T$24))</f>
        <v>0</v>
      </c>
      <c r="Q7" s="35"/>
      <c r="R7" s="40">
        <v>0</v>
      </c>
      <c r="S7" s="37"/>
      <c r="T7" s="39"/>
      <c r="U7" s="34">
        <f>NETWORKDAYS(S7,W7,$T$18:$T$24)</f>
        <v>0</v>
      </c>
      <c r="V7" s="34">
        <f ca="1">IF(AND(S7&lt;$C$14,$C$14&lt;W7),NETWORKDAYS.INTL($C$14,W7,1,$T$18:$T$24),NETWORKDAYS.INTL(S7,W7,1,$T$18:$T$24))</f>
        <v>0</v>
      </c>
      <c r="W7" s="35"/>
      <c r="X7" s="41">
        <v>0</v>
      </c>
      <c r="Y7" s="39"/>
      <c r="Z7" s="39"/>
      <c r="AA7" s="34">
        <f>NETWORKDAYS(Y7,AC7,$T$18:$T$24)</f>
        <v>0</v>
      </c>
      <c r="AB7" s="34">
        <f ca="1">IF(AND(Y7&lt;$C$14,$C$14&lt;AC7),NETWORKDAYS.INTL($C$14,AC7,1,$T$18:$T$24),NETWORKDAYS.INTL(Y7,AC7,1,$T$18:$T$24))</f>
        <v>0</v>
      </c>
      <c r="AC7" s="35"/>
      <c r="AD7" s="40">
        <v>0</v>
      </c>
      <c r="AE7" s="37"/>
      <c r="AF7" s="39"/>
      <c r="AG7" s="34">
        <f>NETWORKDAYS(AE7,AI7,$T$18:$T$24)</f>
        <v>0</v>
      </c>
      <c r="AH7" s="34">
        <f ca="1">IF(AND(AE7&lt;$C$14,$C$14&lt;AI7),NETWORKDAYS.INTL($C$14,AI7,1,$T$18:$T$24),NETWORKDAYS.INTL(AE7,AI7,1,$T$18:$T$24))</f>
        <v>0</v>
      </c>
      <c r="AI7" s="35"/>
      <c r="AJ7" s="41">
        <v>0</v>
      </c>
      <c r="AK7" s="37"/>
      <c r="AL7" s="39"/>
      <c r="AM7" s="34">
        <f>NETWORKDAYS(AK7,AO7,$T$18:$T$24)</f>
        <v>0</v>
      </c>
      <c r="AN7" s="34">
        <f ca="1">IF(AND(AK7&lt;$C$14,$C$14&lt;AO7),NETWORKDAYS.INTL($C$14,AO7,1,$T$18:$T$24),NETWORKDAYS.INTL(AK7,AO7,1,$T$18:$T$24))</f>
        <v>0</v>
      </c>
      <c r="AO7" s="35"/>
      <c r="AP7" s="41">
        <v>0</v>
      </c>
    </row>
    <row r="8" spans="1:44" ht="21" x14ac:dyDescent="0.35">
      <c r="A8" s="92" t="s">
        <v>5</v>
      </c>
      <c r="B8" s="10">
        <v>42688</v>
      </c>
      <c r="C8" s="74">
        <f>E8-B8</f>
        <v>55</v>
      </c>
      <c r="D8" s="11">
        <f ca="1">IF(AND(B8&lt;$C$14,$C$14&lt;E8),NETWORKDAYS.INTL($C$14,E8,1,$T$18:$T$24),NETWORKDAYS.INTL(B8,E8,1,$T$18:$T$24))</f>
        <v>40</v>
      </c>
      <c r="E8" s="22">
        <v>42743</v>
      </c>
      <c r="F8" s="88">
        <v>0</v>
      </c>
      <c r="G8" s="17">
        <f t="shared" si="1"/>
        <v>55</v>
      </c>
      <c r="H8" s="18" t="str">
        <f t="shared" si="2"/>
        <v/>
      </c>
      <c r="I8" s="18" t="str">
        <f t="shared" si="3"/>
        <v/>
      </c>
      <c r="J8" s="18" t="str">
        <f t="shared" si="4"/>
        <v/>
      </c>
      <c r="K8" s="60" t="str">
        <f t="shared" si="5"/>
        <v/>
      </c>
      <c r="L8" s="62"/>
      <c r="M8" s="32"/>
      <c r="N8" s="39"/>
      <c r="O8" s="34">
        <f>NETWORKDAYS(M8,Q8,$T$18:$T$24)</f>
        <v>0</v>
      </c>
      <c r="P8" s="34">
        <f ca="1">IF(AND(M8&lt;$C$14,$C$14&lt;Q8),NETWORKDAYS.INTL($C$14,Q8,1,$T$18:$T$24),NETWORKDAYS.INTL(M8,Q8,1,$T$18:$T$24))</f>
        <v>0</v>
      </c>
      <c r="Q8" s="35"/>
      <c r="R8" s="40">
        <v>0</v>
      </c>
      <c r="S8" s="37"/>
      <c r="T8" s="39"/>
      <c r="U8" s="34">
        <f>NETWORKDAYS(S8,W8,$T$18:$T$24)</f>
        <v>0</v>
      </c>
      <c r="V8" s="34">
        <f ca="1">IF(AND(S8&lt;$C$14,$C$14&lt;W8),NETWORKDAYS.INTL($C$14,W8,1,$T$18:$T$24),NETWORKDAYS.INTL(S8,W8,1,$T$18:$T$24))</f>
        <v>0</v>
      </c>
      <c r="W8" s="35"/>
      <c r="X8" s="41">
        <v>0</v>
      </c>
      <c r="Y8" s="39"/>
      <c r="Z8" s="39"/>
      <c r="AA8" s="34">
        <f>NETWORKDAYS(Y8,AC8,$T$18:$T$24)</f>
        <v>0</v>
      </c>
      <c r="AB8" s="34">
        <f ca="1">IF(AND(Y8&lt;$C$14,$C$14&lt;AC8),NETWORKDAYS.INTL($C$14,AC8,1,$T$18:$T$24),NETWORKDAYS.INTL(Y8,AC8,1,$T$18:$T$24))</f>
        <v>0</v>
      </c>
      <c r="AC8" s="35"/>
      <c r="AD8" s="40">
        <v>0</v>
      </c>
      <c r="AE8" s="37"/>
      <c r="AF8" s="39"/>
      <c r="AG8" s="34">
        <f>NETWORKDAYS(AE8,AI8,$T$18:$T$24)</f>
        <v>0</v>
      </c>
      <c r="AH8" s="34">
        <f ca="1">IF(AND(AE8&lt;$C$14,$C$14&lt;AI8),NETWORKDAYS.INTL($C$14,AI8,1,$T$18:$T$24),NETWORKDAYS.INTL(AE8,AI8,1,$T$18:$T$24))</f>
        <v>0</v>
      </c>
      <c r="AI8" s="35"/>
      <c r="AJ8" s="41">
        <v>0</v>
      </c>
      <c r="AK8" s="37"/>
      <c r="AL8" s="39"/>
      <c r="AM8" s="34">
        <f>NETWORKDAYS(AK8,AO8,$T$18:$T$24)</f>
        <v>0</v>
      </c>
      <c r="AN8" s="34">
        <f ca="1">IF(AND(AK8&lt;$C$14,$C$14&lt;AO8),NETWORKDAYS.INTL($C$14,AO8,1,$T$18:$T$24),NETWORKDAYS.INTL(AK8,AO8,1,$T$18:$T$24))</f>
        <v>0</v>
      </c>
      <c r="AO8" s="35"/>
      <c r="AP8" s="41">
        <v>0</v>
      </c>
    </row>
    <row r="9" spans="1:44" ht="21" x14ac:dyDescent="0.35">
      <c r="A9" s="91" t="s">
        <v>25</v>
      </c>
      <c r="B9" s="10">
        <v>42744</v>
      </c>
      <c r="C9" s="74">
        <f t="shared" si="0"/>
        <v>34</v>
      </c>
      <c r="D9" s="11">
        <f ca="1">IF(AND(B9&lt;$C$14,$C$14&lt;E9),NETWORKDAYS.INTL($C$14,E9,1,$T$18:$T$24),NETWORKDAYS.INTL(B9,E9,1,$T$18:$T$24))</f>
        <v>25</v>
      </c>
      <c r="E9" s="22">
        <v>42778</v>
      </c>
      <c r="F9" s="88">
        <v>0</v>
      </c>
      <c r="G9" s="17">
        <f t="shared" si="1"/>
        <v>34</v>
      </c>
      <c r="H9" s="18" t="str">
        <f t="shared" si="2"/>
        <v/>
      </c>
      <c r="I9" s="18" t="str">
        <f t="shared" si="3"/>
        <v/>
      </c>
      <c r="J9" s="18" t="str">
        <f t="shared" si="4"/>
        <v/>
      </c>
      <c r="K9" s="60" t="str">
        <f t="shared" si="5"/>
        <v/>
      </c>
      <c r="L9" s="62"/>
      <c r="M9" s="32"/>
      <c r="N9" s="39"/>
      <c r="O9" s="34">
        <f>NETWORKDAYS(M9,Q9,$T$18:$T$24)</f>
        <v>0</v>
      </c>
      <c r="P9" s="34">
        <f ca="1">IF(AND(M9&lt;$C$14,$C$14&lt;Q9),NETWORKDAYS.INTL($C$14,Q9,1,$T$18:$T$24),NETWORKDAYS.INTL(M9,Q9,1,$T$18:$T$24))</f>
        <v>0</v>
      </c>
      <c r="Q9" s="35"/>
      <c r="R9" s="40">
        <v>0</v>
      </c>
      <c r="S9" s="37"/>
      <c r="T9" s="39"/>
      <c r="U9" s="34">
        <f>NETWORKDAYS(S9,W9,$T$18:$T$24)</f>
        <v>0</v>
      </c>
      <c r="V9" s="34">
        <f ca="1">IF(AND(S9&lt;$C$14,$C$14&lt;W9),NETWORKDAYS.INTL($C$14,W9,1,$T$18:$T$24),NETWORKDAYS.INTL(S9,W9,1,$T$18:$T$24))</f>
        <v>0</v>
      </c>
      <c r="W9" s="35"/>
      <c r="X9" s="41">
        <v>0</v>
      </c>
      <c r="Y9" s="39"/>
      <c r="Z9" s="39"/>
      <c r="AA9" s="34">
        <f>NETWORKDAYS(Y9,AC9,$T$18:$T$24)</f>
        <v>0</v>
      </c>
      <c r="AB9" s="34">
        <f ca="1">IF(AND(Y9&lt;$C$14,$C$14&lt;AC9),NETWORKDAYS.INTL($C$14,AC9,1,$T$18:$T$24),NETWORKDAYS.INTL(Y9,AC9,1,$T$18:$T$24))</f>
        <v>0</v>
      </c>
      <c r="AC9" s="35"/>
      <c r="AD9" s="40">
        <v>0</v>
      </c>
      <c r="AE9" s="37"/>
      <c r="AF9" s="39"/>
      <c r="AG9" s="34">
        <f>NETWORKDAYS(AE9,AI9,$T$18:$T$24)</f>
        <v>0</v>
      </c>
      <c r="AH9" s="34">
        <f ca="1">IF(AND(AE9&lt;$C$14,$C$14&lt;AI9),NETWORKDAYS.INTL($C$14,AI9,1,$T$18:$T$24),NETWORKDAYS.INTL(AE9,AI9,1,$T$18:$T$24))</f>
        <v>0</v>
      </c>
      <c r="AI9" s="35"/>
      <c r="AJ9" s="41">
        <v>0</v>
      </c>
      <c r="AK9" s="37"/>
      <c r="AL9" s="39"/>
      <c r="AM9" s="34">
        <f>NETWORKDAYS(AK9,AO9,$T$18:$T$24)</f>
        <v>0</v>
      </c>
      <c r="AN9" s="34">
        <f ca="1">IF(AND(AK9&lt;$C$14,$C$14&lt;AO9),NETWORKDAYS.INTL($C$14,AO9,1,$T$18:$T$24),NETWORKDAYS.INTL(AK9,AO9,1,$T$18:$T$24))</f>
        <v>0</v>
      </c>
      <c r="AO9" s="35"/>
      <c r="AP9" s="41">
        <v>0</v>
      </c>
    </row>
    <row r="10" spans="1:44" ht="21" x14ac:dyDescent="0.35">
      <c r="A10" s="91" t="s">
        <v>6</v>
      </c>
      <c r="B10" s="10">
        <v>42779</v>
      </c>
      <c r="C10" s="74">
        <f t="shared" si="0"/>
        <v>27</v>
      </c>
      <c r="D10" s="11">
        <f ca="1">IF(AND(B10&lt;$C$14,$C$14&lt;E10),NETWORKDAYS.INTL($C$14,E10,1,$T$18:$T$24),NETWORKDAYS.INTL(B10,E10,1,$T$18:$T$24))</f>
        <v>20</v>
      </c>
      <c r="E10" s="22">
        <v>42806</v>
      </c>
      <c r="F10" s="88">
        <v>0</v>
      </c>
      <c r="G10" s="17">
        <f t="shared" si="1"/>
        <v>27</v>
      </c>
      <c r="H10" s="18" t="str">
        <f t="shared" si="2"/>
        <v/>
      </c>
      <c r="I10" s="18" t="str">
        <f t="shared" si="3"/>
        <v/>
      </c>
      <c r="J10" s="18" t="str">
        <f t="shared" si="4"/>
        <v/>
      </c>
      <c r="K10" s="60" t="str">
        <f t="shared" si="5"/>
        <v/>
      </c>
      <c r="L10" s="62"/>
      <c r="M10" s="32"/>
      <c r="N10" s="39"/>
      <c r="O10" s="34">
        <f>NETWORKDAYS(M10,Q10,$T$18:$T$24)</f>
        <v>0</v>
      </c>
      <c r="P10" s="34">
        <f ca="1">IF(AND(M10&lt;$C$14,$C$14&lt;Q10),NETWORKDAYS.INTL($C$14,Q10,1,$T$18:$T$24),NETWORKDAYS.INTL(M10,Q10,1,$T$18:$T$24))</f>
        <v>0</v>
      </c>
      <c r="Q10" s="35"/>
      <c r="R10" s="40">
        <v>0</v>
      </c>
      <c r="S10" s="37"/>
      <c r="T10" s="39"/>
      <c r="U10" s="34">
        <f>NETWORKDAYS(S10,W10,$T$18:$T$24)</f>
        <v>0</v>
      </c>
      <c r="V10" s="34">
        <f ca="1">IF(AND(S10&lt;$C$14,$C$14&lt;W10),NETWORKDAYS.INTL($C$14,W10,1,$T$18:$T$24),NETWORKDAYS.INTL(S10,W10,1,$T$18:$T$24))</f>
        <v>0</v>
      </c>
      <c r="W10" s="35"/>
      <c r="X10" s="41">
        <v>0</v>
      </c>
      <c r="Y10" s="39"/>
      <c r="Z10" s="39"/>
      <c r="AA10" s="34">
        <f>NETWORKDAYS(Y10,AC10,$T$18:$T$24)</f>
        <v>0</v>
      </c>
      <c r="AB10" s="34">
        <f ca="1">IF(AND(Y10&lt;$C$14,$C$14&lt;AC10),NETWORKDAYS.INTL($C$14,AC10,1,$T$18:$T$24),NETWORKDAYS.INTL(Y10,AC10,1,$T$18:$T$24))</f>
        <v>0</v>
      </c>
      <c r="AC10" s="35"/>
      <c r="AD10" s="40">
        <v>0</v>
      </c>
      <c r="AE10" s="37"/>
      <c r="AF10" s="39"/>
      <c r="AG10" s="34">
        <f>NETWORKDAYS(AE10,AI10,$T$18:$T$24)</f>
        <v>0</v>
      </c>
      <c r="AH10" s="34">
        <f ca="1">IF(AND(AE10&lt;$C$14,$C$14&lt;AI10),NETWORKDAYS.INTL($C$14,AI10,1,$T$18:$T$24),NETWORKDAYS.INTL(AE10,AI10,1,$T$18:$T$24))</f>
        <v>0</v>
      </c>
      <c r="AI10" s="35"/>
      <c r="AJ10" s="41">
        <v>0</v>
      </c>
      <c r="AK10" s="37"/>
      <c r="AL10" s="39"/>
      <c r="AM10" s="34">
        <f>NETWORKDAYS(AK10,AO10,$T$18:$T$24)</f>
        <v>0</v>
      </c>
      <c r="AN10" s="34">
        <f ca="1">IF(AND(AK10&lt;$C$14,$C$14&lt;AO10),NETWORKDAYS.INTL($C$14,AO10,1,$T$18:$T$24),NETWORKDAYS.INTL(AK10,AO10,1,$T$18:$T$24))</f>
        <v>0</v>
      </c>
      <c r="AO10" s="35"/>
      <c r="AP10" s="41">
        <v>0</v>
      </c>
    </row>
    <row r="11" spans="1:44" ht="21.75" thickBot="1" x14ac:dyDescent="0.4">
      <c r="A11" s="93" t="s">
        <v>12</v>
      </c>
      <c r="B11" s="12">
        <v>42835</v>
      </c>
      <c r="C11" s="74">
        <f t="shared" si="0"/>
        <v>27</v>
      </c>
      <c r="D11" s="13">
        <f ca="1">IF(AND(B11&lt;$C$14,$C$14&lt;E11),NETWORKDAYS.INTL($C$14,E11,1,$T$18:$T$24),NETWORKDAYS.INTL(B11,E11,1,$T$18:$T$24))</f>
        <v>18</v>
      </c>
      <c r="E11" s="76">
        <v>42862</v>
      </c>
      <c r="F11" s="90">
        <v>0</v>
      </c>
      <c r="G11" s="19">
        <f t="shared" si="1"/>
        <v>27</v>
      </c>
      <c r="H11" s="20" t="str">
        <f t="shared" si="2"/>
        <v/>
      </c>
      <c r="I11" s="20" t="str">
        <f t="shared" si="3"/>
        <v/>
      </c>
      <c r="J11" s="20" t="str">
        <f t="shared" si="4"/>
        <v/>
      </c>
      <c r="K11" s="61" t="str">
        <f t="shared" si="5"/>
        <v/>
      </c>
      <c r="L11" s="63"/>
      <c r="M11" s="43"/>
      <c r="N11" s="44"/>
      <c r="O11" s="45">
        <f>NETWORKDAYS(M11,Q11,$T$18:$T$24)</f>
        <v>0</v>
      </c>
      <c r="P11" s="45">
        <f ca="1">IF(AND(M11&lt;$C$14,$C$14&lt;Q11),NETWORKDAYS.INTL($C$14,Q11,1,$T$18:$T$24),NETWORKDAYS.INTL(M11,Q11,1,$T$18:$T$24))</f>
        <v>0</v>
      </c>
      <c r="Q11" s="46"/>
      <c r="R11" s="47">
        <v>0</v>
      </c>
      <c r="S11" s="48"/>
      <c r="T11" s="44"/>
      <c r="U11" s="45">
        <f>NETWORKDAYS(S11,W11,$T$18:$T$24)</f>
        <v>0</v>
      </c>
      <c r="V11" s="45">
        <f ca="1">IF(AND(S11&lt;$C$14,$C$14&lt;W11),NETWORKDAYS.INTL($C$14,W11,1,$T$18:$T$24),NETWORKDAYS.INTL(S11,W11,1,$T$18:$T$24))</f>
        <v>0</v>
      </c>
      <c r="W11" s="46"/>
      <c r="X11" s="49">
        <v>0</v>
      </c>
      <c r="Y11" s="44"/>
      <c r="Z11" s="44"/>
      <c r="AA11" s="45">
        <f>NETWORKDAYS(Y11,AC11,$T$18:$T$24)</f>
        <v>0</v>
      </c>
      <c r="AB11" s="45">
        <f ca="1">IF(AND(Y11&lt;$C$14,$C$14&lt;AC11),NETWORKDAYS.INTL($C$14,AC11,1,$T$18:$T$24),NETWORKDAYS.INTL(Y11,AC11,1,$T$18:$T$24))</f>
        <v>0</v>
      </c>
      <c r="AC11" s="46"/>
      <c r="AD11" s="47">
        <v>0</v>
      </c>
      <c r="AE11" s="48"/>
      <c r="AF11" s="44"/>
      <c r="AG11" s="45">
        <f>NETWORKDAYS(AE11,AI11,$T$18:$T$24)</f>
        <v>0</v>
      </c>
      <c r="AH11" s="45">
        <f ca="1">IF(AND(AE11&lt;$C$14,$C$14&lt;AI11),NETWORKDAYS.INTL($C$14,AI11,1,$T$18:$T$24),NETWORKDAYS.INTL(AE11,AI11,1,$T$18:$T$24))</f>
        <v>0</v>
      </c>
      <c r="AI11" s="46"/>
      <c r="AJ11" s="49">
        <v>0</v>
      </c>
      <c r="AK11" s="48"/>
      <c r="AL11" s="44"/>
      <c r="AM11" s="45">
        <f>NETWORKDAYS(AK11,AO11,$T$18:$T$24)</f>
        <v>0</v>
      </c>
      <c r="AN11" s="45">
        <f ca="1">IF(AND(AK11&lt;$C$14,$C$14&lt;AO11),NETWORKDAYS.INTL($C$14,AO11,1,$T$18:$T$24),NETWORKDAYS.INTL(AK11,AO11,1,$T$18:$T$24))</f>
        <v>0</v>
      </c>
      <c r="AO11" s="46"/>
      <c r="AP11" s="49">
        <v>0</v>
      </c>
    </row>
    <row r="12" spans="1:44" hidden="1" x14ac:dyDescent="0.25">
      <c r="F12" s="6">
        <v>0</v>
      </c>
      <c r="G12">
        <v>0.1</v>
      </c>
    </row>
    <row r="13" spans="1:44" ht="48" hidden="1" customHeight="1" thickBot="1" x14ac:dyDescent="0.3">
      <c r="E13" s="8" t="s">
        <v>57</v>
      </c>
      <c r="F13" s="5">
        <v>1</v>
      </c>
      <c r="G13">
        <v>2</v>
      </c>
    </row>
    <row r="14" spans="1:44" ht="16.5" thickBot="1" x14ac:dyDescent="0.3">
      <c r="B14" s="4" t="s">
        <v>19</v>
      </c>
      <c r="C14" s="84">
        <f ca="1">TODAY()</f>
        <v>42594</v>
      </c>
    </row>
    <row r="15" spans="1:44" x14ac:dyDescent="0.25">
      <c r="C15" s="77"/>
    </row>
    <row r="18" spans="7:22" x14ac:dyDescent="0.25">
      <c r="G18" t="s">
        <v>38</v>
      </c>
      <c r="S18" s="3" t="s">
        <v>13</v>
      </c>
      <c r="T18" s="1">
        <v>42644</v>
      </c>
    </row>
    <row r="19" spans="7:22" x14ac:dyDescent="0.25">
      <c r="S19" s="3" t="s">
        <v>14</v>
      </c>
      <c r="T19" s="1">
        <v>42654</v>
      </c>
      <c r="U19" s="2">
        <v>0</v>
      </c>
    </row>
    <row r="20" spans="7:22" ht="15.75" thickBot="1" x14ac:dyDescent="0.3">
      <c r="S20" s="3" t="s">
        <v>15</v>
      </c>
      <c r="T20" s="1">
        <v>42842</v>
      </c>
      <c r="U20" s="2">
        <v>0.25</v>
      </c>
    </row>
    <row r="21" spans="7:22" ht="15.75" thickBot="1" x14ac:dyDescent="0.3">
      <c r="I21" s="113">
        <f ca="1">IF(MIN(B3-C14,M3-C14,S3-C14,Y3-C14,AE3-C14,AK3-C14)&gt;=15,2,0)</f>
        <v>2</v>
      </c>
      <c r="J21" s="113">
        <f ca="1">IF(MIN(B3-C14,M3-C14,S3-C14,Y3-C14,AE3-C14,AK3-C14)&gt;=7,1,0)</f>
        <v>1</v>
      </c>
      <c r="K21" s="113">
        <f ca="1">IF(MIN(B3-C14,M3-C14,S3-C14,Y3-C14,AE3-C14,AK3-C14)&gt;0,0.1,0)</f>
        <v>0.1</v>
      </c>
      <c r="M21" s="111" t="s">
        <v>58</v>
      </c>
      <c r="N21" s="95"/>
      <c r="O21" s="112"/>
      <c r="S21" s="3" t="s">
        <v>16</v>
      </c>
      <c r="T21" s="1">
        <v>42856</v>
      </c>
      <c r="U21" s="2">
        <v>0.5</v>
      </c>
    </row>
    <row r="22" spans="7:22" x14ac:dyDescent="0.25">
      <c r="M22" s="120" t="s">
        <v>54</v>
      </c>
      <c r="N22" s="121" t="s">
        <v>55</v>
      </c>
      <c r="O22" s="122" t="s">
        <v>56</v>
      </c>
      <c r="S22" s="3">
        <v>1945</v>
      </c>
      <c r="T22" s="1">
        <v>42863</v>
      </c>
      <c r="U22" s="2">
        <v>0.75</v>
      </c>
    </row>
    <row r="23" spans="7:22" ht="15.75" thickBot="1" x14ac:dyDescent="0.3">
      <c r="M23" s="114">
        <f>2</f>
        <v>2</v>
      </c>
      <c r="N23" s="115">
        <f>1</f>
        <v>1</v>
      </c>
      <c r="O23" s="119">
        <f>0.1</f>
        <v>0.1</v>
      </c>
      <c r="S23" s="3" t="s">
        <v>17</v>
      </c>
      <c r="T23" s="1">
        <v>42880</v>
      </c>
      <c r="U23" s="2">
        <v>1</v>
      </c>
    </row>
    <row r="24" spans="7:22" x14ac:dyDescent="0.25">
      <c r="S24" s="3" t="s">
        <v>18</v>
      </c>
      <c r="T24" s="1">
        <v>42891</v>
      </c>
    </row>
    <row r="25" spans="7:22" ht="15.75" thickBot="1" x14ac:dyDescent="0.3"/>
    <row r="26" spans="7:22" x14ac:dyDescent="0.25">
      <c r="M26" s="68">
        <v>1</v>
      </c>
      <c r="N26" s="85" t="s">
        <v>33</v>
      </c>
    </row>
    <row r="27" spans="7:22" x14ac:dyDescent="0.25">
      <c r="M27" s="69">
        <v>0.75</v>
      </c>
      <c r="N27" s="72" t="s">
        <v>32</v>
      </c>
    </row>
    <row r="28" spans="7:22" x14ac:dyDescent="0.25">
      <c r="M28" s="69">
        <v>0.5</v>
      </c>
      <c r="N28" s="71" t="s">
        <v>34</v>
      </c>
    </row>
    <row r="29" spans="7:22" x14ac:dyDescent="0.25">
      <c r="M29" s="69">
        <v>0.25</v>
      </c>
      <c r="N29" s="70" t="s">
        <v>31</v>
      </c>
      <c r="S29" s="110" t="str">
        <f ca="1">IF(OR(B3-C14,M3-C14,S3-C14,Y3-C14,AE3-C14,AK3-C14)&lt;30,2,IF(OR(B3-C14,M3-C14,S3-C14,Y3-C14,AE3-C14,AK3-C14)&lt;15,1,IF(OR(B3-C14,M3-C14,S3-C14,Y3-C14,AE3-C14,AK3-C14)&lt;7,0,"")))</f>
        <v/>
      </c>
    </row>
    <row r="30" spans="7:22" ht="15.75" thickBot="1" x14ac:dyDescent="0.3">
      <c r="M30" s="73">
        <v>0</v>
      </c>
      <c r="N30" s="86" t="s">
        <v>30</v>
      </c>
      <c r="S30" s="110">
        <f ca="1">IF(MIN(B3-C14,M3-C14,S3-C14,Y3-C14,AE3-C14,AK3-C14)&lt;30,2,IF(MIN(B3-C14,M3-C14,S3-C14,Y3-C14,AE3-C14,AK3-C14)&lt;15,1,IF(MIN(B3-C14,M3-C14,S3-C14,Y3-C14,AE3-C14,AK3-C14)&lt;7,0,"")))</f>
        <v>2</v>
      </c>
      <c r="V30" s="116"/>
    </row>
    <row r="31" spans="7:22" x14ac:dyDescent="0.25">
      <c r="S31">
        <f ca="1">MIN(I21,J21,K21)</f>
        <v>0.1</v>
      </c>
      <c r="V31" s="117"/>
    </row>
    <row r="32" spans="7:22" x14ac:dyDescent="0.25">
      <c r="V32" s="117"/>
    </row>
    <row r="33" spans="11:22" x14ac:dyDescent="0.25">
      <c r="V33" s="118"/>
    </row>
    <row r="36" spans="11:22" x14ac:dyDescent="0.25">
      <c r="K36" s="7"/>
      <c r="L36" s="7"/>
    </row>
    <row r="37" spans="11:22" x14ac:dyDescent="0.25">
      <c r="K37" s="8"/>
      <c r="L37" s="8"/>
    </row>
    <row r="74" spans="1:38" x14ac:dyDescent="0.25">
      <c r="A74" s="79"/>
      <c r="B74" s="80"/>
      <c r="C74" s="81"/>
      <c r="D74" s="81"/>
      <c r="E74" s="82"/>
      <c r="F74" s="83"/>
      <c r="G74" s="21"/>
      <c r="H74" s="21"/>
      <c r="I74" s="21"/>
      <c r="J74" s="21"/>
      <c r="K74" s="21"/>
      <c r="L74" s="21"/>
      <c r="M74" s="82"/>
      <c r="N74" s="81"/>
      <c r="O74" s="81"/>
      <c r="P74" s="81"/>
      <c r="Q74" s="82"/>
      <c r="R74" s="83"/>
      <c r="S74" s="82"/>
      <c r="T74" s="81"/>
      <c r="U74" s="81"/>
      <c r="V74" s="81"/>
      <c r="W74" s="82"/>
      <c r="X74" s="83"/>
      <c r="Y74" s="82"/>
      <c r="Z74" s="81"/>
      <c r="AA74" s="81"/>
      <c r="AB74" s="81"/>
      <c r="AC74" s="82"/>
      <c r="AD74" s="83"/>
      <c r="AE74" s="9"/>
      <c r="AF74" s="9"/>
      <c r="AG74" s="9"/>
      <c r="AH74" s="9"/>
      <c r="AI74" s="9"/>
      <c r="AJ74" s="9"/>
      <c r="AK74" s="9"/>
      <c r="AL74" s="9"/>
    </row>
    <row r="75" spans="1:38" x14ac:dyDescent="0.25">
      <c r="A75" s="9"/>
      <c r="B75" s="80"/>
      <c r="C75" s="81"/>
      <c r="D75" s="81"/>
      <c r="E75" s="82"/>
      <c r="F75" s="81"/>
      <c r="G75" s="21"/>
      <c r="H75" s="21"/>
      <c r="I75" s="21"/>
      <c r="J75" s="21"/>
      <c r="K75" s="21"/>
      <c r="L75" s="21"/>
      <c r="M75" s="82"/>
      <c r="N75" s="80"/>
      <c r="O75" s="81"/>
      <c r="P75" s="81"/>
      <c r="Q75" s="82"/>
      <c r="R75" s="81"/>
      <c r="S75" s="80"/>
      <c r="T75" s="80"/>
      <c r="U75" s="81"/>
      <c r="V75" s="81"/>
      <c r="W75" s="82"/>
      <c r="X75" s="81"/>
      <c r="Y75" s="80"/>
      <c r="Z75" s="80"/>
      <c r="AA75" s="81"/>
      <c r="AB75" s="81"/>
      <c r="AC75" s="82"/>
      <c r="AD75" s="81"/>
      <c r="AE75" s="9"/>
      <c r="AF75" s="9"/>
      <c r="AG75" s="9"/>
      <c r="AH75" s="9"/>
      <c r="AI75" s="9"/>
      <c r="AJ75" s="9"/>
      <c r="AK75" s="9"/>
      <c r="AL75" s="9"/>
    </row>
  </sheetData>
  <mergeCells count="9">
    <mergeCell ref="M21:O21"/>
    <mergeCell ref="AE1:AJ1"/>
    <mergeCell ref="AK1:AP1"/>
    <mergeCell ref="B1:F1"/>
    <mergeCell ref="M1:R1"/>
    <mergeCell ref="G1:K1"/>
    <mergeCell ref="S1:X1"/>
    <mergeCell ref="Y1:AD1"/>
    <mergeCell ref="L1:L2"/>
  </mergeCells>
  <conditionalFormatting sqref="F4:F13">
    <cfRule type="iconSet" priority="8">
      <iconSet iconSet="5Rating" showValue="0">
        <cfvo type="percent" val="0"/>
        <cfvo type="percent" val="0" gte="0"/>
        <cfvo type="percent" val="25" gte="0"/>
        <cfvo type="percent" val="50" gte="0"/>
        <cfvo type="percent" val="75" gte="0"/>
      </iconSet>
    </cfRule>
  </conditionalFormatting>
  <conditionalFormatting sqref="F3 G12:G13">
    <cfRule type="iconSet" priority="7">
      <iconSet iconSet="3Flags" showValue="0">
        <cfvo type="percent" val="0"/>
        <cfvo type="num" val="0.1" gte="0"/>
        <cfvo type="num" val="1" gte="0"/>
      </iconSet>
    </cfRule>
  </conditionalFormatting>
  <conditionalFormatting sqref="G4:G11">
    <cfRule type="notContainsBlanks" dxfId="4" priority="6">
      <formula>LEN(TRIM(G4))&gt;0</formula>
    </cfRule>
  </conditionalFormatting>
  <conditionalFormatting sqref="H4:H11">
    <cfRule type="notContainsBlanks" dxfId="3" priority="5">
      <formula>LEN(TRIM(H4))&gt;0</formula>
    </cfRule>
  </conditionalFormatting>
  <conditionalFormatting sqref="I4:I11">
    <cfRule type="notContainsBlanks" dxfId="2" priority="4">
      <formula>LEN(TRIM(I4))&gt;0</formula>
    </cfRule>
  </conditionalFormatting>
  <conditionalFormatting sqref="J4:J11">
    <cfRule type="notContainsBlanks" dxfId="1" priority="3">
      <formula>LEN(TRIM(J4))&gt;0</formula>
    </cfRule>
  </conditionalFormatting>
  <conditionalFormatting sqref="K4:K11">
    <cfRule type="notContainsBlanks" dxfId="0" priority="2">
      <formula>LEN(TRIM(K4))&gt;0</formula>
    </cfRule>
  </conditionalFormatting>
  <conditionalFormatting sqref="M23:O23">
    <cfRule type="iconSet" priority="1">
      <iconSet iconSet="3Flags" showValue="0">
        <cfvo type="percent" val="0"/>
        <cfvo type="num" val="0.1" gte="0"/>
        <cfvo type="num" val="1" gte="0"/>
      </iconSet>
    </cfRule>
  </conditionalFormatting>
  <dataValidations count="3">
    <dataValidation showDropDown="1" showInputMessage="1" showErrorMessage="1" sqref="F3"/>
    <dataValidation type="list" allowBlank="1" showInputMessage="1" showErrorMessage="1" sqref="X3:X11 AD3:AD11 R3:R11 AP3:AP11 F74:F75 AD74:AD75 X74:X75 R74:R75 AJ3:AJ11">
      <formula1>$U$19:$U$23</formula1>
    </dataValidation>
    <dataValidation type="list" allowBlank="1" showInputMessage="1" showErrorMessage="1" errorTitle="ATTENTION MENACE DETECTEE" error="Allan, tes calculs sont trop poussés pour la base de calculs Excel... Merci de bien vouloir nous excuser" sqref="F4:F11">
      <formula1>$U$19:$U$23</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33:C47"/>
  <sheetViews>
    <sheetView topLeftCell="A21" workbookViewId="0">
      <selection activeCell="G45" sqref="G45"/>
    </sheetView>
  </sheetViews>
  <sheetFormatPr baseColWidth="10" defaultRowHeight="15" x14ac:dyDescent="0.25"/>
  <cols>
    <col min="3" max="3" width="22.85546875" bestFit="1" customWidth="1"/>
  </cols>
  <sheetData>
    <row r="33" spans="2:3" ht="16.5" thickBot="1" x14ac:dyDescent="0.3">
      <c r="B33" s="103" t="s">
        <v>39</v>
      </c>
      <c r="C33" s="103"/>
    </row>
    <row r="34" spans="2:3" ht="16.5" thickBot="1" x14ac:dyDescent="0.3">
      <c r="B34" s="104" t="s">
        <v>40</v>
      </c>
      <c r="C34" s="105">
        <v>2016</v>
      </c>
    </row>
    <row r="35" spans="2:3" ht="16.5" thickBot="1" x14ac:dyDescent="0.3">
      <c r="B35" s="106" t="s">
        <v>41</v>
      </c>
      <c r="C35" s="107" t="e">
        <f>DATE(Année,1,1)</f>
        <v>#NUM!</v>
      </c>
    </row>
    <row r="36" spans="2:3" ht="16.5" thickBot="1" x14ac:dyDescent="0.3">
      <c r="B36" s="106" t="s">
        <v>42</v>
      </c>
      <c r="C36" s="107" t="e">
        <f>ROUND(DATE(Année,4,MOD(234-11*MOD(Année,19),30))/7,0)*7-6</f>
        <v>#NUM!</v>
      </c>
    </row>
    <row r="37" spans="2:3" ht="16.5" thickBot="1" x14ac:dyDescent="0.3">
      <c r="B37" s="108" t="s">
        <v>43</v>
      </c>
      <c r="C37" s="107">
        <f>Pâques+1</f>
        <v>42612</v>
      </c>
    </row>
    <row r="38" spans="2:3" ht="16.5" thickBot="1" x14ac:dyDescent="0.3">
      <c r="B38" s="108" t="s">
        <v>44</v>
      </c>
      <c r="C38" s="107" t="e">
        <f>DATE(Année,5,1)</f>
        <v>#NUM!</v>
      </c>
    </row>
    <row r="39" spans="2:3" ht="32.25" thickBot="1" x14ac:dyDescent="0.3">
      <c r="B39" s="109" t="s">
        <v>45</v>
      </c>
      <c r="C39" s="107" t="e">
        <f>DATE(Année,5,8)</f>
        <v>#NUM!</v>
      </c>
    </row>
    <row r="40" spans="2:3" ht="16.5" thickBot="1" x14ac:dyDescent="0.3">
      <c r="B40" s="108" t="s">
        <v>46</v>
      </c>
      <c r="C40" s="107">
        <f>Pâques+39</f>
        <v>42650</v>
      </c>
    </row>
    <row r="41" spans="2:3" ht="16.5" thickBot="1" x14ac:dyDescent="0.3">
      <c r="B41" s="108" t="s">
        <v>47</v>
      </c>
      <c r="C41" s="107">
        <f>Pâques+49</f>
        <v>42660</v>
      </c>
    </row>
    <row r="42" spans="2:3" ht="16.5" thickBot="1" x14ac:dyDescent="0.3">
      <c r="B42" s="108" t="s">
        <v>48</v>
      </c>
      <c r="C42" s="107">
        <f>Pâques+50</f>
        <v>42661</v>
      </c>
    </row>
    <row r="43" spans="2:3" ht="16.5" thickBot="1" x14ac:dyDescent="0.3">
      <c r="B43" s="108" t="s">
        <v>49</v>
      </c>
      <c r="C43" s="107" t="e">
        <f>DATE(Année,7,21)</f>
        <v>#NUM!</v>
      </c>
    </row>
    <row r="44" spans="2:3" ht="16.5" thickBot="1" x14ac:dyDescent="0.3">
      <c r="B44" s="106" t="s">
        <v>50</v>
      </c>
      <c r="C44" s="107" t="e">
        <f>DATE(Année,8,15)</f>
        <v>#NUM!</v>
      </c>
    </row>
    <row r="45" spans="2:3" ht="32.25" thickBot="1" x14ac:dyDescent="0.3">
      <c r="B45" s="106" t="s">
        <v>51</v>
      </c>
      <c r="C45" s="107" t="e">
        <f>DATE(Année,11,1)</f>
        <v>#NUM!</v>
      </c>
    </row>
    <row r="46" spans="2:3" ht="32.25" thickBot="1" x14ac:dyDescent="0.3">
      <c r="B46" s="106" t="s">
        <v>52</v>
      </c>
      <c r="C46" s="107" t="e">
        <f>DATE(Année,11,11)</f>
        <v>#NUM!</v>
      </c>
    </row>
    <row r="47" spans="2:3" ht="16.5" thickBot="1" x14ac:dyDescent="0.3">
      <c r="B47" s="106" t="s">
        <v>53</v>
      </c>
      <c r="C47" s="107" t="e">
        <f>DATE(Année,12,25)</f>
        <v>#NUM!</v>
      </c>
    </row>
  </sheetData>
  <mergeCells count="1">
    <mergeCell ref="B33:C33"/>
  </mergeCells>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D23" sqref="D23"/>
    </sheetView>
  </sheetViews>
  <sheetFormatPr baseColWidth="10" defaultRowHeight="15" x14ac:dyDescent="0.25"/>
  <cols>
    <col min="2" max="2" width="22.85546875" bestFit="1" customWidth="1"/>
  </cols>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Feuil1</vt:lpstr>
      <vt:lpstr>Feuil2</vt:lpstr>
      <vt:lpstr>Feuil3</vt:lpstr>
      <vt:lpstr>Année</vt:lpstr>
      <vt:lpstr>Blabla</vt:lpstr>
      <vt:lpstr>Pâques</vt:lpstr>
    </vt:vector>
  </TitlesOfParts>
  <Company>2K804</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Allan Hubert sur TSE 2K804</dc:creator>
  <cp:lastModifiedBy>Allan Hubert sur TSE 2K804</cp:lastModifiedBy>
  <dcterms:created xsi:type="dcterms:W3CDTF">2016-08-09T07:27:41Z</dcterms:created>
  <dcterms:modified xsi:type="dcterms:W3CDTF">2016-08-12T07:51:31Z</dcterms:modified>
</cp:coreProperties>
</file>