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226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L16" i="1"/>
  <c r="L17" i="1"/>
  <c r="L18" i="1"/>
  <c r="L19" i="1"/>
  <c r="L20" i="1"/>
  <c r="L21" i="1"/>
  <c r="L22" i="1"/>
  <c r="L23" i="1"/>
  <c r="L24" i="1"/>
  <c r="L25" i="1"/>
  <c r="L26" i="1"/>
  <c r="L27" i="1"/>
  <c r="L14" i="1"/>
  <c r="I16" i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15" i="1"/>
  <c r="I14" i="1"/>
  <c r="B27" i="1"/>
  <c r="B26" i="1"/>
  <c r="B24" i="1"/>
  <c r="B25" i="1"/>
  <c r="B23" i="1"/>
  <c r="B22" i="1"/>
  <c r="B21" i="1"/>
  <c r="B20" i="1"/>
  <c r="B19" i="1"/>
  <c r="B18" i="1"/>
  <c r="B17" i="1"/>
  <c r="B16" i="1"/>
  <c r="B15" i="1"/>
  <c r="B14" i="1"/>
  <c r="J14" i="1"/>
  <c r="D27" i="1"/>
  <c r="D26" i="1"/>
  <c r="D25" i="1"/>
  <c r="D24" i="1"/>
  <c r="D23" i="1"/>
  <c r="D22" i="1"/>
  <c r="D21" i="1"/>
  <c r="K14" i="1"/>
  <c r="J15" i="1"/>
  <c r="K15" i="1" s="1"/>
  <c r="D20" i="1"/>
  <c r="D19" i="1"/>
  <c r="D18" i="1"/>
  <c r="D17" i="1"/>
  <c r="D16" i="1"/>
  <c r="D15" i="1"/>
  <c r="D14" i="1"/>
  <c r="J16" i="1" l="1"/>
  <c r="J17" i="1" l="1"/>
  <c r="K16" i="1"/>
  <c r="J18" i="1" l="1"/>
  <c r="K17" i="1"/>
  <c r="J19" i="1" l="1"/>
  <c r="K18" i="1"/>
  <c r="J20" i="1" l="1"/>
  <c r="K19" i="1"/>
  <c r="J21" i="1" l="1"/>
  <c r="K20" i="1"/>
  <c r="J22" i="1" l="1"/>
  <c r="K21" i="1"/>
  <c r="J23" i="1" l="1"/>
  <c r="K22" i="1"/>
  <c r="J24" i="1" l="1"/>
  <c r="K23" i="1"/>
  <c r="J25" i="1" l="1"/>
  <c r="K24" i="1"/>
  <c r="J26" i="1" l="1"/>
  <c r="K25" i="1"/>
  <c r="J27" i="1" l="1"/>
  <c r="K27" i="1" s="1"/>
  <c r="K26" i="1"/>
</calcChain>
</file>

<file path=xl/sharedStrings.xml><?xml version="1.0" encoding="utf-8"?>
<sst xmlns="http://schemas.openxmlformats.org/spreadsheetml/2006/main" count="20" uniqueCount="20">
  <si>
    <t>Montant à placer</t>
  </si>
  <si>
    <t>Plafond Livret A + LDD</t>
  </si>
  <si>
    <t>Livret A + LDD</t>
  </si>
  <si>
    <t>Super Livret</t>
  </si>
  <si>
    <t>Fonds €</t>
  </si>
  <si>
    <t>SCPI</t>
  </si>
  <si>
    <t>Rente viagière</t>
  </si>
  <si>
    <t>Taux d'intérèt</t>
  </si>
  <si>
    <t>Assurance-vie</t>
  </si>
  <si>
    <t>Imposition en cas de rachat</t>
  </si>
  <si>
    <t>&gt;4 ans</t>
  </si>
  <si>
    <t>&gt;8ans</t>
  </si>
  <si>
    <t>0-4 ans</t>
  </si>
  <si>
    <t>UC</t>
  </si>
  <si>
    <t>Fonds € + UC</t>
  </si>
  <si>
    <t>Imposition</t>
  </si>
  <si>
    <t>Montant placé + Intérêt de l'année</t>
  </si>
  <si>
    <t>Année</t>
  </si>
  <si>
    <t>Livret</t>
  </si>
  <si>
    <t>Montant placé + Intérêt - Imposition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</si>
</sst>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%"/>
    <numFmt numFmtId="166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10" fontId="0" fillId="0" borderId="1" xfId="2" applyNumberFormat="1" applyFont="1" applyBorder="1"/>
    <xf numFmtId="10" fontId="0" fillId="0" borderId="1" xfId="2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2" borderId="10" xfId="2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12" xfId="2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0" fillId="4" borderId="11" xfId="2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4" borderId="1" xfId="1" applyFont="1" applyFill="1" applyBorder="1" applyAlignment="1">
      <alignment horizontal="center"/>
    </xf>
    <xf numFmtId="44" fontId="1" fillId="0" borderId="4" xfId="1" applyFont="1" applyBorder="1"/>
    <xf numFmtId="44" fontId="0" fillId="0" borderId="4" xfId="1" applyFont="1" applyBorder="1"/>
    <xf numFmtId="44" fontId="0" fillId="0" borderId="13" xfId="1" applyFont="1" applyBorder="1"/>
    <xf numFmtId="44" fontId="0" fillId="0" borderId="1" xfId="0" applyNumberForma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L27"/>
  <sheetViews>
    <sheetView tabSelected="1" topLeftCell="A3" workbookViewId="0">
      <selection activeCell="F27" sqref="F27"/>
    </sheetView>
  </sheetViews>
  <sheetFormatPr baseColWidth="10" defaultColWidth="9" defaultRowHeight="15" x14ac:dyDescent="0.25"/>
  <cols>
    <col min="1" max="1" width="33.7109375" customWidth="1"/>
    <col min="2" max="8" width="15.5703125" customWidth="1"/>
    <col min="9" max="9" width="13" customWidth="1"/>
    <col min="10" max="10" width="17.28515625" customWidth="1"/>
    <col min="11" max="11" width="13.140625" customWidth="1"/>
    <col min="12" max="12" width="18.5703125" customWidth="1"/>
  </cols>
  <sheetData>
    <row r="4" spans="1:12" ht="15.75" thickBot="1" x14ac:dyDescent="0.3"/>
    <row r="5" spans="1:12" ht="15.75" thickBot="1" x14ac:dyDescent="0.3">
      <c r="A5" s="2" t="s">
        <v>0</v>
      </c>
      <c r="B5" s="28">
        <v>500000</v>
      </c>
      <c r="D5" s="3"/>
      <c r="E5" s="4" t="s">
        <v>8</v>
      </c>
      <c r="F5" s="5"/>
    </row>
    <row r="6" spans="1:12" ht="17.25" customHeight="1" thickBot="1" x14ac:dyDescent="0.3">
      <c r="A6" s="2" t="s">
        <v>1</v>
      </c>
      <c r="B6" s="29">
        <v>34950</v>
      </c>
      <c r="D6" s="6"/>
      <c r="E6" s="7" t="s">
        <v>9</v>
      </c>
      <c r="F6" s="8"/>
    </row>
    <row r="7" spans="1:12" ht="15.75" thickBot="1" x14ac:dyDescent="0.3">
      <c r="D7" s="12" t="s">
        <v>12</v>
      </c>
      <c r="E7" s="14" t="s">
        <v>10</v>
      </c>
      <c r="F7" s="16" t="s">
        <v>11</v>
      </c>
    </row>
    <row r="8" spans="1:12" ht="15.75" thickBot="1" x14ac:dyDescent="0.3">
      <c r="D8" s="13">
        <v>0.505</v>
      </c>
      <c r="E8" s="15">
        <v>0.30499999999999999</v>
      </c>
      <c r="F8" s="17">
        <v>0.23</v>
      </c>
    </row>
    <row r="10" spans="1:12" ht="30" x14ac:dyDescent="0.25">
      <c r="B10" s="18" t="s">
        <v>2</v>
      </c>
      <c r="C10" s="18" t="s">
        <v>3</v>
      </c>
      <c r="D10" s="18" t="s">
        <v>4</v>
      </c>
      <c r="E10" s="18" t="s">
        <v>14</v>
      </c>
      <c r="F10" s="18" t="s">
        <v>13</v>
      </c>
      <c r="G10" s="18" t="s">
        <v>5</v>
      </c>
      <c r="H10" s="18" t="s">
        <v>6</v>
      </c>
      <c r="I10" s="18" t="s">
        <v>18</v>
      </c>
      <c r="J10" s="19" t="s">
        <v>16</v>
      </c>
      <c r="K10" s="20" t="s">
        <v>15</v>
      </c>
      <c r="L10" s="19" t="s">
        <v>19</v>
      </c>
    </row>
    <row r="11" spans="1:12" ht="20.100000000000001" customHeight="1" x14ac:dyDescent="0.25">
      <c r="A11" s="18" t="s">
        <v>7</v>
      </c>
      <c r="B11" s="10">
        <v>1.4999999999999999E-2</v>
      </c>
      <c r="C11" s="10"/>
      <c r="D11" s="10">
        <v>2.5000000000000001E-2</v>
      </c>
      <c r="E11" s="9"/>
      <c r="F11" s="9"/>
      <c r="G11" s="9"/>
      <c r="H11" s="9"/>
      <c r="I11" s="1"/>
      <c r="J11" s="11"/>
      <c r="K11" s="1"/>
      <c r="L11" s="1"/>
    </row>
    <row r="12" spans="1:12" ht="20.100000000000001" customHeight="1" x14ac:dyDescent="0.45"/>
    <row r="13" spans="1:12" ht="20.100000000000001" customHeight="1" x14ac:dyDescent="0.25">
      <c r="A13" s="21" t="s">
        <v>17</v>
      </c>
    </row>
    <row r="14" spans="1:12" ht="20.100000000000001" customHeight="1" x14ac:dyDescent="0.25">
      <c r="A14" s="21">
        <v>1</v>
      </c>
      <c r="B14" s="30">
        <f>B6*B11</f>
        <v>524.25</v>
      </c>
      <c r="C14" s="1"/>
      <c r="D14" s="23">
        <f>B5*D11</f>
        <v>12500</v>
      </c>
      <c r="E14" s="1"/>
      <c r="F14" s="1"/>
      <c r="G14" s="1"/>
      <c r="H14" s="1"/>
      <c r="I14" s="31">
        <f>B6+B14</f>
        <v>35474.25</v>
      </c>
      <c r="J14" s="24">
        <f>$B$5+D14</f>
        <v>512500</v>
      </c>
      <c r="K14" s="25">
        <f>J14*D8</f>
        <v>258812.5</v>
      </c>
      <c r="L14" s="31">
        <f>J14-K14</f>
        <v>253687.5</v>
      </c>
    </row>
    <row r="15" spans="1:12" ht="20.100000000000001" customHeight="1" x14ac:dyDescent="0.25">
      <c r="A15" s="21">
        <v>2</v>
      </c>
      <c r="B15" s="30">
        <f>(B6+B14)*B11</f>
        <v>532.11374999999998</v>
      </c>
      <c r="C15" s="1"/>
      <c r="D15" s="23">
        <f>(B5+D14)*D11</f>
        <v>12812.5</v>
      </c>
      <c r="E15" s="1"/>
      <c r="F15" s="1"/>
      <c r="G15" s="1"/>
      <c r="H15" s="1"/>
      <c r="I15" s="31">
        <f>I14+B15</f>
        <v>36006.363749999997</v>
      </c>
      <c r="J15" s="24">
        <f>J14+D15</f>
        <v>525312.5</v>
      </c>
      <c r="K15" s="25">
        <f>J15*D8</f>
        <v>265282.8125</v>
      </c>
      <c r="L15" s="31">
        <f t="shared" ref="L15:L27" si="0">J15-K15</f>
        <v>260029.6875</v>
      </c>
    </row>
    <row r="16" spans="1:12" ht="20.100000000000001" customHeight="1" x14ac:dyDescent="0.25">
      <c r="A16" s="21">
        <v>3</v>
      </c>
      <c r="B16" s="30">
        <f>($B$6+B15+B14)*$B$11</f>
        <v>540.09545624999998</v>
      </c>
      <c r="C16" s="1"/>
      <c r="D16" s="23">
        <f>(B5+D15+D14)*D11</f>
        <v>13132.8125</v>
      </c>
      <c r="E16" s="1"/>
      <c r="F16" s="1"/>
      <c r="G16" s="1"/>
      <c r="H16" s="1"/>
      <c r="I16" s="31">
        <f t="shared" ref="I16:I27" si="1">I15+B16</f>
        <v>36546.459206249994</v>
      </c>
      <c r="J16" s="24">
        <f t="shared" ref="J16:J21" si="2">J15+D16</f>
        <v>538445.3125</v>
      </c>
      <c r="K16" s="25">
        <f>J16*D8</f>
        <v>271914.8828125</v>
      </c>
      <c r="L16" s="31">
        <f t="shared" si="0"/>
        <v>266530.4296875</v>
      </c>
    </row>
    <row r="17" spans="1:12" ht="20.100000000000001" customHeight="1" x14ac:dyDescent="0.25">
      <c r="A17" s="21">
        <v>4</v>
      </c>
      <c r="B17" s="30">
        <f>($B$6+B16+B15+B14)*$B$11</f>
        <v>548.19688809374986</v>
      </c>
      <c r="C17" s="1"/>
      <c r="D17" s="23">
        <f>($B$5+D16+D15+D14)*$D$11</f>
        <v>13461.1328125</v>
      </c>
      <c r="E17" s="1"/>
      <c r="F17" s="1"/>
      <c r="G17" s="1"/>
      <c r="H17" s="1"/>
      <c r="I17" s="31">
        <f t="shared" si="1"/>
        <v>37094.656094343743</v>
      </c>
      <c r="J17" s="24">
        <f t="shared" si="2"/>
        <v>551906.4453125</v>
      </c>
      <c r="K17" s="25">
        <f>J17*D8</f>
        <v>278712.7548828125</v>
      </c>
      <c r="L17" s="31">
        <f t="shared" si="0"/>
        <v>273193.6904296875</v>
      </c>
    </row>
    <row r="18" spans="1:12" ht="20.100000000000001" customHeight="1" x14ac:dyDescent="0.25">
      <c r="A18" s="21">
        <v>5</v>
      </c>
      <c r="B18" s="30">
        <f>($B$6+B17+B16+B14+B15)*$B$11</f>
        <v>556.41984141515616</v>
      </c>
      <c r="C18" s="1"/>
      <c r="D18" s="23">
        <f>($B$5+D17+D16+D15+D14)*$D$11</f>
        <v>13797.6611328125</v>
      </c>
      <c r="E18" s="1"/>
      <c r="F18" s="1"/>
      <c r="G18" s="1"/>
      <c r="H18" s="1"/>
      <c r="I18" s="31">
        <f t="shared" si="1"/>
        <v>37651.075935758898</v>
      </c>
      <c r="J18" s="24">
        <f t="shared" si="2"/>
        <v>565704.1064453125</v>
      </c>
      <c r="K18" s="26">
        <f>J18*E8</f>
        <v>172539.75246582032</v>
      </c>
      <c r="L18" s="31">
        <f t="shared" si="0"/>
        <v>393164.35397949221</v>
      </c>
    </row>
    <row r="19" spans="1:12" ht="20.100000000000001" customHeight="1" x14ac:dyDescent="0.25">
      <c r="A19" s="21">
        <v>6</v>
      </c>
      <c r="B19" s="30">
        <f>($B$6+B18+B17+B14+B15+B16)*$B$11</f>
        <v>564.76613903638349</v>
      </c>
      <c r="C19" s="1"/>
      <c r="D19" s="23">
        <f>($B$5+D18+D17+D16+D15+D14)*$D$11</f>
        <v>14142.602661132813</v>
      </c>
      <c r="E19" s="1"/>
      <c r="F19" s="1"/>
      <c r="G19" s="1"/>
      <c r="H19" s="1"/>
      <c r="I19" s="31">
        <f t="shared" si="1"/>
        <v>38215.842074795284</v>
      </c>
      <c r="J19" s="24">
        <f t="shared" si="2"/>
        <v>579846.70910644531</v>
      </c>
      <c r="K19" s="26">
        <f>J19*E8</f>
        <v>176853.24627746581</v>
      </c>
      <c r="L19" s="31">
        <f t="shared" si="0"/>
        <v>402993.46282897948</v>
      </c>
    </row>
    <row r="20" spans="1:12" ht="20.100000000000001" customHeight="1" x14ac:dyDescent="0.25">
      <c r="A20" s="21">
        <v>7</v>
      </c>
      <c r="B20" s="30">
        <f>($B$6+B19+B18+B14+B15+B16+B17)*$B$11</f>
        <v>573.23763112192921</v>
      </c>
      <c r="C20" s="1"/>
      <c r="D20" s="23">
        <f>($B$5+D19+D18+D17+D16+D15+D14)*$D$11</f>
        <v>14496.167727661134</v>
      </c>
      <c r="E20" s="1"/>
      <c r="F20" s="1"/>
      <c r="G20" s="1"/>
      <c r="H20" s="1"/>
      <c r="I20" s="31">
        <f t="shared" si="1"/>
        <v>38789.079705917211</v>
      </c>
      <c r="J20" s="24">
        <f t="shared" si="2"/>
        <v>594342.8768341064</v>
      </c>
      <c r="K20" s="26">
        <f>J20*E8</f>
        <v>181274.57743440245</v>
      </c>
      <c r="L20" s="31">
        <f t="shared" si="0"/>
        <v>413068.29939970397</v>
      </c>
    </row>
    <row r="21" spans="1:12" ht="20.100000000000001" customHeight="1" x14ac:dyDescent="0.25">
      <c r="A21" s="21">
        <v>8</v>
      </c>
      <c r="B21" s="30">
        <f>($B$6+B20+B19+B14+B15+B16+B17+B18)*$B$11</f>
        <v>581.83619558875819</v>
      </c>
      <c r="C21" s="1"/>
      <c r="D21" s="23">
        <f>($B$5+D20+D19+D18+D17+D16+D15+D14)*$D$11</f>
        <v>14858.571920852661</v>
      </c>
      <c r="E21" s="1"/>
      <c r="F21" s="1"/>
      <c r="G21" s="1"/>
      <c r="H21" s="1"/>
      <c r="I21" s="31">
        <f t="shared" si="1"/>
        <v>39370.91590150597</v>
      </c>
      <c r="J21" s="24">
        <f>J20+D21</f>
        <v>609201.44875495904</v>
      </c>
      <c r="K21" s="26">
        <f>J21*E8</f>
        <v>185806.4418702625</v>
      </c>
      <c r="L21" s="31">
        <f t="shared" si="0"/>
        <v>423395.00688469654</v>
      </c>
    </row>
    <row r="22" spans="1:12" ht="15.75" x14ac:dyDescent="0.25">
      <c r="A22" s="22">
        <v>9</v>
      </c>
      <c r="B22" s="30">
        <f>($B$6+B21+B20+B14+B15+B16+B17+B18+B19)*$B$11</f>
        <v>590.56373852258957</v>
      </c>
      <c r="C22" s="1"/>
      <c r="D22" s="23">
        <f>($B$5+D21+D14+D20+D19+D18+D17+D16+D15)*$D$11</f>
        <v>15230.036218873976</v>
      </c>
      <c r="E22" s="1"/>
      <c r="F22" s="1"/>
      <c r="G22" s="1"/>
      <c r="H22" s="1"/>
      <c r="I22" s="31">
        <f t="shared" si="1"/>
        <v>39961.479640028563</v>
      </c>
      <c r="J22" s="24">
        <f t="shared" ref="J22:J27" si="3">J21+D22</f>
        <v>624431.48497383296</v>
      </c>
      <c r="K22" s="27">
        <f>J22*$F$8</f>
        <v>143619.2415439816</v>
      </c>
      <c r="L22" s="31">
        <f t="shared" si="0"/>
        <v>480812.24342985137</v>
      </c>
    </row>
    <row r="23" spans="1:12" ht="15.75" x14ac:dyDescent="0.25">
      <c r="A23" s="22">
        <v>10</v>
      </c>
      <c r="B23" s="30">
        <f>($B$6+B22+B21+B14+B15+B16+B17+B18+B19+B20)*$B$11</f>
        <v>599.42219460042838</v>
      </c>
      <c r="C23" s="1"/>
      <c r="D23" s="23">
        <f>($B$5+D22+D21+D20+D19+D18+D17+D16+D14+D15)*$D$11</f>
        <v>15610.787124345828</v>
      </c>
      <c r="E23" s="1"/>
      <c r="F23" s="1"/>
      <c r="G23" s="1"/>
      <c r="H23" s="1"/>
      <c r="I23" s="31">
        <f t="shared" si="1"/>
        <v>40560.901834628989</v>
      </c>
      <c r="J23" s="24">
        <f t="shared" si="3"/>
        <v>640042.27209817874</v>
      </c>
      <c r="K23" s="27">
        <f t="shared" ref="K23:K27" si="4">J23*$F$8</f>
        <v>147209.7225825811</v>
      </c>
      <c r="L23" s="31">
        <f t="shared" si="0"/>
        <v>492832.54951559764</v>
      </c>
    </row>
    <row r="24" spans="1:12" ht="15.75" x14ac:dyDescent="0.25">
      <c r="A24" s="22">
        <v>11</v>
      </c>
      <c r="B24" s="30">
        <f>($B$6+B23+B22+B14+B15+B16+B17+B18+B19+B20+B21)*$B$11</f>
        <v>608.41352751943475</v>
      </c>
      <c r="C24" s="1"/>
      <c r="D24" s="23">
        <f>($B$5+D23+D22+D21+D20+D19+D18+D17+D14+D15+D16)*$D$11</f>
        <v>16001.056802454472</v>
      </c>
      <c r="E24" s="1"/>
      <c r="F24" s="1"/>
      <c r="G24" s="1"/>
      <c r="H24" s="1"/>
      <c r="I24" s="31">
        <f t="shared" si="1"/>
        <v>41169.315362148423</v>
      </c>
      <c r="J24" s="24">
        <f t="shared" si="3"/>
        <v>656043.32890063326</v>
      </c>
      <c r="K24" s="27">
        <f t="shared" si="4"/>
        <v>150889.96564714567</v>
      </c>
      <c r="L24" s="31">
        <f t="shared" si="0"/>
        <v>505153.36325348762</v>
      </c>
    </row>
    <row r="25" spans="1:12" ht="15.75" x14ac:dyDescent="0.25">
      <c r="A25" s="22">
        <v>12</v>
      </c>
      <c r="B25" s="30">
        <f>($B$6+B24+B23+B22+B21+B20+B19+B18+B17+B16+B15+B14)*$B$11</f>
        <v>617.53973043222629</v>
      </c>
      <c r="C25" s="1"/>
      <c r="D25" s="23">
        <f>($B$5+D24+D23+D22+D21+D20+D19+D18+D14+D15+D16+D17)*$D$11</f>
        <v>16401.083222515834</v>
      </c>
      <c r="E25" s="1"/>
      <c r="F25" s="1"/>
      <c r="G25" s="1"/>
      <c r="H25" s="1"/>
      <c r="I25" s="31">
        <f t="shared" si="1"/>
        <v>41786.855092580648</v>
      </c>
      <c r="J25" s="24">
        <f t="shared" si="3"/>
        <v>672444.41212314914</v>
      </c>
      <c r="K25" s="27">
        <f t="shared" si="4"/>
        <v>154662.21478832432</v>
      </c>
      <c r="L25" s="31">
        <f t="shared" si="0"/>
        <v>517782.19733482483</v>
      </c>
    </row>
    <row r="26" spans="1:12" ht="15.75" x14ac:dyDescent="0.25">
      <c r="A26" s="22">
        <v>13</v>
      </c>
      <c r="B26" s="30">
        <f>($B$6+B25+B24+B23+B22+B21+B20+B19+B18+B17+B16+B15+B14)*$B$11</f>
        <v>626.80282638870972</v>
      </c>
      <c r="C26" s="1"/>
      <c r="D26" s="23">
        <f>($B$5+D25+D24+D23+D22+D21+D20+D19+D14+D15+D16+D17+D18)*$D$11</f>
        <v>16811.110303078727</v>
      </c>
      <c r="E26" s="1"/>
      <c r="F26" s="1"/>
      <c r="G26" s="1"/>
      <c r="H26" s="1"/>
      <c r="I26" s="31">
        <f t="shared" si="1"/>
        <v>42413.657918969358</v>
      </c>
      <c r="J26" s="24">
        <f t="shared" si="3"/>
        <v>689255.52242622792</v>
      </c>
      <c r="K26" s="27">
        <f t="shared" si="4"/>
        <v>158528.77015803242</v>
      </c>
      <c r="L26" s="31">
        <f t="shared" si="0"/>
        <v>530726.7522681955</v>
      </c>
    </row>
    <row r="27" spans="1:12" ht="15.75" x14ac:dyDescent="0.25">
      <c r="A27" s="22">
        <v>14</v>
      </c>
      <c r="B27" s="30">
        <f>($B$6+B26+B25+B24+B23+B22+B21+B20+B19+B18+B17+B16+B15+B14)*$B$11</f>
        <v>636.20486878454039</v>
      </c>
      <c r="C27" s="1"/>
      <c r="D27" s="23">
        <f>($B$5+D26+D25+D24+D23+D22+D21+D20+D14+D15+D16+D18+D17+D19)*$D$11</f>
        <v>17231.388060655696</v>
      </c>
      <c r="E27" s="1"/>
      <c r="F27" s="1"/>
      <c r="G27" s="1"/>
      <c r="H27" s="1"/>
      <c r="I27" s="31">
        <f t="shared" si="1"/>
        <v>43049.862787753897</v>
      </c>
      <c r="J27" s="24">
        <f t="shared" si="3"/>
        <v>706486.9104868836</v>
      </c>
      <c r="K27" s="27">
        <f t="shared" si="4"/>
        <v>162491.98941198323</v>
      </c>
      <c r="L27" s="31">
        <f t="shared" si="0"/>
        <v>543994.92107490031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2016-07-26T08:15:56Z</dcterms:modified>
</cp:coreProperties>
</file>