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24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HDD-500/Users/Desktop/"/>
    </mc:Choice>
  </mc:AlternateContent>
  <bookViews>
    <workbookView xWindow="80" yWindow="460" windowWidth="24340" windowHeight="15440"/>
  </bookViews>
  <sheets>
    <sheet name="RIEGO" sheetId="4" r:id="rId1"/>
    <sheet name="LOG" sheetId="5" r:id="rId2"/>
    <sheet name="LIST RIEGO" sheetId="3" r:id="rId3"/>
  </sheets>
  <externalReferences>
    <externalReference r:id="rId4"/>
  </externalReferences>
  <definedNames>
    <definedName name="feries">#REF!</definedName>
  </definedNames>
  <calcPr calcId="150001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9" i="4" l="1"/>
  <c r="L21" i="4"/>
  <c r="H21" i="4"/>
  <c r="J21" i="4"/>
  <c r="N21" i="4"/>
  <c r="Y12" i="4"/>
  <c r="L33" i="4"/>
  <c r="T11" i="4"/>
  <c r="H33" i="4"/>
  <c r="J33" i="4"/>
  <c r="N33" i="4"/>
  <c r="L35" i="4"/>
  <c r="H35" i="4"/>
  <c r="J35" i="4"/>
  <c r="N35" i="4"/>
  <c r="L37" i="4"/>
  <c r="H37" i="4"/>
  <c r="J37" i="4"/>
  <c r="N37" i="4"/>
  <c r="H32" i="4"/>
  <c r="J32" i="4"/>
  <c r="Y11" i="4"/>
  <c r="L32" i="4"/>
  <c r="N32" i="4"/>
  <c r="L34" i="4"/>
  <c r="H34" i="4"/>
  <c r="J34" i="4"/>
  <c r="N34" i="4"/>
  <c r="L36" i="4"/>
  <c r="H36" i="4"/>
  <c r="J36" i="4"/>
  <c r="N36" i="4"/>
  <c r="Y10" i="4"/>
  <c r="H20" i="4"/>
  <c r="J20" i="4"/>
  <c r="N20" i="4"/>
  <c r="L24" i="4"/>
  <c r="H24" i="4"/>
  <c r="J24" i="4"/>
  <c r="N24" i="4"/>
  <c r="H17" i="4"/>
  <c r="J17" i="4"/>
  <c r="Y8" i="4"/>
  <c r="L17" i="4"/>
  <c r="N17" i="4"/>
  <c r="L18" i="4"/>
  <c r="H18" i="4"/>
  <c r="J18" i="4"/>
  <c r="N18" i="4"/>
  <c r="L19" i="4"/>
  <c r="H19" i="4"/>
  <c r="J19" i="4"/>
  <c r="N19" i="4"/>
  <c r="L20" i="4"/>
  <c r="L22" i="4"/>
  <c r="H22" i="4"/>
  <c r="J22" i="4"/>
  <c r="N22" i="4"/>
  <c r="L23" i="4"/>
  <c r="H23" i="4"/>
  <c r="J23" i="4"/>
  <c r="N23" i="4"/>
  <c r="L38" i="4"/>
  <c r="H38" i="4"/>
  <c r="J38" i="4"/>
  <c r="N38" i="4"/>
  <c r="L39" i="4"/>
  <c r="H39" i="4"/>
  <c r="J39" i="4"/>
  <c r="N39" i="4"/>
  <c r="L40" i="4"/>
  <c r="H40" i="4"/>
  <c r="J40" i="4"/>
  <c r="N40" i="4"/>
  <c r="L41" i="4"/>
  <c r="H41" i="4"/>
  <c r="J41" i="4"/>
  <c r="N41" i="4"/>
  <c r="L42" i="4"/>
  <c r="H42" i="4"/>
  <c r="J42" i="4"/>
  <c r="N42" i="4"/>
  <c r="L43" i="4"/>
  <c r="H43" i="4"/>
  <c r="J43" i="4"/>
  <c r="N43" i="4"/>
  <c r="U35" i="4"/>
  <c r="U33" i="4"/>
  <c r="L28" i="4"/>
  <c r="H28" i="4"/>
  <c r="J28" i="4"/>
  <c r="N28" i="4"/>
  <c r="L27" i="4"/>
  <c r="H27" i="4"/>
  <c r="J27" i="4"/>
  <c r="N27" i="4"/>
  <c r="L26" i="4"/>
  <c r="H26" i="4"/>
  <c r="J26" i="4"/>
  <c r="N26" i="4"/>
  <c r="L25" i="4"/>
  <c r="H25" i="4"/>
  <c r="J25" i="4"/>
  <c r="N25" i="4"/>
  <c r="U24" i="4"/>
  <c r="U22" i="4"/>
  <c r="Y13" i="4"/>
  <c r="C4" i="4"/>
</calcChain>
</file>

<file path=xl/sharedStrings.xml><?xml version="1.0" encoding="utf-8"?>
<sst xmlns="http://schemas.openxmlformats.org/spreadsheetml/2006/main" count="198" uniqueCount="79">
  <si>
    <t>%</t>
  </si>
  <si>
    <t>M2</t>
  </si>
  <si>
    <t>M6</t>
  </si>
  <si>
    <t>M7</t>
  </si>
  <si>
    <t>B1</t>
  </si>
  <si>
    <t>B2</t>
  </si>
  <si>
    <t>Cursor</t>
  </si>
  <si>
    <t>PROGRAM</t>
  </si>
  <si>
    <t>On/OFF</t>
  </si>
  <si>
    <t>SITIO</t>
  </si>
  <si>
    <t>HH</t>
  </si>
  <si>
    <t>MM</t>
  </si>
  <si>
    <t>INTERVAL</t>
  </si>
  <si>
    <t>A</t>
  </si>
  <si>
    <t>ON</t>
  </si>
  <si>
    <t>AGUACATES (ZONA H)</t>
  </si>
  <si>
    <t>B</t>
  </si>
  <si>
    <t>OFF</t>
  </si>
  <si>
    <t>AGUACATES (ZONA M)</t>
  </si>
  <si>
    <t>C</t>
  </si>
  <si>
    <t>AGUACATES (ZONA B)</t>
  </si>
  <si>
    <t>HUERTO 1</t>
  </si>
  <si>
    <t>HUERTO 2</t>
  </si>
  <si>
    <t>HUERTO 3</t>
  </si>
  <si>
    <t>ORNEMENTAL (ZONA A)</t>
  </si>
  <si>
    <t>ORNEMENTAL (ZONA B)</t>
  </si>
  <si>
    <t>ORNEMENTAL (CIRUELA)</t>
  </si>
  <si>
    <t xml:space="preserve">CONTROL 2 - CONTROL 3 </t>
  </si>
  <si>
    <t>START TIME</t>
  </si>
  <si>
    <t>DIAS DE RIEGO</t>
  </si>
  <si>
    <t>BUDGET</t>
  </si>
  <si>
    <t>:</t>
  </si>
  <si>
    <t>Lu</t>
  </si>
  <si>
    <t>Ma</t>
  </si>
  <si>
    <t>Mi</t>
  </si>
  <si>
    <t>Ju</t>
  </si>
  <si>
    <t>Vi</t>
  </si>
  <si>
    <t>Sa</t>
  </si>
  <si>
    <t>Do</t>
  </si>
  <si>
    <t>ODD</t>
  </si>
  <si>
    <t>EVEN</t>
  </si>
  <si>
    <t>C2 - PASO 1</t>
  </si>
  <si>
    <t>C2 - PASO 2</t>
  </si>
  <si>
    <t>C3 - PASO 1</t>
  </si>
  <si>
    <t>C3 - PASO 2</t>
  </si>
  <si>
    <t>TIME</t>
  </si>
  <si>
    <t>Prog.</t>
  </si>
  <si>
    <t>TIME REAL</t>
  </si>
  <si>
    <t>END TIME</t>
  </si>
  <si>
    <t>AGUA NORMAL</t>
  </si>
  <si>
    <t>(minutes)</t>
  </si>
  <si>
    <t>hh:mm</t>
  </si>
  <si>
    <t>ST1</t>
  </si>
  <si>
    <t>ST2</t>
  </si>
  <si>
    <t>M4 &amp; M5</t>
  </si>
  <si>
    <t>ST3</t>
  </si>
  <si>
    <t>ST4</t>
  </si>
  <si>
    <t xml:space="preserve"> </t>
  </si>
  <si>
    <t>LITROS / ARBOL / DIA</t>
  </si>
  <si>
    <t>Goteo</t>
  </si>
  <si>
    <t>Nb Abujejo/arbol</t>
  </si>
  <si>
    <t>ST5</t>
  </si>
  <si>
    <t>ST6</t>
  </si>
  <si>
    <t>JOVENES</t>
  </si>
  <si>
    <t>ST7</t>
  </si>
  <si>
    <t>ST8</t>
  </si>
  <si>
    <t>MAJORES</t>
  </si>
  <si>
    <t>ST9</t>
  </si>
  <si>
    <t>ST10</t>
  </si>
  <si>
    <t>ST11</t>
  </si>
  <si>
    <t>ST12</t>
  </si>
  <si>
    <t>HORAS / SECTOR / DIA</t>
  </si>
  <si>
    <t>B3 B4 B5</t>
  </si>
  <si>
    <t>CTRL 2</t>
  </si>
  <si>
    <t>CTRL 3</t>
  </si>
  <si>
    <t>C T R L    3</t>
  </si>
  <si>
    <t>C T R L    2</t>
  </si>
  <si>
    <t>DATE</t>
  </si>
  <si>
    <t>SECTOR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</si>
</sst>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7" formatCode="[hh]"/>
    <numFmt numFmtId="168" formatCode="[mm]"/>
    <numFmt numFmtId="169" formatCode="dddd\ dd/mmm/yyyy\ hh:mm:ss"/>
    <numFmt numFmtId="170" formatCode="hh:mm;@"/>
    <numFmt numFmtId="171" formatCode="ddd\ dd/m/yy\ h:mm;@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20"/>
      <color theme="0"/>
      <name val="Calibri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rgb="FF002060"/>
      <name val="Calibri"/>
      <scheme val="minor"/>
    </font>
    <font>
      <sz val="12"/>
      <color theme="1"/>
      <name val="Calibri"/>
      <family val="2"/>
    </font>
    <font>
      <b/>
      <sz val="16"/>
      <color theme="0" tint="-0.34998626667073579"/>
      <name val="Calibri"/>
      <scheme val="minor"/>
    </font>
    <font>
      <b/>
      <sz val="16"/>
      <color theme="0" tint="-0.249977111117893"/>
      <name val="Calibri"/>
      <scheme val="minor"/>
    </font>
    <font>
      <sz val="12"/>
      <color theme="0" tint="-0.34998626667073579"/>
      <name val="Calibri"/>
      <family val="2"/>
      <scheme val="minor"/>
    </font>
    <font>
      <b/>
      <sz val="18"/>
      <color theme="1"/>
      <name val="Calibri"/>
      <scheme val="minor"/>
    </font>
    <font>
      <b/>
      <sz val="14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A493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249977111117893"/>
        <bgColor indexed="64"/>
      </patternFill>
    </fill>
  </fills>
  <borders count="8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thin">
        <color theme="0" tint="-0.14999847407452621"/>
      </right>
      <top style="medium">
        <color theme="1"/>
      </top>
      <bottom/>
      <diagonal/>
    </border>
    <border>
      <left/>
      <right style="thin">
        <color theme="0" tint="-0.14999847407452621"/>
      </right>
      <top style="medium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1"/>
      </right>
      <top style="medium">
        <color theme="1"/>
      </top>
      <bottom style="thin">
        <color theme="0" tint="-0.1499984740745262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theme="0" tint="-0.14999847407452621"/>
      </right>
      <top/>
      <bottom style="medium">
        <color theme="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theme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medium">
        <color theme="1"/>
      </bottom>
      <diagonal/>
    </border>
    <border>
      <left style="thin">
        <color theme="0" tint="-0.14999847407452621"/>
      </left>
      <right style="medium">
        <color theme="1"/>
      </right>
      <top style="thin">
        <color theme="0" tint="-0.14999847407452621"/>
      </top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 style="thin">
        <color theme="1"/>
      </bottom>
      <diagonal/>
    </border>
    <border>
      <left/>
      <right style="thin">
        <color theme="1"/>
      </right>
      <top style="thin">
        <color theme="0" tint="-0.249977111117893"/>
      </top>
      <bottom style="thin">
        <color theme="1"/>
      </bottom>
      <diagonal/>
    </border>
    <border>
      <left style="thin">
        <color theme="1"/>
      </left>
      <right/>
      <top style="thin">
        <color theme="0" tint="-0.249977111117893"/>
      </top>
      <bottom style="thin">
        <color theme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double">
        <color rgb="FFFF0000"/>
      </bottom>
      <diagonal/>
    </border>
    <border>
      <left/>
      <right/>
      <top style="thin">
        <color theme="0" tint="-0.249977111117893"/>
      </top>
      <bottom style="double">
        <color rgb="FFFF0000"/>
      </bottom>
      <diagonal/>
    </border>
    <border>
      <left/>
      <right style="thin">
        <color theme="1"/>
      </right>
      <top style="thin">
        <color theme="0" tint="-0.249977111117893"/>
      </top>
      <bottom style="double">
        <color rgb="FFFF0000"/>
      </bottom>
      <diagonal/>
    </border>
    <border>
      <left style="thin">
        <color theme="1"/>
      </left>
      <right style="thin">
        <color theme="1"/>
      </right>
      <top/>
      <bottom style="double">
        <color rgb="FFFF0000"/>
      </bottom>
      <diagonal/>
    </border>
    <border>
      <left style="thin">
        <color theme="1"/>
      </left>
      <right/>
      <top style="thin">
        <color theme="0" tint="-0.249977111117893"/>
      </top>
      <bottom style="double">
        <color rgb="FFFF0000"/>
      </bottom>
      <diagonal/>
    </border>
    <border>
      <left style="thin">
        <color auto="1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thin">
        <color auto="1"/>
      </right>
      <top/>
      <bottom style="double">
        <color rgb="FFFF0000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theme="1" tint="0.249977111117893"/>
      </left>
      <right/>
      <top style="medium">
        <color theme="1" tint="0.249977111117893"/>
      </top>
      <bottom/>
      <diagonal/>
    </border>
    <border>
      <left/>
      <right style="thin">
        <color theme="0" tint="-0.14999847407452621"/>
      </right>
      <top style="medium">
        <color theme="1" tint="0.249977111117893"/>
      </top>
      <bottom/>
      <diagonal/>
    </border>
    <border>
      <left/>
      <right style="thin">
        <color theme="0" tint="-0.14999847407452621"/>
      </right>
      <top style="medium">
        <color theme="1" tint="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theme="1" tint="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1" tint="0.249977111117893"/>
      </right>
      <top style="medium">
        <color theme="1" tint="0.249977111117893"/>
      </top>
      <bottom style="thin">
        <color theme="0" tint="-0.14999847407452621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 tint="0.249977111117893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medium">
        <color theme="1" tint="0.249977111117893"/>
      </right>
      <top style="thin">
        <color theme="0" tint="-0.1499984740745262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medium">
        <color theme="1" tint="0.249977111117893"/>
      </left>
      <right style="medium">
        <color theme="1" tint="0.249977111117893"/>
      </right>
      <top/>
      <bottom style="thin">
        <color theme="0" tint="-0.249977111117893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theme="1" tint="0.249977111117893"/>
      </left>
      <right style="medium">
        <color theme="1" tint="0.249977111117893"/>
      </right>
      <top style="thin">
        <color theme="0" tint="-0.249977111117893"/>
      </top>
      <bottom style="medium">
        <color theme="1" tint="0.249977111117893"/>
      </bottom>
      <diagonal/>
    </border>
    <border>
      <left/>
      <right/>
      <top style="medium">
        <color theme="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double">
        <color rgb="FFFF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0" tint="-0.14999847407452621"/>
      </bottom>
      <diagonal/>
    </border>
    <border>
      <left/>
      <right style="medium">
        <color theme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medium">
        <color theme="1"/>
      </right>
      <top style="thin">
        <color theme="0" tint="-0.1499984740745262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0" tint="-0.249977111117893"/>
      </bottom>
      <diagonal/>
    </border>
    <border>
      <left/>
      <right style="medium">
        <color theme="1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theme="1"/>
      </right>
      <top style="thin">
        <color theme="0" tint="-0.249977111117893"/>
      </top>
      <bottom style="medium">
        <color theme="1"/>
      </bottom>
      <diagonal/>
    </border>
  </borders>
  <cellStyleXfs count="1">
    <xf numFmtId="0" fontId="0" fillId="0" borderId="0"/>
  </cellStyleXfs>
  <cellXfs count="194">
    <xf numFmtId="0" fontId="0" fillId="0" borderId="0" xfId="0"/>
    <xf numFmtId="0" fontId="1" fillId="0" borderId="0" xfId="0" applyFont="1"/>
    <xf numFmtId="167" fontId="0" fillId="0" borderId="0" xfId="0" applyNumberFormat="1"/>
    <xf numFmtId="168" fontId="0" fillId="0" borderId="0" xfId="0" applyNumberFormat="1"/>
    <xf numFmtId="0" fontId="5" fillId="0" borderId="0" xfId="0" applyFont="1"/>
    <xf numFmtId="0" fontId="0" fillId="0" borderId="0" xfId="0" applyBorder="1"/>
    <xf numFmtId="0" fontId="2" fillId="5" borderId="17" xfId="0" applyFont="1" applyFill="1" applyBorder="1" applyAlignment="1">
      <alignment horizontal="right" vertical="center" wrapText="1"/>
    </xf>
    <xf numFmtId="0" fontId="2" fillId="5" borderId="18" xfId="0" applyFont="1" applyFill="1" applyBorder="1" applyAlignment="1">
      <alignment horizontal="right" vertical="center" wrapText="1"/>
    </xf>
    <xf numFmtId="0" fontId="2" fillId="5" borderId="19" xfId="0" applyFont="1" applyFill="1" applyBorder="1" applyAlignment="1">
      <alignment vertical="center" wrapText="1"/>
    </xf>
    <xf numFmtId="0" fontId="7" fillId="5" borderId="20" xfId="0" applyFont="1" applyFill="1" applyBorder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170" fontId="0" fillId="0" borderId="0" xfId="0" applyNumberFormat="1"/>
    <xf numFmtId="9" fontId="9" fillId="2" borderId="23" xfId="0" applyNumberFormat="1" applyFont="1" applyFill="1" applyBorder="1" applyAlignment="1">
      <alignment horizontal="center"/>
    </xf>
    <xf numFmtId="167" fontId="0" fillId="7" borderId="24" xfId="0" applyNumberFormat="1" applyFill="1" applyBorder="1" applyAlignment="1">
      <alignment horizontal="right" vertical="center"/>
    </xf>
    <xf numFmtId="167" fontId="0" fillId="7" borderId="24" xfId="0" applyNumberFormat="1" applyFill="1" applyBorder="1" applyAlignment="1">
      <alignment horizontal="center" vertical="center"/>
    </xf>
    <xf numFmtId="168" fontId="0" fillId="7" borderId="25" xfId="0" applyNumberFormat="1" applyFill="1" applyBorder="1" applyAlignment="1">
      <alignment horizontal="left" vertical="center"/>
    </xf>
    <xf numFmtId="0" fontId="0" fillId="0" borderId="26" xfId="0" applyBorder="1"/>
    <xf numFmtId="0" fontId="0" fillId="8" borderId="26" xfId="0" applyFill="1" applyBorder="1"/>
    <xf numFmtId="0" fontId="9" fillId="2" borderId="28" xfId="0" applyFont="1" applyFill="1" applyBorder="1" applyAlignment="1">
      <alignment horizontal="center"/>
    </xf>
    <xf numFmtId="167" fontId="0" fillId="7" borderId="29" xfId="0" applyNumberFormat="1" applyFill="1" applyBorder="1" applyAlignment="1">
      <alignment horizontal="right" vertical="center"/>
    </xf>
    <xf numFmtId="167" fontId="0" fillId="7" borderId="29" xfId="0" applyNumberFormat="1" applyFill="1" applyBorder="1" applyAlignment="1">
      <alignment horizontal="center" vertical="center"/>
    </xf>
    <xf numFmtId="168" fontId="0" fillId="7" borderId="30" xfId="0" applyNumberFormat="1" applyFill="1" applyBorder="1" applyAlignment="1">
      <alignment horizontal="left" vertical="center"/>
    </xf>
    <xf numFmtId="0" fontId="9" fillId="2" borderId="33" xfId="0" applyFont="1" applyFill="1" applyBorder="1" applyAlignment="1">
      <alignment horizontal="center"/>
    </xf>
    <xf numFmtId="167" fontId="0" fillId="7" borderId="34" xfId="0" applyNumberFormat="1" applyFill="1" applyBorder="1" applyAlignment="1">
      <alignment horizontal="right" vertical="center"/>
    </xf>
    <xf numFmtId="167" fontId="0" fillId="7" borderId="34" xfId="0" applyNumberFormat="1" applyFill="1" applyBorder="1" applyAlignment="1">
      <alignment horizontal="center" vertical="center"/>
    </xf>
    <xf numFmtId="168" fontId="0" fillId="7" borderId="35" xfId="0" applyNumberFormat="1" applyFill="1" applyBorder="1" applyAlignment="1">
      <alignment horizontal="left" vertical="center"/>
    </xf>
    <xf numFmtId="0" fontId="0" fillId="0" borderId="36" xfId="0" applyBorder="1"/>
    <xf numFmtId="0" fontId="0" fillId="8" borderId="36" xfId="0" applyFill="1" applyBorder="1"/>
    <xf numFmtId="9" fontId="9" fillId="0" borderId="41" xfId="0" applyNumberFormat="1" applyFont="1" applyFill="1" applyBorder="1" applyAlignment="1">
      <alignment horizontal="center"/>
    </xf>
    <xf numFmtId="0" fontId="9" fillId="0" borderId="28" xfId="0" applyFont="1" applyFill="1" applyBorder="1" applyAlignment="1">
      <alignment horizontal="center"/>
    </xf>
    <xf numFmtId="0" fontId="9" fillId="0" borderId="4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5" borderId="45" xfId="0" applyFont="1" applyFill="1" applyBorder="1" applyAlignment="1">
      <alignment horizontal="center" vertical="center"/>
    </xf>
    <xf numFmtId="171" fontId="0" fillId="0" borderId="0" xfId="0" applyNumberFormat="1" applyAlignment="1"/>
    <xf numFmtId="0" fontId="3" fillId="5" borderId="51" xfId="0" applyFont="1" applyFill="1" applyBorder="1" applyAlignment="1">
      <alignment horizontal="center" vertical="center"/>
    </xf>
    <xf numFmtId="22" fontId="0" fillId="0" borderId="0" xfId="0" applyNumberFormat="1" applyAlignment="1"/>
    <xf numFmtId="0" fontId="0" fillId="0" borderId="0" xfId="0" applyAlignment="1"/>
    <xf numFmtId="0" fontId="3" fillId="4" borderId="57" xfId="0" applyFont="1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1" fontId="12" fillId="0" borderId="0" xfId="0" applyNumberFormat="1" applyFont="1" applyAlignment="1"/>
    <xf numFmtId="2" fontId="12" fillId="0" borderId="0" xfId="0" applyNumberFormat="1" applyFont="1" applyAlignment="1"/>
    <xf numFmtId="0" fontId="3" fillId="4" borderId="61" xfId="0" applyFont="1" applyFill="1" applyBorder="1" applyAlignment="1">
      <alignment horizontal="center" vertical="center"/>
    </xf>
    <xf numFmtId="1" fontId="0" fillId="0" borderId="0" xfId="0" applyNumberFormat="1" applyAlignment="1"/>
    <xf numFmtId="0" fontId="13" fillId="0" borderId="0" xfId="0" applyFont="1" applyFill="1" applyBorder="1" applyAlignment="1">
      <alignment vertical="center" wrapText="1"/>
    </xf>
    <xf numFmtId="1" fontId="0" fillId="0" borderId="0" xfId="0" applyNumberFormat="1"/>
    <xf numFmtId="0" fontId="3" fillId="12" borderId="61" xfId="0" applyFont="1" applyFill="1" applyBorder="1" applyAlignment="1">
      <alignment horizontal="center" vertical="center"/>
    </xf>
    <xf numFmtId="0" fontId="15" fillId="5" borderId="63" xfId="0" applyFont="1" applyFill="1" applyBorder="1"/>
    <xf numFmtId="0" fontId="0" fillId="0" borderId="63" xfId="0" applyBorder="1"/>
    <xf numFmtId="0" fontId="0" fillId="3" borderId="27" xfId="0" applyFill="1" applyBorder="1" applyAlignment="1">
      <alignment horizontal="center" vertical="center"/>
    </xf>
    <xf numFmtId="14" fontId="0" fillId="0" borderId="0" xfId="0" applyNumberFormat="1" applyAlignment="1"/>
    <xf numFmtId="0" fontId="3" fillId="12" borderId="64" xfId="0" applyFont="1" applyFill="1" applyBorder="1" applyAlignment="1">
      <alignment horizontal="center" vertical="center"/>
    </xf>
    <xf numFmtId="0" fontId="3" fillId="5" borderId="66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67" xfId="0" applyFont="1" applyFill="1" applyBorder="1" applyAlignment="1">
      <alignment horizontal="center" vertical="center"/>
    </xf>
    <xf numFmtId="0" fontId="3" fillId="5" borderId="6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70" fontId="0" fillId="0" borderId="0" xfId="0" applyNumberForma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3" fillId="12" borderId="57" xfId="0" applyFont="1" applyFill="1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171" fontId="12" fillId="0" borderId="0" xfId="0" applyNumberFormat="1" applyFont="1" applyAlignment="1"/>
    <xf numFmtId="0" fontId="0" fillId="11" borderId="65" xfId="0" applyFill="1" applyBorder="1" applyAlignment="1">
      <alignment horizontal="center" vertical="center"/>
    </xf>
    <xf numFmtId="0" fontId="0" fillId="11" borderId="58" xfId="0" applyFill="1" applyBorder="1" applyAlignment="1">
      <alignment horizontal="center" vertical="center"/>
    </xf>
    <xf numFmtId="0" fontId="0" fillId="0" borderId="63" xfId="0" applyBorder="1" applyAlignment="1">
      <alignment horizontal="center"/>
    </xf>
    <xf numFmtId="170" fontId="0" fillId="0" borderId="63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11" borderId="59" xfId="0" applyFill="1" applyBorder="1" applyAlignment="1">
      <alignment horizontal="center" vertical="center"/>
    </xf>
    <xf numFmtId="0" fontId="0" fillId="0" borderId="59" xfId="0" applyBorder="1" applyAlignment="1">
      <alignment horizontal="center"/>
    </xf>
    <xf numFmtId="170" fontId="0" fillId="0" borderId="59" xfId="0" applyNumberFormat="1" applyBorder="1" applyAlignment="1">
      <alignment horizontal="center"/>
    </xf>
    <xf numFmtId="0" fontId="0" fillId="11" borderId="24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170" fontId="0" fillId="0" borderId="5" xfId="0" applyNumberFormat="1" applyBorder="1" applyAlignment="1">
      <alignment horizontal="center"/>
    </xf>
    <xf numFmtId="20" fontId="16" fillId="8" borderId="12" xfId="0" applyNumberFormat="1" applyFont="1" applyFill="1" applyBorder="1" applyAlignment="1">
      <alignment horizontal="center"/>
    </xf>
    <xf numFmtId="20" fontId="16" fillId="8" borderId="49" xfId="0" applyNumberFormat="1" applyFont="1" applyFill="1" applyBorder="1" applyAlignment="1">
      <alignment horizontal="center"/>
    </xf>
    <xf numFmtId="20" fontId="16" fillId="8" borderId="18" xfId="0" applyNumberFormat="1" applyFont="1" applyFill="1" applyBorder="1" applyAlignment="1">
      <alignment horizontal="center"/>
    </xf>
    <xf numFmtId="20" fontId="16" fillId="8" borderId="62" xfId="0" applyNumberFormat="1" applyFont="1" applyFill="1" applyBorder="1" applyAlignment="1">
      <alignment horizontal="center"/>
    </xf>
    <xf numFmtId="0" fontId="16" fillId="8" borderId="11" xfId="0" applyFont="1" applyFill="1" applyBorder="1" applyAlignment="1">
      <alignment horizontal="center" vertical="center"/>
    </xf>
    <xf numFmtId="0" fontId="16" fillId="8" borderId="12" xfId="0" applyFont="1" applyFill="1" applyBorder="1" applyAlignment="1">
      <alignment horizontal="center" vertical="center"/>
    </xf>
    <xf numFmtId="0" fontId="16" fillId="8" borderId="17" xfId="0" applyFont="1" applyFill="1" applyBorder="1" applyAlignment="1">
      <alignment horizontal="center" vertical="center"/>
    </xf>
    <xf numFmtId="0" fontId="16" fillId="8" borderId="18" xfId="0" applyFont="1" applyFill="1" applyBorder="1" applyAlignment="1">
      <alignment horizontal="center" vertical="center"/>
    </xf>
    <xf numFmtId="20" fontId="16" fillId="0" borderId="12" xfId="0" applyNumberFormat="1" applyFont="1" applyBorder="1" applyAlignment="1">
      <alignment horizontal="center" vertical="center"/>
    </xf>
    <xf numFmtId="20" fontId="16" fillId="0" borderId="49" xfId="0" applyNumberFormat="1" applyFont="1" applyBorder="1" applyAlignment="1">
      <alignment horizontal="center" vertical="center"/>
    </xf>
    <xf numFmtId="20" fontId="16" fillId="0" borderId="18" xfId="0" applyNumberFormat="1" applyFont="1" applyBorder="1" applyAlignment="1">
      <alignment horizontal="center" vertical="center"/>
    </xf>
    <xf numFmtId="20" fontId="16" fillId="0" borderId="62" xfId="0" applyNumberFormat="1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4" fillId="13" borderId="11" xfId="0" applyFont="1" applyFill="1" applyBorder="1" applyAlignment="1">
      <alignment horizontal="center" vertical="center"/>
    </xf>
    <xf numFmtId="0" fontId="14" fillId="13" borderId="12" xfId="0" applyFont="1" applyFill="1" applyBorder="1" applyAlignment="1">
      <alignment horizontal="center" vertical="center"/>
    </xf>
    <xf numFmtId="0" fontId="14" fillId="13" borderId="49" xfId="0" applyFont="1" applyFill="1" applyBorder="1" applyAlignment="1">
      <alignment horizontal="center" vertical="center"/>
    </xf>
    <xf numFmtId="0" fontId="14" fillId="13" borderId="17" xfId="0" applyFont="1" applyFill="1" applyBorder="1" applyAlignment="1">
      <alignment horizontal="center" vertical="center"/>
    </xf>
    <xf numFmtId="0" fontId="14" fillId="13" borderId="18" xfId="0" applyFont="1" applyFill="1" applyBorder="1" applyAlignment="1">
      <alignment horizontal="center" vertical="center"/>
    </xf>
    <xf numFmtId="0" fontId="14" fillId="13" borderId="62" xfId="0" applyFont="1" applyFill="1" applyBorder="1" applyAlignment="1">
      <alignment horizontal="center" vertical="center"/>
    </xf>
    <xf numFmtId="0" fontId="3" fillId="5" borderId="44" xfId="0" applyFont="1" applyFill="1" applyBorder="1" applyAlignment="1">
      <alignment horizontal="center" vertical="center"/>
    </xf>
    <xf numFmtId="0" fontId="3" fillId="5" borderId="50" xfId="0" applyFont="1" applyFill="1" applyBorder="1" applyAlignment="1">
      <alignment horizontal="center" vertical="center"/>
    </xf>
    <xf numFmtId="0" fontId="3" fillId="5" borderId="46" xfId="0" applyFont="1" applyFill="1" applyBorder="1" applyAlignment="1">
      <alignment horizontal="center" vertical="center"/>
    </xf>
    <xf numFmtId="0" fontId="3" fillId="5" borderId="52" xfId="0" applyFont="1" applyFill="1" applyBorder="1" applyAlignment="1">
      <alignment horizontal="center" vertical="center"/>
    </xf>
    <xf numFmtId="0" fontId="3" fillId="5" borderId="47" xfId="0" applyFont="1" applyFill="1" applyBorder="1" applyAlignment="1">
      <alignment horizontal="center"/>
    </xf>
    <xf numFmtId="0" fontId="3" fillId="5" borderId="47" xfId="0" applyFont="1" applyFill="1" applyBorder="1" applyAlignment="1">
      <alignment horizontal="center" vertical="center" wrapText="1"/>
    </xf>
    <xf numFmtId="0" fontId="3" fillId="5" borderId="53" xfId="0" applyFont="1" applyFill="1" applyBorder="1" applyAlignment="1">
      <alignment horizontal="center" vertical="center" wrapText="1"/>
    </xf>
    <xf numFmtId="0" fontId="3" fillId="5" borderId="48" xfId="0" applyFont="1" applyFill="1" applyBorder="1" applyAlignment="1">
      <alignment horizontal="center" vertical="center" wrapText="1"/>
    </xf>
    <xf numFmtId="0" fontId="3" fillId="5" borderId="54" xfId="0" applyFont="1" applyFill="1" applyBorder="1" applyAlignment="1">
      <alignment horizontal="center" vertical="center" wrapText="1"/>
    </xf>
    <xf numFmtId="0" fontId="3" fillId="5" borderId="53" xfId="0" applyFont="1" applyFill="1" applyBorder="1" applyAlignment="1">
      <alignment horizontal="center"/>
    </xf>
    <xf numFmtId="2" fontId="16" fillId="8" borderId="12" xfId="0" applyNumberFormat="1" applyFont="1" applyFill="1" applyBorder="1" applyAlignment="1">
      <alignment horizontal="center" vertical="center"/>
    </xf>
    <xf numFmtId="2" fontId="16" fillId="8" borderId="49" xfId="0" applyNumberFormat="1" applyFont="1" applyFill="1" applyBorder="1" applyAlignment="1">
      <alignment horizontal="center" vertical="center"/>
    </xf>
    <xf numFmtId="2" fontId="16" fillId="8" borderId="0" xfId="0" applyNumberFormat="1" applyFont="1" applyFill="1" applyBorder="1" applyAlignment="1">
      <alignment horizontal="center" vertical="center"/>
    </xf>
    <xf numFmtId="2" fontId="16" fillId="8" borderId="56" xfId="0" applyNumberFormat="1" applyFont="1" applyFill="1" applyBorder="1" applyAlignment="1">
      <alignment horizontal="center" vertical="center"/>
    </xf>
    <xf numFmtId="2" fontId="16" fillId="8" borderId="18" xfId="0" applyNumberFormat="1" applyFont="1" applyFill="1" applyBorder="1" applyAlignment="1">
      <alignment horizontal="center" vertical="center"/>
    </xf>
    <xf numFmtId="2" fontId="16" fillId="8" borderId="62" xfId="0" applyNumberFormat="1" applyFont="1" applyFill="1" applyBorder="1" applyAlignment="1">
      <alignment horizontal="center" vertical="center"/>
    </xf>
    <xf numFmtId="0" fontId="16" fillId="8" borderId="55" xfId="0" applyFont="1" applyFill="1" applyBorder="1" applyAlignment="1">
      <alignment horizontal="center" vertical="center"/>
    </xf>
    <xf numFmtId="0" fontId="16" fillId="8" borderId="0" xfId="0" applyFont="1" applyFill="1" applyBorder="1" applyAlignment="1">
      <alignment horizontal="center" vertical="center"/>
    </xf>
    <xf numFmtId="2" fontId="16" fillId="0" borderId="12" xfId="0" applyNumberFormat="1" applyFont="1" applyFill="1" applyBorder="1" applyAlignment="1">
      <alignment horizontal="center" vertical="center"/>
    </xf>
    <xf numFmtId="2" fontId="16" fillId="0" borderId="49" xfId="0" applyNumberFormat="1" applyFont="1" applyFill="1" applyBorder="1" applyAlignment="1">
      <alignment horizontal="center" vertical="center"/>
    </xf>
    <xf numFmtId="2" fontId="16" fillId="0" borderId="18" xfId="0" applyNumberFormat="1" applyFont="1" applyFill="1" applyBorder="1" applyAlignment="1">
      <alignment horizontal="center" vertical="center"/>
    </xf>
    <xf numFmtId="2" fontId="16" fillId="0" borderId="62" xfId="0" applyNumberFormat="1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12" xfId="0" applyFont="1" applyFill="1" applyBorder="1" applyAlignment="1">
      <alignment horizontal="center" vertical="center"/>
    </xf>
    <xf numFmtId="0" fontId="16" fillId="0" borderId="17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15" fillId="5" borderId="63" xfId="0" applyFont="1" applyFill="1" applyBorder="1" applyAlignment="1">
      <alignment horizontal="center"/>
    </xf>
    <xf numFmtId="0" fontId="14" fillId="13" borderId="11" xfId="0" applyFont="1" applyFill="1" applyBorder="1" applyAlignment="1">
      <alignment horizontal="center" vertical="center" wrapText="1"/>
    </xf>
    <xf numFmtId="0" fontId="14" fillId="13" borderId="12" xfId="0" applyFont="1" applyFill="1" applyBorder="1" applyAlignment="1">
      <alignment horizontal="center" vertical="center" wrapText="1"/>
    </xf>
    <xf numFmtId="0" fontId="14" fillId="13" borderId="49" xfId="0" applyFont="1" applyFill="1" applyBorder="1" applyAlignment="1">
      <alignment horizontal="center" vertical="center" wrapText="1"/>
    </xf>
    <xf numFmtId="0" fontId="14" fillId="13" borderId="17" xfId="0" applyFont="1" applyFill="1" applyBorder="1" applyAlignment="1">
      <alignment horizontal="center" vertical="center" wrapText="1"/>
    </xf>
    <xf numFmtId="0" fontId="14" fillId="13" borderId="18" xfId="0" applyFont="1" applyFill="1" applyBorder="1" applyAlignment="1">
      <alignment horizontal="center" vertical="center" wrapText="1"/>
    </xf>
    <xf numFmtId="0" fontId="14" fillId="13" borderId="62" xfId="0" applyFont="1" applyFill="1" applyBorder="1" applyAlignment="1">
      <alignment horizontal="center" vertical="center" wrapText="1"/>
    </xf>
    <xf numFmtId="0" fontId="11" fillId="10" borderId="11" xfId="0" applyFont="1" applyFill="1" applyBorder="1" applyAlignment="1">
      <alignment horizontal="center" vertical="center"/>
    </xf>
    <xf numFmtId="0" fontId="11" fillId="10" borderId="12" xfId="0" applyFont="1" applyFill="1" applyBorder="1" applyAlignment="1">
      <alignment horizontal="center" vertical="center"/>
    </xf>
    <xf numFmtId="0" fontId="11" fillId="10" borderId="49" xfId="0" applyFont="1" applyFill="1" applyBorder="1" applyAlignment="1">
      <alignment horizontal="center" vertical="center"/>
    </xf>
    <xf numFmtId="0" fontId="11" fillId="10" borderId="55" xfId="0" applyFont="1" applyFill="1" applyBorder="1" applyAlignment="1">
      <alignment horizontal="center" vertical="center"/>
    </xf>
    <xf numFmtId="0" fontId="11" fillId="10" borderId="0" xfId="0" applyFont="1" applyFill="1" applyBorder="1" applyAlignment="1">
      <alignment horizontal="center" vertical="center"/>
    </xf>
    <xf numFmtId="0" fontId="11" fillId="10" borderId="56" xfId="0" applyFont="1" applyFill="1" applyBorder="1" applyAlignment="1">
      <alignment horizontal="center" vertical="center"/>
    </xf>
    <xf numFmtId="0" fontId="11" fillId="10" borderId="17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11" fillId="10" borderId="62" xfId="0" applyFont="1" applyFill="1" applyBorder="1" applyAlignment="1">
      <alignment horizontal="center" vertical="center"/>
    </xf>
    <xf numFmtId="1" fontId="0" fillId="9" borderId="27" xfId="0" applyNumberFormat="1" applyFill="1" applyBorder="1" applyAlignment="1">
      <alignment horizontal="center" vertical="center"/>
    </xf>
    <xf numFmtId="1" fontId="0" fillId="9" borderId="25" xfId="0" applyNumberFormat="1" applyFill="1" applyBorder="1" applyAlignment="1">
      <alignment horizontal="center" vertical="center"/>
    </xf>
    <xf numFmtId="0" fontId="10" fillId="8" borderId="7" xfId="0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32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1" fontId="0" fillId="9" borderId="31" xfId="0" applyNumberFormat="1" applyFill="1" applyBorder="1" applyAlignment="1">
      <alignment horizontal="center" vertical="center"/>
    </xf>
    <xf numFmtId="1" fontId="0" fillId="9" borderId="30" xfId="0" applyNumberForma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40" xfId="0" applyFont="1" applyBorder="1" applyAlignment="1">
      <alignment horizontal="center" vertical="center"/>
    </xf>
    <xf numFmtId="1" fontId="0" fillId="9" borderId="37" xfId="0" applyNumberFormat="1" applyFill="1" applyBorder="1" applyAlignment="1">
      <alignment horizontal="center" vertical="center"/>
    </xf>
    <xf numFmtId="1" fontId="0" fillId="9" borderId="35" xfId="0" applyNumberForma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left" vertical="center" wrapText="1"/>
    </xf>
    <xf numFmtId="0" fontId="6" fillId="5" borderId="9" xfId="0" applyFont="1" applyFill="1" applyBorder="1" applyAlignment="1">
      <alignment horizontal="left" vertical="center" wrapText="1"/>
    </xf>
    <xf numFmtId="0" fontId="6" fillId="5" borderId="10" xfId="0" applyFont="1" applyFill="1" applyBorder="1" applyAlignment="1">
      <alignment horizontal="left" vertical="center" wrapText="1"/>
    </xf>
    <xf numFmtId="169" fontId="3" fillId="6" borderId="8" xfId="0" applyNumberFormat="1" applyFont="1" applyFill="1" applyBorder="1" applyAlignment="1">
      <alignment horizontal="left" vertical="center" wrapText="1"/>
    </xf>
    <xf numFmtId="169" fontId="3" fillId="6" borderId="9" xfId="0" applyNumberFormat="1" applyFont="1" applyFill="1" applyBorder="1" applyAlignment="1">
      <alignment horizontal="left" vertical="center" wrapText="1"/>
    </xf>
    <xf numFmtId="169" fontId="3" fillId="6" borderId="10" xfId="0" applyNumberFormat="1" applyFont="1" applyFill="1" applyBorder="1" applyAlignment="1">
      <alignment horizontal="left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7" fillId="5" borderId="21" xfId="0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/>
    </xf>
    <xf numFmtId="9" fontId="3" fillId="5" borderId="69" xfId="0" applyNumberFormat="1" applyFont="1" applyFill="1" applyBorder="1" applyAlignment="1">
      <alignment horizontal="center"/>
    </xf>
    <xf numFmtId="0" fontId="3" fillId="5" borderId="70" xfId="0" applyFont="1" applyFill="1" applyBorder="1" applyAlignment="1">
      <alignment horizontal="center"/>
    </xf>
    <xf numFmtId="0" fontId="3" fillId="5" borderId="71" xfId="0" applyFont="1" applyFill="1" applyBorder="1" applyAlignment="1">
      <alignment horizontal="center"/>
    </xf>
    <xf numFmtId="9" fontId="3" fillId="5" borderId="75" xfId="0" applyNumberFormat="1" applyFont="1" applyFill="1" applyBorder="1" applyAlignment="1">
      <alignment horizontal="center"/>
    </xf>
    <xf numFmtId="0" fontId="3" fillId="5" borderId="76" xfId="0" applyFont="1" applyFill="1" applyBorder="1" applyAlignment="1">
      <alignment horizontal="center"/>
    </xf>
    <xf numFmtId="0" fontId="3" fillId="5" borderId="77" xfId="0" applyFont="1" applyFill="1" applyBorder="1" applyAlignment="1">
      <alignment horizontal="center" vertical="center"/>
    </xf>
    <xf numFmtId="0" fontId="3" fillId="5" borderId="78" xfId="0" applyFont="1" applyFill="1" applyBorder="1" applyAlignment="1">
      <alignment horizontal="center" vertical="center"/>
    </xf>
    <xf numFmtId="0" fontId="3" fillId="5" borderId="79" xfId="0" applyFont="1" applyFill="1" applyBorder="1" applyAlignment="1">
      <alignment horizontal="center" vertical="center"/>
    </xf>
    <xf numFmtId="0" fontId="3" fillId="5" borderId="80" xfId="0" applyFont="1" applyFill="1" applyBorder="1" applyAlignment="1">
      <alignment horizontal="center" vertical="center"/>
    </xf>
    <xf numFmtId="0" fontId="3" fillId="5" borderId="81" xfId="0" applyFont="1" applyFill="1" applyBorder="1" applyAlignment="1">
      <alignment horizontal="center" vertical="center"/>
    </xf>
    <xf numFmtId="0" fontId="3" fillId="5" borderId="82" xfId="0" applyFont="1" applyFill="1" applyBorder="1" applyAlignment="1">
      <alignment horizontal="center" vertical="center"/>
    </xf>
    <xf numFmtId="0" fontId="17" fillId="7" borderId="72" xfId="0" applyFont="1" applyFill="1" applyBorder="1" applyAlignment="1">
      <alignment horizontal="center" vertical="center" textRotation="90" wrapText="1"/>
    </xf>
    <xf numFmtId="0" fontId="17" fillId="7" borderId="73" xfId="0" applyFont="1" applyFill="1" applyBorder="1" applyAlignment="1">
      <alignment horizontal="center" vertical="center" textRotation="90" wrapText="1"/>
    </xf>
    <xf numFmtId="0" fontId="17" fillId="7" borderId="74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17"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u val="none"/>
        <color theme="0"/>
      </font>
      <fill>
        <patternFill>
          <bgColor rgb="FF00B050"/>
        </patternFill>
      </fill>
    </dxf>
    <dxf>
      <font>
        <b/>
        <i val="0"/>
        <color theme="0" tint="-4.9989318521683403E-2"/>
      </font>
      <fill>
        <patternFill>
          <bgColor rgb="FF5D97CE"/>
        </patternFill>
      </fill>
    </dxf>
    <dxf>
      <font>
        <b/>
        <i val="0"/>
        <color theme="0" tint="-4.9989318521683403E-2"/>
      </font>
      <fill>
        <patternFill>
          <bgColor rgb="FF0073D4"/>
        </patternFill>
      </fill>
    </dxf>
    <dxf>
      <font>
        <b/>
        <i val="0"/>
        <color theme="0" tint="-4.9989318521683403E-2"/>
      </font>
      <fill>
        <patternFill>
          <bgColor rgb="FF2E3DB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38100</xdr:colOff>
      <xdr:row>22</xdr:row>
      <xdr:rowOff>152400</xdr:rowOff>
    </xdr:from>
    <xdr:to>
      <xdr:col>30</xdr:col>
      <xdr:colOff>330200</xdr:colOff>
      <xdr:row>28</xdr:row>
      <xdr:rowOff>203200</xdr:rowOff>
    </xdr:to>
    <xdr:sp macro="" textlink="">
      <xdr:nvSpPr>
        <xdr:cNvPr id="2" name="Rounded Rectangle 1"/>
        <xdr:cNvSpPr/>
      </xdr:nvSpPr>
      <xdr:spPr>
        <a:xfrm>
          <a:off x="8674100" y="4546600"/>
          <a:ext cx="1435100" cy="469900"/>
        </a:xfrm>
        <a:prstGeom prst="roundRect">
          <a:avLst/>
        </a:prstGeom>
        <a:gradFill>
          <a:gsLst>
            <a:gs pos="0">
              <a:schemeClr val="tx1">
                <a:lumMod val="95000"/>
                <a:lumOff val="5000"/>
              </a:schemeClr>
            </a:gs>
            <a:gs pos="49000">
              <a:schemeClr val="tx1">
                <a:lumMod val="65000"/>
                <a:lumOff val="35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  <a:lin ang="5400000" scaled="1"/>
        </a:gra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SUBMIT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IEGO%20SIMULATOR/RIEGO%20SIMULATOR%20cop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PROGRAM"/>
      <sheetName val="Sheet1"/>
      <sheetName val="Sheet3"/>
      <sheetName val="Sheet2"/>
      <sheetName val="LIST (ALL LIST USED HERE)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R43"/>
  <sheetViews>
    <sheetView tabSelected="1" workbookViewId="0">
      <selection activeCell="AE34" sqref="AE34"/>
    </sheetView>
  </sheetViews>
  <sheetFormatPr baseColWidth="10" defaultRowHeight="15" x14ac:dyDescent="0.2"/>
  <cols>
    <col min="1" max="3" width="5" customWidth="1"/>
    <col min="4" max="4" width="8.33203125" customWidth="1"/>
    <col min="5" max="5" width="4.33203125" customWidth="1"/>
    <col min="6" max="6" width="0.6640625" customWidth="1"/>
    <col min="7" max="23" width="5" customWidth="1"/>
    <col min="24" max="27" width="5" hidden="1" customWidth="1"/>
    <col min="28" max="33" width="5" customWidth="1"/>
    <col min="35" max="35" width="10.83203125" style="5"/>
    <col min="64" max="64" width="10.83203125" style="5"/>
    <col min="93" max="96" width="10.83203125" style="5"/>
  </cols>
  <sheetData>
    <row r="1" spans="2:96" ht="16" thickBot="1" x14ac:dyDescent="0.25"/>
    <row r="2" spans="2:96" ht="26" customHeight="1" thickBot="1" x14ac:dyDescent="0.25">
      <c r="C2" s="165" t="s">
        <v>27</v>
      </c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7"/>
    </row>
    <row r="3" spans="2:96" ht="6" customHeight="1" thickBot="1" x14ac:dyDescent="0.25"/>
    <row r="4" spans="2:96" ht="16" customHeight="1" thickBot="1" x14ac:dyDescent="0.25">
      <c r="C4" s="168">
        <f ca="1">NOW()</f>
        <v>42478.614721296297</v>
      </c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70"/>
    </row>
    <row r="5" spans="2:96" ht="10" customHeight="1" thickBot="1" x14ac:dyDescent="0.25"/>
    <row r="6" spans="2:96" ht="16" customHeight="1" x14ac:dyDescent="0.2">
      <c r="E6" s="171" t="s">
        <v>28</v>
      </c>
      <c r="F6" s="172"/>
      <c r="G6" s="173"/>
      <c r="H6" s="174" t="s">
        <v>29</v>
      </c>
      <c r="I6" s="175"/>
      <c r="J6" s="175"/>
      <c r="K6" s="175"/>
      <c r="L6" s="175"/>
      <c r="M6" s="175"/>
      <c r="N6" s="175"/>
      <c r="O6" s="175"/>
      <c r="P6" s="175"/>
      <c r="Q6" s="175"/>
      <c r="R6" s="176"/>
      <c r="T6" s="177" t="s">
        <v>30</v>
      </c>
      <c r="U6" s="177"/>
      <c r="V6" s="177"/>
    </row>
    <row r="7" spans="2:96" ht="16" customHeight="1" thickBot="1" x14ac:dyDescent="0.25">
      <c r="E7" s="6" t="s">
        <v>10</v>
      </c>
      <c r="F7" s="7" t="s">
        <v>31</v>
      </c>
      <c r="G7" s="8" t="s">
        <v>11</v>
      </c>
      <c r="H7" s="9" t="s">
        <v>32</v>
      </c>
      <c r="I7" s="10" t="s">
        <v>33</v>
      </c>
      <c r="J7" s="10" t="s">
        <v>34</v>
      </c>
      <c r="K7" s="10" t="s">
        <v>35</v>
      </c>
      <c r="L7" s="10" t="s">
        <v>36</v>
      </c>
      <c r="M7" s="10" t="s">
        <v>37</v>
      </c>
      <c r="N7" s="10" t="s">
        <v>38</v>
      </c>
      <c r="O7" s="11" t="s">
        <v>39</v>
      </c>
      <c r="P7" s="10" t="s">
        <v>40</v>
      </c>
      <c r="Q7" s="178" t="s">
        <v>12</v>
      </c>
      <c r="R7" s="179"/>
      <c r="T7" s="177"/>
      <c r="U7" s="177"/>
      <c r="V7" s="177"/>
      <c r="Y7" s="12" t="s">
        <v>28</v>
      </c>
    </row>
    <row r="8" spans="2:96" ht="16" customHeight="1" x14ac:dyDescent="0.2">
      <c r="B8" s="191" t="s">
        <v>73</v>
      </c>
      <c r="C8" s="180" t="s">
        <v>13</v>
      </c>
      <c r="D8" s="13" t="s">
        <v>41</v>
      </c>
      <c r="E8" s="14">
        <v>0</v>
      </c>
      <c r="F8" s="15" t="s">
        <v>31</v>
      </c>
      <c r="G8" s="16">
        <v>0</v>
      </c>
      <c r="H8" s="17" t="s">
        <v>14</v>
      </c>
      <c r="I8" s="17" t="s">
        <v>17</v>
      </c>
      <c r="J8" s="17" t="s">
        <v>17</v>
      </c>
      <c r="K8" s="17" t="s">
        <v>17</v>
      </c>
      <c r="L8" s="17" t="s">
        <v>17</v>
      </c>
      <c r="M8" s="17" t="s">
        <v>17</v>
      </c>
      <c r="N8" s="17" t="s">
        <v>17</v>
      </c>
      <c r="O8" s="18" t="s">
        <v>17</v>
      </c>
      <c r="P8" s="18" t="s">
        <v>17</v>
      </c>
      <c r="Q8" s="143">
        <v>0</v>
      </c>
      <c r="R8" s="144"/>
      <c r="T8" s="154">
        <v>100</v>
      </c>
      <c r="U8" s="155"/>
      <c r="V8" s="160" t="s">
        <v>0</v>
      </c>
      <c r="Y8" s="151">
        <f t="shared" ref="Y8:Y13" si="0">G8+E8</f>
        <v>0</v>
      </c>
      <c r="Z8" s="151"/>
    </row>
    <row r="9" spans="2:96" ht="16" customHeight="1" x14ac:dyDescent="0.2">
      <c r="B9" s="192"/>
      <c r="C9" s="181" t="s">
        <v>16</v>
      </c>
      <c r="D9" s="19" t="s">
        <v>42</v>
      </c>
      <c r="E9" s="20">
        <v>4.1666666666666699E-2</v>
      </c>
      <c r="F9" s="21" t="s">
        <v>31</v>
      </c>
      <c r="G9" s="22">
        <v>0</v>
      </c>
      <c r="H9" s="17" t="s">
        <v>17</v>
      </c>
      <c r="I9" s="17" t="s">
        <v>14</v>
      </c>
      <c r="J9" s="17" t="s">
        <v>17</v>
      </c>
      <c r="K9" s="17" t="s">
        <v>17</v>
      </c>
      <c r="L9" s="17" t="s">
        <v>17</v>
      </c>
      <c r="M9" s="17" t="s">
        <v>17</v>
      </c>
      <c r="N9" s="17" t="s">
        <v>17</v>
      </c>
      <c r="O9" s="18" t="s">
        <v>17</v>
      </c>
      <c r="P9" s="18" t="s">
        <v>17</v>
      </c>
      <c r="Q9" s="152">
        <v>0</v>
      </c>
      <c r="R9" s="153"/>
      <c r="T9" s="156"/>
      <c r="U9" s="157"/>
      <c r="V9" s="161"/>
      <c r="Y9" s="151">
        <f t="shared" si="0"/>
        <v>4.1666666666666699E-2</v>
      </c>
      <c r="Z9" s="151"/>
    </row>
    <row r="10" spans="2:96" ht="17" customHeight="1" thickBot="1" x14ac:dyDescent="0.25">
      <c r="B10" s="193"/>
      <c r="C10" s="182" t="s">
        <v>19</v>
      </c>
      <c r="D10" s="23"/>
      <c r="E10" s="24">
        <v>8.3333333333333301E-2</v>
      </c>
      <c r="F10" s="25" t="s">
        <v>31</v>
      </c>
      <c r="G10" s="26">
        <v>0</v>
      </c>
      <c r="H10" s="27" t="s">
        <v>17</v>
      </c>
      <c r="I10" s="27" t="s">
        <v>17</v>
      </c>
      <c r="J10" s="27" t="s">
        <v>14</v>
      </c>
      <c r="K10" s="27" t="s">
        <v>17</v>
      </c>
      <c r="L10" s="27" t="s">
        <v>17</v>
      </c>
      <c r="M10" s="27" t="s">
        <v>17</v>
      </c>
      <c r="N10" s="27" t="s">
        <v>17</v>
      </c>
      <c r="O10" s="28" t="s">
        <v>17</v>
      </c>
      <c r="P10" s="28" t="s">
        <v>17</v>
      </c>
      <c r="Q10" s="163">
        <v>0</v>
      </c>
      <c r="R10" s="164"/>
      <c r="T10" s="158"/>
      <c r="U10" s="159"/>
      <c r="V10" s="162"/>
      <c r="Y10" s="151">
        <f t="shared" si="0"/>
        <v>8.3333333333333301E-2</v>
      </c>
      <c r="Z10" s="151"/>
    </row>
    <row r="11" spans="2:96" ht="16" customHeight="1" x14ac:dyDescent="0.2">
      <c r="B11" s="191" t="s">
        <v>74</v>
      </c>
      <c r="C11" s="183" t="s">
        <v>13</v>
      </c>
      <c r="D11" s="29" t="s">
        <v>43</v>
      </c>
      <c r="E11" s="14">
        <v>0.16666666666666699</v>
      </c>
      <c r="F11" s="15" t="s">
        <v>31</v>
      </c>
      <c r="G11" s="16">
        <v>0</v>
      </c>
      <c r="H11" s="17" t="s">
        <v>17</v>
      </c>
      <c r="I11" s="17" t="s">
        <v>17</v>
      </c>
      <c r="J11" s="17" t="s">
        <v>17</v>
      </c>
      <c r="K11" s="17" t="s">
        <v>17</v>
      </c>
      <c r="L11" s="17" t="s">
        <v>17</v>
      </c>
      <c r="M11" s="17" t="s">
        <v>17</v>
      </c>
      <c r="N11" s="17" t="s">
        <v>17</v>
      </c>
      <c r="O11" s="18" t="s">
        <v>17</v>
      </c>
      <c r="P11" s="18" t="s">
        <v>17</v>
      </c>
      <c r="Q11" s="143">
        <v>0</v>
      </c>
      <c r="R11" s="144"/>
      <c r="T11" s="145">
        <f>T8</f>
        <v>100</v>
      </c>
      <c r="U11" s="146"/>
      <c r="V11" s="149" t="s">
        <v>0</v>
      </c>
      <c r="Y11" s="151">
        <f t="shared" si="0"/>
        <v>0.16666666666666699</v>
      </c>
      <c r="Z11" s="151"/>
    </row>
    <row r="12" spans="2:96" ht="16" customHeight="1" x14ac:dyDescent="0.2">
      <c r="B12" s="192"/>
      <c r="C12" s="181" t="s">
        <v>16</v>
      </c>
      <c r="D12" s="30" t="s">
        <v>44</v>
      </c>
      <c r="E12" s="20">
        <v>0.20833333333333301</v>
      </c>
      <c r="F12" s="21" t="s">
        <v>31</v>
      </c>
      <c r="G12" s="22">
        <v>0</v>
      </c>
      <c r="H12" s="17" t="s">
        <v>17</v>
      </c>
      <c r="I12" s="17" t="s">
        <v>17</v>
      </c>
      <c r="J12" s="17" t="s">
        <v>17</v>
      </c>
      <c r="K12" s="17" t="s">
        <v>17</v>
      </c>
      <c r="L12" s="17" t="s">
        <v>17</v>
      </c>
      <c r="M12" s="17" t="s">
        <v>17</v>
      </c>
      <c r="N12" s="17" t="s">
        <v>17</v>
      </c>
      <c r="O12" s="18" t="s">
        <v>17</v>
      </c>
      <c r="P12" s="18" t="s">
        <v>17</v>
      </c>
      <c r="Q12" s="152">
        <v>0</v>
      </c>
      <c r="R12" s="153"/>
      <c r="T12" s="145"/>
      <c r="U12" s="146"/>
      <c r="V12" s="149"/>
      <c r="Y12" s="151">
        <f t="shared" si="0"/>
        <v>0.20833333333333301</v>
      </c>
      <c r="Z12" s="151"/>
    </row>
    <row r="13" spans="2:96" ht="17" customHeight="1" thickBot="1" x14ac:dyDescent="0.25">
      <c r="B13" s="193"/>
      <c r="C13" s="184" t="s">
        <v>19</v>
      </c>
      <c r="D13" s="31"/>
      <c r="E13" s="20">
        <v>0.25</v>
      </c>
      <c r="F13" s="21" t="s">
        <v>31</v>
      </c>
      <c r="G13" s="22">
        <v>0</v>
      </c>
      <c r="H13" s="17" t="s">
        <v>17</v>
      </c>
      <c r="I13" s="17" t="s">
        <v>17</v>
      </c>
      <c r="J13" s="17" t="s">
        <v>17</v>
      </c>
      <c r="K13" s="17" t="s">
        <v>17</v>
      </c>
      <c r="L13" s="17" t="s">
        <v>17</v>
      </c>
      <c r="M13" s="17" t="s">
        <v>17</v>
      </c>
      <c r="N13" s="17" t="s">
        <v>17</v>
      </c>
      <c r="O13" s="18" t="s">
        <v>17</v>
      </c>
      <c r="P13" s="18" t="s">
        <v>17</v>
      </c>
      <c r="Q13" s="152">
        <v>0</v>
      </c>
      <c r="R13" s="153"/>
      <c r="T13" s="147"/>
      <c r="U13" s="148"/>
      <c r="V13" s="150"/>
      <c r="Y13" s="151">
        <f t="shared" si="0"/>
        <v>0.25</v>
      </c>
      <c r="Z13" s="151"/>
    </row>
    <row r="14" spans="2:96" ht="10" customHeight="1" thickBot="1" x14ac:dyDescent="0.25"/>
    <row r="15" spans="2:96" ht="16" customHeight="1" x14ac:dyDescent="0.2">
      <c r="C15" s="32"/>
      <c r="D15" s="32"/>
      <c r="E15" s="101" t="s">
        <v>45</v>
      </c>
      <c r="F15" s="33"/>
      <c r="G15" s="103" t="s">
        <v>46</v>
      </c>
      <c r="H15" s="105" t="s">
        <v>47</v>
      </c>
      <c r="I15" s="105"/>
      <c r="J15" s="105" t="s">
        <v>47</v>
      </c>
      <c r="K15" s="105"/>
      <c r="L15" s="106" t="s">
        <v>28</v>
      </c>
      <c r="M15" s="106"/>
      <c r="N15" s="106" t="s">
        <v>48</v>
      </c>
      <c r="O15" s="108"/>
      <c r="Q15" s="134" t="s">
        <v>49</v>
      </c>
      <c r="R15" s="135"/>
      <c r="S15" s="135"/>
      <c r="T15" s="135"/>
      <c r="U15" s="135"/>
      <c r="V15" s="136"/>
      <c r="Y15" s="34"/>
      <c r="Z15" s="34"/>
      <c r="AA15" s="34"/>
      <c r="AB15" s="34"/>
      <c r="AF15" s="5"/>
      <c r="AI15"/>
      <c r="BI15" s="5"/>
      <c r="BL15"/>
      <c r="CL15" s="5"/>
      <c r="CM15" s="5"/>
      <c r="CN15" s="5"/>
      <c r="CP15"/>
      <c r="CQ15"/>
      <c r="CR15"/>
    </row>
    <row r="16" spans="2:96" ht="17" customHeight="1" thickBot="1" x14ac:dyDescent="0.25">
      <c r="C16" s="32"/>
      <c r="D16" s="32"/>
      <c r="E16" s="102"/>
      <c r="F16" s="35"/>
      <c r="G16" s="104"/>
      <c r="H16" s="110" t="s">
        <v>50</v>
      </c>
      <c r="I16" s="110"/>
      <c r="J16" s="110" t="s">
        <v>51</v>
      </c>
      <c r="K16" s="110"/>
      <c r="L16" s="107"/>
      <c r="M16" s="107"/>
      <c r="N16" s="107"/>
      <c r="O16" s="109"/>
      <c r="Q16" s="137"/>
      <c r="R16" s="138"/>
      <c r="S16" s="138"/>
      <c r="T16" s="138"/>
      <c r="U16" s="138"/>
      <c r="V16" s="139"/>
      <c r="Y16" s="36"/>
      <c r="Z16" s="37"/>
      <c r="AA16" s="37"/>
      <c r="AB16" s="37"/>
      <c r="AF16" s="5"/>
      <c r="AI16"/>
      <c r="BI16" s="5"/>
      <c r="BL16"/>
      <c r="CL16" s="5"/>
      <c r="CM16" s="5"/>
      <c r="CN16" s="5"/>
      <c r="CP16"/>
      <c r="CQ16"/>
      <c r="CR16"/>
    </row>
    <row r="17" spans="2:96" ht="16" customHeight="1" x14ac:dyDescent="0.2">
      <c r="B17" s="191" t="s">
        <v>76</v>
      </c>
      <c r="C17" s="185" t="s">
        <v>52</v>
      </c>
      <c r="D17" s="38" t="s">
        <v>1</v>
      </c>
      <c r="E17" s="66">
        <v>2</v>
      </c>
      <c r="F17" s="72"/>
      <c r="G17" s="39" t="s">
        <v>13</v>
      </c>
      <c r="H17" s="73">
        <f>(E17*$T$8)/100</f>
        <v>2</v>
      </c>
      <c r="I17" s="73"/>
      <c r="J17" s="74">
        <f>H17/1440</f>
        <v>1.3888888888888889E-3</v>
      </c>
      <c r="K17" s="74"/>
      <c r="L17" s="74">
        <f>IF(G17="A",$Y$8,IF(G17="B",$Y$9,IF(G17="C",$Y$10,"Start Time")))</f>
        <v>0</v>
      </c>
      <c r="M17" s="74"/>
      <c r="N17" s="74">
        <f>L17+J17</f>
        <v>1.3888888888888889E-3</v>
      </c>
      <c r="O17" s="73"/>
      <c r="Q17" s="137"/>
      <c r="R17" s="138"/>
      <c r="S17" s="138"/>
      <c r="T17" s="138"/>
      <c r="U17" s="138"/>
      <c r="V17" s="139"/>
      <c r="Y17" s="40"/>
      <c r="Z17" s="40"/>
      <c r="AA17" s="41"/>
      <c r="AB17" s="34"/>
      <c r="AF17" s="5"/>
      <c r="AI17"/>
      <c r="BI17" s="5"/>
      <c r="BL17"/>
      <c r="CL17" s="5"/>
      <c r="CM17" s="5"/>
      <c r="CN17" s="5"/>
      <c r="CP17"/>
      <c r="CQ17"/>
      <c r="CR17"/>
    </row>
    <row r="18" spans="2:96" ht="16" customHeight="1" thickBot="1" x14ac:dyDescent="0.25">
      <c r="B18" s="192"/>
      <c r="C18" s="186" t="s">
        <v>53</v>
      </c>
      <c r="D18" s="42" t="s">
        <v>54</v>
      </c>
      <c r="E18" s="66">
        <v>5</v>
      </c>
      <c r="F18" s="72"/>
      <c r="G18" s="39" t="s">
        <v>13</v>
      </c>
      <c r="H18" s="73">
        <f t="shared" ref="H18:H28" si="1">(E18*$T$8)/100</f>
        <v>5</v>
      </c>
      <c r="I18" s="73"/>
      <c r="J18" s="74">
        <f t="shared" ref="J18:J28" si="2">H18/1440</f>
        <v>3.472222222222222E-3</v>
      </c>
      <c r="K18" s="74"/>
      <c r="L18" s="74">
        <f>IF(AND(G18="A",G17="A"),N17,IF(AND(G18="A",G17&lt;&gt;"A"),$Y$8,IF(AND(G18="B",G17="B"),N17,IF(AND(G18="B",G17&lt;&gt;"B"),$Y$9,IF(AND(G18="C",G17="C"),N17,IF(AND(G18="C",G17&lt;&gt;"C"),$Y$10,"Start Time"))))))</f>
        <v>1.3888888888888889E-3</v>
      </c>
      <c r="M18" s="74"/>
      <c r="N18" s="74">
        <f t="shared" ref="N18:N28" si="3">L18+J18</f>
        <v>4.8611111111111112E-3</v>
      </c>
      <c r="O18" s="73"/>
      <c r="Q18" s="140"/>
      <c r="R18" s="141"/>
      <c r="S18" s="141"/>
      <c r="T18" s="141"/>
      <c r="U18" s="141"/>
      <c r="V18" s="142"/>
      <c r="Y18" s="43"/>
      <c r="Z18" s="43"/>
      <c r="AA18" s="37"/>
      <c r="AF18" s="5"/>
      <c r="AI18"/>
      <c r="BI18" s="5"/>
      <c r="BL18"/>
      <c r="CL18" s="5"/>
      <c r="CM18" s="5"/>
      <c r="CN18" s="5"/>
      <c r="CP18"/>
      <c r="CQ18"/>
      <c r="CR18"/>
    </row>
    <row r="19" spans="2:96" ht="16" customHeight="1" thickBot="1" x14ac:dyDescent="0.25">
      <c r="B19" s="192"/>
      <c r="C19" s="186" t="s">
        <v>55</v>
      </c>
      <c r="D19" s="42" t="s">
        <v>2</v>
      </c>
      <c r="E19" s="66">
        <v>10</v>
      </c>
      <c r="F19" s="72"/>
      <c r="G19" s="39" t="s">
        <v>13</v>
      </c>
      <c r="H19" s="73">
        <f t="shared" si="1"/>
        <v>10</v>
      </c>
      <c r="I19" s="73"/>
      <c r="J19" s="74">
        <f t="shared" si="2"/>
        <v>6.9444444444444441E-3</v>
      </c>
      <c r="K19" s="74"/>
      <c r="L19" s="74">
        <f>IF(AND(G19="A",G18="A"),N18,IF(AND(G19="A",G17="A"),N17,IF(AND(G19="A",G18&lt;&gt;"A",G17&lt;&gt;"A"),$Y$8,IF(AND(G19="B",G18="B"),N18,IF(AND(G19="B",G17="B"),N17,IF(AND(G19="B",G18&lt;&gt;"B",G17&lt;&gt;"B"),$Y$9,IF(AND(G19="C",G18="C"),N18,IF(AND(G19="C",G17="C"),N17,IF(G19="C",$Y$10,"Start Time")))))))))</f>
        <v>4.8611111111111112E-3</v>
      </c>
      <c r="M19" s="74"/>
      <c r="N19" s="74">
        <f t="shared" si="3"/>
        <v>1.1805555555555555E-2</v>
      </c>
      <c r="O19" s="73"/>
      <c r="Q19" s="44"/>
      <c r="R19" s="44"/>
      <c r="S19" s="44"/>
      <c r="T19" s="44"/>
      <c r="U19" s="44"/>
      <c r="V19" s="44"/>
      <c r="Y19" s="45"/>
      <c r="Z19" s="45"/>
      <c r="AF19" s="5"/>
      <c r="AI19"/>
      <c r="BI19" s="5"/>
      <c r="BL19"/>
      <c r="CL19" s="5"/>
      <c r="CM19" s="5"/>
      <c r="CN19" s="5"/>
      <c r="CP19"/>
      <c r="CQ19"/>
      <c r="CR19"/>
    </row>
    <row r="20" spans="2:96" ht="17" customHeight="1" x14ac:dyDescent="0.2">
      <c r="B20" s="192"/>
      <c r="C20" s="186" t="s">
        <v>56</v>
      </c>
      <c r="D20" s="46" t="s">
        <v>3</v>
      </c>
      <c r="E20" s="66">
        <v>15</v>
      </c>
      <c r="F20" s="72"/>
      <c r="G20" s="39" t="s">
        <v>16</v>
      </c>
      <c r="H20" s="73">
        <f t="shared" si="1"/>
        <v>15</v>
      </c>
      <c r="I20" s="73"/>
      <c r="J20" s="74">
        <f t="shared" si="2"/>
        <v>1.0416666666666666E-2</v>
      </c>
      <c r="K20" s="74"/>
      <c r="L20" s="74">
        <f>IF(AND(G20="A",G19="A"),N19,IF(AND(G20="A",G18="A"),N18,IF(AND(G20="A",G17="A"),N17,IF(AND(G20="A",G19&lt;&gt;"A",G18&lt;&gt;"A",G17&lt;&gt;"A"),$Y$8,IF(AND(G20="B",G19="B"),N19,IF(AND(G20="B",G18="B"),N18,IF(AND(G20="B",G17="B"),N17,IF(AND(G20="B",G19&lt;&gt;"B",G18&lt;&gt;"B"),$Y$9,IF(AND(G20="C",G19="C"),N19,IF(AND(G20="C",G18="C"),N18,IF(AND(G20="C",G17="B"),N17,IF(G20="C",$Y$10,"Start Time"))))))))))))</f>
        <v>4.1666666666666699E-2</v>
      </c>
      <c r="M20" s="74"/>
      <c r="N20" s="74">
        <f t="shared" si="3"/>
        <v>5.2083333333333363E-2</v>
      </c>
      <c r="O20" s="73"/>
      <c r="P20" t="s">
        <v>57</v>
      </c>
      <c r="Q20" s="128" t="s">
        <v>58</v>
      </c>
      <c r="R20" s="129"/>
      <c r="S20" s="129"/>
      <c r="T20" s="129"/>
      <c r="U20" s="129"/>
      <c r="V20" s="130"/>
      <c r="Y20" s="45"/>
      <c r="Z20" s="45"/>
      <c r="AB20" s="47" t="s">
        <v>59</v>
      </c>
      <c r="AC20" s="127" t="s">
        <v>60</v>
      </c>
      <c r="AD20" s="127"/>
      <c r="AE20" s="127"/>
    </row>
    <row r="21" spans="2:96" ht="17" customHeight="1" thickBot="1" x14ac:dyDescent="0.25">
      <c r="B21" s="192"/>
      <c r="C21" s="186" t="s">
        <v>61</v>
      </c>
      <c r="D21" s="42" t="s">
        <v>1</v>
      </c>
      <c r="E21" s="66">
        <v>20</v>
      </c>
      <c r="F21" s="72"/>
      <c r="G21" s="39" t="s">
        <v>19</v>
      </c>
      <c r="H21" s="73">
        <f t="shared" si="1"/>
        <v>20</v>
      </c>
      <c r="I21" s="73"/>
      <c r="J21" s="74">
        <f t="shared" si="2"/>
        <v>1.3888888888888888E-2</v>
      </c>
      <c r="K21" s="74"/>
      <c r="L21" s="74">
        <f>IF(AND(G21="A",G20="A"),N20,IF(AND(G21="A",G19="A"),N19,IF(AND(G21="A",G18="A"),N18,IF(AND(G21="A",G17="A"),N17,IF(AND(G21="A",G20&lt;&gt;"A",G19&lt;&gt;"A",G18&lt;&gt;"A",G17&lt;&gt;"A"),$Y$8,IF(AND(G21="B",G20="B"),N20,IF(AND(G21="B",G19="B"),N19,IF(AND(G21="B",G18="B"),N18,IF(AND(G21="B",G17="B"),N17,IF(AND(G21="B",G20&lt;&gt;"B",G19&lt;&gt;"B",G18&lt;&gt;"B",G17&lt;&gt;"B"),$Y$9,IF(AND(G21="C",G20="C"),N20,IF(AND(G21="C",G19="C"),N19,IF(AND(G21="C",G18="C"),N18,IF(AND(G21="C",G17="C"),N17,IF(AND(G21="C",G20&lt;&gt;"C",G19&lt;&gt;"C",G18&lt;&gt;"C",G17&lt;&gt;"C"),$Y$10,"Start Time")))))))))))))))</f>
        <v>8.3333333333333301E-2</v>
      </c>
      <c r="M21" s="74"/>
      <c r="N21" s="74">
        <f t="shared" si="3"/>
        <v>9.7222222222222182E-2</v>
      </c>
      <c r="O21" s="73"/>
      <c r="Q21" s="131"/>
      <c r="R21" s="132"/>
      <c r="S21" s="132"/>
      <c r="T21" s="132"/>
      <c r="U21" s="132"/>
      <c r="V21" s="133"/>
      <c r="Y21" s="45"/>
      <c r="Z21" s="45"/>
      <c r="AB21" s="48">
        <v>2.2000000000000002</v>
      </c>
      <c r="AC21" s="67">
        <v>8</v>
      </c>
      <c r="AD21" s="67"/>
      <c r="AE21" s="67"/>
    </row>
    <row r="22" spans="2:96" ht="17" customHeight="1" x14ac:dyDescent="0.2">
      <c r="B22" s="192"/>
      <c r="C22" s="186" t="s">
        <v>62</v>
      </c>
      <c r="D22" s="42" t="s">
        <v>54</v>
      </c>
      <c r="E22" s="66">
        <v>30</v>
      </c>
      <c r="F22" s="72"/>
      <c r="G22" s="39" t="s">
        <v>19</v>
      </c>
      <c r="H22" s="73">
        <f t="shared" si="1"/>
        <v>30</v>
      </c>
      <c r="I22" s="73"/>
      <c r="J22" s="74">
        <f t="shared" si="2"/>
        <v>2.0833333333333332E-2</v>
      </c>
      <c r="K22" s="74"/>
      <c r="L22" s="74">
        <f>IF(AND(G22="A",G21="A"),N21,IF(AND(G22="A",G20="A"),N20,IF(AND(G22="A",G19="A"),N19,IF(AND(G22="A",G18="A"),N18,IF(AND(G22="A",G17="A"),N17,IF(AND(G22="A",G21&lt;&gt;"A",G20&lt;&gt;"A",G19&lt;&gt;"A",G18&lt;&gt;"A",G17&lt;&gt;"A"),$Y$8,IF(AND(G22="B",G21="B"),N21,IF(AND(G22="B",G20="B"),N20,IF(AND(G22="B",G19="B"),N19,IF(AND(G22="B",G18="B"),N18,IF(AND(G22="B",G17="B"),N17,IF(AND(G22="B",G21&lt;&gt;"B",G20&lt;&gt;"B",G19&lt;&gt;"B",G18&lt;&gt;"B",G17&lt;&gt;"B"),$Y$9,IF(AND(G22="C",G21="C"),N21,IF(AND(G22="C",G20="C"),N20,IF(AND(G22="C",G19="C"),N19,IF(AND(G22="C",G18="C"),N18,IF(AND(G22="C",G17="C"),N17,IF(AND(G22="C",G21&lt;&gt;"C",G20&lt;&gt;"C",G19&lt;&gt;"C",G18&lt;&gt;"C",G17&lt;&gt;"C"),$Y$10,"Start Time"))))))))))))))))))</f>
        <v>9.7222222222222182E-2</v>
      </c>
      <c r="M22" s="74"/>
      <c r="N22" s="74">
        <f t="shared" si="3"/>
        <v>0.11805555555555551</v>
      </c>
      <c r="O22" s="73"/>
      <c r="Q22" s="123" t="s">
        <v>63</v>
      </c>
      <c r="R22" s="124"/>
      <c r="S22" s="124"/>
      <c r="T22" s="124"/>
      <c r="U22" s="119">
        <f>((H17+H21)/60)*AB21*AC21</f>
        <v>6.4533333333333331</v>
      </c>
      <c r="V22" s="120"/>
      <c r="Y22" s="45"/>
      <c r="Z22" s="45"/>
      <c r="AB22" s="48">
        <v>2.2000000000000002</v>
      </c>
      <c r="AC22" s="67">
        <v>16</v>
      </c>
      <c r="AD22" s="67"/>
      <c r="AE22" s="67"/>
    </row>
    <row r="23" spans="2:96" ht="17" customHeight="1" thickBot="1" x14ac:dyDescent="0.25">
      <c r="B23" s="192"/>
      <c r="C23" s="186" t="s">
        <v>64</v>
      </c>
      <c r="D23" s="42" t="s">
        <v>2</v>
      </c>
      <c r="E23" s="75">
        <v>45</v>
      </c>
      <c r="F23" s="76"/>
      <c r="G23" s="49" t="s">
        <v>19</v>
      </c>
      <c r="H23" s="73">
        <f t="shared" si="1"/>
        <v>45</v>
      </c>
      <c r="I23" s="73"/>
      <c r="J23" s="74">
        <f t="shared" si="2"/>
        <v>3.125E-2</v>
      </c>
      <c r="K23" s="74"/>
      <c r="L23" s="74">
        <f>IF(AND(G23="A",G22="A"),N22,IF(AND(G23="A",G21="A"),N21,IF(AND(G23="A",G20="A"),N20,IF(AND(G23="A",G19="A"),N19,IF(AND(G23="A",G18="A"),N18,IF(AND(G23="A",G17="A"),N17,IF(AND(G23="A",G22&lt;&gt;"A",G21&lt;&gt;"A",G20&lt;&gt;"A",G19&lt;&gt;"A",G18&lt;&gt;"A",G17&lt;&gt;"A"),$Y$8,IF(AND(G23="B",G22="B"),N22,IF(AND(G23="B",G21="B"),N21,IF(AND(G23="B",G20="B"),N20,IF(AND(G23="B",G19="B"),N19,IF(AND(G23="B",G18="B"),N18,IF(AND(G23="B",G17="B"),N17,IF(AND(G23="B",G22&lt;&gt;"B",G21&lt;&gt;"B",G20&lt;&gt;"B",G19&lt;&gt;"B",G18&lt;&gt;"B",G17&lt;&gt;"B"),$Y$9,IF(AND(G23="C",G22="C"),N22,IF(AND(G23="C",G21="C"),N21,IF(AND(G23="C",G20="C"),N20,IF(AND(G23="C",G19="C"),N19,IF(AND(G23="C",G18="C"),N18,IF(AND(G23="C",G17="C"),N17,IF(AND(G23="C",G22&lt;&gt;"C",G21&lt;&gt;"C",G20&lt;&gt;"C",G19&lt;&gt;"C",G18&lt;&gt;"C",G17&lt;&gt;"C"),$Y$10,"Start Time")))))))))))))))))))))</f>
        <v>0.11805555555555551</v>
      </c>
      <c r="M23" s="74"/>
      <c r="N23" s="74">
        <f t="shared" si="3"/>
        <v>0.14930555555555552</v>
      </c>
      <c r="O23" s="73"/>
      <c r="Q23" s="125"/>
      <c r="R23" s="126"/>
      <c r="S23" s="126"/>
      <c r="T23" s="126"/>
      <c r="U23" s="121"/>
      <c r="V23" s="122"/>
      <c r="W23" s="50"/>
      <c r="X23" s="50"/>
      <c r="Y23" s="43"/>
      <c r="Z23" s="43"/>
      <c r="AA23" s="50"/>
    </row>
    <row r="24" spans="2:96" ht="16" customHeight="1" thickBot="1" x14ac:dyDescent="0.25">
      <c r="B24" s="193"/>
      <c r="C24" s="187" t="s">
        <v>65</v>
      </c>
      <c r="D24" s="51" t="s">
        <v>3</v>
      </c>
      <c r="E24" s="65">
        <v>60</v>
      </c>
      <c r="F24" s="66"/>
      <c r="G24" s="39" t="s">
        <v>16</v>
      </c>
      <c r="H24" s="73">
        <f t="shared" si="1"/>
        <v>60</v>
      </c>
      <c r="I24" s="73"/>
      <c r="J24" s="74">
        <f t="shared" si="2"/>
        <v>4.1666666666666664E-2</v>
      </c>
      <c r="K24" s="74"/>
      <c r="L24" s="74">
        <f>IF(AND(G24="A",G23="A"),N23,IF(AND(G24="A",G22="A"),N22,IF(AND(G24="A",G21="A"),N21,IF(AND(G24="A",G20="A"),N20,IF(AND(G24="A",G19="A"),N19,IF(AND(G24="A",G18="A"),N18,IF(AND(G24="A",G17="A"),N17,IF(AND(G24="A",G23&lt;&gt;"A",G22&lt;&gt;"A",G21&lt;&gt;"A",G20&lt;&gt;"A",G19&lt;&gt;"A",G18&lt;&gt;"A",G17&lt;&gt;"A"),$Y$8,IF(AND(G24="B",G23="B"),N23,IF(AND(G24="B",G22="B"),N22,IF(AND(G24="B",G21="B"),N21,IF(AND(G24="B",G20="B"),N20,IF(AND(G24="B",G19="B"),N19,IF(AND(G24="B",G18="B"),N18,IF(AND(G24="B",G17="B"),N17,IF(AND(G24="B",G23&lt;&gt;"B",G22&lt;&gt;"B",G21&lt;&gt;"B",G20&lt;&gt;"B",G19&lt;&gt;"B",G18&lt;&gt;"B",G17&lt;&gt;"B"),$Y$9,IF(AND(G24="C",G23="C"),N23,IF(AND(G24="C",G22="C"),N22,IF(AND(G24="C",G21="C"),N21,IF(AND(G24="C",G20="C"),N20,IF(AND(G24="C",G19="C"),N19,IF(AND(G24="C",G18="C"),N18,IF(AND(G24="C",G17="C"),N17,IF(AND(G24="C",G23&lt;&gt;"C",G22&lt;&gt;"C",G21&lt;&gt;"C",G20&lt;&gt;"C",G19&lt;&gt;"C",G18&lt;&gt;"C",G17&lt;&gt;"C"),$Y$10,"Start Time"))))))))))))))))))))))))</f>
        <v>5.2083333333333363E-2</v>
      </c>
      <c r="M24" s="74"/>
      <c r="N24" s="74">
        <f t="shared" si="3"/>
        <v>9.3750000000000028E-2</v>
      </c>
      <c r="O24" s="73"/>
      <c r="Q24" s="83" t="s">
        <v>66</v>
      </c>
      <c r="R24" s="84"/>
      <c r="S24" s="84"/>
      <c r="T24" s="84"/>
      <c r="U24" s="111">
        <f>((H20+H24)/60)*AB22*AC22</f>
        <v>44</v>
      </c>
      <c r="V24" s="112"/>
      <c r="W24" s="37"/>
      <c r="X24" s="37"/>
      <c r="Y24" s="37"/>
      <c r="Z24" s="37"/>
      <c r="AA24" s="37"/>
    </row>
    <row r="25" spans="2:96" ht="16" hidden="1" customHeight="1" x14ac:dyDescent="0.2">
      <c r="C25" s="52" t="s">
        <v>67</v>
      </c>
      <c r="D25" s="53"/>
      <c r="E25" s="65"/>
      <c r="F25" s="66"/>
      <c r="G25" s="39"/>
      <c r="H25" s="77">
        <f t="shared" si="1"/>
        <v>0</v>
      </c>
      <c r="I25" s="77"/>
      <c r="J25" s="78">
        <f t="shared" si="2"/>
        <v>0</v>
      </c>
      <c r="K25" s="78"/>
      <c r="L25" s="78" t="str">
        <f>IF(AND(G25="A",G24="A"),N24,IF(AND(G25="A",G23="A"),N23,IF(AND(G25="A",G22="A"),N22,IF(AND(G25="A",G21="A"),N21,IF(AND(G25="A",G20="A"),N20,IF(AND(G25="A",G19="A"),N19,IF(AND(G25="A",G18="A"),N18,IF(AND(G25="A",G17="A"),N17,IF(AND(G25="A",G24&lt;&gt;"A",G23&lt;&gt;"A",G22&lt;&gt;"A",G21&lt;&gt;"A",G20&lt;&gt;"A",G19&lt;&gt;"A",G18&lt;&gt;"A",G17&lt;&gt;"A"),$Y$8,IF(AND(G25="B",G24="B"),N24,IF(AND(G25="B",G23="B"),N23,IF(AND(G25="B",G22="B"),N22,IF(AND(G25="B",G21="B"),N21,IF(AND(G25="B",G20="B"),N20,IF(AND(G25="B",G19="B"),N19,IF(AND(G25="B",G18="B"),N18,IF(AND(G25="B",G17="B"),N17,IF(AND(G25="B",G24&lt;&gt;"B",G23&lt;&gt;"B",G22&lt;&gt;"B",G21&lt;&gt;"B",G20&lt;&gt;"B",G19&lt;&gt;"B",G18&lt;&gt;"B",G17&lt;&gt;"B"),$Y$9,IF(AND(G25="C",G24="C"),N24,IF(AND(G25="C",G23="C"),N23,IF(AND(G25="C",G22="C"),N22,IF(AND(G25="C",G21="C"),N21,IF(AND(G25="C",G20="C"),N20,IF(AND(G25="C",G19="C"),N19,IF(AND(G25="C",G18="C"),N18,IF(AND(G25="C",G17="C"),N17,IF(AND(G25="C",G24&lt;&gt;"C",G23&lt;&gt;"C",G22&lt;&gt;"C",G21&lt;&gt;"C",G20&lt;&gt;"C",G19&lt;&gt;"C",G18&lt;&gt;"C",G17&lt;&gt;"C"),$Y$10,"Start Time")))))))))))))))))))))))))))</f>
        <v>Start Time</v>
      </c>
      <c r="M25" s="78"/>
      <c r="N25" s="78" t="e">
        <f t="shared" si="3"/>
        <v>#VALUE!</v>
      </c>
      <c r="O25" s="77"/>
      <c r="Q25" s="117"/>
      <c r="R25" s="118"/>
      <c r="S25" s="118"/>
      <c r="T25" s="118"/>
      <c r="U25" s="113"/>
      <c r="V25" s="114"/>
    </row>
    <row r="26" spans="2:96" ht="16" hidden="1" customHeight="1" x14ac:dyDescent="0.2">
      <c r="C26" s="54" t="s">
        <v>68</v>
      </c>
      <c r="D26" s="53"/>
      <c r="E26" s="65"/>
      <c r="F26" s="66"/>
      <c r="G26" s="39"/>
      <c r="H26" s="67">
        <f t="shared" si="1"/>
        <v>0</v>
      </c>
      <c r="I26" s="67"/>
      <c r="J26" s="68">
        <f t="shared" si="2"/>
        <v>0</v>
      </c>
      <c r="K26" s="68"/>
      <c r="L26" s="68" t="str">
        <f>IF(AND(G26="A",G25="A"),N25,IF(AND(G26="A",G24="A"),N24,IF(AND(G26="A",G23="A"),N23,IF(AND(G26="A",G22="A"),N22,IF(AND(G26="A",G21="A"),N21,IF(AND(G26="A",G20="A"),N20,IF(AND(G26="A",G19="A"),N19,IF(AND(G26="A",G18="A"),N18,IF(AND(G26="A",G17="A"),N17,IF(AND(G26="A",G25&lt;&gt;"A",G24&lt;&gt;"A",G23&lt;&gt;"A",G22&lt;&gt;"A",G21&lt;&gt;"A",G20&lt;&gt;"A",G19&lt;&gt;"A",G18&lt;&gt;"A",G17&lt;&gt;"A"),$Y$8,IF(AND(G26="B",G25="B"),N25,IF(AND(G26="B",G24="B"),N24,IF(AND(G26="B",G23="B"),N23,IF(AND(G26="B",G22="B"),N22,IF(AND(G26="B",G21="B"),N21,IF(AND(G26="B",G20="B"),N20,IF(AND(G26="B",G19="B"),N19,IF(AND(G26="B",G18="B"),N18,IF(AND(G26="B",G17="B"),N17,IF(AND(G26="B",G25&lt;&gt;"B",G24&lt;&gt;"B",G23&lt;&gt;"B",G22&lt;&gt;"B",G21&lt;&gt;"B",G20&lt;&gt;"B",G19&lt;&gt;"B",G18&lt;&gt;"B",G17&lt;&gt;"B"),$Y$9,IF(AND(G26="C",G25="C"),N25,IF(AND(G26="C",G24="C"),N24,IF(AND(G26="C",G23="C"),N23,IF(AND(G26="C",G22="C"),N22,IF(AND(G26="C",G21="C"),N21,IF(AND(G26="C",G20="C"),N20,IF(AND(G26="C",G19="C"),N19,IF(AND(G26="C",G18="C"),N18,IF(AND(G26="C",G17="C"),N17,IF(AND(G26="C",G25&lt;&gt;"C",G24&lt;&gt;"C",G23&lt;&gt;"C",G22&lt;&gt;"C",G21&lt;&gt;"C",G20&lt;&gt;"C",G19&lt;&gt;"C",G18&lt;&gt;"C",G17&lt;&gt;"C"),$Y$10,"Start Time"))))))))))))))))))))))))))))))</f>
        <v>Start Time</v>
      </c>
      <c r="M26" s="68"/>
      <c r="N26" s="68" t="e">
        <f t="shared" si="3"/>
        <v>#VALUE!</v>
      </c>
      <c r="O26" s="67"/>
      <c r="Q26" s="117"/>
      <c r="R26" s="118"/>
      <c r="S26" s="118"/>
      <c r="T26" s="118"/>
      <c r="U26" s="113"/>
      <c r="V26" s="114"/>
    </row>
    <row r="27" spans="2:96" ht="16" hidden="1" customHeight="1" x14ac:dyDescent="0.2">
      <c r="C27" s="54" t="s">
        <v>69</v>
      </c>
      <c r="D27" s="53"/>
      <c r="E27" s="65"/>
      <c r="F27" s="66"/>
      <c r="G27" s="39"/>
      <c r="H27" s="67">
        <f t="shared" si="1"/>
        <v>0</v>
      </c>
      <c r="I27" s="67"/>
      <c r="J27" s="68">
        <f t="shared" si="2"/>
        <v>0</v>
      </c>
      <c r="K27" s="68"/>
      <c r="L27" s="68" t="str">
        <f>IF(AND(G27="A",G26="A"),N26,IF(AND(G27="A",G25="A"),N25,IF(AND(G27="A",G24="A"),N24,IF(AND(G27="A",G23="A"),N23,IF(AND(G27="A",G22="A"),N22,IF(AND(G27="A",G21="A"),N21,IF(AND(G27="A",G20="A"),N20,IF(AND(G27="A",G19="A"),N19,IF(AND(G27="A",G18="A"),N18,IF(AND(G27="A",G17="A"),N17,IF(AND(G27="A",G26&lt;&gt;"A",G25&lt;&gt;"A",G24&lt;&gt;"A",G23&lt;&gt;"A",G22&lt;&gt;"A",G21&lt;&gt;"A",G20&lt;&gt;"A",G19&lt;&gt;"A",G18&lt;&gt;"A",G17&lt;&gt;"A"),$Y$8,IF(AND(G27="B",G26="B"),N26,IF(AND(G27="B",G25="B"),N25,IF(AND(G27="B",G24="B"),N24,IF(AND(G27="B",G23="B"),N23,IF(AND(G27="B",G22="B"),N22,IF(AND(G27="B",G21="B"),N21,IF(AND(G27="B",G20="B"),N20,IF(AND(G27="B",G19="B"),N19,IF(AND(G27="B",G18="B"),N18,IF(AND(G27="B",G17="B"),N17,IF(AND(G27="B",G26&lt;&gt;"B",G25&lt;&gt;"B",G24&lt;&gt;"B",G23&lt;&gt;"B",G22&lt;&gt;"B",G21&lt;&gt;"B",G20&lt;&gt;"B",G19&lt;&gt;"B",G18&lt;&gt;"B",G17&lt;&gt;"B"),$Y$9,IF(AND(G27="C",G26="C"),N26,IF(AND(G27="C",G25="C"),N25,IF(AND(G27="C",G24="C"),N24,IF(AND(G27="C",G23="C"),N23,IF(AND(G27="C",G22="C"),N22,IF(AND(G27="C",G21="C"),N21,IF(AND(G27="C",G20="C"),N20,IF(AND(G27="C",G19="C"),N19,IF(AND(G27="C",G18="C"),N18,IF(AND(G27="C",G17="C"),N17,IF(AND(G27="C",G26&lt;&gt;"C",G25&lt;&gt;"C",G24&lt;&gt;"C",G23&lt;&gt;"C",G22&lt;&gt;"C",G21&lt;&gt;"C",G20&lt;&gt;"C",G19&lt;&gt;"C",G18&lt;&gt;"C",G17&lt;&gt;"C"),$Y$10,"Start Time")))))))))))))))))))))))))))))))))</f>
        <v>Start Time</v>
      </c>
      <c r="M27" s="68"/>
      <c r="N27" s="68" t="e">
        <f t="shared" si="3"/>
        <v>#VALUE!</v>
      </c>
      <c r="O27" s="67"/>
      <c r="Q27" s="117"/>
      <c r="R27" s="118"/>
      <c r="S27" s="118"/>
      <c r="T27" s="118"/>
      <c r="U27" s="113"/>
      <c r="V27" s="114"/>
    </row>
    <row r="28" spans="2:96" ht="17" hidden="1" customHeight="1" x14ac:dyDescent="0.2">
      <c r="C28" s="55" t="s">
        <v>70</v>
      </c>
      <c r="D28" s="53"/>
      <c r="E28" s="65"/>
      <c r="F28" s="66"/>
      <c r="G28" s="39"/>
      <c r="H28" s="67">
        <f t="shared" si="1"/>
        <v>0</v>
      </c>
      <c r="I28" s="67"/>
      <c r="J28" s="68">
        <f t="shared" si="2"/>
        <v>0</v>
      </c>
      <c r="K28" s="68"/>
      <c r="L28" s="68" t="str">
        <f>IF(AND(G28="A",G27="A"),N27,IF(AND(G28="A",G26="A"),N26,IF(AND(G28="A",G25="A"),N25,IF(AND(G28="A",G24="A"),N24,IF(AND(G28="A",G23="A"),N23,IF(AND(G28="A",G22="A"),N22,IF(AND(G28="A",G21="A"),N21,IF(AND(G28="A",G20="A"),N20,IF(AND(G28="A",G19="A"),N19,IF(AND(G28="A",G18="A"),N18,IF(AND(G28="A",G17="A"),N17,IF(AND(G28="A",G27&lt;&gt;"A",G26&lt;&gt;"A",G25&lt;&gt;"A",G24&lt;&gt;"A",G23&lt;&gt;"A",G22&lt;&gt;"A",G21&lt;&gt;"A",G20&lt;&gt;"A",G19&lt;&gt;"A",G18&lt;&gt;"A",G17&lt;&gt;"A"),$Y$8,IF(AND(G28="B",G27="B"),N27,IF(AND(G28="B",G26="B"),N26,IF(AND(G28="B",G25="B"),N25,IF(AND(G28="B",G24="B"),N24,IF(AND(G28="B",G23="B"),N23,IF(AND(G28="B",G22="B"),N22,IF(AND(G28="B",G21="B"),N21,IF(AND(G28="B",G20="B"),N20,IF(AND(G28="B",G19="B"),N19,IF(AND(G28="B",G18="B"),N18,IF(AND(G28="B",G17="B"),N17,IF(AND(G28="B",G27&lt;&gt;"B",G26&lt;&gt;"B",G25&lt;&gt;"B",G24&lt;&gt;"B",G23&lt;&gt;"B",G22&lt;&gt;"B",G21&lt;&gt;"B",G20&lt;&gt;"B",G19&lt;&gt;"B",G18&lt;&gt;"B",G17&lt;&gt;"B"),$Y$9,IF(AND(G28="C",G27="C"),N27,IF(AND(G28="C",G26="C"),N26,IF(AND(G28="C",G25="C"),N25,IF(AND(G28="C",G24="C"),N24,IF(AND(G28="C",G23="C"),N23,IF(AND(G28="C",G22="C"),N22,IF(AND(G28="C",G21="C"),N21,IF(AND(G28="C",G20="C"),N20,IF(AND(G28="C",G19="C"),N19,IF(AND(G28="C",G18="C"),N18,IF(AND(G28="C",G17="C"),N17,IF(AND(G28="C",G27&lt;&gt;"C",G26&lt;&gt;"C",G25&lt;&gt;"C",G24&lt;&gt;"C",G23&lt;&gt;"C",G22&lt;&gt;"C",G21&lt;&gt;"C",G20&lt;&gt;"C",G19&lt;&gt;"C",G18&lt;&gt;"C",G17&lt;&gt;"C"),$Y$10,"Start Time"))))))))))))))))))))))))))))))))))))</f>
        <v>Start Time</v>
      </c>
      <c r="M28" s="68"/>
      <c r="N28" s="68" t="e">
        <f t="shared" si="3"/>
        <v>#VALUE!</v>
      </c>
      <c r="O28" s="67"/>
      <c r="Q28" s="117"/>
      <c r="R28" s="118"/>
      <c r="S28" s="118"/>
      <c r="T28" s="118"/>
      <c r="U28" s="113"/>
      <c r="V28" s="114"/>
    </row>
    <row r="29" spans="2:96" s="60" customFormat="1" ht="17" customHeight="1" thickBot="1" x14ac:dyDescent="0.25">
      <c r="C29" s="56"/>
      <c r="D29" s="56"/>
      <c r="E29" s="57"/>
      <c r="F29" s="57"/>
      <c r="G29" s="57"/>
      <c r="H29" s="58"/>
      <c r="I29" s="58"/>
      <c r="J29" s="59"/>
      <c r="K29" s="59"/>
      <c r="L29" s="59"/>
      <c r="M29" s="59"/>
      <c r="N29" s="59"/>
      <c r="O29" s="58"/>
      <c r="Q29" s="85"/>
      <c r="R29" s="86"/>
      <c r="S29" s="86"/>
      <c r="T29" s="86"/>
      <c r="U29" s="115"/>
      <c r="V29" s="116"/>
      <c r="AI29" s="61"/>
      <c r="BL29" s="61"/>
      <c r="CO29" s="61"/>
      <c r="CP29" s="61"/>
      <c r="CQ29" s="61"/>
      <c r="CR29" s="61"/>
    </row>
    <row r="30" spans="2:96" ht="17" thickBot="1" x14ac:dyDescent="0.25">
      <c r="C30" s="32"/>
      <c r="D30" s="32"/>
      <c r="E30" s="101" t="s">
        <v>45</v>
      </c>
      <c r="F30" s="33"/>
      <c r="G30" s="103" t="s">
        <v>46</v>
      </c>
      <c r="H30" s="105" t="s">
        <v>47</v>
      </c>
      <c r="I30" s="105"/>
      <c r="J30" s="105" t="s">
        <v>47</v>
      </c>
      <c r="K30" s="105"/>
      <c r="L30" s="106" t="s">
        <v>28</v>
      </c>
      <c r="M30" s="106"/>
      <c r="N30" s="106" t="s">
        <v>48</v>
      </c>
      <c r="O30" s="108"/>
      <c r="Y30" s="34"/>
      <c r="Z30" s="34"/>
      <c r="AA30" s="34"/>
      <c r="AB30" s="34"/>
      <c r="AF30" s="5"/>
      <c r="AI30"/>
      <c r="BI30" s="5"/>
      <c r="BL30"/>
      <c r="CL30" s="5"/>
      <c r="CM30" s="5"/>
      <c r="CN30" s="5"/>
      <c r="CP30"/>
      <c r="CQ30"/>
      <c r="CR30"/>
    </row>
    <row r="31" spans="2:96" ht="17" thickBot="1" x14ac:dyDescent="0.25">
      <c r="C31" s="32"/>
      <c r="D31" s="32"/>
      <c r="E31" s="102"/>
      <c r="F31" s="35"/>
      <c r="G31" s="104"/>
      <c r="H31" s="110" t="s">
        <v>50</v>
      </c>
      <c r="I31" s="110"/>
      <c r="J31" s="110" t="s">
        <v>51</v>
      </c>
      <c r="K31" s="110"/>
      <c r="L31" s="107"/>
      <c r="M31" s="107"/>
      <c r="N31" s="107"/>
      <c r="O31" s="109"/>
      <c r="Q31" s="95" t="s">
        <v>71</v>
      </c>
      <c r="R31" s="96"/>
      <c r="S31" s="96"/>
      <c r="T31" s="96"/>
      <c r="U31" s="96"/>
      <c r="V31" s="97"/>
      <c r="Y31" s="36"/>
      <c r="Z31" s="37"/>
      <c r="AA31" s="37"/>
      <c r="AB31" s="37"/>
      <c r="AF31" s="5"/>
      <c r="AI31"/>
      <c r="BI31" s="5"/>
      <c r="BL31"/>
      <c r="CL31" s="5"/>
      <c r="CM31" s="5"/>
      <c r="CN31" s="5"/>
      <c r="CP31"/>
      <c r="CQ31"/>
      <c r="CR31"/>
    </row>
    <row r="32" spans="2:96" ht="16" customHeight="1" thickBot="1" x14ac:dyDescent="0.25">
      <c r="B32" s="191" t="s">
        <v>75</v>
      </c>
      <c r="C32" s="188" t="s">
        <v>52</v>
      </c>
      <c r="D32" s="62" t="s">
        <v>4</v>
      </c>
      <c r="E32" s="66"/>
      <c r="F32" s="72"/>
      <c r="G32" s="63"/>
      <c r="H32" s="73">
        <f t="shared" ref="H32:H37" si="4">(E32*$T$11)/100</f>
        <v>0</v>
      </c>
      <c r="I32" s="73"/>
      <c r="J32" s="74">
        <f>H32/1440</f>
        <v>0</v>
      </c>
      <c r="K32" s="74"/>
      <c r="L32" s="74" t="str">
        <f>IF(G32="A",$Y$11,IF(G32="B",$Y$12,IF(G32="C",$Y$13,"Start Time")))</f>
        <v>Start Time</v>
      </c>
      <c r="M32" s="74"/>
      <c r="N32" s="74" t="e">
        <f>L32+J32</f>
        <v>#VALUE!</v>
      </c>
      <c r="O32" s="73"/>
      <c r="Q32" s="98"/>
      <c r="R32" s="99"/>
      <c r="S32" s="99"/>
      <c r="T32" s="99"/>
      <c r="U32" s="99"/>
      <c r="V32" s="100"/>
      <c r="Y32" s="64"/>
      <c r="Z32" s="34"/>
      <c r="AA32" s="34"/>
      <c r="AB32" s="34"/>
      <c r="AF32" s="5"/>
      <c r="AI32"/>
      <c r="BI32" s="5"/>
      <c r="BL32"/>
      <c r="CL32" s="5"/>
      <c r="CM32" s="5"/>
      <c r="CN32" s="5"/>
      <c r="CP32"/>
      <c r="CQ32"/>
      <c r="CR32"/>
    </row>
    <row r="33" spans="2:96" ht="16" customHeight="1" x14ac:dyDescent="0.2">
      <c r="B33" s="192"/>
      <c r="C33" s="189" t="s">
        <v>53</v>
      </c>
      <c r="D33" s="42" t="s">
        <v>5</v>
      </c>
      <c r="E33" s="66"/>
      <c r="F33" s="72"/>
      <c r="G33" s="63"/>
      <c r="H33" s="73">
        <f t="shared" si="4"/>
        <v>0</v>
      </c>
      <c r="I33" s="73"/>
      <c r="J33" s="74">
        <f t="shared" ref="J33:J43" si="5">H33/1440</f>
        <v>0</v>
      </c>
      <c r="K33" s="74"/>
      <c r="L33" s="74" t="str">
        <f>IF(AND(G33="A",G32="A"),N32,IF(AND(G33="A",G32&lt;&gt;"A"),$Y$11,IF(AND(G33="B",G32="B"),N32,IF(AND(G33="B",G32&lt;&gt;"B"),$Y$12,IF(AND(G33="C",G32="C"),N32,IF(AND(G33="C",G32&lt;&gt;"C"),$Y$13,"Start Time"))))))</f>
        <v>Start Time</v>
      </c>
      <c r="M33" s="74"/>
      <c r="N33" s="74" t="e">
        <f t="shared" ref="N33:N43" si="6">L33+J33</f>
        <v>#VALUE!</v>
      </c>
      <c r="O33" s="73"/>
      <c r="Q33" s="91" t="s">
        <v>63</v>
      </c>
      <c r="R33" s="92"/>
      <c r="S33" s="92"/>
      <c r="T33" s="92"/>
      <c r="U33" s="87" t="str">
        <f>IF(AND(E17=E18,E17=E19,E17=E33,E21=E22,E21=E23,E21=E36),J17+J21,"NO MATCH")</f>
        <v>NO MATCH</v>
      </c>
      <c r="V33" s="88"/>
      <c r="Y33" s="37"/>
      <c r="Z33" s="37"/>
      <c r="AA33" s="37"/>
      <c r="AF33" s="5"/>
      <c r="AI33"/>
      <c r="BI33" s="5"/>
      <c r="BL33"/>
      <c r="CL33" s="5"/>
      <c r="CM33" s="5"/>
      <c r="CN33" s="5"/>
      <c r="CP33"/>
      <c r="CQ33"/>
      <c r="CR33"/>
    </row>
    <row r="34" spans="2:96" ht="16" customHeight="1" thickBot="1" x14ac:dyDescent="0.25">
      <c r="B34" s="192"/>
      <c r="C34" s="189" t="s">
        <v>55</v>
      </c>
      <c r="D34" s="46" t="s">
        <v>72</v>
      </c>
      <c r="E34" s="66"/>
      <c r="F34" s="72"/>
      <c r="G34" s="63"/>
      <c r="H34" s="73">
        <f t="shared" si="4"/>
        <v>0</v>
      </c>
      <c r="I34" s="73"/>
      <c r="J34" s="74">
        <f t="shared" si="5"/>
        <v>0</v>
      </c>
      <c r="K34" s="74"/>
      <c r="L34" s="74" t="str">
        <f>IF(AND(G34="A",G33="A"),N33,IF(AND(G34="A",G32="A"),N32,IF(AND(G34="A",G33&lt;&gt;"A",G32&lt;&gt;"A"),$Y$11,IF(AND(G34="B",G33="B"),N33,IF(AND(G34="B",G32="B"),N32,IF(AND(G34="B",G33&lt;&gt;"B",G32&lt;&gt;"B"),$Y$12,IF(AND(G34="C",G33="C"),N33,IF(AND(G34="C",G32="C"),N32,IF(G34="C",$Y$13,"Start Time")))))))))</f>
        <v>Start Time</v>
      </c>
      <c r="M34" s="74"/>
      <c r="N34" s="74" t="e">
        <f t="shared" si="6"/>
        <v>#VALUE!</v>
      </c>
      <c r="O34" s="73"/>
      <c r="Q34" s="93"/>
      <c r="R34" s="94"/>
      <c r="S34" s="94"/>
      <c r="T34" s="94"/>
      <c r="U34" s="89"/>
      <c r="V34" s="90"/>
      <c r="AF34" s="5"/>
      <c r="AI34"/>
      <c r="BI34" s="5"/>
      <c r="BL34"/>
      <c r="CL34" s="5"/>
      <c r="CM34" s="5"/>
      <c r="CN34" s="5"/>
      <c r="CP34"/>
      <c r="CQ34"/>
      <c r="CR34"/>
    </row>
    <row r="35" spans="2:96" ht="16" x14ac:dyDescent="0.2">
      <c r="B35" s="192"/>
      <c r="C35" s="189" t="s">
        <v>56</v>
      </c>
      <c r="D35" s="46" t="s">
        <v>4</v>
      </c>
      <c r="E35" s="66"/>
      <c r="F35" s="72"/>
      <c r="G35" s="63"/>
      <c r="H35" s="73">
        <f t="shared" si="4"/>
        <v>0</v>
      </c>
      <c r="I35" s="73"/>
      <c r="J35" s="74">
        <f t="shared" si="5"/>
        <v>0</v>
      </c>
      <c r="K35" s="74"/>
      <c r="L35" s="74" t="str">
        <f>IF(AND(G35="A",G34="A"),N34,IF(AND(G35="A",G33="A"),N33,IF(AND(G35="A",G32="A"),N32,IF(AND(G35="A",G34&lt;&gt;"A",G33&lt;&gt;"A",G32&lt;&gt;"A"),$Y$11,IF(AND(G35="B",G34="B"),N34,IF(AND(G35="B",G33="B"),N33,IF(AND(G35="B",G32="B"),N32,IF(AND(G35="B",G34&lt;&gt;"B",G33&lt;&gt;"B"),$Y$12,IF(AND(G35="C",G34="C"),N34,IF(AND(G35="C",G33="C"),N33,IF(AND(G35="C",G32="B"),N32,IF(G35="C",$Y$13,"Start Time"))))))))))))</f>
        <v>Start Time</v>
      </c>
      <c r="M35" s="74"/>
      <c r="N35" s="74" t="e">
        <f t="shared" si="6"/>
        <v>#VALUE!</v>
      </c>
      <c r="O35" s="73"/>
      <c r="Q35" s="83" t="s">
        <v>66</v>
      </c>
      <c r="R35" s="84"/>
      <c r="S35" s="84"/>
      <c r="T35" s="84"/>
      <c r="U35" s="79" t="str">
        <f>IF(AND(E20=E32,E20=E34,E24=E35,E24=E37),J20+J24,"NO MATCH")</f>
        <v>NO MATCH</v>
      </c>
      <c r="V35" s="80"/>
    </row>
    <row r="36" spans="2:96" ht="17" thickBot="1" x14ac:dyDescent="0.25">
      <c r="B36" s="192"/>
      <c r="C36" s="189" t="s">
        <v>61</v>
      </c>
      <c r="D36" s="42" t="s">
        <v>5</v>
      </c>
      <c r="E36" s="66"/>
      <c r="F36" s="72"/>
      <c r="G36" s="63"/>
      <c r="H36" s="73">
        <f t="shared" si="4"/>
        <v>0</v>
      </c>
      <c r="I36" s="73"/>
      <c r="J36" s="74">
        <f t="shared" si="5"/>
        <v>0</v>
      </c>
      <c r="K36" s="74"/>
      <c r="L36" s="74" t="str">
        <f>IF(AND(G36="A",G35="A"),N35,IF(AND(G36="A",G34="A"),N34,IF(AND(G36="A",G33="A"),N33,IF(AND(G36="A",G32="A"),N32,IF(AND(G36="A",G35&lt;&gt;"A",G34&lt;&gt;"A",G33&lt;&gt;"A",G32&lt;&gt;"A"),$Y$11,IF(AND(G36="B",G35="B"),N35,IF(AND(G36="B",G34="B"),N34,IF(AND(G36="B",G33="B"),N33,IF(AND(G36="B",G32="B"),N32,IF(AND(G36="B",G35&lt;&gt;"B",G34&lt;&gt;"B",G33&lt;&gt;"B",G32&lt;&gt;"B"),$Y$12,IF(AND(G36="C",G35="C"),N35,IF(AND(G36="C",G34="C"),N34,IF(AND(G36="C",G33="C"),N33,IF(AND(G36="C",G32="C"),N32,IF(AND(G36="C",G35&lt;&gt;"C",G34&lt;&gt;"C",G33&lt;&gt;"C",G32&lt;&gt;"C"),$Y$13,"Start Time")))))))))))))))</f>
        <v>Start Time</v>
      </c>
      <c r="M36" s="74"/>
      <c r="N36" s="74" t="e">
        <f t="shared" si="6"/>
        <v>#VALUE!</v>
      </c>
      <c r="O36" s="73"/>
      <c r="Q36" s="85"/>
      <c r="R36" s="86"/>
      <c r="S36" s="86"/>
      <c r="T36" s="86"/>
      <c r="U36" s="81"/>
      <c r="V36" s="82"/>
    </row>
    <row r="37" spans="2:96" ht="17" thickBot="1" x14ac:dyDescent="0.25">
      <c r="B37" s="193"/>
      <c r="C37" s="190" t="s">
        <v>62</v>
      </c>
      <c r="D37" s="51" t="s">
        <v>72</v>
      </c>
      <c r="E37" s="66"/>
      <c r="F37" s="72"/>
      <c r="G37" s="63"/>
      <c r="H37" s="73">
        <f t="shared" si="4"/>
        <v>0</v>
      </c>
      <c r="I37" s="73"/>
      <c r="J37" s="74">
        <f t="shared" si="5"/>
        <v>0</v>
      </c>
      <c r="K37" s="74"/>
      <c r="L37" s="74" t="str">
        <f>IF(AND(G37="A",G36="A"),N36,IF(AND(G37="A",G35="A"),N35,IF(AND(G37="A",G34="A"),N34,IF(AND(G37="A",G33="A"),N33,IF(AND(G37="A",G32="A"),N32,IF(AND(G37="A",G36&lt;&gt;"A",G35&lt;&gt;"A",G34&lt;&gt;"A",G33&lt;&gt;"A",G32&lt;&gt;"A"),$Y$11,IF(AND(G37="B",G36="B"),N36,IF(AND(G37="B",G35="B"),N35,IF(AND(G37="B",G34="B"),N34,IF(AND(G37="B",G33="B"),N33,IF(AND(G37="B",G32="B"),N32,IF(AND(G37="B",G36&lt;&gt;"B",G35&lt;&gt;"B",G34&lt;&gt;"B",G33&lt;&gt;"B",G32&lt;&gt;"B"),$Y$12,IF(AND(G37="C",G36="C"),N36,IF(AND(G37="C",G35="C"),N35,IF(AND(G37="C",G34="C"),N34,IF(AND(G37="C",G33="C"),N33,IF(AND(G37="C",G32="C"),N32,IF(AND(G37="C",G36&lt;&gt;"C",G35&lt;&gt;"C",G34&lt;&gt;"C",G33&lt;&gt;"C",G32&lt;&gt;"C"),$Y$13,"Start Time"))))))))))))))))))</f>
        <v>Start Time</v>
      </c>
      <c r="M37" s="74"/>
      <c r="N37" s="74" t="e">
        <f t="shared" si="6"/>
        <v>#VALUE!</v>
      </c>
      <c r="O37" s="73"/>
    </row>
    <row r="38" spans="2:96" ht="16" hidden="1" x14ac:dyDescent="0.2">
      <c r="C38" s="52" t="s">
        <v>64</v>
      </c>
      <c r="D38" s="53"/>
      <c r="E38" s="75">
        <v>0</v>
      </c>
      <c r="F38" s="76"/>
      <c r="G38" s="49" t="s">
        <v>13</v>
      </c>
      <c r="H38" s="77">
        <f t="shared" ref="H38:H43" si="7">(E38*$T$8)/100</f>
        <v>0</v>
      </c>
      <c r="I38" s="77"/>
      <c r="J38" s="78">
        <f t="shared" si="5"/>
        <v>0</v>
      </c>
      <c r="K38" s="78"/>
      <c r="L38" s="78">
        <f>IF(AND(G38="A",G37="A"),N37,IF(AND(G38="A",G36="A"),N36,IF(AND(G38="A",G35="A"),N35,IF(AND(G38="A",G34="A"),N34,IF(AND(G38="A",G33="A"),N33,IF(AND(G38="A",G32="A"),N32,IF(AND(G38="A",G37&lt;&gt;"A",G36&lt;&gt;"A",G35&lt;&gt;"A",G34&lt;&gt;"A",G33&lt;&gt;"A",G32&lt;&gt;"A"),$Y$8,IF(AND(G38="B",G37="B"),N37,IF(AND(G38="B",G36="B"),N36,IF(AND(G38="B",G35="B"),N35,IF(AND(G38="B",G34="B"),N34,IF(AND(G38="B",G33="B"),N33,IF(AND(G38="B",G32="B"),N32,IF(AND(G38="B",G37&lt;&gt;"B",G36&lt;&gt;"B",G35&lt;&gt;"B",G34&lt;&gt;"B",G33&lt;&gt;"B",G32&lt;&gt;"B"),$Y$9,IF(AND(G38="C",G37="C"),N37,IF(AND(G38="C",G36="C"),N36,IF(AND(G38="C",G35="C"),N35,IF(AND(G38="C",G34="C"),N34,IF(AND(G38="C",G33="C"),N33,IF(AND(G38="C",G32="C"),N32,IF(AND(G38="C",G37&lt;&gt;"C",G36&lt;&gt;"C",G35&lt;&gt;"C",G34&lt;&gt;"C",G33&lt;&gt;"C",G32&lt;&gt;"C"),$Y$10,"Start Time")))))))))))))))))))))</f>
        <v>0</v>
      </c>
      <c r="M38" s="78"/>
      <c r="N38" s="78">
        <f t="shared" si="6"/>
        <v>0</v>
      </c>
      <c r="O38" s="77"/>
      <c r="V38" s="69"/>
      <c r="W38" s="69"/>
      <c r="X38" s="69"/>
      <c r="Y38" s="69"/>
      <c r="Z38" s="69"/>
      <c r="AA38" s="69"/>
    </row>
    <row r="39" spans="2:96" ht="16" hidden="1" x14ac:dyDescent="0.2">
      <c r="C39" s="54" t="s">
        <v>65</v>
      </c>
      <c r="D39" s="53"/>
      <c r="E39" s="65">
        <v>0</v>
      </c>
      <c r="F39" s="66"/>
      <c r="G39" s="39" t="s">
        <v>13</v>
      </c>
      <c r="H39" s="67">
        <f t="shared" si="7"/>
        <v>0</v>
      </c>
      <c r="I39" s="67"/>
      <c r="J39" s="68">
        <f t="shared" si="5"/>
        <v>0</v>
      </c>
      <c r="K39" s="68"/>
      <c r="L39" s="68">
        <f>IF(AND(G39="A",G38="A"),N38,IF(AND(G39="A",G37="A"),N37,IF(AND(G39="A",G36="A"),N36,IF(AND(G39="A",G35="A"),N35,IF(AND(G39="A",G34="A"),N34,IF(AND(G39="A",G33="A"),N33,IF(AND(G39="A",G32="A"),N32,IF(AND(G39="A",G38&lt;&gt;"A",G37&lt;&gt;"A",G36&lt;&gt;"A",G35&lt;&gt;"A",G34&lt;&gt;"A",G33&lt;&gt;"A",G32&lt;&gt;"A"),$Y$8,IF(AND(G39="B",G38="B"),N38,IF(AND(G39="B",G37="B"),N37,IF(AND(G39="B",G36="B"),N36,IF(AND(G39="B",G35="B"),N35,IF(AND(G39="B",G34="B"),N34,IF(AND(G39="B",G33="B"),N33,IF(AND(G39="B",G32="B"),N32,IF(AND(G39="B",G38&lt;&gt;"B",G37&lt;&gt;"B",G36&lt;&gt;"B",G35&lt;&gt;"B",G34&lt;&gt;"B",G33&lt;&gt;"B",G32&lt;&gt;"B"),$Y$9,IF(AND(G39="C",G38="C"),N38,IF(AND(G39="C",G37="C"),N37,IF(AND(G39="C",G36="C"),N36,IF(AND(G39="C",G35="C"),N35,IF(AND(G39="C",G34="C"),N34,IF(AND(G39="C",G33="C"),N33,IF(AND(G39="C",G32="C"),N32,IF(AND(G39="C",G38&lt;&gt;"C",G37&lt;&gt;"C",G36&lt;&gt;"C",G35&lt;&gt;"C",G34&lt;&gt;"C",G33&lt;&gt;"C",G32&lt;&gt;"C"),$Y$10,"Start Time"))))))))))))))))))))))))</f>
        <v>0</v>
      </c>
      <c r="M39" s="68"/>
      <c r="N39" s="68">
        <f t="shared" si="6"/>
        <v>0</v>
      </c>
      <c r="O39" s="67"/>
      <c r="V39" s="70"/>
      <c r="W39" s="71"/>
      <c r="X39" s="71"/>
      <c r="Y39" s="71"/>
      <c r="Z39" s="71"/>
      <c r="AA39" s="71"/>
    </row>
    <row r="40" spans="2:96" ht="16" hidden="1" x14ac:dyDescent="0.2">
      <c r="C40" s="54" t="s">
        <v>67</v>
      </c>
      <c r="D40" s="53"/>
      <c r="E40" s="65">
        <v>0</v>
      </c>
      <c r="F40" s="66"/>
      <c r="G40" s="39" t="s">
        <v>13</v>
      </c>
      <c r="H40" s="67">
        <f t="shared" si="7"/>
        <v>0</v>
      </c>
      <c r="I40" s="67"/>
      <c r="J40" s="68">
        <f t="shared" si="5"/>
        <v>0</v>
      </c>
      <c r="K40" s="68"/>
      <c r="L40" s="68">
        <f>IF(AND(G40="A",G39="A"),N39,IF(AND(G40="A",G38="A"),N38,IF(AND(G40="A",G37="A"),N37,IF(AND(G40="A",G36="A"),N36,IF(AND(G40="A",G35="A"),N35,IF(AND(G40="A",G34="A"),N34,IF(AND(G40="A",G33="A"),N33,IF(AND(G40="A",G32="A"),N32,IF(AND(G40="A",G39&lt;&gt;"A",G38&lt;&gt;"A",G37&lt;&gt;"A",G36&lt;&gt;"A",G35&lt;&gt;"A",G34&lt;&gt;"A",G33&lt;&gt;"A",G32&lt;&gt;"A"),$Y$8,IF(AND(G40="B",G39="B"),N39,IF(AND(G40="B",G38="B"),N38,IF(AND(G40="B",G37="B"),N37,IF(AND(G40="B",G36="B"),N36,IF(AND(G40="B",G35="B"),N35,IF(AND(G40="B",G34="B"),N34,IF(AND(G40="B",G33="B"),N33,IF(AND(G40="B",G32="B"),N32,IF(AND(G40="B",G39&lt;&gt;"B",G38&lt;&gt;"B",G37&lt;&gt;"B",G36&lt;&gt;"B",G35&lt;&gt;"B",G34&lt;&gt;"B",G33&lt;&gt;"B",G32&lt;&gt;"B"),$Y$9,IF(AND(G40="C",G39="C"),N39,IF(AND(G40="C",G38="C"),N38,IF(AND(G40="C",G37="C"),N37,IF(AND(G40="C",G36="C"),N36,IF(AND(G40="C",G35="C"),N35,IF(AND(G40="C",G34="C"),N34,IF(AND(G40="C",G33="C"),N33,IF(AND(G40="C",G32="C"),N32,IF(AND(G40="C",G39&lt;&gt;"C",G38&lt;&gt;"C",G37&lt;&gt;"C",G36&lt;&gt;"C",G35&lt;&gt;"C",G34&lt;&gt;"C",G33&lt;&gt;"C",G32&lt;&gt;"C"),$Y$10,"Start Time")))))))))))))))))))))))))))</f>
        <v>0</v>
      </c>
      <c r="M40" s="68"/>
      <c r="N40" s="68">
        <f t="shared" si="6"/>
        <v>0</v>
      </c>
      <c r="O40" s="67"/>
    </row>
    <row r="41" spans="2:96" ht="16" hidden="1" x14ac:dyDescent="0.2">
      <c r="C41" s="54" t="s">
        <v>68</v>
      </c>
      <c r="D41" s="53"/>
      <c r="E41" s="65">
        <v>0</v>
      </c>
      <c r="F41" s="66"/>
      <c r="G41" s="39" t="s">
        <v>13</v>
      </c>
      <c r="H41" s="67">
        <f t="shared" si="7"/>
        <v>0</v>
      </c>
      <c r="I41" s="67"/>
      <c r="J41" s="68">
        <f t="shared" si="5"/>
        <v>0</v>
      </c>
      <c r="K41" s="68"/>
      <c r="L41" s="68">
        <f>IF(AND(G41="A",G40="A"),N40,IF(AND(G41="A",G39="A"),N39,IF(AND(G41="A",G38="A"),N38,IF(AND(G41="A",G37="A"),N37,IF(AND(G41="A",G36="A"),N36,IF(AND(G41="A",G35="A"),N35,IF(AND(G41="A",G34="A"),N34,IF(AND(G41="A",G33="A"),N33,IF(AND(G41="A",G32="A"),N32,IF(AND(G41="A",G40&lt;&gt;"A",G39&lt;&gt;"A",G38&lt;&gt;"A",G37&lt;&gt;"A",G36&lt;&gt;"A",G35&lt;&gt;"A",G34&lt;&gt;"A",G33&lt;&gt;"A",G32&lt;&gt;"A"),$Y$8,IF(AND(G41="B",G40="B"),N40,IF(AND(G41="B",G39="B"),N39,IF(AND(G41="B",G38="B"),N38,IF(AND(G41="B",G37="B"),N37,IF(AND(G41="B",G36="B"),N36,IF(AND(G41="B",G35="B"),N35,IF(AND(G41="B",G34="B"),N34,IF(AND(G41="B",G33="B"),N33,IF(AND(G41="B",G32="B"),N32,IF(AND(G41="B",G40&lt;&gt;"B",G39&lt;&gt;"B",G38&lt;&gt;"B",G37&lt;&gt;"B",G36&lt;&gt;"B",G35&lt;&gt;"B",G34&lt;&gt;"B",G33&lt;&gt;"B",G32&lt;&gt;"B"),$Y$9,IF(AND(G41="C",G40="C"),N40,IF(AND(G41="C",G39="C"),N39,IF(AND(G41="C",G38="C"),N38,IF(AND(G41="C",G37="C"),N37,IF(AND(G41="C",G36="C"),N36,IF(AND(G41="C",G35="C"),N35,IF(AND(G41="C",G34="C"),N34,IF(AND(G41="C",G33="C"),N33,IF(AND(G41="C",G32="C"),N32,IF(AND(G41="C",G40&lt;&gt;"C",G39&lt;&gt;"C",G38&lt;&gt;"C",G37&lt;&gt;"C",G36&lt;&gt;"C",G35&lt;&gt;"C",G34&lt;&gt;"C",G33&lt;&gt;"C",G32&lt;&gt;"C"),$Y$10,"Start Time"))))))))))))))))))))))))))))))</f>
        <v>0</v>
      </c>
      <c r="M41" s="68"/>
      <c r="N41" s="68">
        <f t="shared" si="6"/>
        <v>0</v>
      </c>
      <c r="O41" s="67"/>
    </row>
    <row r="42" spans="2:96" ht="16" hidden="1" x14ac:dyDescent="0.2">
      <c r="C42" s="54" t="s">
        <v>69</v>
      </c>
      <c r="D42" s="53"/>
      <c r="E42" s="65">
        <v>0</v>
      </c>
      <c r="F42" s="66"/>
      <c r="G42" s="39" t="s">
        <v>13</v>
      </c>
      <c r="H42" s="67">
        <f t="shared" si="7"/>
        <v>0</v>
      </c>
      <c r="I42" s="67"/>
      <c r="J42" s="68">
        <f t="shared" si="5"/>
        <v>0</v>
      </c>
      <c r="K42" s="68"/>
      <c r="L42" s="68">
        <f>IF(AND(G42="A",G41="A"),N41,IF(AND(G42="A",G40="A"),N40,IF(AND(G42="A",G39="A"),N39,IF(AND(G42="A",G38="A"),N38,IF(AND(G42="A",G37="A"),N37,IF(AND(G42="A",G36="A"),N36,IF(AND(G42="A",G35="A"),N35,IF(AND(G42="A",G34="A"),N34,IF(AND(G42="A",G33="A"),N33,IF(AND(G42="A",G32="A"),N32,IF(AND(G42="A",G41&lt;&gt;"A",G40&lt;&gt;"A",G39&lt;&gt;"A",G38&lt;&gt;"A",G37&lt;&gt;"A",G36&lt;&gt;"A",G35&lt;&gt;"A",G34&lt;&gt;"A",G33&lt;&gt;"A",G32&lt;&gt;"A"),$Y$8,IF(AND(G42="B",G41="B"),N41,IF(AND(G42="B",G40="B"),N40,IF(AND(G42="B",G39="B"),N39,IF(AND(G42="B",G38="B"),N38,IF(AND(G42="B",G37="B"),N37,IF(AND(G42="B",G36="B"),N36,IF(AND(G42="B",G35="B"),N35,IF(AND(G42="B",G34="B"),N34,IF(AND(G42="B",G33="B"),N33,IF(AND(G42="B",G32="B"),N32,IF(AND(G42="B",G41&lt;&gt;"B",G40&lt;&gt;"B",G39&lt;&gt;"B",G38&lt;&gt;"B",G37&lt;&gt;"B",G36&lt;&gt;"B",G35&lt;&gt;"B",G34&lt;&gt;"B",G33&lt;&gt;"B",G32&lt;&gt;"B"),$Y$9,IF(AND(G42="C",G41="C"),N41,IF(AND(G42="C",G40="C"),N40,IF(AND(G42="C",G39="C"),N39,IF(AND(G42="C",G38="C"),N38,IF(AND(G42="C",G37="C"),N37,IF(AND(G42="C",G36="C"),N36,IF(AND(G42="C",G35="C"),N35,IF(AND(G42="C",G34="C"),N34,IF(AND(G42="C",G33="C"),N33,IF(AND(G42="C",G32="C"),N32,IF(AND(G42="C",G41&lt;&gt;"C",G40&lt;&gt;"C",G39&lt;&gt;"C",G38&lt;&gt;"C",G37&lt;&gt;"C",G36&lt;&gt;"C",G35&lt;&gt;"C",G34&lt;&gt;"C",G33&lt;&gt;"C",G32&lt;&gt;"C"),$Y$10,"Start Time")))))))))))))))))))))))))))))))))</f>
        <v>0</v>
      </c>
      <c r="M42" s="68"/>
      <c r="N42" s="68">
        <f t="shared" si="6"/>
        <v>0</v>
      </c>
      <c r="O42" s="67"/>
    </row>
    <row r="43" spans="2:96" ht="17" hidden="1" thickBot="1" x14ac:dyDescent="0.25">
      <c r="C43" s="55" t="s">
        <v>70</v>
      </c>
      <c r="D43" s="53"/>
      <c r="E43" s="65">
        <v>0</v>
      </c>
      <c r="F43" s="66"/>
      <c r="G43" s="39" t="s">
        <v>13</v>
      </c>
      <c r="H43" s="67">
        <f t="shared" si="7"/>
        <v>0</v>
      </c>
      <c r="I43" s="67"/>
      <c r="J43" s="68">
        <f t="shared" si="5"/>
        <v>0</v>
      </c>
      <c r="K43" s="68"/>
      <c r="L43" s="68">
        <f>IF(AND(G43="A",G42="A"),N42,IF(AND(G43="A",G41="A"),N41,IF(AND(G43="A",G40="A"),N40,IF(AND(G43="A",G39="A"),N39,IF(AND(G43="A",G38="A"),N38,IF(AND(G43="A",G37="A"),N37,IF(AND(G43="A",G36="A"),N36,IF(AND(G43="A",G35="A"),N35,IF(AND(G43="A",G34="A"),N34,IF(AND(G43="A",G33="A"),N33,IF(AND(G43="A",G32="A"),N32,IF(AND(G43="A",G42&lt;&gt;"A",G41&lt;&gt;"A",G40&lt;&gt;"A",G39&lt;&gt;"A",G38&lt;&gt;"A",G37&lt;&gt;"A",G36&lt;&gt;"A",G35&lt;&gt;"A",G34&lt;&gt;"A",G33&lt;&gt;"A",G32&lt;&gt;"A"),$Y$8,IF(AND(G43="B",G42="B"),N42,IF(AND(G43="B",G41="B"),N41,IF(AND(G43="B",G40="B"),N40,IF(AND(G43="B",G39="B"),N39,IF(AND(G43="B",G38="B"),N38,IF(AND(G43="B",G37="B"),N37,IF(AND(G43="B",G36="B"),N36,IF(AND(G43="B",G35="B"),N35,IF(AND(G43="B",G34="B"),N34,IF(AND(G43="B",G33="B"),N33,IF(AND(G43="B",G32="B"),N32,IF(AND(G43="B",G42&lt;&gt;"B",G41&lt;&gt;"B",G40&lt;&gt;"B",G39&lt;&gt;"B",G38&lt;&gt;"B",G37&lt;&gt;"B",G36&lt;&gt;"B",G35&lt;&gt;"B",G34&lt;&gt;"B",G33&lt;&gt;"B",G32&lt;&gt;"B"),$Y$9,IF(AND(G43="C",G42="C"),N42,IF(AND(G43="C",G41="C"),N41,IF(AND(G43="C",G40="C"),N40,IF(AND(G43="C",G39="C"),N39,IF(AND(G43="C",G38="C"),N38,IF(AND(G43="C",G37="C"),N37,IF(AND(G43="C",G36="C"),N36,IF(AND(G43="C",G35="C"),N35,IF(AND(G43="C",G34="C"),N34,IF(AND(G43="C",G33="C"),N33,IF(AND(G43="C",G32="C"),N32,IF(AND(G43="C",G42&lt;&gt;"C",G41&lt;&gt;"C",G40&lt;&gt;"C",G39&lt;&gt;"C",G38&lt;&gt;"C",G37&lt;&gt;"C",G36&lt;&gt;"C",G35&lt;&gt;"C",G34&lt;&gt;"C",G33&lt;&gt;"C",G32&lt;&gt;"C"),$Y$10,"Start Time"))))))))))))))))))))))))))))))))))))</f>
        <v>0</v>
      </c>
      <c r="M43" s="68"/>
      <c r="N43" s="68">
        <f t="shared" si="6"/>
        <v>0</v>
      </c>
      <c r="O43" s="67"/>
    </row>
  </sheetData>
  <mergeCells count="178">
    <mergeCell ref="B32:B37"/>
    <mergeCell ref="C2:V2"/>
    <mergeCell ref="C4:V4"/>
    <mergeCell ref="E6:G6"/>
    <mergeCell ref="H6:R6"/>
    <mergeCell ref="T6:V7"/>
    <mergeCell ref="Q7:R7"/>
    <mergeCell ref="B8:B10"/>
    <mergeCell ref="B11:B13"/>
    <mergeCell ref="B17:B24"/>
    <mergeCell ref="Q11:R11"/>
    <mergeCell ref="T11:U13"/>
    <mergeCell ref="V11:V13"/>
    <mergeCell ref="Y11:Z11"/>
    <mergeCell ref="Q12:R12"/>
    <mergeCell ref="Y12:Z12"/>
    <mergeCell ref="Q13:R13"/>
    <mergeCell ref="Y13:Z13"/>
    <mergeCell ref="Q8:R8"/>
    <mergeCell ref="T8:U10"/>
    <mergeCell ref="V8:V10"/>
    <mergeCell ref="Y8:Z8"/>
    <mergeCell ref="Q9:R9"/>
    <mergeCell ref="Y9:Z9"/>
    <mergeCell ref="Q10:R10"/>
    <mergeCell ref="Y10:Z10"/>
    <mergeCell ref="J18:K18"/>
    <mergeCell ref="L18:M18"/>
    <mergeCell ref="N18:O18"/>
    <mergeCell ref="E19:F19"/>
    <mergeCell ref="H19:I19"/>
    <mergeCell ref="J19:K19"/>
    <mergeCell ref="L19:M19"/>
    <mergeCell ref="N19:O19"/>
    <mergeCell ref="Q15:V18"/>
    <mergeCell ref="H16:I16"/>
    <mergeCell ref="J16:K16"/>
    <mergeCell ref="E17:F17"/>
    <mergeCell ref="H17:I17"/>
    <mergeCell ref="J17:K17"/>
    <mergeCell ref="L17:M17"/>
    <mergeCell ref="N17:O17"/>
    <mergeCell ref="E18:F18"/>
    <mergeCell ref="H18:I18"/>
    <mergeCell ref="E15:E16"/>
    <mergeCell ref="G15:G16"/>
    <mergeCell ref="H15:I15"/>
    <mergeCell ref="J15:K15"/>
    <mergeCell ref="L15:M16"/>
    <mergeCell ref="N15:O16"/>
    <mergeCell ref="AC20:AE20"/>
    <mergeCell ref="E21:F21"/>
    <mergeCell ref="H21:I21"/>
    <mergeCell ref="J21:K21"/>
    <mergeCell ref="L21:M21"/>
    <mergeCell ref="N21:O21"/>
    <mergeCell ref="AC21:AE21"/>
    <mergeCell ref="E20:F20"/>
    <mergeCell ref="H20:I20"/>
    <mergeCell ref="J20:K20"/>
    <mergeCell ref="L20:M20"/>
    <mergeCell ref="N20:O20"/>
    <mergeCell ref="Q20:V21"/>
    <mergeCell ref="E27:F27"/>
    <mergeCell ref="H27:I27"/>
    <mergeCell ref="J27:K27"/>
    <mergeCell ref="U22:V23"/>
    <mergeCell ref="AC22:AE22"/>
    <mergeCell ref="E23:F23"/>
    <mergeCell ref="H23:I23"/>
    <mergeCell ref="J23:K23"/>
    <mergeCell ref="L23:M23"/>
    <mergeCell ref="N23:O23"/>
    <mergeCell ref="E22:F22"/>
    <mergeCell ref="H22:I22"/>
    <mergeCell ref="J22:K22"/>
    <mergeCell ref="L22:M22"/>
    <mergeCell ref="N22:O22"/>
    <mergeCell ref="Q22:T23"/>
    <mergeCell ref="L27:M27"/>
    <mergeCell ref="N27:O27"/>
    <mergeCell ref="E28:F28"/>
    <mergeCell ref="H28:I28"/>
    <mergeCell ref="J28:K28"/>
    <mergeCell ref="L28:M28"/>
    <mergeCell ref="N28:O28"/>
    <mergeCell ref="U24:V29"/>
    <mergeCell ref="E25:F25"/>
    <mergeCell ref="H25:I25"/>
    <mergeCell ref="J25:K25"/>
    <mergeCell ref="L25:M25"/>
    <mergeCell ref="N25:O25"/>
    <mergeCell ref="E26:F26"/>
    <mergeCell ref="H26:I26"/>
    <mergeCell ref="J26:K26"/>
    <mergeCell ref="L26:M26"/>
    <mergeCell ref="E24:F24"/>
    <mergeCell ref="H24:I24"/>
    <mergeCell ref="J24:K24"/>
    <mergeCell ref="L24:M24"/>
    <mergeCell ref="N24:O24"/>
    <mergeCell ref="Q24:T29"/>
    <mergeCell ref="N26:O26"/>
    <mergeCell ref="Q31:V32"/>
    <mergeCell ref="E32:F32"/>
    <mergeCell ref="H32:I32"/>
    <mergeCell ref="J32:K32"/>
    <mergeCell ref="L32:M32"/>
    <mergeCell ref="N32:O32"/>
    <mergeCell ref="E30:E31"/>
    <mergeCell ref="G30:G31"/>
    <mergeCell ref="H30:I30"/>
    <mergeCell ref="J30:K30"/>
    <mergeCell ref="L30:M31"/>
    <mergeCell ref="N30:O31"/>
    <mergeCell ref="H31:I31"/>
    <mergeCell ref="J31:K31"/>
    <mergeCell ref="U33:V34"/>
    <mergeCell ref="E34:F34"/>
    <mergeCell ref="H34:I34"/>
    <mergeCell ref="J34:K34"/>
    <mergeCell ref="L34:M34"/>
    <mergeCell ref="N34:O34"/>
    <mergeCell ref="E33:F33"/>
    <mergeCell ref="H33:I33"/>
    <mergeCell ref="J33:K33"/>
    <mergeCell ref="L33:M33"/>
    <mergeCell ref="N33:O33"/>
    <mergeCell ref="Q33:T34"/>
    <mergeCell ref="U35:V36"/>
    <mergeCell ref="E36:F36"/>
    <mergeCell ref="H36:I36"/>
    <mergeCell ref="J36:K36"/>
    <mergeCell ref="L36:M36"/>
    <mergeCell ref="N36:O36"/>
    <mergeCell ref="E35:F35"/>
    <mergeCell ref="H35:I35"/>
    <mergeCell ref="J35:K35"/>
    <mergeCell ref="L35:M35"/>
    <mergeCell ref="N35:O35"/>
    <mergeCell ref="Q35:T36"/>
    <mergeCell ref="V38:AA38"/>
    <mergeCell ref="E39:F39"/>
    <mergeCell ref="H39:I39"/>
    <mergeCell ref="J39:K39"/>
    <mergeCell ref="L39:M39"/>
    <mergeCell ref="N39:O39"/>
    <mergeCell ref="V39:AA39"/>
    <mergeCell ref="E37:F37"/>
    <mergeCell ref="H37:I37"/>
    <mergeCell ref="J37:K37"/>
    <mergeCell ref="L37:M37"/>
    <mergeCell ref="N37:O37"/>
    <mergeCell ref="E38:F38"/>
    <mergeCell ref="H38:I38"/>
    <mergeCell ref="J38:K38"/>
    <mergeCell ref="L38:M38"/>
    <mergeCell ref="N38:O38"/>
    <mergeCell ref="E40:F40"/>
    <mergeCell ref="H40:I40"/>
    <mergeCell ref="J40:K40"/>
    <mergeCell ref="L40:M40"/>
    <mergeCell ref="N40:O40"/>
    <mergeCell ref="E41:F41"/>
    <mergeCell ref="H41:I41"/>
    <mergeCell ref="J41:K41"/>
    <mergeCell ref="L41:M41"/>
    <mergeCell ref="N41:O41"/>
    <mergeCell ref="E42:F42"/>
    <mergeCell ref="H42:I42"/>
    <mergeCell ref="J42:K42"/>
    <mergeCell ref="L42:M42"/>
    <mergeCell ref="N42:O42"/>
    <mergeCell ref="E43:F43"/>
    <mergeCell ref="H43:I43"/>
    <mergeCell ref="J43:K43"/>
    <mergeCell ref="L43:M43"/>
    <mergeCell ref="N43:O43"/>
  </mergeCells>
  <conditionalFormatting sqref="L15 N15 H8:P10">
    <cfRule type="containsText" dxfId="16" priority="16" operator="containsText" text="OFF">
      <formula>NOT(ISERROR(SEARCH("OFF",H8)))</formula>
    </cfRule>
  </conditionalFormatting>
  <conditionalFormatting sqref="O8:P10">
    <cfRule type="containsText" dxfId="15" priority="15" operator="containsText" text="OFF">
      <formula>NOT(ISERROR(SEARCH("OFF",O8)))</formula>
    </cfRule>
  </conditionalFormatting>
  <conditionalFormatting sqref="H17:O29">
    <cfRule type="expression" dxfId="14" priority="12">
      <formula>$G17="C"</formula>
    </cfRule>
    <cfRule type="expression" dxfId="13" priority="13">
      <formula>$G17="B"</formula>
    </cfRule>
    <cfRule type="expression" dxfId="12" priority="14">
      <formula>$G17="A"</formula>
    </cfRule>
  </conditionalFormatting>
  <conditionalFormatting sqref="H8:P10">
    <cfRule type="containsText" dxfId="11" priority="17" operator="containsText" text="ON">
      <formula>NOT(ISERROR(SEARCH("ON",H8)))</formula>
    </cfRule>
  </conditionalFormatting>
  <conditionalFormatting sqref="Q8:R10">
    <cfRule type="cellIs" dxfId="10" priority="10" operator="notEqual">
      <formula>0</formula>
    </cfRule>
    <cfRule type="cellIs" dxfId="9" priority="11" operator="equal">
      <formula>0</formula>
    </cfRule>
  </conditionalFormatting>
  <conditionalFormatting sqref="L30 N30">
    <cfRule type="containsText" dxfId="8" priority="9" operator="containsText" text="OFF">
      <formula>NOT(ISERROR(SEARCH("OFF",L30)))</formula>
    </cfRule>
  </conditionalFormatting>
  <conditionalFormatting sqref="H32:O43">
    <cfRule type="expression" dxfId="7" priority="6">
      <formula>$G32="C"</formula>
    </cfRule>
    <cfRule type="expression" dxfId="6" priority="7">
      <formula>$G32="B"</formula>
    </cfRule>
    <cfRule type="expression" dxfId="5" priority="8">
      <formula>$G32="A"</formula>
    </cfRule>
  </conditionalFormatting>
  <conditionalFormatting sqref="H11:P13">
    <cfRule type="containsText" dxfId="4" priority="4" operator="containsText" text="OFF">
      <formula>NOT(ISERROR(SEARCH("OFF",H11)))</formula>
    </cfRule>
  </conditionalFormatting>
  <conditionalFormatting sqref="O11:P13">
    <cfRule type="containsText" dxfId="3" priority="3" operator="containsText" text="OFF">
      <formula>NOT(ISERROR(SEARCH("OFF",O11)))</formula>
    </cfRule>
  </conditionalFormatting>
  <conditionalFormatting sqref="H11:P13">
    <cfRule type="containsText" dxfId="2" priority="5" operator="containsText" text="ON">
      <formula>NOT(ISERROR(SEARCH("ON",H11)))</formula>
    </cfRule>
  </conditionalFormatting>
  <conditionalFormatting sqref="Q11:R13">
    <cfRule type="cellIs" dxfId="1" priority="1" operator="notEqual">
      <formula>0</formula>
    </cfRule>
    <cfRule type="cellIs" dxfId="0" priority="2" operator="equal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'LIST RIEGO'!$F$3:$F$26</xm:f>
          </x14:formula1>
          <xm:sqref>E8:E13</xm:sqref>
        </x14:dataValidation>
        <x14:dataValidation type="list" allowBlank="1" showInputMessage="1" showErrorMessage="1">
          <x14:formula1>
            <xm:f>'LIST RIEGO'!$G$3:$G$62</xm:f>
          </x14:formula1>
          <xm:sqref>G8:G13</xm:sqref>
        </x14:dataValidation>
        <x14:dataValidation type="list" allowBlank="1" showInputMessage="1" showErrorMessage="1">
          <x14:formula1>
            <xm:f>'LIST RIEGO'!$A$3:$A$23</xm:f>
          </x14:formula1>
          <xm:sqref>T8:U13</xm:sqref>
        </x14:dataValidation>
        <x14:dataValidation type="list" allowBlank="1" showInputMessage="1" showErrorMessage="1">
          <x14:formula1>
            <xm:f>'[1]LIST (ALL LIST USED HERE)'!#REF!</xm:f>
          </x14:formula1>
          <xm:sqref>G38:G43 G25:G29 E25:E29 E38:E43</xm:sqref>
        </x14:dataValidation>
        <x14:dataValidation type="list" allowBlank="1" showInputMessage="1" showErrorMessage="1">
          <x14:formula1>
            <xm:f>'LIST RIEGO'!$B$3:$B$12</xm:f>
          </x14:formula1>
          <xm:sqref>E17:F24 E32:F37</xm:sqref>
        </x14:dataValidation>
        <x14:dataValidation type="list" allowBlank="1" showInputMessage="1" showErrorMessage="1">
          <x14:formula1>
            <xm:f>'LIST RIEGO'!$C$3:$C$5</xm:f>
          </x14:formula1>
          <xm:sqref>G17:G24 G32 G32:G37</xm:sqref>
        </x14:dataValidation>
        <x14:dataValidation type="list" allowBlank="1" showInputMessage="1" showErrorMessage="1">
          <x14:formula1>
            <xm:f>'LIST RIEGO'!$D$3:$D$4</xm:f>
          </x14:formula1>
          <xm:sqref>H8:P13</xm:sqref>
        </x14:dataValidation>
        <x14:dataValidation type="list" allowBlank="1" showInputMessage="1" showErrorMessage="1">
          <x14:formula1>
            <xm:f>'LIST RIEGO'!$H$3:$H$33</xm:f>
          </x14:formula1>
          <xm:sqref>Q8:R13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D4" sqref="D4"/>
    </sheetView>
  </sheetViews>
  <sheetFormatPr baseColWidth="10" defaultRowHeight="15" x14ac:dyDescent="0.2"/>
  <sheetData>
    <row r="1" spans="1:4" x14ac:dyDescent="0.2">
      <c r="A1" t="s">
        <v>77</v>
      </c>
      <c r="B1" t="s">
        <v>78</v>
      </c>
      <c r="C1" t="s">
        <v>28</v>
      </c>
      <c r="D1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3"/>
  <sheetViews>
    <sheetView workbookViewId="0">
      <selection activeCell="C7" sqref="C7"/>
    </sheetView>
  </sheetViews>
  <sheetFormatPr baseColWidth="10" defaultRowHeight="15" x14ac:dyDescent="0.2"/>
  <cols>
    <col min="5" max="5" width="21.6640625" customWidth="1"/>
  </cols>
  <sheetData>
    <row r="2" spans="1:8" ht="16" x14ac:dyDescent="0.2">
      <c r="A2" s="1" t="s">
        <v>0</v>
      </c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</row>
    <row r="3" spans="1:8" x14ac:dyDescent="0.2">
      <c r="A3">
        <v>0</v>
      </c>
      <c r="B3">
        <v>0</v>
      </c>
      <c r="C3" t="s">
        <v>13</v>
      </c>
      <c r="D3" t="s">
        <v>14</v>
      </c>
      <c r="E3" t="s">
        <v>15</v>
      </c>
      <c r="F3" s="2">
        <v>0</v>
      </c>
      <c r="G3" s="3">
        <v>0</v>
      </c>
      <c r="H3">
        <v>0</v>
      </c>
    </row>
    <row r="4" spans="1:8" x14ac:dyDescent="0.2">
      <c r="A4">
        <v>10</v>
      </c>
      <c r="B4">
        <v>2</v>
      </c>
      <c r="C4" t="s">
        <v>16</v>
      </c>
      <c r="D4" t="s">
        <v>17</v>
      </c>
      <c r="E4" t="s">
        <v>18</v>
      </c>
      <c r="F4" s="2">
        <v>4.1666666666666699E-2</v>
      </c>
      <c r="G4" s="3">
        <v>6.9444444444444447E-4</v>
      </c>
      <c r="H4">
        <v>1</v>
      </c>
    </row>
    <row r="5" spans="1:8" x14ac:dyDescent="0.2">
      <c r="A5">
        <v>20</v>
      </c>
      <c r="B5">
        <v>5</v>
      </c>
      <c r="C5" t="s">
        <v>19</v>
      </c>
      <c r="E5" t="s">
        <v>20</v>
      </c>
      <c r="F5" s="2">
        <v>8.3333333333333301E-2</v>
      </c>
      <c r="G5" s="3">
        <v>1.3888888888888889E-3</v>
      </c>
      <c r="H5">
        <v>2</v>
      </c>
    </row>
    <row r="6" spans="1:8" x14ac:dyDescent="0.2">
      <c r="A6">
        <v>30</v>
      </c>
      <c r="B6">
        <v>10</v>
      </c>
      <c r="E6" t="s">
        <v>21</v>
      </c>
      <c r="F6" s="2">
        <v>0.125</v>
      </c>
      <c r="G6" s="3">
        <v>2.0833333333333333E-3</v>
      </c>
      <c r="H6">
        <v>3</v>
      </c>
    </row>
    <row r="7" spans="1:8" x14ac:dyDescent="0.2">
      <c r="A7">
        <v>40</v>
      </c>
      <c r="B7">
        <v>15</v>
      </c>
      <c r="E7" t="s">
        <v>22</v>
      </c>
      <c r="F7" s="2">
        <v>0.16666666666666699</v>
      </c>
      <c r="G7" s="3">
        <v>2.7777777777777779E-3</v>
      </c>
      <c r="H7">
        <v>4</v>
      </c>
    </row>
    <row r="8" spans="1:8" x14ac:dyDescent="0.2">
      <c r="A8">
        <v>50</v>
      </c>
      <c r="B8">
        <v>20</v>
      </c>
      <c r="E8" t="s">
        <v>23</v>
      </c>
      <c r="F8" s="2">
        <v>0.20833333333333301</v>
      </c>
      <c r="G8" s="3">
        <v>3.472222222222222E-3</v>
      </c>
      <c r="H8">
        <v>5</v>
      </c>
    </row>
    <row r="9" spans="1:8" x14ac:dyDescent="0.2">
      <c r="A9">
        <v>60</v>
      </c>
      <c r="B9">
        <v>30</v>
      </c>
      <c r="E9" t="s">
        <v>24</v>
      </c>
      <c r="F9" s="2">
        <v>0.25</v>
      </c>
      <c r="G9" s="3">
        <v>4.1666666666666666E-3</v>
      </c>
      <c r="H9">
        <v>6</v>
      </c>
    </row>
    <row r="10" spans="1:8" x14ac:dyDescent="0.2">
      <c r="A10">
        <v>70</v>
      </c>
      <c r="B10">
        <v>45</v>
      </c>
      <c r="E10" t="s">
        <v>25</v>
      </c>
      <c r="F10" s="2">
        <v>0.29166666666666702</v>
      </c>
      <c r="G10" s="3">
        <v>4.8611111111111112E-3</v>
      </c>
      <c r="H10">
        <v>7</v>
      </c>
    </row>
    <row r="11" spans="1:8" ht="16" x14ac:dyDescent="0.2">
      <c r="A11">
        <v>80</v>
      </c>
      <c r="B11">
        <v>60</v>
      </c>
      <c r="E11" s="4" t="s">
        <v>26</v>
      </c>
      <c r="F11" s="2">
        <v>0.33333333333333298</v>
      </c>
      <c r="G11" s="3">
        <v>5.5555555555555558E-3</v>
      </c>
      <c r="H11">
        <v>8</v>
      </c>
    </row>
    <row r="12" spans="1:8" x14ac:dyDescent="0.2">
      <c r="A12">
        <v>90</v>
      </c>
      <c r="B12">
        <v>120</v>
      </c>
      <c r="F12" s="2">
        <v>0.375</v>
      </c>
      <c r="G12" s="3">
        <v>6.2499999999999995E-3</v>
      </c>
      <c r="H12">
        <v>9</v>
      </c>
    </row>
    <row r="13" spans="1:8" x14ac:dyDescent="0.2">
      <c r="A13">
        <v>100</v>
      </c>
      <c r="F13" s="2">
        <v>0.41666666666666702</v>
      </c>
      <c r="G13" s="3">
        <v>6.9444444444444441E-3</v>
      </c>
      <c r="H13">
        <v>10</v>
      </c>
    </row>
    <row r="14" spans="1:8" x14ac:dyDescent="0.2">
      <c r="A14">
        <v>110</v>
      </c>
      <c r="F14" s="2">
        <v>0.45833333333333298</v>
      </c>
      <c r="G14" s="3">
        <v>7.6388888888888886E-3</v>
      </c>
      <c r="H14">
        <v>11</v>
      </c>
    </row>
    <row r="15" spans="1:8" x14ac:dyDescent="0.2">
      <c r="A15">
        <v>120</v>
      </c>
      <c r="F15" s="2">
        <v>0.5</v>
      </c>
      <c r="G15" s="3">
        <v>8.3333333333333332E-3</v>
      </c>
      <c r="H15">
        <v>12</v>
      </c>
    </row>
    <row r="16" spans="1:8" x14ac:dyDescent="0.2">
      <c r="A16">
        <v>130</v>
      </c>
      <c r="F16" s="2">
        <v>0.54166666666666696</v>
      </c>
      <c r="G16" s="3">
        <v>9.0277777777777787E-3</v>
      </c>
      <c r="H16">
        <v>13</v>
      </c>
    </row>
    <row r="17" spans="1:8" x14ac:dyDescent="0.2">
      <c r="A17">
        <v>140</v>
      </c>
      <c r="F17" s="2">
        <v>0.58333333333333304</v>
      </c>
      <c r="G17" s="3">
        <v>9.7222222222222224E-3</v>
      </c>
      <c r="H17">
        <v>14</v>
      </c>
    </row>
    <row r="18" spans="1:8" x14ac:dyDescent="0.2">
      <c r="A18">
        <v>150</v>
      </c>
      <c r="F18" s="2">
        <v>0.625</v>
      </c>
      <c r="G18" s="3">
        <v>1.0416666666666666E-2</v>
      </c>
      <c r="H18">
        <v>15</v>
      </c>
    </row>
    <row r="19" spans="1:8" x14ac:dyDescent="0.2">
      <c r="A19">
        <v>160</v>
      </c>
      <c r="F19" s="2">
        <v>0.66666666666666696</v>
      </c>
      <c r="G19" s="3">
        <v>1.1111111111111112E-2</v>
      </c>
      <c r="H19">
        <v>16</v>
      </c>
    </row>
    <row r="20" spans="1:8" x14ac:dyDescent="0.2">
      <c r="A20">
        <v>170</v>
      </c>
      <c r="F20" s="2">
        <v>0.70833333333333304</v>
      </c>
      <c r="G20" s="3">
        <v>1.1805555555555555E-2</v>
      </c>
      <c r="H20">
        <v>17</v>
      </c>
    </row>
    <row r="21" spans="1:8" x14ac:dyDescent="0.2">
      <c r="A21">
        <v>180</v>
      </c>
      <c r="F21" s="2">
        <v>0.75</v>
      </c>
      <c r="G21" s="3">
        <v>1.2499999999999999E-2</v>
      </c>
      <c r="H21">
        <v>18</v>
      </c>
    </row>
    <row r="22" spans="1:8" x14ac:dyDescent="0.2">
      <c r="A22">
        <v>190</v>
      </c>
      <c r="F22" s="2">
        <v>0.79166666666666696</v>
      </c>
      <c r="G22" s="3">
        <v>1.3194444444444444E-2</v>
      </c>
      <c r="H22">
        <v>19</v>
      </c>
    </row>
    <row r="23" spans="1:8" x14ac:dyDescent="0.2">
      <c r="A23">
        <v>200</v>
      </c>
      <c r="F23" s="2">
        <v>0.83333333333333304</v>
      </c>
      <c r="G23" s="3">
        <v>1.3888888888888888E-2</v>
      </c>
      <c r="H23">
        <v>20</v>
      </c>
    </row>
    <row r="24" spans="1:8" x14ac:dyDescent="0.2">
      <c r="F24" s="2">
        <v>0.875</v>
      </c>
      <c r="G24" s="3">
        <v>1.4583333333333332E-2</v>
      </c>
      <c r="H24">
        <v>21</v>
      </c>
    </row>
    <row r="25" spans="1:8" x14ac:dyDescent="0.2">
      <c r="F25" s="2">
        <v>0.91666666666666696</v>
      </c>
      <c r="G25" s="3">
        <v>1.5277777777777777E-2</v>
      </c>
      <c r="H25">
        <v>22</v>
      </c>
    </row>
    <row r="26" spans="1:8" x14ac:dyDescent="0.2">
      <c r="F26" s="2">
        <v>0.95833333333333304</v>
      </c>
      <c r="G26" s="3">
        <v>1.5972222222222224E-2</v>
      </c>
      <c r="H26">
        <v>23</v>
      </c>
    </row>
    <row r="27" spans="1:8" x14ac:dyDescent="0.2">
      <c r="G27" s="3">
        <v>1.6666666666666666E-2</v>
      </c>
      <c r="H27">
        <v>24</v>
      </c>
    </row>
    <row r="28" spans="1:8" x14ac:dyDescent="0.2">
      <c r="G28" s="3">
        <v>1.7361111111111112E-2</v>
      </c>
      <c r="H28">
        <v>25</v>
      </c>
    </row>
    <row r="29" spans="1:8" x14ac:dyDescent="0.2">
      <c r="G29" s="3">
        <v>1.8055555555555557E-2</v>
      </c>
      <c r="H29">
        <v>26</v>
      </c>
    </row>
    <row r="30" spans="1:8" x14ac:dyDescent="0.2">
      <c r="G30" s="3">
        <v>1.8749999999999999E-2</v>
      </c>
      <c r="H30">
        <v>27</v>
      </c>
    </row>
    <row r="31" spans="1:8" x14ac:dyDescent="0.2">
      <c r="G31" s="3">
        <v>1.9444444444444445E-2</v>
      </c>
      <c r="H31">
        <v>28</v>
      </c>
    </row>
    <row r="32" spans="1:8" x14ac:dyDescent="0.2">
      <c r="G32" s="3">
        <v>2.013888888888889E-2</v>
      </c>
      <c r="H32">
        <v>29</v>
      </c>
    </row>
    <row r="33" spans="7:8" x14ac:dyDescent="0.2">
      <c r="G33" s="3">
        <v>2.0833333333333332E-2</v>
      </c>
      <c r="H33">
        <v>30</v>
      </c>
    </row>
    <row r="34" spans="7:8" x14ac:dyDescent="0.2">
      <c r="G34" s="3">
        <v>2.1527777777777781E-2</v>
      </c>
    </row>
    <row r="35" spans="7:8" x14ac:dyDescent="0.2">
      <c r="G35" s="3">
        <v>2.2222222222222223E-2</v>
      </c>
    </row>
    <row r="36" spans="7:8" x14ac:dyDescent="0.2">
      <c r="G36" s="3">
        <v>2.2916666666666669E-2</v>
      </c>
    </row>
    <row r="37" spans="7:8" x14ac:dyDescent="0.2">
      <c r="G37" s="3">
        <v>2.361111111111111E-2</v>
      </c>
    </row>
    <row r="38" spans="7:8" x14ac:dyDescent="0.2">
      <c r="G38" s="3">
        <v>2.4305555555555556E-2</v>
      </c>
    </row>
    <row r="39" spans="7:8" x14ac:dyDescent="0.2">
      <c r="G39" s="3">
        <v>2.4999999999999998E-2</v>
      </c>
    </row>
    <row r="40" spans="7:8" x14ac:dyDescent="0.2">
      <c r="G40" s="3">
        <v>2.5694444444444447E-2</v>
      </c>
    </row>
    <row r="41" spans="7:8" x14ac:dyDescent="0.2">
      <c r="G41" s="3">
        <v>2.6388888888888889E-2</v>
      </c>
    </row>
    <row r="42" spans="7:8" x14ac:dyDescent="0.2">
      <c r="G42" s="3">
        <v>2.7083333333333334E-2</v>
      </c>
    </row>
    <row r="43" spans="7:8" x14ac:dyDescent="0.2">
      <c r="G43" s="3">
        <v>2.7777777777777776E-2</v>
      </c>
    </row>
    <row r="44" spans="7:8" x14ac:dyDescent="0.2">
      <c r="G44" s="3">
        <v>2.8472222222222222E-2</v>
      </c>
    </row>
    <row r="45" spans="7:8" x14ac:dyDescent="0.2">
      <c r="G45" s="3">
        <v>2.9166666666666664E-2</v>
      </c>
    </row>
    <row r="46" spans="7:8" x14ac:dyDescent="0.2">
      <c r="G46" s="3">
        <v>2.9861111111111113E-2</v>
      </c>
    </row>
    <row r="47" spans="7:8" x14ac:dyDescent="0.2">
      <c r="G47" s="3">
        <v>3.0555555555555555E-2</v>
      </c>
    </row>
    <row r="48" spans="7:8" x14ac:dyDescent="0.2">
      <c r="G48" s="3">
        <v>3.125E-2</v>
      </c>
    </row>
    <row r="49" spans="7:7" x14ac:dyDescent="0.2">
      <c r="G49" s="3">
        <v>3.1944444444444449E-2</v>
      </c>
    </row>
    <row r="50" spans="7:7" x14ac:dyDescent="0.2">
      <c r="G50" s="3">
        <v>3.2638888888888891E-2</v>
      </c>
    </row>
    <row r="51" spans="7:7" x14ac:dyDescent="0.2">
      <c r="G51" s="3">
        <v>3.3333333333333333E-2</v>
      </c>
    </row>
    <row r="52" spans="7:7" x14ac:dyDescent="0.2">
      <c r="G52" s="3">
        <v>3.4027777777777775E-2</v>
      </c>
    </row>
    <row r="53" spans="7:7" x14ac:dyDescent="0.2">
      <c r="G53" s="3">
        <v>3.4722222222222224E-2</v>
      </c>
    </row>
    <row r="54" spans="7:7" x14ac:dyDescent="0.2">
      <c r="G54" s="3">
        <v>3.5416666666666666E-2</v>
      </c>
    </row>
    <row r="55" spans="7:7" x14ac:dyDescent="0.2">
      <c r="G55" s="3">
        <v>3.6111111111111115E-2</v>
      </c>
    </row>
    <row r="56" spans="7:7" x14ac:dyDescent="0.2">
      <c r="G56" s="3">
        <v>3.6805555555555557E-2</v>
      </c>
    </row>
    <row r="57" spans="7:7" x14ac:dyDescent="0.2">
      <c r="G57" s="3">
        <v>3.7499999999999999E-2</v>
      </c>
    </row>
    <row r="58" spans="7:7" x14ac:dyDescent="0.2">
      <c r="G58" s="3">
        <v>3.8194444444444441E-2</v>
      </c>
    </row>
    <row r="59" spans="7:7" x14ac:dyDescent="0.2">
      <c r="G59" s="3">
        <v>3.888888888888889E-2</v>
      </c>
    </row>
    <row r="60" spans="7:7" x14ac:dyDescent="0.2">
      <c r="G60" s="3">
        <v>3.9583333333333331E-2</v>
      </c>
    </row>
    <row r="61" spans="7:7" x14ac:dyDescent="0.2">
      <c r="G61" s="3">
        <v>4.027777777777778E-2</v>
      </c>
    </row>
    <row r="62" spans="7:7" x14ac:dyDescent="0.2">
      <c r="G62" s="3">
        <v>4.0972222222222222E-2</v>
      </c>
    </row>
    <row r="63" spans="7:7" x14ac:dyDescent="0.2">
      <c r="G6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RIEGO</vt:lpstr>
      <vt:lpstr>LOG</vt:lpstr>
      <vt:lpstr>LIST RIEGO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Microsoft Office User</cp:lastModifiedBy>
  <dcterms:created xsi:type="dcterms:W3CDTF">2014-05-28T07:03:19Z</dcterms:created>
  <dcterms:modified xsi:type="dcterms:W3CDTF">2016-04-18T14:16:33Z</dcterms:modified>
</cp:coreProperties>
</file>