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6" windowWidth="18672" windowHeight="11532"/>
  </bookViews>
  <sheets>
    <sheet name="VENDEURS" sheetId="10" r:id="rId1"/>
    <sheet name="JANVIER" sheetId="9" r:id="rId2"/>
    <sheet name="FEVRIER" sheetId="6" r:id="rId3"/>
    <sheet name="RECAP JANVIER" sheetId="8" r:id="rId4"/>
    <sheet name="RECAP FEVRIER" sheetId="5" r:id="rId5"/>
  </sheets>
  <calcPr calcId="125725"/>
</workbook>
</file>

<file path=xl/calcChain.xml><?xml version="1.0" encoding="utf-8"?>
<calcChain xmlns="http://schemas.openxmlformats.org/spreadsheetml/2006/main">
  <c r="C5" i="8"/>
  <c r="C3" i="6"/>
  <c r="C3" i="9"/>
  <c r="D9" i="8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D7"/>
  <c r="D8" s="1"/>
  <c r="E7"/>
  <c r="E8" s="1"/>
  <c r="C9"/>
  <c r="E5" i="5"/>
  <c r="D5"/>
  <c r="C5"/>
  <c r="E5" i="8"/>
  <c r="D5"/>
  <c r="B3"/>
  <c r="D9" i="5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7" i="8" l="1"/>
  <c r="C8" s="1"/>
  <c r="C13" i="5"/>
  <c r="C9"/>
  <c r="C10"/>
  <c r="C11"/>
  <c r="C12"/>
  <c r="B3"/>
  <c r="E7" l="1"/>
  <c r="E8" s="1"/>
  <c r="D7"/>
  <c r="D8" s="1"/>
  <c r="C7"/>
  <c r="C8" s="1"/>
</calcChain>
</file>

<file path=xl/sharedStrings.xml><?xml version="1.0" encoding="utf-8"?>
<sst xmlns="http://schemas.openxmlformats.org/spreadsheetml/2006/main" count="43" uniqueCount="33">
  <si>
    <t>POLICES</t>
  </si>
  <si>
    <t>Date :</t>
  </si>
  <si>
    <t>PLACEMENT DE PRODUIT DURANT L'ENTRETIEN COMMERCIAL</t>
  </si>
  <si>
    <t>TABLEAU RECAPITULATIF FEVRIER 2016</t>
  </si>
  <si>
    <t>FEVRIER</t>
  </si>
  <si>
    <t>Atteinte des objectifs (en %)</t>
  </si>
  <si>
    <t>Total actuel</t>
  </si>
  <si>
    <t>Objectifs mensuels</t>
  </si>
  <si>
    <t>JANVIER</t>
  </si>
  <si>
    <t>COCO</t>
  </si>
  <si>
    <t>ANANAS</t>
  </si>
  <si>
    <t>MANGUE</t>
  </si>
  <si>
    <t>TABLEAU RECAPITULATIF JANVIER 2016</t>
  </si>
  <si>
    <t>JEAN-PIERRE</t>
  </si>
  <si>
    <t>CORINNE</t>
  </si>
  <si>
    <t>STEPHANE</t>
  </si>
  <si>
    <t>LYDIA</t>
  </si>
  <si>
    <t>BENJAMIN</t>
  </si>
  <si>
    <t>MARIE CLAIRE</t>
  </si>
  <si>
    <t>RENE</t>
  </si>
  <si>
    <t>CATHERINE</t>
  </si>
  <si>
    <t>ALEXANDRE</t>
  </si>
  <si>
    <t>PRISCILLIA</t>
  </si>
  <si>
    <t>BERTRAND</t>
  </si>
  <si>
    <t>MARYSE</t>
  </si>
  <si>
    <t>FRANCOIS</t>
  </si>
  <si>
    <t>SEM 2</t>
  </si>
  <si>
    <t>Vendeur</t>
  </si>
  <si>
    <t>SEM 4</t>
  </si>
  <si>
    <t>SEM 5</t>
  </si>
  <si>
    <t>SEM 6</t>
  </si>
  <si>
    <t>LOUISE</t>
  </si>
  <si>
    <t>Vendeurs :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</si>
</sst>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0.0%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17" fontId="3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4" borderId="12" xfId="0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NumberFormat="1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/>
    </xf>
    <xf numFmtId="165" fontId="8" fillId="4" borderId="15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164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16"/>
  <sheetViews>
    <sheetView tabSelected="1" workbookViewId="0">
      <selection activeCell="E14" sqref="E14"/>
    </sheetView>
  </sheetViews>
  <sheetFormatPr baseColWidth="10" defaultRowHeight="14.4"/>
  <sheetData>
    <row r="2" spans="1:2">
      <c r="A2" t="s">
        <v>32</v>
      </c>
    </row>
    <row r="3" spans="1:2">
      <c r="B3" t="s">
        <v>13</v>
      </c>
    </row>
    <row r="4" spans="1:2">
      <c r="B4" t="s">
        <v>14</v>
      </c>
    </row>
    <row r="5" spans="1:2">
      <c r="B5" t="s">
        <v>15</v>
      </c>
    </row>
    <row r="6" spans="1:2">
      <c r="B6" t="s">
        <v>16</v>
      </c>
    </row>
    <row r="7" spans="1:2">
      <c r="B7" t="s">
        <v>17</v>
      </c>
    </row>
    <row r="8" spans="1:2">
      <c r="B8" t="s">
        <v>18</v>
      </c>
    </row>
    <row r="9" spans="1:2">
      <c r="B9" t="s">
        <v>19</v>
      </c>
    </row>
    <row r="10" spans="1:2">
      <c r="B10" t="s">
        <v>20</v>
      </c>
    </row>
    <row r="11" spans="1:2">
      <c r="B11" t="s">
        <v>21</v>
      </c>
    </row>
    <row r="12" spans="1:2">
      <c r="B12" t="s">
        <v>22</v>
      </c>
    </row>
    <row r="13" spans="1:2">
      <c r="B13" t="s">
        <v>23</v>
      </c>
    </row>
    <row r="14" spans="1:2">
      <c r="B14" t="s">
        <v>24</v>
      </c>
    </row>
    <row r="15" spans="1:2">
      <c r="B15" t="s">
        <v>25</v>
      </c>
    </row>
    <row r="16" spans="1:2">
      <c r="B16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52"/>
  <sheetViews>
    <sheetView zoomScaleNormal="100" workbookViewId="0">
      <selection activeCell="I60" sqref="I60"/>
    </sheetView>
  </sheetViews>
  <sheetFormatPr baseColWidth="10" defaultRowHeight="14.4"/>
  <cols>
    <col min="1" max="1" width="4.5546875" customWidth="1"/>
    <col min="2" max="2" width="9.88671875" customWidth="1"/>
    <col min="3" max="3" width="13.6640625" style="1" customWidth="1"/>
    <col min="4" max="6" width="17.33203125" style="1" customWidth="1"/>
  </cols>
  <sheetData>
    <row r="1" spans="1:6" ht="18">
      <c r="A1" s="32"/>
      <c r="B1" s="32"/>
      <c r="C1" s="33" t="s">
        <v>8</v>
      </c>
      <c r="D1" s="34"/>
      <c r="E1" s="34"/>
      <c r="F1" s="34"/>
    </row>
    <row r="2" spans="1:6" ht="7.95" customHeight="1">
      <c r="A2" s="30"/>
      <c r="B2" s="30"/>
      <c r="C2" s="10"/>
      <c r="D2" s="31"/>
      <c r="E2" s="31"/>
      <c r="F2" s="31"/>
    </row>
    <row r="3" spans="1:6" ht="16.5" customHeight="1">
      <c r="A3" s="35" t="s">
        <v>27</v>
      </c>
      <c r="B3" s="36"/>
      <c r="C3" s="37" t="str">
        <f>VENDEURS!B3</f>
        <v>JEAN-PIERRE</v>
      </c>
      <c r="D3" s="38"/>
    </row>
    <row r="4" spans="1:6" ht="7.95" customHeight="1"/>
    <row r="5" spans="1:6" s="2" customFormat="1" ht="15" customHeight="1">
      <c r="C5" s="39" t="s">
        <v>0</v>
      </c>
      <c r="D5" s="41" t="s">
        <v>2</v>
      </c>
      <c r="E5" s="42"/>
      <c r="F5" s="42"/>
    </row>
    <row r="6" spans="1:6" s="2" customFormat="1" ht="28.95" customHeight="1" thickBot="1">
      <c r="B6" s="11" t="s">
        <v>1</v>
      </c>
      <c r="C6" s="40"/>
      <c r="D6" s="12" t="s">
        <v>9</v>
      </c>
      <c r="E6" s="12" t="s">
        <v>10</v>
      </c>
      <c r="F6" s="12" t="s">
        <v>11</v>
      </c>
    </row>
    <row r="7" spans="1:6" s="2" customFormat="1" ht="12" customHeight="1">
      <c r="A7" s="48" t="s">
        <v>26</v>
      </c>
      <c r="B7" s="47">
        <v>42380</v>
      </c>
      <c r="C7" s="16">
        <v>221359</v>
      </c>
      <c r="D7" s="16"/>
      <c r="E7" s="16"/>
      <c r="F7" s="16">
        <v>1</v>
      </c>
    </row>
    <row r="8" spans="1:6" s="2" customFormat="1" ht="12" customHeight="1">
      <c r="A8" s="49"/>
      <c r="B8" s="47">
        <v>42380</v>
      </c>
      <c r="C8" s="16">
        <v>227704</v>
      </c>
      <c r="D8" s="16"/>
      <c r="E8" s="16">
        <v>1</v>
      </c>
      <c r="F8" s="16">
        <v>1</v>
      </c>
    </row>
    <row r="9" spans="1:6" s="2" customFormat="1" ht="12" customHeight="1">
      <c r="A9" s="49"/>
      <c r="B9" s="47">
        <v>42380</v>
      </c>
      <c r="C9" s="16">
        <v>294968</v>
      </c>
      <c r="D9" s="16"/>
      <c r="E9" s="16">
        <v>1</v>
      </c>
      <c r="F9" s="16">
        <v>1</v>
      </c>
    </row>
    <row r="10" spans="1:6" s="2" customFormat="1" ht="12" customHeight="1">
      <c r="A10" s="49"/>
      <c r="B10" s="47">
        <v>42380</v>
      </c>
      <c r="C10" s="16">
        <v>292469</v>
      </c>
      <c r="D10" s="16"/>
      <c r="E10" s="16"/>
      <c r="F10" s="16">
        <v>1</v>
      </c>
    </row>
    <row r="11" spans="1:6" s="2" customFormat="1" ht="12" customHeight="1">
      <c r="A11" s="49"/>
      <c r="B11" s="47">
        <v>42380</v>
      </c>
      <c r="C11" s="16">
        <v>211803</v>
      </c>
      <c r="D11" s="16">
        <v>1</v>
      </c>
      <c r="E11" s="16"/>
      <c r="F11" s="16"/>
    </row>
    <row r="12" spans="1:6" s="2" customFormat="1" ht="12" customHeight="1">
      <c r="A12" s="49"/>
      <c r="B12" s="47">
        <v>42380</v>
      </c>
      <c r="C12" s="16">
        <v>296006</v>
      </c>
      <c r="D12" s="16"/>
      <c r="E12" s="16">
        <v>1</v>
      </c>
      <c r="F12" s="16"/>
    </row>
    <row r="13" spans="1:6" s="2" customFormat="1" ht="12" customHeight="1">
      <c r="A13" s="49"/>
      <c r="B13" s="47">
        <v>42380</v>
      </c>
      <c r="C13" s="16">
        <v>468782</v>
      </c>
      <c r="D13" s="16"/>
      <c r="E13" s="16">
        <v>1</v>
      </c>
      <c r="F13" s="16"/>
    </row>
    <row r="14" spans="1:6" s="2" customFormat="1" ht="12" customHeight="1">
      <c r="A14" s="49"/>
      <c r="B14" s="47">
        <v>42380</v>
      </c>
      <c r="C14" s="16">
        <v>1000232</v>
      </c>
      <c r="D14" s="16">
        <v>1</v>
      </c>
      <c r="E14" s="16">
        <v>1</v>
      </c>
      <c r="F14" s="16"/>
    </row>
    <row r="15" spans="1:6" s="2" customFormat="1" ht="12" customHeight="1">
      <c r="A15" s="49"/>
      <c r="B15" s="47">
        <v>42380</v>
      </c>
      <c r="C15" s="16">
        <v>474971</v>
      </c>
      <c r="D15" s="16">
        <v>1</v>
      </c>
      <c r="E15" s="16"/>
      <c r="F15" s="16"/>
    </row>
    <row r="16" spans="1:6" s="2" customFormat="1" ht="12" customHeight="1">
      <c r="A16" s="49"/>
      <c r="B16" s="47">
        <v>42380</v>
      </c>
      <c r="C16" s="16">
        <v>296173</v>
      </c>
      <c r="D16" s="16">
        <v>1</v>
      </c>
      <c r="E16" s="16">
        <v>1</v>
      </c>
      <c r="F16" s="16"/>
    </row>
    <row r="17" spans="1:6" s="2" customFormat="1" ht="12" customHeight="1">
      <c r="A17" s="49"/>
      <c r="B17" s="47">
        <v>42380</v>
      </c>
      <c r="C17" s="16">
        <v>293861</v>
      </c>
      <c r="D17" s="16"/>
      <c r="E17" s="16">
        <v>1</v>
      </c>
      <c r="F17" s="16"/>
    </row>
    <row r="18" spans="1:6" s="2" customFormat="1" ht="12" customHeight="1">
      <c r="A18" s="49"/>
      <c r="B18" s="47">
        <v>42380</v>
      </c>
      <c r="C18" s="16">
        <v>3333</v>
      </c>
      <c r="D18" s="16">
        <v>1</v>
      </c>
      <c r="E18" s="16"/>
      <c r="F18" s="16"/>
    </row>
    <row r="19" spans="1:6" s="2" customFormat="1" ht="12" customHeight="1">
      <c r="A19" s="49"/>
      <c r="B19" s="47">
        <v>42380</v>
      </c>
      <c r="C19" s="16">
        <v>470245</v>
      </c>
      <c r="D19" s="16">
        <v>1</v>
      </c>
      <c r="E19" s="16"/>
      <c r="F19" s="16"/>
    </row>
    <row r="20" spans="1:6" s="2" customFormat="1" ht="12" customHeight="1">
      <c r="A20" s="49"/>
      <c r="B20" s="47">
        <v>42380</v>
      </c>
      <c r="C20" s="16">
        <v>564856</v>
      </c>
      <c r="D20" s="16"/>
      <c r="E20" s="16"/>
      <c r="F20" s="16">
        <v>1</v>
      </c>
    </row>
    <row r="21" spans="1:6" s="2" customFormat="1" ht="12" customHeight="1">
      <c r="A21" s="49"/>
      <c r="B21" s="47">
        <v>42380</v>
      </c>
      <c r="C21" s="16">
        <v>1000541</v>
      </c>
      <c r="D21" s="16">
        <v>1</v>
      </c>
      <c r="E21" s="16"/>
      <c r="F21" s="16"/>
    </row>
    <row r="22" spans="1:6" s="2" customFormat="1" ht="12" customHeight="1">
      <c r="A22" s="49"/>
      <c r="B22" s="47">
        <v>42380</v>
      </c>
      <c r="C22" s="16">
        <v>3333</v>
      </c>
      <c r="D22" s="16">
        <v>1</v>
      </c>
      <c r="E22" s="16">
        <v>1</v>
      </c>
      <c r="F22" s="16"/>
    </row>
    <row r="23" spans="1:6" s="2" customFormat="1" ht="12" customHeight="1">
      <c r="A23" s="49"/>
      <c r="B23" s="47">
        <v>42381</v>
      </c>
      <c r="C23" s="16">
        <v>295091</v>
      </c>
      <c r="D23" s="16"/>
      <c r="E23" s="16">
        <v>1</v>
      </c>
      <c r="F23" s="16"/>
    </row>
    <row r="24" spans="1:6" s="2" customFormat="1" ht="12" customHeight="1">
      <c r="A24" s="49"/>
      <c r="B24" s="47">
        <v>42381</v>
      </c>
      <c r="C24" s="16">
        <v>268593</v>
      </c>
      <c r="D24" s="16">
        <v>1</v>
      </c>
      <c r="E24" s="16"/>
      <c r="F24" s="16"/>
    </row>
    <row r="25" spans="1:6" s="2" customFormat="1" ht="12" customHeight="1">
      <c r="A25" s="49"/>
      <c r="B25" s="47">
        <v>42381</v>
      </c>
      <c r="C25" s="16">
        <v>164592</v>
      </c>
      <c r="D25" s="16"/>
      <c r="E25" s="16">
        <v>1</v>
      </c>
      <c r="F25" s="16"/>
    </row>
    <row r="26" spans="1:6" s="2" customFormat="1" ht="12" customHeight="1">
      <c r="A26" s="49"/>
      <c r="B26" s="47">
        <v>42381</v>
      </c>
      <c r="C26" s="16">
        <v>30357</v>
      </c>
      <c r="D26" s="16">
        <v>1</v>
      </c>
      <c r="E26" s="16"/>
      <c r="F26" s="16"/>
    </row>
    <row r="27" spans="1:6" s="2" customFormat="1" ht="12" customHeight="1">
      <c r="A27" s="49"/>
      <c r="B27" s="47">
        <v>42381</v>
      </c>
      <c r="C27" s="16">
        <v>284471</v>
      </c>
      <c r="D27" s="16">
        <v>1</v>
      </c>
      <c r="E27" s="16">
        <v>1</v>
      </c>
      <c r="F27" s="16">
        <v>1</v>
      </c>
    </row>
    <row r="28" spans="1:6" s="2" customFormat="1" ht="12" customHeight="1">
      <c r="A28" s="49"/>
      <c r="B28" s="47">
        <v>42381</v>
      </c>
      <c r="C28" s="16">
        <v>253541</v>
      </c>
      <c r="D28" s="16">
        <v>1</v>
      </c>
      <c r="E28" s="16"/>
      <c r="F28" s="16">
        <v>1</v>
      </c>
    </row>
    <row r="29" spans="1:6" s="2" customFormat="1" ht="12" customHeight="1">
      <c r="A29" s="49"/>
      <c r="B29" s="47">
        <v>42381</v>
      </c>
      <c r="C29" s="16">
        <v>289359</v>
      </c>
      <c r="D29" s="16"/>
      <c r="E29" s="16"/>
      <c r="F29" s="16">
        <v>1</v>
      </c>
    </row>
    <row r="30" spans="1:6" s="2" customFormat="1" ht="12" customHeight="1">
      <c r="A30" s="49"/>
      <c r="B30" s="47">
        <v>42381</v>
      </c>
      <c r="C30" s="16">
        <v>197823</v>
      </c>
      <c r="D30" s="16">
        <v>1</v>
      </c>
      <c r="E30" s="16"/>
      <c r="F30" s="16"/>
    </row>
    <row r="31" spans="1:6" s="2" customFormat="1" ht="12" customHeight="1">
      <c r="A31" s="49"/>
      <c r="B31" s="47">
        <v>42381</v>
      </c>
      <c r="C31" s="16">
        <v>270638</v>
      </c>
      <c r="D31" s="16">
        <v>1</v>
      </c>
      <c r="E31" s="16"/>
      <c r="F31" s="16"/>
    </row>
    <row r="32" spans="1:6" s="2" customFormat="1" ht="12" customHeight="1">
      <c r="A32" s="49"/>
      <c r="B32" s="47">
        <v>42381</v>
      </c>
      <c r="C32" s="16">
        <v>296501</v>
      </c>
      <c r="D32" s="16">
        <v>1</v>
      </c>
      <c r="E32" s="16">
        <v>1</v>
      </c>
      <c r="F32" s="16"/>
    </row>
    <row r="33" spans="1:6" s="2" customFormat="1" ht="12" customHeight="1">
      <c r="A33" s="49"/>
      <c r="B33" s="47">
        <v>42381</v>
      </c>
      <c r="C33" s="16">
        <v>185977</v>
      </c>
      <c r="D33" s="16"/>
      <c r="E33" s="16">
        <v>1</v>
      </c>
      <c r="F33" s="16"/>
    </row>
    <row r="34" spans="1:6" s="2" customFormat="1" ht="12" customHeight="1">
      <c r="A34" s="49"/>
      <c r="B34" s="47">
        <v>42381</v>
      </c>
      <c r="C34" s="16">
        <v>260582</v>
      </c>
      <c r="D34" s="16">
        <v>1</v>
      </c>
      <c r="E34" s="16"/>
      <c r="F34" s="16"/>
    </row>
    <row r="35" spans="1:6" s="2" customFormat="1" ht="12" customHeight="1">
      <c r="A35" s="49"/>
      <c r="B35" s="47">
        <v>42381</v>
      </c>
      <c r="C35" s="16">
        <v>296107</v>
      </c>
      <c r="D35" s="16">
        <v>1</v>
      </c>
      <c r="E35" s="16">
        <v>1</v>
      </c>
      <c r="F35" s="16"/>
    </row>
    <row r="36" spans="1:6" s="2" customFormat="1" ht="12" customHeight="1">
      <c r="A36" s="49"/>
      <c r="B36" s="47">
        <v>42381</v>
      </c>
      <c r="C36" s="16">
        <v>236300</v>
      </c>
      <c r="D36" s="16"/>
      <c r="E36" s="16">
        <v>1</v>
      </c>
      <c r="F36" s="16"/>
    </row>
    <row r="37" spans="1:6" s="2" customFormat="1" ht="12" customHeight="1">
      <c r="A37" s="49"/>
      <c r="B37" s="47">
        <v>42381</v>
      </c>
      <c r="C37" s="16">
        <v>291366</v>
      </c>
      <c r="D37" s="16"/>
      <c r="E37" s="16"/>
      <c r="F37" s="16">
        <v>1</v>
      </c>
    </row>
    <row r="38" spans="1:6" s="2" customFormat="1" ht="12" customHeight="1">
      <c r="A38" s="49"/>
      <c r="B38" s="47">
        <v>42382</v>
      </c>
      <c r="C38" s="16">
        <v>278343</v>
      </c>
      <c r="D38" s="16"/>
      <c r="E38" s="16"/>
      <c r="F38" s="16">
        <v>1</v>
      </c>
    </row>
    <row r="39" spans="1:6" s="2" customFormat="1" ht="12" customHeight="1">
      <c r="A39" s="49"/>
      <c r="B39" s="47">
        <v>42382</v>
      </c>
      <c r="C39" s="16">
        <v>295193</v>
      </c>
      <c r="D39" s="16"/>
      <c r="E39" s="16"/>
      <c r="F39" s="16">
        <v>1</v>
      </c>
    </row>
    <row r="40" spans="1:6" s="2" customFormat="1" ht="12" customHeight="1">
      <c r="A40" s="49"/>
      <c r="B40" s="47">
        <v>42383</v>
      </c>
      <c r="C40" s="16">
        <v>198199</v>
      </c>
      <c r="D40" s="16">
        <v>1</v>
      </c>
      <c r="E40" s="16"/>
      <c r="F40" s="16"/>
    </row>
    <row r="41" spans="1:6" s="2" customFormat="1" ht="12" customHeight="1">
      <c r="A41" s="49"/>
      <c r="B41" s="47">
        <v>42383</v>
      </c>
      <c r="C41" s="16">
        <v>148281</v>
      </c>
      <c r="D41" s="16">
        <v>1</v>
      </c>
      <c r="E41" s="16">
        <v>1</v>
      </c>
      <c r="F41" s="16"/>
    </row>
    <row r="42" spans="1:6" s="2" customFormat="1" ht="12" customHeight="1">
      <c r="A42" s="49"/>
      <c r="B42" s="47">
        <v>42383</v>
      </c>
      <c r="C42" s="16">
        <v>287816</v>
      </c>
      <c r="D42" s="16">
        <v>1</v>
      </c>
      <c r="E42" s="16"/>
      <c r="F42" s="16"/>
    </row>
    <row r="43" spans="1:6" s="2" customFormat="1" ht="12" customHeight="1">
      <c r="A43" s="49"/>
      <c r="B43" s="47">
        <v>42383</v>
      </c>
      <c r="C43" s="16">
        <v>271926</v>
      </c>
      <c r="D43" s="16">
        <v>1</v>
      </c>
      <c r="E43" s="16">
        <v>1</v>
      </c>
      <c r="F43" s="16"/>
    </row>
    <row r="44" spans="1:6" s="2" customFormat="1" ht="12" customHeight="1">
      <c r="A44" s="49"/>
      <c r="B44" s="47">
        <v>42383</v>
      </c>
      <c r="C44" s="16">
        <v>294985</v>
      </c>
      <c r="D44" s="16"/>
      <c r="E44" s="16">
        <v>1</v>
      </c>
      <c r="F44" s="16"/>
    </row>
    <row r="45" spans="1:6" s="2" customFormat="1" ht="12" customHeight="1">
      <c r="A45" s="49"/>
      <c r="B45" s="47">
        <v>42383</v>
      </c>
      <c r="C45" s="16">
        <v>273851</v>
      </c>
      <c r="D45" s="16">
        <v>1</v>
      </c>
      <c r="E45" s="16">
        <v>1</v>
      </c>
      <c r="F45" s="16"/>
    </row>
    <row r="46" spans="1:6" s="2" customFormat="1" ht="12" customHeight="1">
      <c r="A46" s="49"/>
      <c r="B46" s="47">
        <v>42383</v>
      </c>
      <c r="C46" s="16">
        <v>560961</v>
      </c>
      <c r="D46" s="16">
        <v>1</v>
      </c>
      <c r="E46" s="16">
        <v>1</v>
      </c>
      <c r="F46" s="16"/>
    </row>
    <row r="47" spans="1:6" s="2" customFormat="1" ht="12" customHeight="1">
      <c r="A47" s="49"/>
      <c r="B47" s="47">
        <v>42383</v>
      </c>
      <c r="C47" s="16">
        <v>560961</v>
      </c>
      <c r="D47" s="16">
        <v>1</v>
      </c>
      <c r="E47" s="16"/>
      <c r="F47" s="16"/>
    </row>
    <row r="48" spans="1:6" s="2" customFormat="1" ht="12" customHeight="1">
      <c r="A48" s="49"/>
      <c r="B48" s="47">
        <v>42383</v>
      </c>
      <c r="C48" s="16">
        <v>295352</v>
      </c>
      <c r="D48" s="16"/>
      <c r="E48" s="16">
        <v>1</v>
      </c>
      <c r="F48" s="16">
        <v>1</v>
      </c>
    </row>
    <row r="49" spans="1:6" s="2" customFormat="1" ht="12" customHeight="1">
      <c r="A49" s="49"/>
      <c r="B49" s="47">
        <v>42383</v>
      </c>
      <c r="C49" s="16">
        <v>241971</v>
      </c>
      <c r="D49" s="16">
        <v>1</v>
      </c>
      <c r="E49" s="16">
        <v>1</v>
      </c>
      <c r="F49" s="16">
        <v>1</v>
      </c>
    </row>
    <row r="50" spans="1:6" s="2" customFormat="1" ht="12" customHeight="1">
      <c r="A50" s="49"/>
      <c r="B50" s="47">
        <v>42383</v>
      </c>
      <c r="C50" s="16">
        <v>275089</v>
      </c>
      <c r="D50" s="16">
        <v>1</v>
      </c>
      <c r="E50" s="16">
        <v>1</v>
      </c>
      <c r="F50" s="16"/>
    </row>
    <row r="51" spans="1:6" s="2" customFormat="1" ht="12" customHeight="1">
      <c r="A51" s="49"/>
      <c r="B51" s="47">
        <v>42384</v>
      </c>
      <c r="C51" s="16">
        <v>33908</v>
      </c>
      <c r="D51" s="16">
        <v>1</v>
      </c>
      <c r="E51" s="16">
        <v>1</v>
      </c>
      <c r="F51" s="16"/>
    </row>
    <row r="52" spans="1:6" s="2" customFormat="1" ht="12" customHeight="1">
      <c r="A52" s="49"/>
      <c r="B52" s="47">
        <v>42384</v>
      </c>
      <c r="C52" s="16">
        <v>116956</v>
      </c>
      <c r="D52" s="16">
        <v>1</v>
      </c>
      <c r="E52" s="16"/>
      <c r="F52" s="16"/>
    </row>
    <row r="53" spans="1:6" s="2" customFormat="1" ht="12" customHeight="1">
      <c r="A53" s="49"/>
      <c r="B53" s="47">
        <v>42384</v>
      </c>
      <c r="C53" s="16">
        <v>563271</v>
      </c>
      <c r="D53" s="16">
        <v>2</v>
      </c>
      <c r="E53" s="16"/>
      <c r="F53" s="16"/>
    </row>
    <row r="54" spans="1:6" s="2" customFormat="1" ht="12" customHeight="1">
      <c r="A54" s="49"/>
      <c r="B54" s="47">
        <v>42384</v>
      </c>
      <c r="C54" s="16">
        <v>288340</v>
      </c>
      <c r="D54" s="16">
        <v>1</v>
      </c>
      <c r="E54" s="16">
        <v>1</v>
      </c>
      <c r="F54" s="16"/>
    </row>
    <row r="55" spans="1:6" s="2" customFormat="1" ht="12" customHeight="1">
      <c r="A55" s="49"/>
      <c r="B55" s="47">
        <v>42384</v>
      </c>
      <c r="C55" s="16">
        <v>157502</v>
      </c>
      <c r="D55" s="16">
        <v>1</v>
      </c>
      <c r="E55" s="16"/>
      <c r="F55" s="16"/>
    </row>
    <row r="56" spans="1:6" s="2" customFormat="1" ht="12" customHeight="1">
      <c r="A56" s="49"/>
      <c r="B56" s="47">
        <v>42384</v>
      </c>
      <c r="C56" s="16">
        <v>280796</v>
      </c>
      <c r="D56" s="16"/>
      <c r="E56" s="16">
        <v>1</v>
      </c>
      <c r="F56" s="16"/>
    </row>
    <row r="57" spans="1:6" s="2" customFormat="1" ht="12" customHeight="1">
      <c r="A57" s="49"/>
      <c r="B57" s="47">
        <v>42384</v>
      </c>
      <c r="C57" s="16">
        <v>295780</v>
      </c>
      <c r="D57" s="16">
        <v>1</v>
      </c>
      <c r="E57" s="16">
        <v>2</v>
      </c>
      <c r="F57" s="16">
        <v>2</v>
      </c>
    </row>
    <row r="58" spans="1:6" s="2" customFormat="1" ht="12" customHeight="1">
      <c r="A58" s="49"/>
      <c r="B58" s="47">
        <v>42384</v>
      </c>
      <c r="C58" s="16">
        <v>295782</v>
      </c>
      <c r="D58" s="16">
        <v>1</v>
      </c>
      <c r="E58" s="16">
        <v>2</v>
      </c>
      <c r="F58" s="16">
        <v>2</v>
      </c>
    </row>
    <row r="59" spans="1:6" s="2" customFormat="1" ht="12" customHeight="1">
      <c r="A59" s="49"/>
      <c r="B59" s="47">
        <v>42384</v>
      </c>
      <c r="C59" s="16">
        <v>1001178</v>
      </c>
      <c r="D59" s="16">
        <v>1</v>
      </c>
      <c r="E59" s="16"/>
      <c r="F59" s="16"/>
    </row>
    <row r="60" spans="1:6" s="2" customFormat="1" ht="12" customHeight="1">
      <c r="A60" s="49"/>
      <c r="B60" s="47">
        <v>42384</v>
      </c>
      <c r="C60" s="16">
        <v>23035</v>
      </c>
      <c r="D60" s="16">
        <v>1</v>
      </c>
      <c r="E60" s="16">
        <v>1</v>
      </c>
      <c r="F60" s="16"/>
    </row>
    <row r="61" spans="1:6" s="2" customFormat="1" ht="12" customHeight="1">
      <c r="A61" s="49"/>
      <c r="B61" s="47">
        <v>42384</v>
      </c>
      <c r="C61" s="16">
        <v>272567</v>
      </c>
      <c r="D61" s="16"/>
      <c r="E61" s="16">
        <v>1</v>
      </c>
      <c r="F61" s="16"/>
    </row>
    <row r="62" spans="1:6" s="2" customFormat="1" ht="12" customHeight="1">
      <c r="A62" s="49"/>
      <c r="B62" s="47">
        <v>42384</v>
      </c>
      <c r="C62" s="16">
        <v>18837</v>
      </c>
      <c r="D62" s="16"/>
      <c r="E62" s="16"/>
      <c r="F62" s="16">
        <v>1</v>
      </c>
    </row>
    <row r="63" spans="1:6" s="2" customFormat="1" ht="12" customHeight="1">
      <c r="A63" s="49"/>
      <c r="B63" s="47">
        <v>42384</v>
      </c>
      <c r="C63" s="16">
        <v>231567</v>
      </c>
      <c r="D63" s="16">
        <v>1</v>
      </c>
      <c r="E63" s="16">
        <v>1</v>
      </c>
      <c r="F63" s="16"/>
    </row>
    <row r="64" spans="1:6" s="2" customFormat="1" ht="12" customHeight="1">
      <c r="A64" s="49"/>
      <c r="B64" s="47">
        <v>42384</v>
      </c>
      <c r="C64" s="16">
        <v>242937</v>
      </c>
      <c r="D64" s="16"/>
      <c r="E64" s="16">
        <v>1</v>
      </c>
      <c r="F64" s="16">
        <v>1</v>
      </c>
    </row>
    <row r="65" spans="1:6" s="2" customFormat="1" ht="12" customHeight="1" thickBot="1">
      <c r="A65" s="50"/>
      <c r="B65" s="47">
        <v>42384</v>
      </c>
      <c r="C65" s="16">
        <v>225198</v>
      </c>
      <c r="D65" s="16">
        <v>1</v>
      </c>
      <c r="E65" s="16"/>
      <c r="F65" s="16"/>
    </row>
    <row r="66" spans="1:6" s="2" customFormat="1" ht="12" customHeight="1">
      <c r="A66" s="48" t="s">
        <v>28</v>
      </c>
      <c r="B66" s="47">
        <v>42394</v>
      </c>
      <c r="C66" s="16">
        <v>249767</v>
      </c>
      <c r="D66" s="16">
        <v>1</v>
      </c>
      <c r="E66" s="16"/>
      <c r="F66" s="16"/>
    </row>
    <row r="67" spans="1:6" s="2" customFormat="1" ht="12" customHeight="1">
      <c r="A67" s="49"/>
      <c r="B67" s="47">
        <v>42394</v>
      </c>
      <c r="C67" s="16">
        <v>290114</v>
      </c>
      <c r="D67" s="16"/>
      <c r="E67" s="16">
        <v>1</v>
      </c>
      <c r="F67" s="16"/>
    </row>
    <row r="68" spans="1:6" s="2" customFormat="1" ht="12" customHeight="1">
      <c r="A68" s="49"/>
      <c r="B68" s="47">
        <v>42394</v>
      </c>
      <c r="C68" s="16">
        <v>295047</v>
      </c>
      <c r="D68" s="16"/>
      <c r="E68" s="16">
        <v>1</v>
      </c>
      <c r="F68" s="16"/>
    </row>
    <row r="69" spans="1:6" s="2" customFormat="1" ht="12" customHeight="1">
      <c r="A69" s="49"/>
      <c r="B69" s="47">
        <v>42394</v>
      </c>
      <c r="C69" s="16">
        <v>225353</v>
      </c>
      <c r="D69" s="16"/>
      <c r="E69" s="16">
        <v>1</v>
      </c>
      <c r="F69" s="16"/>
    </row>
    <row r="70" spans="1:6" s="2" customFormat="1" ht="12" customHeight="1">
      <c r="A70" s="49"/>
      <c r="B70" s="47">
        <v>42394</v>
      </c>
      <c r="C70" s="16">
        <v>131687</v>
      </c>
      <c r="D70" s="16">
        <v>1</v>
      </c>
      <c r="E70" s="16"/>
      <c r="F70" s="16"/>
    </row>
    <row r="71" spans="1:6" s="2" customFormat="1" ht="12" customHeight="1">
      <c r="A71" s="49"/>
      <c r="B71" s="47">
        <v>42394</v>
      </c>
      <c r="C71" s="16">
        <v>293297</v>
      </c>
      <c r="D71" s="16"/>
      <c r="E71" s="16">
        <v>1</v>
      </c>
      <c r="F71" s="16"/>
    </row>
    <row r="72" spans="1:6" s="2" customFormat="1" ht="12" customHeight="1">
      <c r="A72" s="49"/>
      <c r="B72" s="47">
        <v>42394</v>
      </c>
      <c r="C72" s="16">
        <v>246962</v>
      </c>
      <c r="D72" s="16">
        <v>1</v>
      </c>
      <c r="E72" s="16">
        <v>1</v>
      </c>
      <c r="F72" s="16"/>
    </row>
    <row r="73" spans="1:6" s="2" customFormat="1" ht="12" customHeight="1">
      <c r="A73" s="49"/>
      <c r="B73" s="47">
        <v>42394</v>
      </c>
      <c r="C73" s="16">
        <v>247743</v>
      </c>
      <c r="D73" s="16">
        <v>1</v>
      </c>
      <c r="E73" s="16">
        <v>1</v>
      </c>
      <c r="F73" s="16"/>
    </row>
    <row r="74" spans="1:6" s="2" customFormat="1" ht="12" customHeight="1">
      <c r="A74" s="49"/>
      <c r="B74" s="47">
        <v>42394</v>
      </c>
      <c r="C74" s="16">
        <v>136445</v>
      </c>
      <c r="D74" s="16">
        <v>1</v>
      </c>
      <c r="E74" s="16"/>
      <c r="F74" s="16"/>
    </row>
    <row r="75" spans="1:6" s="2" customFormat="1" ht="12" customHeight="1">
      <c r="A75" s="49"/>
      <c r="B75" s="47">
        <v>42394</v>
      </c>
      <c r="C75" s="16">
        <v>295850</v>
      </c>
      <c r="D75" s="16"/>
      <c r="E75" s="16"/>
      <c r="F75" s="16">
        <v>1</v>
      </c>
    </row>
    <row r="76" spans="1:6" s="2" customFormat="1" ht="12" customHeight="1">
      <c r="A76" s="49"/>
      <c r="B76" s="47">
        <v>42394</v>
      </c>
      <c r="C76" s="16">
        <v>295645</v>
      </c>
      <c r="D76" s="16">
        <v>1</v>
      </c>
      <c r="E76" s="16"/>
      <c r="F76" s="16"/>
    </row>
    <row r="77" spans="1:6" s="2" customFormat="1" ht="12" customHeight="1">
      <c r="A77" s="49"/>
      <c r="B77" s="47">
        <v>42394</v>
      </c>
      <c r="C77" s="16">
        <v>295529</v>
      </c>
      <c r="D77" s="16"/>
      <c r="E77" s="16"/>
      <c r="F77" s="16">
        <v>1</v>
      </c>
    </row>
    <row r="78" spans="1:6" s="2" customFormat="1" ht="12" customHeight="1">
      <c r="A78" s="49"/>
      <c r="B78" s="47">
        <v>42395</v>
      </c>
      <c r="C78" s="16">
        <v>240767</v>
      </c>
      <c r="D78" s="16">
        <v>1</v>
      </c>
      <c r="E78" s="16"/>
      <c r="F78" s="16"/>
    </row>
    <row r="79" spans="1:6" s="2" customFormat="1" ht="12" customHeight="1">
      <c r="A79" s="49"/>
      <c r="B79" s="47">
        <v>42395</v>
      </c>
      <c r="C79" s="16">
        <v>293435</v>
      </c>
      <c r="D79" s="16"/>
      <c r="E79" s="16"/>
      <c r="F79" s="16">
        <v>1</v>
      </c>
    </row>
    <row r="80" spans="1:6" s="2" customFormat="1" ht="12" customHeight="1">
      <c r="A80" s="49"/>
      <c r="B80" s="47">
        <v>42395</v>
      </c>
      <c r="C80" s="16">
        <v>289368</v>
      </c>
      <c r="D80" s="16"/>
      <c r="E80" s="16">
        <v>1</v>
      </c>
      <c r="F80" s="16">
        <v>1</v>
      </c>
    </row>
    <row r="81" spans="1:6" s="2" customFormat="1" ht="12" customHeight="1">
      <c r="A81" s="49"/>
      <c r="B81" s="47">
        <v>42395</v>
      </c>
      <c r="C81" s="16">
        <v>233866</v>
      </c>
      <c r="D81" s="16">
        <v>1</v>
      </c>
      <c r="E81" s="16"/>
      <c r="F81" s="16">
        <v>1</v>
      </c>
    </row>
    <row r="82" spans="1:6" s="2" customFormat="1" ht="12" customHeight="1">
      <c r="A82" s="49"/>
      <c r="B82" s="47">
        <v>42395</v>
      </c>
      <c r="C82" s="16">
        <v>162674</v>
      </c>
      <c r="D82" s="16">
        <v>1</v>
      </c>
      <c r="E82" s="16">
        <v>1</v>
      </c>
      <c r="F82" s="16"/>
    </row>
    <row r="83" spans="1:6" s="2" customFormat="1" ht="12" customHeight="1">
      <c r="A83" s="49"/>
      <c r="B83" s="47">
        <v>42395</v>
      </c>
      <c r="C83" s="16">
        <v>253695</v>
      </c>
      <c r="D83" s="16">
        <v>1</v>
      </c>
      <c r="E83" s="16"/>
      <c r="F83" s="16"/>
    </row>
    <row r="84" spans="1:6" s="2" customFormat="1" ht="12" customHeight="1">
      <c r="A84" s="49"/>
      <c r="B84" s="47">
        <v>42395</v>
      </c>
      <c r="C84" s="16">
        <v>463482</v>
      </c>
      <c r="D84" s="16">
        <v>1</v>
      </c>
      <c r="E84" s="16">
        <v>1</v>
      </c>
      <c r="F84" s="16"/>
    </row>
    <row r="85" spans="1:6" s="2" customFormat="1" ht="12" customHeight="1">
      <c r="A85" s="49"/>
      <c r="B85" s="47">
        <v>42395</v>
      </c>
      <c r="C85" s="16">
        <v>280615</v>
      </c>
      <c r="D85" s="16">
        <v>2</v>
      </c>
      <c r="E85" s="16"/>
      <c r="F85" s="16"/>
    </row>
    <row r="86" spans="1:6" s="2" customFormat="1" ht="12" customHeight="1">
      <c r="A86" s="49"/>
      <c r="B86" s="47">
        <v>42395</v>
      </c>
      <c r="C86" s="16">
        <v>125787</v>
      </c>
      <c r="D86" s="16">
        <v>1</v>
      </c>
      <c r="E86" s="16">
        <v>1</v>
      </c>
      <c r="F86" s="16"/>
    </row>
    <row r="87" spans="1:6" s="2" customFormat="1" ht="12" customHeight="1">
      <c r="A87" s="49"/>
      <c r="B87" s="47">
        <v>42395</v>
      </c>
      <c r="C87" s="16">
        <v>561480</v>
      </c>
      <c r="D87" s="16">
        <v>1</v>
      </c>
      <c r="E87" s="16"/>
      <c r="F87" s="16"/>
    </row>
    <row r="88" spans="1:6" s="2" customFormat="1" ht="12" customHeight="1">
      <c r="A88" s="49"/>
      <c r="B88" s="47">
        <v>42395</v>
      </c>
      <c r="C88" s="16">
        <v>227469</v>
      </c>
      <c r="D88" s="16">
        <v>1</v>
      </c>
      <c r="E88" s="16"/>
      <c r="F88" s="16">
        <v>1</v>
      </c>
    </row>
    <row r="89" spans="1:6" s="2" customFormat="1" ht="12" customHeight="1">
      <c r="A89" s="49"/>
      <c r="B89" s="47">
        <v>42395</v>
      </c>
      <c r="C89" s="16">
        <v>45474</v>
      </c>
      <c r="D89" s="16">
        <v>1</v>
      </c>
      <c r="E89" s="16"/>
      <c r="F89" s="16"/>
    </row>
    <row r="90" spans="1:6" s="2" customFormat="1" ht="12" customHeight="1">
      <c r="A90" s="49"/>
      <c r="B90" s="47">
        <v>42395</v>
      </c>
      <c r="C90" s="16">
        <v>195828</v>
      </c>
      <c r="D90" s="16">
        <v>1</v>
      </c>
      <c r="E90" s="16"/>
      <c r="F90" s="16"/>
    </row>
    <row r="91" spans="1:6" s="2" customFormat="1" ht="12" customHeight="1">
      <c r="A91" s="49"/>
      <c r="B91" s="47">
        <v>42395</v>
      </c>
      <c r="C91" s="16">
        <v>275649</v>
      </c>
      <c r="D91" s="16">
        <v>1</v>
      </c>
      <c r="E91" s="16"/>
      <c r="F91" s="16"/>
    </row>
    <row r="92" spans="1:6" s="2" customFormat="1" ht="12" customHeight="1">
      <c r="A92" s="49"/>
      <c r="B92" s="47">
        <v>42395</v>
      </c>
      <c r="C92" s="16">
        <v>40424</v>
      </c>
      <c r="D92" s="16">
        <v>1</v>
      </c>
      <c r="E92" s="16"/>
      <c r="F92" s="16"/>
    </row>
    <row r="93" spans="1:6" s="2" customFormat="1" ht="12" customHeight="1">
      <c r="A93" s="49"/>
      <c r="B93" s="47">
        <v>42395</v>
      </c>
      <c r="C93" s="16">
        <v>18016</v>
      </c>
      <c r="D93" s="16">
        <v>1</v>
      </c>
      <c r="E93" s="16"/>
      <c r="F93" s="16">
        <v>1</v>
      </c>
    </row>
    <row r="94" spans="1:6" s="2" customFormat="1" ht="12" customHeight="1">
      <c r="A94" s="49"/>
      <c r="B94" s="47">
        <v>42395</v>
      </c>
      <c r="C94" s="16">
        <v>280978</v>
      </c>
      <c r="D94" s="16"/>
      <c r="E94" s="16">
        <v>1</v>
      </c>
      <c r="F94" s="16"/>
    </row>
    <row r="95" spans="1:6" s="2" customFormat="1" ht="12" customHeight="1">
      <c r="A95" s="49"/>
      <c r="B95" s="47">
        <v>42395</v>
      </c>
      <c r="C95" s="16">
        <v>459945</v>
      </c>
      <c r="D95" s="16"/>
      <c r="E95" s="16">
        <v>1</v>
      </c>
      <c r="F95" s="16"/>
    </row>
    <row r="96" spans="1:6" s="2" customFormat="1" ht="12" customHeight="1">
      <c r="A96" s="49"/>
      <c r="B96" s="47">
        <v>42395</v>
      </c>
      <c r="C96" s="16">
        <v>267635</v>
      </c>
      <c r="D96" s="16">
        <v>1</v>
      </c>
      <c r="E96" s="16">
        <v>1</v>
      </c>
      <c r="F96" s="16"/>
    </row>
    <row r="97" spans="1:6" s="2" customFormat="1" ht="12" customHeight="1">
      <c r="A97" s="49"/>
      <c r="B97" s="47">
        <v>42395</v>
      </c>
      <c r="C97" s="16">
        <v>272316</v>
      </c>
      <c r="D97" s="16">
        <v>1</v>
      </c>
      <c r="E97" s="16"/>
      <c r="F97" s="16"/>
    </row>
    <row r="98" spans="1:6" s="2" customFormat="1" ht="12" customHeight="1">
      <c r="A98" s="49"/>
      <c r="B98" s="47">
        <v>42395</v>
      </c>
      <c r="C98" s="16">
        <v>472758</v>
      </c>
      <c r="D98" s="16"/>
      <c r="E98" s="16"/>
      <c r="F98" s="16">
        <v>1</v>
      </c>
    </row>
    <row r="99" spans="1:6" s="2" customFormat="1" ht="12" customHeight="1">
      <c r="A99" s="49"/>
      <c r="B99" s="47">
        <v>42396</v>
      </c>
      <c r="C99" s="16">
        <v>211709</v>
      </c>
      <c r="D99" s="16">
        <v>1</v>
      </c>
      <c r="E99" s="16">
        <v>1</v>
      </c>
      <c r="F99" s="16"/>
    </row>
    <row r="100" spans="1:6" s="2" customFormat="1" ht="12" customHeight="1">
      <c r="A100" s="49"/>
      <c r="B100" s="47">
        <v>42396</v>
      </c>
      <c r="C100" s="16">
        <v>473048</v>
      </c>
      <c r="D100" s="16">
        <v>1</v>
      </c>
      <c r="E100" s="16">
        <v>1</v>
      </c>
      <c r="F100" s="16"/>
    </row>
    <row r="101" spans="1:6" s="2" customFormat="1" ht="12" customHeight="1">
      <c r="A101" s="49"/>
      <c r="B101" s="47">
        <v>42396</v>
      </c>
      <c r="C101" s="16">
        <v>23974</v>
      </c>
      <c r="D101" s="16">
        <v>2</v>
      </c>
      <c r="E101" s="16"/>
      <c r="F101" s="16">
        <v>2</v>
      </c>
    </row>
    <row r="102" spans="1:6" s="2" customFormat="1" ht="12" customHeight="1">
      <c r="A102" s="49"/>
      <c r="B102" s="47">
        <v>42396</v>
      </c>
      <c r="C102" s="16">
        <v>208402</v>
      </c>
      <c r="D102" s="16">
        <v>1</v>
      </c>
      <c r="E102" s="16"/>
      <c r="F102" s="16">
        <v>1</v>
      </c>
    </row>
    <row r="103" spans="1:6" s="2" customFormat="1" ht="12" customHeight="1">
      <c r="A103" s="49"/>
      <c r="B103" s="47">
        <v>42396</v>
      </c>
      <c r="C103" s="16">
        <v>475063</v>
      </c>
      <c r="D103" s="16"/>
      <c r="E103" s="16">
        <v>1</v>
      </c>
      <c r="F103" s="16"/>
    </row>
    <row r="104" spans="1:6" s="2" customFormat="1" ht="12" customHeight="1">
      <c r="A104" s="49"/>
      <c r="B104" s="47">
        <v>42396</v>
      </c>
      <c r="C104" s="16">
        <v>269457</v>
      </c>
      <c r="D104" s="16">
        <v>1</v>
      </c>
      <c r="E104" s="16">
        <v>1</v>
      </c>
      <c r="F104" s="16"/>
    </row>
    <row r="105" spans="1:6" s="2" customFormat="1" ht="12" customHeight="1">
      <c r="A105" s="49"/>
      <c r="B105" s="47">
        <v>42396</v>
      </c>
      <c r="C105" s="16">
        <v>563845</v>
      </c>
      <c r="D105" s="16">
        <v>1</v>
      </c>
      <c r="E105" s="16"/>
      <c r="F105" s="16"/>
    </row>
    <row r="106" spans="1:6" s="2" customFormat="1" ht="12" customHeight="1">
      <c r="A106" s="49"/>
      <c r="B106" s="47">
        <v>42396</v>
      </c>
      <c r="C106" s="16">
        <v>297030</v>
      </c>
      <c r="D106" s="16">
        <v>1</v>
      </c>
      <c r="E106" s="16">
        <v>1</v>
      </c>
      <c r="F106" s="16"/>
    </row>
    <row r="107" spans="1:6" s="2" customFormat="1" ht="12" customHeight="1">
      <c r="A107" s="49"/>
      <c r="B107" s="47">
        <v>42396</v>
      </c>
      <c r="C107" s="16">
        <v>467172</v>
      </c>
      <c r="D107" s="16">
        <v>1</v>
      </c>
      <c r="E107" s="16">
        <v>1</v>
      </c>
      <c r="F107" s="16"/>
    </row>
    <row r="108" spans="1:6" s="2" customFormat="1" ht="12" customHeight="1">
      <c r="A108" s="49"/>
      <c r="B108" s="47">
        <v>42396</v>
      </c>
      <c r="C108" s="16">
        <v>290869</v>
      </c>
      <c r="D108" s="16">
        <v>1</v>
      </c>
      <c r="E108" s="16"/>
      <c r="F108" s="16"/>
    </row>
    <row r="109" spans="1:6" s="2" customFormat="1" ht="12" customHeight="1">
      <c r="A109" s="49"/>
      <c r="B109" s="47">
        <v>42397</v>
      </c>
      <c r="C109" s="16">
        <v>561677</v>
      </c>
      <c r="D109" s="16">
        <v>1</v>
      </c>
      <c r="E109" s="16"/>
      <c r="F109" s="16"/>
    </row>
    <row r="110" spans="1:6" s="2" customFormat="1" ht="12" customHeight="1">
      <c r="A110" s="49"/>
      <c r="B110" s="47">
        <v>42397</v>
      </c>
      <c r="C110" s="16">
        <v>278231</v>
      </c>
      <c r="D110" s="16">
        <v>1</v>
      </c>
      <c r="E110" s="16"/>
      <c r="F110" s="16"/>
    </row>
    <row r="111" spans="1:6" s="2" customFormat="1" ht="12" customHeight="1">
      <c r="A111" s="49"/>
      <c r="B111" s="47">
        <v>42397</v>
      </c>
      <c r="C111" s="16">
        <v>296847</v>
      </c>
      <c r="D111" s="16"/>
      <c r="E111" s="16">
        <v>1</v>
      </c>
      <c r="F111" s="16"/>
    </row>
    <row r="112" spans="1:6" s="2" customFormat="1" ht="12" customHeight="1">
      <c r="A112" s="49"/>
      <c r="B112" s="47">
        <v>42397</v>
      </c>
      <c r="C112" s="16">
        <v>254694</v>
      </c>
      <c r="D112" s="16">
        <v>1</v>
      </c>
      <c r="E112" s="16">
        <v>1</v>
      </c>
      <c r="F112" s="16"/>
    </row>
    <row r="113" spans="1:6" s="2" customFormat="1" ht="12" customHeight="1">
      <c r="A113" s="49"/>
      <c r="B113" s="47">
        <v>42397</v>
      </c>
      <c r="C113" s="16">
        <v>238539</v>
      </c>
      <c r="D113" s="16">
        <v>1</v>
      </c>
      <c r="E113" s="16"/>
      <c r="F113" s="16"/>
    </row>
    <row r="114" spans="1:6" s="2" customFormat="1" ht="12" customHeight="1">
      <c r="A114" s="49"/>
      <c r="B114" s="47">
        <v>42397</v>
      </c>
      <c r="C114" s="16">
        <v>459484</v>
      </c>
      <c r="D114" s="16">
        <v>1</v>
      </c>
      <c r="E114" s="16"/>
      <c r="F114" s="16"/>
    </row>
    <row r="115" spans="1:6" s="2" customFormat="1" ht="12" customHeight="1">
      <c r="A115" s="49"/>
      <c r="B115" s="47">
        <v>42397</v>
      </c>
      <c r="C115" s="16">
        <v>291718</v>
      </c>
      <c r="D115" s="16">
        <v>1</v>
      </c>
      <c r="E115" s="16"/>
      <c r="F115" s="16"/>
    </row>
    <row r="116" spans="1:6" s="2" customFormat="1" ht="12" customHeight="1">
      <c r="A116" s="49"/>
      <c r="B116" s="47">
        <v>42397</v>
      </c>
      <c r="C116" s="16">
        <v>280150</v>
      </c>
      <c r="D116" s="16">
        <v>1</v>
      </c>
      <c r="E116" s="16">
        <v>1</v>
      </c>
      <c r="F116" s="16"/>
    </row>
    <row r="117" spans="1:6" s="2" customFormat="1" ht="12" customHeight="1">
      <c r="A117" s="49"/>
      <c r="B117" s="47">
        <v>42397</v>
      </c>
      <c r="C117" s="16">
        <v>280031</v>
      </c>
      <c r="D117" s="16">
        <v>1</v>
      </c>
      <c r="E117" s="16"/>
      <c r="F117" s="16"/>
    </row>
    <row r="118" spans="1:6" s="2" customFormat="1" ht="12" customHeight="1">
      <c r="A118" s="49"/>
      <c r="B118" s="47">
        <v>42397</v>
      </c>
      <c r="C118" s="16">
        <v>295930</v>
      </c>
      <c r="D118" s="16">
        <v>1</v>
      </c>
      <c r="E118" s="16">
        <v>1</v>
      </c>
      <c r="F118" s="16"/>
    </row>
    <row r="119" spans="1:6" s="2" customFormat="1" ht="12" customHeight="1">
      <c r="A119" s="49"/>
      <c r="B119" s="47">
        <v>42397</v>
      </c>
      <c r="C119" s="16">
        <v>469749</v>
      </c>
      <c r="D119" s="16">
        <v>1</v>
      </c>
      <c r="E119" s="16"/>
      <c r="F119" s="16"/>
    </row>
    <row r="120" spans="1:6" s="2" customFormat="1" ht="12" customHeight="1">
      <c r="A120" s="49"/>
      <c r="B120" s="47">
        <v>42397</v>
      </c>
      <c r="C120" s="16">
        <v>288432</v>
      </c>
      <c r="D120" s="16"/>
      <c r="E120" s="16">
        <v>1</v>
      </c>
      <c r="F120" s="16"/>
    </row>
    <row r="121" spans="1:6" s="2" customFormat="1" ht="12" customHeight="1">
      <c r="A121" s="49"/>
      <c r="B121" s="47">
        <v>42397</v>
      </c>
      <c r="C121" s="16">
        <v>1001224</v>
      </c>
      <c r="D121" s="16">
        <v>1</v>
      </c>
      <c r="E121" s="16">
        <v>1</v>
      </c>
      <c r="F121" s="16"/>
    </row>
    <row r="122" spans="1:6" s="2" customFormat="1" ht="12" customHeight="1">
      <c r="A122" s="49"/>
      <c r="B122" s="47">
        <v>42397</v>
      </c>
      <c r="C122" s="16">
        <v>292523</v>
      </c>
      <c r="D122" s="16"/>
      <c r="E122" s="16">
        <v>1</v>
      </c>
      <c r="F122" s="16"/>
    </row>
    <row r="123" spans="1:6" s="2" customFormat="1" ht="12" customHeight="1">
      <c r="A123" s="49"/>
      <c r="B123" s="47">
        <v>42397</v>
      </c>
      <c r="C123" s="16">
        <v>561666</v>
      </c>
      <c r="D123" s="16">
        <v>1</v>
      </c>
      <c r="E123" s="16"/>
      <c r="F123" s="16"/>
    </row>
    <row r="124" spans="1:6" s="2" customFormat="1" ht="12" customHeight="1" thickBot="1">
      <c r="A124" s="50"/>
      <c r="B124" s="47">
        <v>42397</v>
      </c>
      <c r="C124" s="16">
        <v>40341</v>
      </c>
      <c r="D124" s="16">
        <v>1</v>
      </c>
      <c r="E124" s="16"/>
      <c r="F124" s="16"/>
    </row>
    <row r="125" spans="1:6" s="4" customFormat="1" ht="12" customHeight="1">
      <c r="B125" s="13"/>
      <c r="C125" s="16"/>
      <c r="D125" s="16"/>
      <c r="E125" s="16"/>
      <c r="F125" s="9"/>
    </row>
    <row r="126" spans="1:6" s="4" customFormat="1" ht="12" customHeight="1">
      <c r="B126" s="14"/>
      <c r="C126" s="16"/>
      <c r="D126" s="16"/>
      <c r="E126" s="16"/>
      <c r="F126" s="16"/>
    </row>
    <row r="127" spans="1:6" s="4" customFormat="1" ht="12" customHeight="1">
      <c r="B127" s="13"/>
      <c r="C127" s="16"/>
      <c r="D127" s="16"/>
      <c r="E127" s="16"/>
      <c r="F127" s="16"/>
    </row>
    <row r="128" spans="1:6" s="4" customFormat="1" ht="12" customHeight="1">
      <c r="B128" s="14"/>
      <c r="C128" s="16"/>
      <c r="D128" s="16"/>
      <c r="E128" s="16"/>
      <c r="F128" s="16"/>
    </row>
    <row r="129" spans="2:6" s="4" customFormat="1" ht="12" customHeight="1">
      <c r="B129" s="13"/>
      <c r="C129" s="16"/>
      <c r="D129" s="16"/>
      <c r="E129" s="16"/>
      <c r="F129" s="16"/>
    </row>
    <row r="130" spans="2:6" s="4" customFormat="1" ht="12" customHeight="1">
      <c r="B130" s="14"/>
      <c r="C130" s="16"/>
      <c r="D130" s="16"/>
      <c r="E130" s="16"/>
      <c r="F130" s="16"/>
    </row>
    <row r="131" spans="2:6" s="4" customFormat="1" ht="12" customHeight="1">
      <c r="B131" s="13"/>
      <c r="C131" s="16"/>
      <c r="D131" s="16"/>
      <c r="E131" s="16"/>
      <c r="F131" s="16"/>
    </row>
    <row r="132" spans="2:6" s="4" customFormat="1" ht="12" customHeight="1">
      <c r="B132" s="14"/>
      <c r="C132" s="16"/>
      <c r="D132" s="16"/>
      <c r="E132" s="16"/>
      <c r="F132" s="16"/>
    </row>
    <row r="133" spans="2:6" s="4" customFormat="1" ht="12" customHeight="1">
      <c r="B133" s="13"/>
      <c r="C133" s="16"/>
      <c r="D133" s="16"/>
      <c r="E133" s="16"/>
      <c r="F133" s="16"/>
    </row>
    <row r="134" spans="2:6" s="4" customFormat="1" ht="12" customHeight="1">
      <c r="B134" s="14"/>
      <c r="C134" s="16"/>
      <c r="D134" s="16"/>
      <c r="E134" s="16"/>
      <c r="F134" s="16"/>
    </row>
    <row r="135" spans="2:6" s="4" customFormat="1" ht="12" customHeight="1">
      <c r="B135" s="13"/>
      <c r="C135" s="16"/>
      <c r="D135" s="16"/>
      <c r="E135" s="16"/>
      <c r="F135" s="16"/>
    </row>
    <row r="136" spans="2:6" s="4" customFormat="1" ht="12" customHeight="1">
      <c r="B136" s="14"/>
      <c r="C136" s="16"/>
      <c r="D136" s="16"/>
      <c r="E136" s="16"/>
      <c r="F136" s="16"/>
    </row>
    <row r="137" spans="2:6" s="4" customFormat="1" ht="12" customHeight="1">
      <c r="B137" s="13"/>
      <c r="C137" s="16"/>
      <c r="D137" s="16"/>
      <c r="E137" s="16"/>
      <c r="F137" s="16"/>
    </row>
    <row r="138" spans="2:6" s="4" customFormat="1" ht="12" customHeight="1">
      <c r="B138" s="14"/>
      <c r="C138" s="16"/>
      <c r="D138" s="16"/>
      <c r="E138" s="16"/>
      <c r="F138" s="16"/>
    </row>
    <row r="139" spans="2:6" s="4" customFormat="1" ht="12" customHeight="1">
      <c r="B139" s="13"/>
      <c r="C139" s="16"/>
      <c r="D139" s="16"/>
      <c r="E139" s="16"/>
      <c r="F139" s="16"/>
    </row>
    <row r="140" spans="2:6" s="4" customFormat="1" ht="12" customHeight="1">
      <c r="B140" s="14"/>
      <c r="C140" s="16"/>
      <c r="D140" s="16"/>
      <c r="E140" s="16"/>
      <c r="F140" s="16"/>
    </row>
    <row r="141" spans="2:6" s="4" customFormat="1" ht="12" customHeight="1">
      <c r="B141" s="13"/>
      <c r="C141" s="16"/>
      <c r="D141" s="16"/>
      <c r="E141" s="16"/>
      <c r="F141" s="16"/>
    </row>
    <row r="142" spans="2:6" s="4" customFormat="1" ht="12" customHeight="1">
      <c r="B142" s="14"/>
      <c r="C142" s="16"/>
      <c r="D142" s="16"/>
      <c r="E142" s="16"/>
      <c r="F142" s="16"/>
    </row>
    <row r="143" spans="2:6" s="4" customFormat="1" ht="12" customHeight="1">
      <c r="B143" s="13"/>
      <c r="C143" s="16"/>
      <c r="D143" s="16"/>
      <c r="E143" s="16"/>
      <c r="F143" s="16"/>
    </row>
    <row r="144" spans="2:6" s="4" customFormat="1" ht="12" customHeight="1">
      <c r="B144" s="14"/>
      <c r="C144" s="16"/>
      <c r="D144" s="16"/>
      <c r="E144" s="16"/>
      <c r="F144" s="16"/>
    </row>
    <row r="145" spans="2:6" s="4" customFormat="1" ht="12" customHeight="1">
      <c r="B145" s="13"/>
      <c r="C145" s="16"/>
      <c r="D145" s="16"/>
      <c r="E145" s="16"/>
      <c r="F145" s="16"/>
    </row>
    <row r="146" spans="2:6" s="4" customFormat="1" ht="12" customHeight="1">
      <c r="B146" s="14"/>
      <c r="C146" s="16"/>
      <c r="D146" s="16"/>
      <c r="E146" s="16"/>
      <c r="F146" s="16"/>
    </row>
    <row r="147" spans="2:6" s="4" customFormat="1" ht="12" customHeight="1">
      <c r="B147" s="13"/>
      <c r="C147" s="16"/>
      <c r="D147" s="16"/>
      <c r="E147" s="16"/>
      <c r="F147" s="16"/>
    </row>
    <row r="148" spans="2:6" s="4" customFormat="1" ht="12" customHeight="1">
      <c r="B148" s="14"/>
      <c r="C148" s="16"/>
      <c r="D148" s="16"/>
      <c r="E148" s="16"/>
      <c r="F148" s="16"/>
    </row>
    <row r="149" spans="2:6" s="4" customFormat="1" ht="12" customHeight="1">
      <c r="B149" s="13"/>
      <c r="C149" s="16"/>
      <c r="D149" s="16"/>
      <c r="E149" s="16"/>
      <c r="F149" s="16"/>
    </row>
    <row r="150" spans="2:6" s="4" customFormat="1" ht="12" customHeight="1">
      <c r="B150" s="14"/>
      <c r="C150" s="16"/>
      <c r="D150" s="16"/>
      <c r="E150" s="16"/>
      <c r="F150" s="16"/>
    </row>
    <row r="151" spans="2:6" s="4" customFormat="1" ht="12" customHeight="1">
      <c r="B151" s="13"/>
      <c r="C151" s="16"/>
      <c r="D151" s="16"/>
      <c r="E151" s="16"/>
      <c r="F151" s="16"/>
    </row>
    <row r="152" spans="2:6" s="4" customFormat="1" ht="12" customHeight="1">
      <c r="B152" s="14"/>
      <c r="C152" s="16"/>
      <c r="D152" s="16"/>
      <c r="E152" s="16"/>
      <c r="F152" s="16"/>
    </row>
    <row r="153" spans="2:6" s="4" customFormat="1" ht="12" customHeight="1">
      <c r="B153" s="14"/>
      <c r="C153" s="16"/>
      <c r="D153" s="16"/>
      <c r="E153" s="16"/>
      <c r="F153" s="16"/>
    </row>
    <row r="154" spans="2:6" s="4" customFormat="1" ht="12" customHeight="1">
      <c r="B154" s="14"/>
      <c r="C154" s="16"/>
      <c r="D154" s="16"/>
      <c r="E154" s="16"/>
      <c r="F154" s="16"/>
    </row>
    <row r="155" spans="2:6" s="4" customFormat="1" ht="12" customHeight="1">
      <c r="B155" s="14"/>
      <c r="C155" s="16"/>
      <c r="D155" s="16"/>
      <c r="E155" s="16"/>
      <c r="F155" s="16"/>
    </row>
    <row r="156" spans="2:6" s="4" customFormat="1" ht="12" customHeight="1">
      <c r="B156" s="14"/>
      <c r="C156" s="16"/>
      <c r="D156" s="16"/>
      <c r="E156" s="16"/>
      <c r="F156" s="16"/>
    </row>
    <row r="157" spans="2:6" s="4" customFormat="1" ht="12" customHeight="1">
      <c r="B157" s="14"/>
      <c r="C157" s="16"/>
      <c r="D157" s="16"/>
      <c r="E157" s="16"/>
      <c r="F157" s="16"/>
    </row>
    <row r="158" spans="2:6" s="4" customFormat="1" ht="12" customHeight="1">
      <c r="B158" s="14"/>
      <c r="C158" s="16"/>
      <c r="D158" s="16"/>
      <c r="E158" s="16"/>
      <c r="F158" s="16"/>
    </row>
    <row r="159" spans="2:6" s="4" customFormat="1" ht="12" customHeight="1">
      <c r="B159" s="14"/>
      <c r="C159" s="16"/>
      <c r="D159" s="16"/>
      <c r="E159" s="16"/>
      <c r="F159" s="16"/>
    </row>
    <row r="160" spans="2:6" s="4" customFormat="1" ht="12" customHeight="1">
      <c r="B160" s="14"/>
      <c r="C160" s="16"/>
      <c r="D160" s="16"/>
      <c r="E160" s="16"/>
      <c r="F160" s="16"/>
    </row>
    <row r="161" spans="2:6" s="4" customFormat="1" ht="12" customHeight="1">
      <c r="B161" s="14"/>
      <c r="C161" s="16"/>
      <c r="D161" s="16"/>
      <c r="E161" s="16"/>
      <c r="F161" s="16"/>
    </row>
    <row r="162" spans="2:6" s="4" customFormat="1" ht="12" customHeight="1">
      <c r="B162" s="14"/>
      <c r="C162" s="16"/>
      <c r="D162" s="16"/>
      <c r="E162" s="16"/>
      <c r="F162" s="16"/>
    </row>
    <row r="163" spans="2:6" s="4" customFormat="1" ht="12" customHeight="1">
      <c r="B163" s="14"/>
      <c r="C163" s="16"/>
      <c r="D163" s="16"/>
      <c r="E163" s="16"/>
      <c r="F163" s="16"/>
    </row>
    <row r="164" spans="2:6" s="4" customFormat="1" ht="12" customHeight="1">
      <c r="B164" s="14"/>
      <c r="C164" s="16"/>
      <c r="D164" s="16"/>
      <c r="E164" s="16"/>
      <c r="F164" s="16"/>
    </row>
    <row r="165" spans="2:6" s="4" customFormat="1" ht="12" customHeight="1">
      <c r="B165" s="14"/>
      <c r="C165" s="16"/>
      <c r="D165" s="16"/>
      <c r="E165" s="16"/>
      <c r="F165" s="16"/>
    </row>
    <row r="166" spans="2:6" s="4" customFormat="1" ht="12" customHeight="1">
      <c r="B166" s="14"/>
      <c r="C166" s="16"/>
      <c r="D166" s="16"/>
      <c r="E166" s="16"/>
      <c r="F166" s="16"/>
    </row>
    <row r="167" spans="2:6" s="4" customFormat="1" ht="12" customHeight="1">
      <c r="B167" s="14"/>
      <c r="C167" s="16"/>
      <c r="D167" s="16"/>
      <c r="E167" s="16"/>
      <c r="F167" s="16"/>
    </row>
    <row r="168" spans="2:6" s="4" customFormat="1" ht="12" customHeight="1">
      <c r="B168" s="14"/>
      <c r="C168" s="16"/>
      <c r="D168" s="16"/>
      <c r="E168" s="16"/>
      <c r="F168" s="16"/>
    </row>
    <row r="169" spans="2:6" s="4" customFormat="1" ht="12" customHeight="1">
      <c r="B169" s="14"/>
      <c r="C169" s="16"/>
      <c r="D169" s="16"/>
      <c r="E169" s="16"/>
      <c r="F169" s="16"/>
    </row>
    <row r="170" spans="2:6" s="4" customFormat="1" ht="12" customHeight="1">
      <c r="B170" s="14"/>
      <c r="C170" s="16"/>
      <c r="D170" s="16"/>
      <c r="E170" s="16"/>
      <c r="F170" s="16"/>
    </row>
    <row r="171" spans="2:6" s="4" customFormat="1" ht="12" customHeight="1">
      <c r="B171" s="14"/>
      <c r="C171" s="16"/>
      <c r="D171" s="16"/>
      <c r="E171" s="16"/>
      <c r="F171" s="16"/>
    </row>
    <row r="172" spans="2:6" s="4" customFormat="1" ht="12" customHeight="1">
      <c r="B172" s="14"/>
      <c r="C172" s="16"/>
      <c r="D172" s="16"/>
      <c r="E172" s="16"/>
      <c r="F172" s="16"/>
    </row>
    <row r="173" spans="2:6" s="4" customFormat="1" ht="12" customHeight="1">
      <c r="B173" s="14"/>
      <c r="C173" s="16"/>
      <c r="D173" s="16"/>
      <c r="E173" s="16"/>
      <c r="F173" s="16"/>
    </row>
    <row r="174" spans="2:6" s="4" customFormat="1" ht="12" customHeight="1">
      <c r="B174" s="14"/>
      <c r="C174" s="16"/>
      <c r="D174" s="16"/>
      <c r="E174" s="16"/>
      <c r="F174" s="16"/>
    </row>
    <row r="175" spans="2:6" s="4" customFormat="1" ht="12" customHeight="1">
      <c r="B175" s="14"/>
      <c r="C175" s="16"/>
      <c r="D175" s="16"/>
      <c r="E175" s="16"/>
      <c r="F175" s="16"/>
    </row>
    <row r="176" spans="2:6" s="4" customFormat="1" ht="12" customHeight="1">
      <c r="B176" s="14"/>
      <c r="C176" s="16"/>
      <c r="D176" s="16"/>
      <c r="E176" s="16"/>
      <c r="F176" s="16"/>
    </row>
    <row r="177" spans="2:6" s="4" customFormat="1" ht="12" customHeight="1">
      <c r="B177" s="14"/>
      <c r="C177" s="16"/>
      <c r="D177" s="16"/>
      <c r="E177" s="16"/>
      <c r="F177" s="16"/>
    </row>
    <row r="178" spans="2:6" s="4" customFormat="1" ht="12" customHeight="1">
      <c r="B178" s="14"/>
      <c r="C178" s="16"/>
      <c r="D178" s="16"/>
      <c r="E178" s="16"/>
      <c r="F178" s="16"/>
    </row>
    <row r="179" spans="2:6" s="4" customFormat="1" ht="12" customHeight="1">
      <c r="B179" s="14"/>
      <c r="C179" s="16"/>
      <c r="D179" s="16"/>
      <c r="E179" s="16"/>
      <c r="F179" s="16"/>
    </row>
    <row r="180" spans="2:6" s="4" customFormat="1" ht="12" customHeight="1">
      <c r="B180" s="14"/>
      <c r="C180" s="16"/>
      <c r="D180" s="16"/>
      <c r="E180" s="16"/>
      <c r="F180" s="16"/>
    </row>
    <row r="181" spans="2:6" s="4" customFormat="1" ht="12" customHeight="1">
      <c r="B181" s="14"/>
      <c r="C181" s="16"/>
      <c r="D181" s="16"/>
      <c r="E181" s="16"/>
      <c r="F181" s="16"/>
    </row>
    <row r="182" spans="2:6" s="4" customFormat="1" ht="12" customHeight="1">
      <c r="B182" s="14"/>
      <c r="C182" s="16"/>
      <c r="D182" s="16"/>
      <c r="E182" s="16"/>
      <c r="F182" s="16"/>
    </row>
    <row r="183" spans="2:6" s="4" customFormat="1" ht="12" customHeight="1">
      <c r="B183" s="14"/>
      <c r="C183" s="16"/>
      <c r="D183" s="16"/>
      <c r="E183" s="16"/>
      <c r="F183" s="16"/>
    </row>
    <row r="184" spans="2:6" s="4" customFormat="1" ht="12" customHeight="1">
      <c r="B184" s="14"/>
      <c r="C184" s="16"/>
      <c r="D184" s="16"/>
      <c r="E184" s="16"/>
      <c r="F184" s="16"/>
    </row>
    <row r="185" spans="2:6" s="4" customFormat="1" ht="12" customHeight="1">
      <c r="B185" s="14"/>
      <c r="C185" s="16"/>
      <c r="D185" s="16"/>
      <c r="E185" s="16"/>
      <c r="F185" s="16"/>
    </row>
    <row r="186" spans="2:6" s="4" customFormat="1" ht="12" customHeight="1">
      <c r="B186" s="14"/>
      <c r="C186" s="16"/>
      <c r="D186" s="16"/>
      <c r="E186" s="16"/>
      <c r="F186" s="16"/>
    </row>
    <row r="187" spans="2:6" s="4" customFormat="1" ht="12" customHeight="1">
      <c r="B187" s="14"/>
      <c r="C187" s="16"/>
      <c r="D187" s="16"/>
      <c r="E187" s="16"/>
      <c r="F187" s="16"/>
    </row>
    <row r="188" spans="2:6" s="4" customFormat="1" ht="12" customHeight="1">
      <c r="B188" s="14"/>
      <c r="C188" s="16"/>
      <c r="D188" s="16"/>
      <c r="E188" s="16"/>
      <c r="F188" s="16"/>
    </row>
    <row r="189" spans="2:6" s="4" customFormat="1" ht="12" customHeight="1">
      <c r="B189" s="14"/>
      <c r="C189" s="16"/>
      <c r="D189" s="16"/>
      <c r="E189" s="16"/>
      <c r="F189" s="16"/>
    </row>
    <row r="190" spans="2:6" s="4" customFormat="1" ht="12" customHeight="1">
      <c r="B190" s="14"/>
      <c r="C190" s="16"/>
      <c r="D190" s="16"/>
      <c r="E190" s="16"/>
      <c r="F190" s="16"/>
    </row>
    <row r="191" spans="2:6" s="4" customFormat="1" ht="12" customHeight="1">
      <c r="B191" s="14"/>
      <c r="C191" s="16"/>
      <c r="D191" s="16"/>
      <c r="E191" s="16"/>
      <c r="F191" s="16"/>
    </row>
    <row r="192" spans="2:6" s="4" customFormat="1" ht="12" customHeight="1">
      <c r="B192" s="14"/>
      <c r="C192" s="16"/>
      <c r="D192" s="16"/>
      <c r="E192" s="16"/>
      <c r="F192" s="16"/>
    </row>
    <row r="193" spans="2:6" s="4" customFormat="1" ht="12" customHeight="1">
      <c r="B193" s="14"/>
      <c r="C193" s="16"/>
      <c r="D193" s="16"/>
      <c r="E193" s="16"/>
      <c r="F193" s="16"/>
    </row>
    <row r="194" spans="2:6" s="4" customFormat="1" ht="12" customHeight="1">
      <c r="B194" s="14"/>
      <c r="C194" s="16"/>
      <c r="D194" s="16"/>
      <c r="E194" s="16"/>
      <c r="F194" s="16"/>
    </row>
    <row r="195" spans="2:6" s="4" customFormat="1" ht="12" customHeight="1">
      <c r="B195" s="14"/>
      <c r="C195" s="16"/>
      <c r="D195" s="16"/>
      <c r="E195" s="16"/>
      <c r="F195" s="16"/>
    </row>
    <row r="196" spans="2:6" s="4" customFormat="1" ht="12" customHeight="1">
      <c r="B196" s="14"/>
      <c r="C196" s="16"/>
      <c r="D196" s="16"/>
      <c r="E196" s="16"/>
      <c r="F196" s="16"/>
    </row>
    <row r="197" spans="2:6" s="4" customFormat="1" ht="12" customHeight="1">
      <c r="B197" s="14"/>
      <c r="C197" s="16"/>
      <c r="D197" s="16"/>
      <c r="E197" s="16"/>
      <c r="F197" s="16"/>
    </row>
    <row r="198" spans="2:6" s="4" customFormat="1" ht="12" customHeight="1">
      <c r="B198" s="14"/>
      <c r="C198" s="16"/>
      <c r="D198" s="16"/>
      <c r="E198" s="16"/>
      <c r="F198" s="16"/>
    </row>
    <row r="199" spans="2:6" s="4" customFormat="1" ht="12" customHeight="1">
      <c r="B199" s="14"/>
      <c r="C199" s="16"/>
      <c r="D199" s="16"/>
      <c r="E199" s="16"/>
      <c r="F199" s="16"/>
    </row>
    <row r="200" spans="2:6" s="4" customFormat="1" ht="12" customHeight="1">
      <c r="B200" s="14"/>
      <c r="C200" s="16"/>
      <c r="D200" s="16"/>
      <c r="E200" s="16"/>
      <c r="F200" s="16"/>
    </row>
    <row r="201" spans="2:6" s="4" customFormat="1" ht="12" customHeight="1">
      <c r="B201" s="14"/>
      <c r="C201" s="16"/>
      <c r="D201" s="16"/>
      <c r="E201" s="16"/>
      <c r="F201" s="16"/>
    </row>
    <row r="202" spans="2:6" s="4" customFormat="1" ht="12" customHeight="1">
      <c r="B202" s="14"/>
      <c r="C202" s="16"/>
      <c r="D202" s="16"/>
      <c r="E202" s="16"/>
      <c r="F202" s="16"/>
    </row>
    <row r="203" spans="2:6" s="4" customFormat="1" ht="12" customHeight="1">
      <c r="B203" s="14"/>
      <c r="C203" s="16"/>
      <c r="D203" s="16"/>
      <c r="E203" s="16"/>
      <c r="F203" s="16"/>
    </row>
    <row r="204" spans="2:6" s="4" customFormat="1" ht="12" customHeight="1">
      <c r="B204" s="14"/>
      <c r="C204" s="16"/>
      <c r="D204" s="16"/>
      <c r="E204" s="16"/>
      <c r="F204" s="16"/>
    </row>
    <row r="205" spans="2:6" s="4" customFormat="1" ht="12" customHeight="1">
      <c r="B205" s="14"/>
      <c r="C205" s="16"/>
      <c r="D205" s="16"/>
      <c r="E205" s="16"/>
      <c r="F205" s="16"/>
    </row>
    <row r="206" spans="2:6" s="4" customFormat="1" ht="12" customHeight="1">
      <c r="B206" s="14"/>
      <c r="C206" s="16"/>
      <c r="D206" s="16"/>
      <c r="E206" s="16"/>
      <c r="F206" s="16"/>
    </row>
    <row r="207" spans="2:6" s="4" customFormat="1" ht="12" customHeight="1">
      <c r="B207" s="14"/>
      <c r="C207" s="16"/>
      <c r="D207" s="16"/>
      <c r="E207" s="16"/>
      <c r="F207" s="16"/>
    </row>
    <row r="208" spans="2:6" s="4" customFormat="1" ht="12" customHeight="1">
      <c r="B208" s="14"/>
      <c r="C208" s="16"/>
      <c r="D208" s="16"/>
      <c r="E208" s="16"/>
      <c r="F208" s="16"/>
    </row>
    <row r="209" spans="2:6" s="4" customFormat="1" ht="12" customHeight="1">
      <c r="B209" s="14"/>
      <c r="C209" s="16"/>
      <c r="D209" s="16"/>
      <c r="E209" s="16"/>
      <c r="F209" s="16"/>
    </row>
    <row r="210" spans="2:6" s="4" customFormat="1" ht="12" customHeight="1">
      <c r="B210" s="14"/>
      <c r="C210" s="16"/>
      <c r="D210" s="16"/>
      <c r="E210" s="16"/>
      <c r="F210" s="16"/>
    </row>
    <row r="211" spans="2:6" s="4" customFormat="1" ht="12" customHeight="1">
      <c r="B211" s="14"/>
      <c r="C211" s="16"/>
      <c r="D211" s="16"/>
      <c r="E211" s="16"/>
      <c r="F211" s="16"/>
    </row>
    <row r="212" spans="2:6" s="4" customFormat="1" ht="12" customHeight="1">
      <c r="B212" s="14"/>
      <c r="C212" s="16"/>
      <c r="D212" s="16"/>
      <c r="E212" s="16"/>
      <c r="F212" s="16"/>
    </row>
    <row r="213" spans="2:6" s="4" customFormat="1" ht="12" customHeight="1">
      <c r="B213" s="14"/>
      <c r="C213" s="16"/>
      <c r="D213" s="16"/>
      <c r="E213" s="16"/>
      <c r="F213" s="16"/>
    </row>
    <row r="214" spans="2:6" s="4" customFormat="1" ht="12" customHeight="1">
      <c r="B214" s="14"/>
      <c r="C214" s="16"/>
      <c r="D214" s="16"/>
      <c r="E214" s="16"/>
      <c r="F214" s="16"/>
    </row>
    <row r="215" spans="2:6" s="4" customFormat="1" ht="12" customHeight="1">
      <c r="B215" s="14"/>
      <c r="C215" s="16"/>
      <c r="D215" s="16"/>
      <c r="E215" s="16"/>
      <c r="F215" s="16"/>
    </row>
    <row r="216" spans="2:6" s="4" customFormat="1" ht="12" customHeight="1">
      <c r="B216" s="14"/>
      <c r="C216" s="16"/>
      <c r="D216" s="16"/>
      <c r="E216" s="16"/>
      <c r="F216" s="16"/>
    </row>
    <row r="217" spans="2:6" s="4" customFormat="1" ht="12" customHeight="1">
      <c r="B217" s="14"/>
      <c r="C217" s="16"/>
      <c r="D217" s="16"/>
      <c r="E217" s="16"/>
      <c r="F217" s="16"/>
    </row>
    <row r="218" spans="2:6" s="4" customFormat="1" ht="12" customHeight="1">
      <c r="B218" s="14"/>
      <c r="C218" s="16"/>
      <c r="D218" s="16"/>
      <c r="E218" s="16"/>
      <c r="F218" s="16"/>
    </row>
    <row r="219" spans="2:6" s="4" customFormat="1" ht="12" customHeight="1">
      <c r="B219" s="14"/>
      <c r="C219" s="16"/>
      <c r="D219" s="16"/>
      <c r="E219" s="16"/>
      <c r="F219" s="16"/>
    </row>
    <row r="220" spans="2:6" s="4" customFormat="1" ht="12" customHeight="1">
      <c r="B220" s="14"/>
      <c r="C220" s="16"/>
      <c r="D220" s="16"/>
      <c r="E220" s="16"/>
      <c r="F220" s="16"/>
    </row>
    <row r="221" spans="2:6" s="4" customFormat="1" ht="12" customHeight="1">
      <c r="B221" s="14"/>
      <c r="C221" s="16"/>
      <c r="D221" s="16"/>
      <c r="E221" s="16"/>
      <c r="F221" s="16"/>
    </row>
    <row r="222" spans="2:6" s="4" customFormat="1" ht="12" customHeight="1">
      <c r="B222" s="14"/>
      <c r="C222" s="16"/>
      <c r="D222" s="16"/>
      <c r="E222" s="16"/>
      <c r="F222" s="16"/>
    </row>
    <row r="223" spans="2:6" s="4" customFormat="1" ht="12" customHeight="1">
      <c r="B223" s="14"/>
      <c r="C223" s="16"/>
      <c r="D223" s="16"/>
      <c r="E223" s="16"/>
      <c r="F223" s="16"/>
    </row>
    <row r="224" spans="2:6" s="4" customFormat="1" ht="12" customHeight="1">
      <c r="B224" s="14"/>
      <c r="C224" s="16"/>
      <c r="D224" s="16"/>
      <c r="E224" s="16"/>
      <c r="F224" s="16"/>
    </row>
    <row r="225" spans="2:6" s="4" customFormat="1" ht="12" customHeight="1">
      <c r="B225" s="14"/>
      <c r="C225" s="16"/>
      <c r="D225" s="16"/>
      <c r="E225" s="16"/>
      <c r="F225" s="16"/>
    </row>
    <row r="226" spans="2:6" s="4" customFormat="1" ht="12" customHeight="1">
      <c r="B226" s="14"/>
      <c r="C226" s="16"/>
      <c r="D226" s="16"/>
      <c r="E226" s="16"/>
      <c r="F226" s="16"/>
    </row>
    <row r="227" spans="2:6" s="4" customFormat="1" ht="12" customHeight="1">
      <c r="B227" s="14"/>
      <c r="C227" s="16"/>
      <c r="D227" s="16"/>
      <c r="E227" s="16"/>
      <c r="F227" s="16"/>
    </row>
    <row r="228" spans="2:6" s="4" customFormat="1" ht="12" customHeight="1">
      <c r="B228" s="14"/>
      <c r="C228" s="16"/>
      <c r="D228" s="16"/>
      <c r="E228" s="16"/>
      <c r="F228" s="16"/>
    </row>
    <row r="229" spans="2:6" s="4" customFormat="1" ht="12" customHeight="1">
      <c r="B229" s="14"/>
      <c r="C229" s="16"/>
      <c r="D229" s="16"/>
      <c r="E229" s="16"/>
      <c r="F229" s="16"/>
    </row>
    <row r="230" spans="2:6" s="4" customFormat="1" ht="12" customHeight="1">
      <c r="B230" s="14"/>
      <c r="C230" s="16"/>
      <c r="D230" s="16"/>
      <c r="E230" s="16"/>
      <c r="F230" s="16"/>
    </row>
    <row r="231" spans="2:6" s="4" customFormat="1" ht="12" customHeight="1">
      <c r="B231" s="14"/>
      <c r="C231" s="16"/>
      <c r="D231" s="16"/>
      <c r="E231" s="16"/>
      <c r="F231" s="16"/>
    </row>
    <row r="232" spans="2:6" s="4" customFormat="1" ht="12" customHeight="1">
      <c r="B232" s="14"/>
      <c r="C232" s="16"/>
      <c r="D232" s="16"/>
      <c r="E232" s="16"/>
      <c r="F232" s="16"/>
    </row>
    <row r="233" spans="2:6" s="4" customFormat="1" ht="12" customHeight="1">
      <c r="B233" s="14"/>
      <c r="C233" s="16"/>
      <c r="D233" s="16"/>
      <c r="E233" s="16"/>
      <c r="F233" s="16"/>
    </row>
    <row r="234" spans="2:6" s="4" customFormat="1" ht="12" customHeight="1">
      <c r="B234" s="14"/>
      <c r="C234" s="16"/>
      <c r="D234" s="16"/>
      <c r="E234" s="16"/>
      <c r="F234" s="16"/>
    </row>
    <row r="235" spans="2:6" s="4" customFormat="1" ht="12" customHeight="1">
      <c r="B235" s="14"/>
      <c r="C235" s="16"/>
      <c r="D235" s="16"/>
      <c r="E235" s="16"/>
      <c r="F235" s="16"/>
    </row>
    <row r="236" spans="2:6" s="4" customFormat="1" ht="12" customHeight="1">
      <c r="B236" s="14"/>
      <c r="C236" s="16"/>
      <c r="D236" s="16"/>
      <c r="E236" s="16"/>
      <c r="F236" s="16"/>
    </row>
    <row r="237" spans="2:6" s="4" customFormat="1" ht="12" customHeight="1">
      <c r="B237" s="14"/>
      <c r="C237" s="16"/>
      <c r="D237" s="16"/>
      <c r="E237" s="16"/>
      <c r="F237" s="16"/>
    </row>
    <row r="238" spans="2:6" s="4" customFormat="1" ht="12" customHeight="1">
      <c r="B238" s="14"/>
      <c r="C238" s="16"/>
      <c r="D238" s="16"/>
      <c r="E238" s="16"/>
      <c r="F238" s="16"/>
    </row>
    <row r="239" spans="2:6" s="4" customFormat="1" ht="12" customHeight="1">
      <c r="B239" s="14"/>
      <c r="C239" s="16"/>
      <c r="D239" s="16"/>
      <c r="E239" s="16"/>
      <c r="F239" s="16"/>
    </row>
    <row r="240" spans="2:6" s="4" customFormat="1" ht="12" customHeight="1">
      <c r="B240" s="14"/>
      <c r="C240" s="16"/>
      <c r="D240" s="16"/>
      <c r="E240" s="16"/>
      <c r="F240" s="16"/>
    </row>
    <row r="241" spans="2:6" s="4" customFormat="1" ht="12" customHeight="1">
      <c r="B241" s="14"/>
      <c r="C241" s="16"/>
      <c r="D241" s="16"/>
      <c r="E241" s="16"/>
      <c r="F241" s="16"/>
    </row>
    <row r="242" spans="2:6" s="4" customFormat="1" ht="12" customHeight="1">
      <c r="B242" s="14"/>
      <c r="C242" s="16"/>
      <c r="D242" s="16"/>
      <c r="E242" s="16"/>
      <c r="F242" s="16"/>
    </row>
    <row r="243" spans="2:6" s="4" customFormat="1" ht="12" customHeight="1">
      <c r="B243" s="14"/>
      <c r="C243" s="16"/>
      <c r="D243" s="16"/>
      <c r="E243" s="16"/>
      <c r="F243" s="16"/>
    </row>
    <row r="244" spans="2:6" s="4" customFormat="1" ht="12" customHeight="1">
      <c r="B244" s="14"/>
      <c r="C244" s="16"/>
      <c r="D244" s="16"/>
      <c r="E244" s="16"/>
      <c r="F244" s="16"/>
    </row>
    <row r="245" spans="2:6" s="4" customFormat="1" ht="12" customHeight="1">
      <c r="B245" s="14"/>
      <c r="C245" s="16"/>
      <c r="D245" s="16"/>
      <c r="E245" s="16"/>
      <c r="F245" s="16"/>
    </row>
    <row r="246" spans="2:6" s="4" customFormat="1" ht="12" customHeight="1">
      <c r="B246" s="14"/>
      <c r="C246" s="16"/>
      <c r="D246" s="16"/>
      <c r="E246" s="16"/>
      <c r="F246" s="16"/>
    </row>
    <row r="247" spans="2:6" s="4" customFormat="1" ht="12" customHeight="1">
      <c r="B247" s="14"/>
      <c r="C247" s="16"/>
      <c r="D247" s="16"/>
      <c r="E247" s="16"/>
      <c r="F247" s="16"/>
    </row>
    <row r="248" spans="2:6" s="4" customFormat="1" ht="12" customHeight="1">
      <c r="B248" s="14"/>
      <c r="C248" s="16"/>
      <c r="D248" s="16"/>
      <c r="E248" s="16"/>
      <c r="F248" s="16"/>
    </row>
    <row r="249" spans="2:6" s="4" customFormat="1" ht="12" customHeight="1">
      <c r="B249" s="14"/>
      <c r="C249" s="16"/>
      <c r="D249" s="16"/>
      <c r="E249" s="16"/>
      <c r="F249" s="16"/>
    </row>
    <row r="250" spans="2:6" s="4" customFormat="1" ht="12" customHeight="1">
      <c r="B250" s="14"/>
      <c r="C250" s="16"/>
      <c r="D250" s="16"/>
      <c r="E250" s="16"/>
      <c r="F250" s="16"/>
    </row>
    <row r="251" spans="2:6" s="4" customFormat="1" ht="12" customHeight="1">
      <c r="B251" s="14"/>
      <c r="C251" s="16"/>
      <c r="D251" s="16"/>
      <c r="E251" s="16"/>
      <c r="F251" s="16"/>
    </row>
    <row r="252" spans="2:6" s="4" customFormat="1" ht="12" customHeight="1">
      <c r="B252" s="14"/>
      <c r="C252" s="16"/>
      <c r="D252" s="16"/>
      <c r="E252" s="16"/>
      <c r="F252" s="16"/>
    </row>
  </sheetData>
  <mergeCells count="8">
    <mergeCell ref="A7:A65"/>
    <mergeCell ref="A66:A124"/>
    <mergeCell ref="A1:B1"/>
    <mergeCell ref="C1:F1"/>
    <mergeCell ref="A3:B3"/>
    <mergeCell ref="C3:D3"/>
    <mergeCell ref="C5:C6"/>
    <mergeCell ref="D5:F5"/>
  </mergeCells>
  <conditionalFormatting sqref="C1:C1048576">
    <cfRule type="duplicateValues" dxfId="2" priority="1"/>
  </conditionalFormatting>
  <dataValidations count="2">
    <dataValidation type="date" allowBlank="1" showInputMessage="1" showErrorMessage="1" error="Veuillez renseigner une date correcte_x000a_" sqref="B125:B252">
      <formula1>42370</formula1>
      <formula2>42735</formula2>
    </dataValidation>
    <dataValidation type="whole" operator="equal" allowBlank="1" showInputMessage="1" showErrorMessage="1" error="Renseigner avec le chiffre 1" sqref="D125:F252">
      <formula1>1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0"/>
  <sheetViews>
    <sheetView zoomScaleNormal="100" workbookViewId="0">
      <selection activeCell="C3" sqref="C3:D3"/>
    </sheetView>
  </sheetViews>
  <sheetFormatPr baseColWidth="10" defaultRowHeight="14.4"/>
  <cols>
    <col min="1" max="1" width="4.5546875" customWidth="1"/>
    <col min="2" max="2" width="9.88671875" customWidth="1"/>
    <col min="3" max="3" width="13.6640625" style="1" customWidth="1"/>
    <col min="4" max="6" width="17.33203125" style="1" customWidth="1"/>
  </cols>
  <sheetData>
    <row r="1" spans="1:6" ht="18">
      <c r="A1" s="32"/>
      <c r="B1" s="32"/>
      <c r="C1" s="33" t="s">
        <v>4</v>
      </c>
      <c r="D1" s="34"/>
      <c r="E1" s="34"/>
      <c r="F1" s="34"/>
    </row>
    <row r="2" spans="1:6" ht="7.95" customHeight="1">
      <c r="A2" s="8"/>
      <c r="B2" s="8"/>
      <c r="C2" s="10"/>
      <c r="D2" s="7"/>
      <c r="E2" s="7"/>
      <c r="F2" s="7"/>
    </row>
    <row r="3" spans="1:6" ht="16.5" customHeight="1">
      <c r="A3" s="35" t="s">
        <v>27</v>
      </c>
      <c r="B3" s="36"/>
      <c r="C3" s="37" t="str">
        <f>VENDEURS!B3</f>
        <v>JEAN-PIERRE</v>
      </c>
      <c r="D3" s="38"/>
    </row>
    <row r="4" spans="1:6" ht="7.95" customHeight="1"/>
    <row r="5" spans="1:6" s="2" customFormat="1" ht="15" customHeight="1">
      <c r="C5" s="39" t="s">
        <v>0</v>
      </c>
      <c r="D5" s="41" t="s">
        <v>2</v>
      </c>
      <c r="E5" s="42"/>
      <c r="F5" s="42"/>
    </row>
    <row r="6" spans="1:6" s="2" customFormat="1" ht="28.95" customHeight="1" thickBot="1">
      <c r="B6" s="11" t="s">
        <v>1</v>
      </c>
      <c r="C6" s="40"/>
      <c r="D6" s="12" t="s">
        <v>9</v>
      </c>
      <c r="E6" s="12" t="s">
        <v>10</v>
      </c>
      <c r="F6" s="12" t="s">
        <v>11</v>
      </c>
    </row>
    <row r="7" spans="1:6" s="4" customFormat="1" ht="12" customHeight="1">
      <c r="A7" s="48" t="s">
        <v>29</v>
      </c>
      <c r="B7" s="51">
        <v>42401</v>
      </c>
      <c r="C7" s="15">
        <v>229410</v>
      </c>
      <c r="D7" s="16">
        <v>1</v>
      </c>
      <c r="E7" s="16">
        <v>1</v>
      </c>
      <c r="F7" s="9"/>
    </row>
    <row r="8" spans="1:6" s="4" customFormat="1" ht="12" customHeight="1">
      <c r="A8" s="49"/>
      <c r="B8" s="47">
        <v>42401</v>
      </c>
      <c r="C8" s="15">
        <v>294580</v>
      </c>
      <c r="D8" s="16"/>
      <c r="E8" s="16">
        <v>1</v>
      </c>
      <c r="F8" s="3"/>
    </row>
    <row r="9" spans="1:6" s="4" customFormat="1" ht="12" customHeight="1">
      <c r="A9" s="49"/>
      <c r="B9" s="51">
        <v>42401</v>
      </c>
      <c r="C9" s="15">
        <v>212640</v>
      </c>
      <c r="D9" s="16"/>
      <c r="E9" s="16">
        <v>1</v>
      </c>
      <c r="F9" s="3"/>
    </row>
    <row r="10" spans="1:6" s="4" customFormat="1" ht="12" customHeight="1">
      <c r="A10" s="49"/>
      <c r="B10" s="47">
        <v>42401</v>
      </c>
      <c r="C10" s="15">
        <v>455403</v>
      </c>
      <c r="D10" s="16">
        <v>1</v>
      </c>
      <c r="E10" s="16"/>
      <c r="F10" s="3"/>
    </row>
    <row r="11" spans="1:6" s="4" customFormat="1" ht="12" customHeight="1">
      <c r="A11" s="49"/>
      <c r="B11" s="51">
        <v>42401</v>
      </c>
      <c r="C11" s="15">
        <v>787061</v>
      </c>
      <c r="D11" s="16">
        <v>1</v>
      </c>
      <c r="E11" s="16"/>
      <c r="F11" s="3"/>
    </row>
    <row r="12" spans="1:6" s="4" customFormat="1" ht="12" customHeight="1">
      <c r="A12" s="49"/>
      <c r="B12" s="47">
        <v>42401</v>
      </c>
      <c r="C12" s="15">
        <v>257511</v>
      </c>
      <c r="D12" s="16">
        <v>1</v>
      </c>
      <c r="E12" s="16"/>
      <c r="F12" s="3"/>
    </row>
    <row r="13" spans="1:6" s="4" customFormat="1" ht="12" customHeight="1">
      <c r="A13" s="49"/>
      <c r="B13" s="51">
        <v>42401</v>
      </c>
      <c r="C13" s="15">
        <v>460897</v>
      </c>
      <c r="D13" s="16">
        <v>1</v>
      </c>
      <c r="E13" s="16"/>
      <c r="F13" s="3"/>
    </row>
    <row r="14" spans="1:6" s="4" customFormat="1" ht="12" customHeight="1">
      <c r="A14" s="49"/>
      <c r="B14" s="47">
        <v>42401</v>
      </c>
      <c r="C14" s="15">
        <v>149803</v>
      </c>
      <c r="D14" s="16">
        <v>1</v>
      </c>
      <c r="E14" s="16">
        <v>1</v>
      </c>
      <c r="F14" s="3"/>
    </row>
    <row r="15" spans="1:6" s="4" customFormat="1" ht="12" customHeight="1">
      <c r="A15" s="49"/>
      <c r="B15" s="51">
        <v>42401</v>
      </c>
      <c r="C15" s="15">
        <v>786679</v>
      </c>
      <c r="D15" s="16">
        <v>1</v>
      </c>
      <c r="E15" s="16">
        <v>1</v>
      </c>
      <c r="F15" s="3"/>
    </row>
    <row r="16" spans="1:6" s="4" customFormat="1" ht="12" customHeight="1">
      <c r="A16" s="49"/>
      <c r="B16" s="47">
        <v>42401</v>
      </c>
      <c r="C16" s="15">
        <v>997355</v>
      </c>
      <c r="D16" s="16">
        <v>1</v>
      </c>
      <c r="E16" s="16"/>
      <c r="F16" s="3"/>
    </row>
    <row r="17" spans="1:6" s="4" customFormat="1" ht="12" customHeight="1">
      <c r="A17" s="49"/>
      <c r="B17" s="51">
        <v>42401</v>
      </c>
      <c r="C17" s="15">
        <v>254059</v>
      </c>
      <c r="D17" s="16">
        <v>1</v>
      </c>
      <c r="E17" s="16"/>
      <c r="F17" s="3"/>
    </row>
    <row r="18" spans="1:6" s="4" customFormat="1" ht="12" customHeight="1">
      <c r="A18" s="49"/>
      <c r="B18" s="47">
        <v>42401</v>
      </c>
      <c r="C18" s="15">
        <v>287758</v>
      </c>
      <c r="D18" s="16">
        <v>1</v>
      </c>
      <c r="E18" s="16">
        <v>1</v>
      </c>
      <c r="F18" s="3"/>
    </row>
    <row r="19" spans="1:6" s="4" customFormat="1" ht="12" customHeight="1">
      <c r="A19" s="49"/>
      <c r="B19" s="51">
        <v>42401</v>
      </c>
      <c r="C19" s="15">
        <v>268244</v>
      </c>
      <c r="D19" s="16">
        <v>1</v>
      </c>
      <c r="E19" s="16"/>
      <c r="F19" s="3"/>
    </row>
    <row r="20" spans="1:6" s="4" customFormat="1" ht="12" customHeight="1">
      <c r="A20" s="49"/>
      <c r="B20" s="47">
        <v>42401</v>
      </c>
      <c r="C20" s="15">
        <v>996656</v>
      </c>
      <c r="D20" s="16">
        <v>1</v>
      </c>
      <c r="E20" s="16"/>
      <c r="F20" s="3"/>
    </row>
    <row r="21" spans="1:6" s="4" customFormat="1" ht="12" customHeight="1">
      <c r="A21" s="49"/>
      <c r="B21" s="51">
        <v>42401</v>
      </c>
      <c r="C21" s="15">
        <v>285692</v>
      </c>
      <c r="D21" s="16">
        <v>1</v>
      </c>
      <c r="E21" s="16">
        <v>1</v>
      </c>
      <c r="F21" s="3"/>
    </row>
    <row r="22" spans="1:6" s="4" customFormat="1" ht="12" customHeight="1">
      <c r="A22" s="49"/>
      <c r="B22" s="47">
        <v>42401</v>
      </c>
      <c r="C22" s="15">
        <v>258826</v>
      </c>
      <c r="D22" s="16"/>
      <c r="E22" s="16">
        <v>1</v>
      </c>
      <c r="F22" s="3"/>
    </row>
    <row r="23" spans="1:6" s="4" customFormat="1" ht="12" customHeight="1">
      <c r="A23" s="49"/>
      <c r="B23" s="51">
        <v>42401</v>
      </c>
      <c r="C23" s="15">
        <v>2400</v>
      </c>
      <c r="D23" s="16">
        <v>1</v>
      </c>
      <c r="E23" s="16"/>
      <c r="F23" s="3"/>
    </row>
    <row r="24" spans="1:6" s="4" customFormat="1" ht="12" customHeight="1">
      <c r="A24" s="49"/>
      <c r="B24" s="47">
        <v>42401</v>
      </c>
      <c r="C24" s="15">
        <v>290588</v>
      </c>
      <c r="D24" s="16"/>
      <c r="E24" s="16">
        <v>1</v>
      </c>
      <c r="F24" s="3"/>
    </row>
    <row r="25" spans="1:6" s="4" customFormat="1" ht="12" customHeight="1">
      <c r="A25" s="49"/>
      <c r="B25" s="51">
        <v>42401</v>
      </c>
      <c r="C25" s="15">
        <v>278579</v>
      </c>
      <c r="D25" s="16">
        <v>1</v>
      </c>
      <c r="E25" s="16">
        <v>1</v>
      </c>
      <c r="F25" s="3"/>
    </row>
    <row r="26" spans="1:6" s="4" customFormat="1" ht="12" customHeight="1">
      <c r="A26" s="49"/>
      <c r="B26" s="47">
        <v>42401</v>
      </c>
      <c r="C26" s="15">
        <v>892537</v>
      </c>
      <c r="D26" s="16">
        <v>1</v>
      </c>
      <c r="E26" s="16">
        <v>1</v>
      </c>
      <c r="F26" s="3"/>
    </row>
    <row r="27" spans="1:6" s="4" customFormat="1" ht="12" customHeight="1">
      <c r="A27" s="49"/>
      <c r="B27" s="51">
        <v>42401</v>
      </c>
      <c r="C27" s="15">
        <v>287506</v>
      </c>
      <c r="D27" s="16">
        <v>1</v>
      </c>
      <c r="E27" s="16">
        <v>1</v>
      </c>
      <c r="F27" s="3"/>
    </row>
    <row r="28" spans="1:6" s="4" customFormat="1" ht="12" customHeight="1">
      <c r="A28" s="49"/>
      <c r="B28" s="47">
        <v>42401</v>
      </c>
      <c r="C28" s="15">
        <v>296136</v>
      </c>
      <c r="D28" s="16">
        <v>1</v>
      </c>
      <c r="E28" s="16">
        <v>1</v>
      </c>
      <c r="F28" s="3"/>
    </row>
    <row r="29" spans="1:6" s="4" customFormat="1" ht="12" customHeight="1">
      <c r="A29" s="49"/>
      <c r="B29" s="51">
        <v>42401</v>
      </c>
      <c r="C29" s="15">
        <v>290005</v>
      </c>
      <c r="D29" s="16">
        <v>1</v>
      </c>
      <c r="E29" s="16">
        <v>1</v>
      </c>
      <c r="F29" s="3"/>
    </row>
    <row r="30" spans="1:6" s="4" customFormat="1" ht="12" customHeight="1">
      <c r="A30" s="49"/>
      <c r="B30" s="47">
        <v>42401</v>
      </c>
      <c r="C30" s="15">
        <v>296888</v>
      </c>
      <c r="D30" s="16">
        <v>1</v>
      </c>
      <c r="E30" s="16">
        <v>1</v>
      </c>
      <c r="F30" s="3"/>
    </row>
    <row r="31" spans="1:6" s="4" customFormat="1" ht="12" customHeight="1">
      <c r="A31" s="49"/>
      <c r="B31" s="51">
        <v>42401</v>
      </c>
      <c r="C31" s="15">
        <v>279727</v>
      </c>
      <c r="D31" s="16">
        <v>1</v>
      </c>
      <c r="E31" s="16">
        <v>1</v>
      </c>
      <c r="F31" s="3"/>
    </row>
    <row r="32" spans="1:6" s="4" customFormat="1" ht="12" customHeight="1">
      <c r="A32" s="49"/>
      <c r="B32" s="47">
        <v>42401</v>
      </c>
      <c r="C32" s="15">
        <v>255837</v>
      </c>
      <c r="D32" s="16">
        <v>1</v>
      </c>
      <c r="E32" s="16">
        <v>1</v>
      </c>
      <c r="F32" s="3"/>
    </row>
    <row r="33" spans="1:6" s="4" customFormat="1" ht="12" customHeight="1">
      <c r="A33" s="49"/>
      <c r="B33" s="51">
        <v>42401</v>
      </c>
      <c r="C33" s="15">
        <v>288499</v>
      </c>
      <c r="D33" s="16"/>
      <c r="E33" s="16">
        <v>1</v>
      </c>
      <c r="F33" s="3"/>
    </row>
    <row r="34" spans="1:6" s="4" customFormat="1" ht="12" customHeight="1">
      <c r="A34" s="49"/>
      <c r="B34" s="47">
        <v>42402</v>
      </c>
      <c r="C34" s="16">
        <v>12529</v>
      </c>
      <c r="D34" s="3"/>
      <c r="E34" s="3">
        <v>1</v>
      </c>
      <c r="F34" s="3"/>
    </row>
    <row r="35" spans="1:6" s="4" customFormat="1" ht="12" customHeight="1">
      <c r="A35" s="49"/>
      <c r="B35" s="47">
        <v>42402</v>
      </c>
      <c r="C35" s="16">
        <v>296355</v>
      </c>
      <c r="D35" s="16">
        <v>1</v>
      </c>
      <c r="E35" s="16"/>
      <c r="F35" s="16"/>
    </row>
    <row r="36" spans="1:6" s="4" customFormat="1" ht="12" customHeight="1">
      <c r="A36" s="49"/>
      <c r="B36" s="47">
        <v>42402</v>
      </c>
      <c r="C36" s="16">
        <v>279524</v>
      </c>
      <c r="D36" s="16">
        <v>1</v>
      </c>
      <c r="E36" s="16"/>
      <c r="F36" s="16"/>
    </row>
    <row r="37" spans="1:6" s="4" customFormat="1" ht="12" customHeight="1">
      <c r="A37" s="49"/>
      <c r="B37" s="47">
        <v>42402</v>
      </c>
      <c r="C37" s="16">
        <v>281582</v>
      </c>
      <c r="D37" s="16">
        <v>1</v>
      </c>
      <c r="E37" s="16">
        <v>1</v>
      </c>
      <c r="F37" s="16">
        <v>1</v>
      </c>
    </row>
    <row r="38" spans="1:6" s="4" customFormat="1" ht="12" customHeight="1">
      <c r="A38" s="49"/>
      <c r="B38" s="47">
        <v>42402</v>
      </c>
      <c r="C38" s="16">
        <v>205325</v>
      </c>
      <c r="D38" s="16">
        <v>1</v>
      </c>
      <c r="E38" s="16"/>
      <c r="F38" s="16"/>
    </row>
    <row r="39" spans="1:6" s="4" customFormat="1" ht="12" customHeight="1">
      <c r="A39" s="49"/>
      <c r="B39" s="47">
        <v>42402</v>
      </c>
      <c r="C39" s="16">
        <v>119118</v>
      </c>
      <c r="D39" s="16">
        <v>1</v>
      </c>
      <c r="E39" s="16"/>
      <c r="F39" s="16"/>
    </row>
    <row r="40" spans="1:6" s="4" customFormat="1" ht="12" customHeight="1">
      <c r="A40" s="49"/>
      <c r="B40" s="47">
        <v>42402</v>
      </c>
      <c r="C40" s="16">
        <v>474716</v>
      </c>
      <c r="D40" s="16">
        <v>1</v>
      </c>
      <c r="E40" s="16"/>
      <c r="F40" s="16"/>
    </row>
    <row r="41" spans="1:6" s="4" customFormat="1" ht="12" customHeight="1">
      <c r="A41" s="49"/>
      <c r="B41" s="47">
        <v>42402</v>
      </c>
      <c r="C41" s="16">
        <v>239990</v>
      </c>
      <c r="D41" s="16">
        <v>1</v>
      </c>
      <c r="E41" s="16"/>
      <c r="F41" s="16"/>
    </row>
    <row r="42" spans="1:6" s="4" customFormat="1" ht="12" customHeight="1">
      <c r="A42" s="49"/>
      <c r="B42" s="47">
        <v>42402</v>
      </c>
      <c r="C42" s="16">
        <v>187383</v>
      </c>
      <c r="D42" s="16"/>
      <c r="E42" s="16">
        <v>1</v>
      </c>
      <c r="F42" s="16"/>
    </row>
    <row r="43" spans="1:6" s="4" customFormat="1" ht="12" customHeight="1">
      <c r="A43" s="49"/>
      <c r="B43" s="47">
        <v>42402</v>
      </c>
      <c r="C43" s="16">
        <v>297236</v>
      </c>
      <c r="D43" s="16">
        <v>1</v>
      </c>
      <c r="E43" s="16">
        <v>1</v>
      </c>
      <c r="F43" s="16"/>
    </row>
    <row r="44" spans="1:6" s="4" customFormat="1" ht="12" customHeight="1">
      <c r="A44" s="49"/>
      <c r="B44" s="47">
        <v>42402</v>
      </c>
      <c r="C44" s="16">
        <v>222691</v>
      </c>
      <c r="D44" s="3"/>
      <c r="E44" s="3">
        <v>1</v>
      </c>
      <c r="F44" s="3"/>
    </row>
    <row r="45" spans="1:6" s="4" customFormat="1" ht="12" customHeight="1">
      <c r="A45" s="49"/>
      <c r="B45" s="47">
        <v>42402</v>
      </c>
      <c r="C45" s="16">
        <v>28913</v>
      </c>
      <c r="D45" s="3"/>
      <c r="E45" s="3">
        <v>1</v>
      </c>
      <c r="F45" s="3">
        <v>1</v>
      </c>
    </row>
    <row r="46" spans="1:6" s="4" customFormat="1" ht="12" customHeight="1">
      <c r="A46" s="49"/>
      <c r="B46" s="47">
        <v>42402</v>
      </c>
      <c r="C46" s="16">
        <v>294467</v>
      </c>
      <c r="D46" s="3">
        <v>1</v>
      </c>
      <c r="E46" s="3"/>
      <c r="F46" s="3"/>
    </row>
    <row r="47" spans="1:6" s="4" customFormat="1" ht="12" customHeight="1">
      <c r="A47" s="49"/>
      <c r="B47" s="47">
        <v>42403</v>
      </c>
      <c r="C47" s="16">
        <v>296810</v>
      </c>
      <c r="D47" s="3">
        <v>1</v>
      </c>
      <c r="E47" s="3">
        <v>1</v>
      </c>
      <c r="F47" s="3"/>
    </row>
    <row r="48" spans="1:6" s="4" customFormat="1" ht="12" customHeight="1">
      <c r="A48" s="49"/>
      <c r="B48" s="47">
        <v>42403</v>
      </c>
      <c r="C48" s="16">
        <v>787331</v>
      </c>
      <c r="D48" s="3">
        <v>1</v>
      </c>
      <c r="E48" s="3"/>
      <c r="F48" s="3"/>
    </row>
    <row r="49" spans="1:6" s="4" customFormat="1" ht="12" customHeight="1">
      <c r="A49" s="49"/>
      <c r="B49" s="47">
        <v>42403</v>
      </c>
      <c r="C49" s="16">
        <v>281362</v>
      </c>
      <c r="D49" s="3">
        <v>1</v>
      </c>
      <c r="E49" s="3">
        <v>1</v>
      </c>
      <c r="F49" s="3"/>
    </row>
    <row r="50" spans="1:6" s="4" customFormat="1" ht="12" customHeight="1">
      <c r="A50" s="49"/>
      <c r="B50" s="47">
        <v>42403</v>
      </c>
      <c r="C50" s="16">
        <v>297125</v>
      </c>
      <c r="D50" s="16">
        <v>1</v>
      </c>
      <c r="E50" s="16"/>
      <c r="F50" s="16"/>
    </row>
    <row r="51" spans="1:6" s="4" customFormat="1" ht="12" customHeight="1">
      <c r="A51" s="49"/>
      <c r="B51" s="47">
        <v>42403</v>
      </c>
      <c r="C51" s="16">
        <v>273222</v>
      </c>
      <c r="D51" s="16">
        <v>1</v>
      </c>
      <c r="E51" s="16">
        <v>1</v>
      </c>
      <c r="F51" s="16"/>
    </row>
    <row r="52" spans="1:6" s="4" customFormat="1" ht="12" customHeight="1">
      <c r="A52" s="49"/>
      <c r="B52" s="47">
        <v>42403</v>
      </c>
      <c r="C52" s="16">
        <v>201551</v>
      </c>
      <c r="D52" s="16">
        <v>1</v>
      </c>
      <c r="E52" s="16"/>
      <c r="F52" s="16"/>
    </row>
    <row r="53" spans="1:6" s="4" customFormat="1" ht="12" customHeight="1">
      <c r="A53" s="49"/>
      <c r="B53" s="47">
        <v>42403</v>
      </c>
      <c r="C53" s="16">
        <v>472101</v>
      </c>
      <c r="D53" s="16">
        <v>1</v>
      </c>
      <c r="E53" s="16">
        <v>1</v>
      </c>
      <c r="F53" s="16"/>
    </row>
    <row r="54" spans="1:6" s="4" customFormat="1" ht="12" customHeight="1">
      <c r="A54" s="49"/>
      <c r="B54" s="47">
        <v>42403</v>
      </c>
      <c r="C54" s="16">
        <v>294419</v>
      </c>
      <c r="D54" s="16"/>
      <c r="E54" s="16"/>
      <c r="F54" s="16">
        <v>1</v>
      </c>
    </row>
    <row r="55" spans="1:6" s="4" customFormat="1" ht="12" customHeight="1">
      <c r="A55" s="49"/>
      <c r="B55" s="47">
        <v>42403</v>
      </c>
      <c r="C55" s="16">
        <v>296240</v>
      </c>
      <c r="D55" s="16">
        <v>1</v>
      </c>
      <c r="E55" s="16">
        <v>1</v>
      </c>
      <c r="F55" s="16"/>
    </row>
    <row r="56" spans="1:6" s="4" customFormat="1" ht="12" customHeight="1">
      <c r="A56" s="49"/>
      <c r="B56" s="47">
        <v>42403</v>
      </c>
      <c r="C56" s="16">
        <v>205918</v>
      </c>
      <c r="D56" s="16">
        <v>1</v>
      </c>
      <c r="E56" s="16"/>
      <c r="F56" s="16"/>
    </row>
    <row r="57" spans="1:6" s="4" customFormat="1" ht="12" customHeight="1">
      <c r="A57" s="49"/>
      <c r="B57" s="47">
        <v>42403</v>
      </c>
      <c r="C57" s="16">
        <v>130027</v>
      </c>
      <c r="D57" s="16">
        <v>1</v>
      </c>
      <c r="E57" s="16"/>
      <c r="F57" s="16"/>
    </row>
    <row r="58" spans="1:6" s="4" customFormat="1" ht="12" customHeight="1">
      <c r="A58" s="49"/>
      <c r="B58" s="47">
        <v>42403</v>
      </c>
      <c r="C58" s="16">
        <v>291772</v>
      </c>
      <c r="D58" s="16"/>
      <c r="E58" s="16"/>
      <c r="F58" s="16">
        <v>1</v>
      </c>
    </row>
    <row r="59" spans="1:6" s="4" customFormat="1" ht="12" customHeight="1">
      <c r="A59" s="49"/>
      <c r="B59" s="47">
        <v>42403</v>
      </c>
      <c r="C59" s="16">
        <v>296201</v>
      </c>
      <c r="D59" s="3">
        <v>1</v>
      </c>
      <c r="E59" s="3"/>
      <c r="F59" s="3"/>
    </row>
    <row r="60" spans="1:6" s="4" customFormat="1" ht="12" customHeight="1">
      <c r="A60" s="49"/>
      <c r="B60" s="47">
        <v>42403</v>
      </c>
      <c r="C60" s="16">
        <v>266981</v>
      </c>
      <c r="D60" s="3">
        <v>1</v>
      </c>
      <c r="E60" s="3"/>
      <c r="F60" s="3"/>
    </row>
    <row r="61" spans="1:6" s="4" customFormat="1" ht="12" customHeight="1">
      <c r="A61" s="49"/>
      <c r="B61" s="47">
        <v>42403</v>
      </c>
      <c r="C61" s="16">
        <v>296646</v>
      </c>
      <c r="D61" s="3">
        <v>1</v>
      </c>
      <c r="E61" s="3"/>
      <c r="F61" s="3"/>
    </row>
    <row r="62" spans="1:6" s="4" customFormat="1" ht="12" customHeight="1">
      <c r="A62" s="49"/>
      <c r="B62" s="47">
        <v>42403</v>
      </c>
      <c r="C62" s="16">
        <v>297235</v>
      </c>
      <c r="D62" s="3"/>
      <c r="E62" s="3">
        <v>1</v>
      </c>
      <c r="F62" s="3"/>
    </row>
    <row r="63" spans="1:6" s="4" customFormat="1" ht="12" customHeight="1">
      <c r="A63" s="49"/>
      <c r="B63" s="47">
        <v>42403</v>
      </c>
      <c r="C63" s="16">
        <v>270272</v>
      </c>
      <c r="D63" s="3"/>
      <c r="E63" s="3">
        <v>1</v>
      </c>
      <c r="F63" s="3"/>
    </row>
    <row r="64" spans="1:6" s="4" customFormat="1" ht="12" customHeight="1">
      <c r="A64" s="49"/>
      <c r="B64" s="47">
        <v>42403</v>
      </c>
      <c r="C64" s="16">
        <v>288086</v>
      </c>
      <c r="D64" s="3">
        <v>1</v>
      </c>
      <c r="E64" s="3">
        <v>1</v>
      </c>
      <c r="F64" s="3"/>
    </row>
    <row r="65" spans="1:6" s="4" customFormat="1" ht="12" customHeight="1">
      <c r="A65" s="49"/>
      <c r="B65" s="47">
        <v>42403</v>
      </c>
      <c r="C65" s="16">
        <v>292470</v>
      </c>
      <c r="D65" s="3">
        <v>1</v>
      </c>
      <c r="E65" s="3">
        <v>1</v>
      </c>
      <c r="F65" s="3"/>
    </row>
    <row r="66" spans="1:6" s="4" customFormat="1" ht="12" customHeight="1">
      <c r="A66" s="49"/>
      <c r="B66" s="47">
        <v>42403</v>
      </c>
      <c r="C66" s="16">
        <v>475112</v>
      </c>
      <c r="D66" s="16"/>
      <c r="E66" s="16">
        <v>1</v>
      </c>
      <c r="F66" s="16"/>
    </row>
    <row r="67" spans="1:6" s="4" customFormat="1" ht="12" customHeight="1">
      <c r="A67" s="49"/>
      <c r="B67" s="47">
        <v>42403</v>
      </c>
      <c r="C67" s="16">
        <v>102325</v>
      </c>
      <c r="D67" s="16">
        <v>1</v>
      </c>
      <c r="E67" s="16"/>
      <c r="F67" s="16"/>
    </row>
    <row r="68" spans="1:6" s="4" customFormat="1" ht="12" customHeight="1">
      <c r="A68" s="49"/>
      <c r="B68" s="47">
        <v>42403</v>
      </c>
      <c r="C68" s="16">
        <v>208217</v>
      </c>
      <c r="D68" s="16">
        <v>1</v>
      </c>
      <c r="E68" s="16"/>
      <c r="F68" s="16"/>
    </row>
    <row r="69" spans="1:6" s="4" customFormat="1" ht="12" customHeight="1">
      <c r="A69" s="49"/>
      <c r="B69" s="47">
        <v>42403</v>
      </c>
      <c r="C69" s="16">
        <v>260083</v>
      </c>
      <c r="D69" s="16">
        <v>1</v>
      </c>
      <c r="E69" s="16">
        <v>1</v>
      </c>
      <c r="F69" s="16"/>
    </row>
    <row r="70" spans="1:6" s="4" customFormat="1" ht="12" customHeight="1">
      <c r="A70" s="49"/>
      <c r="B70" s="47">
        <v>42403</v>
      </c>
      <c r="C70" s="16">
        <v>41141</v>
      </c>
      <c r="D70" s="16"/>
      <c r="E70" s="16">
        <v>1</v>
      </c>
      <c r="F70" s="16">
        <v>1</v>
      </c>
    </row>
    <row r="71" spans="1:6" s="4" customFormat="1" ht="12" customHeight="1">
      <c r="A71" s="49"/>
      <c r="B71" s="47">
        <v>42404</v>
      </c>
      <c r="C71" s="16">
        <v>1000145</v>
      </c>
      <c r="D71" s="16">
        <v>1</v>
      </c>
      <c r="E71" s="16"/>
      <c r="F71" s="16"/>
    </row>
    <row r="72" spans="1:6" s="4" customFormat="1" ht="12" customHeight="1">
      <c r="A72" s="49"/>
      <c r="B72" s="47">
        <v>42404</v>
      </c>
      <c r="C72" s="16">
        <v>286326</v>
      </c>
      <c r="D72" s="16">
        <v>1</v>
      </c>
      <c r="E72" s="16">
        <v>1</v>
      </c>
      <c r="F72" s="16"/>
    </row>
    <row r="73" spans="1:6" s="4" customFormat="1" ht="12" customHeight="1">
      <c r="A73" s="49"/>
      <c r="B73" s="47">
        <v>42404</v>
      </c>
      <c r="C73" s="16">
        <v>109905</v>
      </c>
      <c r="D73" s="16">
        <v>1</v>
      </c>
      <c r="E73" s="16"/>
      <c r="F73" s="16">
        <v>1</v>
      </c>
    </row>
    <row r="74" spans="1:6" s="4" customFormat="1" ht="12" customHeight="1">
      <c r="A74" s="49"/>
      <c r="B74" s="47">
        <v>42404</v>
      </c>
      <c r="C74" s="16">
        <v>293102</v>
      </c>
      <c r="D74" s="16"/>
      <c r="E74" s="16">
        <v>1</v>
      </c>
      <c r="F74" s="16"/>
    </row>
    <row r="75" spans="1:6" s="4" customFormat="1" ht="12" customHeight="1">
      <c r="A75" s="49"/>
      <c r="B75" s="47">
        <v>42404</v>
      </c>
      <c r="C75" s="16">
        <v>12688</v>
      </c>
      <c r="D75" s="16"/>
      <c r="E75" s="16">
        <v>1</v>
      </c>
      <c r="F75" s="16"/>
    </row>
    <row r="76" spans="1:6" s="4" customFormat="1" ht="12" customHeight="1">
      <c r="A76" s="49"/>
      <c r="B76" s="47">
        <v>42404</v>
      </c>
      <c r="C76" s="16">
        <v>462818</v>
      </c>
      <c r="D76" s="16"/>
      <c r="E76" s="16"/>
      <c r="F76" s="16">
        <v>1</v>
      </c>
    </row>
    <row r="77" spans="1:6" s="4" customFormat="1" ht="12" customHeight="1">
      <c r="A77" s="49"/>
      <c r="B77" s="47">
        <v>42404</v>
      </c>
      <c r="C77" s="16">
        <v>274845</v>
      </c>
      <c r="D77" s="16"/>
      <c r="E77" s="16">
        <v>1</v>
      </c>
      <c r="F77" s="16"/>
    </row>
    <row r="78" spans="1:6" s="4" customFormat="1" ht="12" customHeight="1">
      <c r="A78" s="49"/>
      <c r="B78" s="47">
        <v>42404</v>
      </c>
      <c r="C78" s="16">
        <v>228683</v>
      </c>
      <c r="D78" s="16">
        <v>1</v>
      </c>
      <c r="E78" s="16">
        <v>1</v>
      </c>
      <c r="F78" s="16"/>
    </row>
    <row r="79" spans="1:6" s="4" customFormat="1" ht="12" customHeight="1">
      <c r="A79" s="49"/>
      <c r="B79" s="47">
        <v>42404</v>
      </c>
      <c r="C79" s="16">
        <v>994974</v>
      </c>
      <c r="D79" s="16"/>
      <c r="E79" s="16">
        <v>1</v>
      </c>
      <c r="F79" s="16"/>
    </row>
    <row r="80" spans="1:6" s="4" customFormat="1" ht="12" customHeight="1">
      <c r="A80" s="49"/>
      <c r="B80" s="47">
        <v>42404</v>
      </c>
      <c r="C80" s="16">
        <v>221924</v>
      </c>
      <c r="D80" s="16">
        <v>1</v>
      </c>
      <c r="E80" s="16">
        <v>1</v>
      </c>
      <c r="F80" s="16"/>
    </row>
    <row r="81" spans="1:6" s="4" customFormat="1" ht="12" customHeight="1">
      <c r="A81" s="49"/>
      <c r="B81" s="47">
        <v>42404</v>
      </c>
      <c r="C81" s="16">
        <v>246724</v>
      </c>
      <c r="D81" s="16">
        <v>1</v>
      </c>
      <c r="E81" s="16">
        <v>1</v>
      </c>
      <c r="F81" s="16"/>
    </row>
    <row r="82" spans="1:6" s="4" customFormat="1" ht="12" customHeight="1">
      <c r="A82" s="49"/>
      <c r="B82" s="47">
        <v>42404</v>
      </c>
      <c r="C82" s="16">
        <v>469713</v>
      </c>
      <c r="D82" s="16"/>
      <c r="E82" s="16">
        <v>1</v>
      </c>
      <c r="F82" s="16"/>
    </row>
    <row r="83" spans="1:6" s="4" customFormat="1" ht="12" customHeight="1">
      <c r="A83" s="49"/>
      <c r="B83" s="47">
        <v>42404</v>
      </c>
      <c r="C83" s="16">
        <v>252760</v>
      </c>
      <c r="D83" s="16"/>
      <c r="E83" s="16">
        <v>1</v>
      </c>
      <c r="F83" s="16"/>
    </row>
    <row r="84" spans="1:6" s="4" customFormat="1" ht="12" customHeight="1">
      <c r="A84" s="49"/>
      <c r="B84" s="47">
        <v>42404</v>
      </c>
      <c r="C84" s="16">
        <v>473254</v>
      </c>
      <c r="D84" s="16"/>
      <c r="E84" s="16">
        <v>1</v>
      </c>
      <c r="F84" s="16"/>
    </row>
    <row r="85" spans="1:6" s="4" customFormat="1" ht="12" customHeight="1">
      <c r="A85" s="49"/>
      <c r="B85" s="47">
        <v>42404</v>
      </c>
      <c r="C85" s="16">
        <v>272331</v>
      </c>
      <c r="D85" s="16">
        <v>1</v>
      </c>
      <c r="E85" s="16">
        <v>1</v>
      </c>
      <c r="F85" s="16">
        <v>1</v>
      </c>
    </row>
    <row r="86" spans="1:6" s="4" customFormat="1" ht="12" customHeight="1">
      <c r="A86" s="49"/>
      <c r="B86" s="47">
        <v>42404</v>
      </c>
      <c r="C86" s="16">
        <v>287407</v>
      </c>
      <c r="D86" s="16">
        <v>1</v>
      </c>
      <c r="E86" s="16">
        <v>1</v>
      </c>
      <c r="F86" s="16"/>
    </row>
    <row r="87" spans="1:6" s="4" customFormat="1" ht="12" customHeight="1">
      <c r="A87" s="49"/>
      <c r="B87" s="47">
        <v>42404</v>
      </c>
      <c r="C87" s="16">
        <v>563559</v>
      </c>
      <c r="D87" s="16"/>
      <c r="E87" s="16">
        <v>1</v>
      </c>
      <c r="F87" s="16"/>
    </row>
    <row r="88" spans="1:6" s="4" customFormat="1" ht="12" customHeight="1">
      <c r="A88" s="49"/>
      <c r="B88" s="47">
        <v>42404</v>
      </c>
      <c r="C88" s="16">
        <v>464000</v>
      </c>
      <c r="D88" s="16">
        <v>1</v>
      </c>
      <c r="E88" s="16"/>
      <c r="F88" s="16"/>
    </row>
    <row r="89" spans="1:6" s="4" customFormat="1" ht="12" customHeight="1">
      <c r="A89" s="49"/>
      <c r="B89" s="47">
        <v>42404</v>
      </c>
      <c r="C89" s="16">
        <v>472728</v>
      </c>
      <c r="D89" s="16">
        <v>1</v>
      </c>
      <c r="E89" s="16">
        <v>1</v>
      </c>
      <c r="F89" s="16">
        <v>1</v>
      </c>
    </row>
    <row r="90" spans="1:6" s="4" customFormat="1" ht="12" customHeight="1">
      <c r="A90" s="49"/>
      <c r="B90" s="47">
        <v>42404</v>
      </c>
      <c r="C90" s="16">
        <v>278559</v>
      </c>
      <c r="D90" s="16">
        <v>1</v>
      </c>
      <c r="E90" s="16"/>
      <c r="F90" s="16"/>
    </row>
    <row r="91" spans="1:6" s="4" customFormat="1" ht="12" customHeight="1">
      <c r="A91" s="49"/>
      <c r="B91" s="47">
        <v>42404</v>
      </c>
      <c r="C91" s="16">
        <v>297118</v>
      </c>
      <c r="D91" s="16"/>
      <c r="E91" s="16">
        <v>1</v>
      </c>
      <c r="F91" s="16"/>
    </row>
    <row r="92" spans="1:6" s="4" customFormat="1" ht="12" customHeight="1">
      <c r="A92" s="49"/>
      <c r="B92" s="47">
        <v>42404</v>
      </c>
      <c r="C92" s="16">
        <v>563816</v>
      </c>
      <c r="D92" s="16">
        <v>1</v>
      </c>
      <c r="E92" s="16"/>
      <c r="F92" s="16"/>
    </row>
    <row r="93" spans="1:6" s="4" customFormat="1" ht="12" customHeight="1">
      <c r="A93" s="49"/>
      <c r="B93" s="47">
        <v>42404</v>
      </c>
      <c r="C93" s="16">
        <v>295832</v>
      </c>
      <c r="D93" s="16"/>
      <c r="E93" s="16">
        <v>1</v>
      </c>
      <c r="F93" s="16"/>
    </row>
    <row r="94" spans="1:6" s="4" customFormat="1" ht="12" customHeight="1">
      <c r="A94" s="49"/>
      <c r="B94" s="47">
        <v>42404</v>
      </c>
      <c r="C94" s="16">
        <v>470096</v>
      </c>
      <c r="D94" s="16"/>
      <c r="E94" s="16">
        <v>1</v>
      </c>
      <c r="F94" s="16"/>
    </row>
    <row r="95" spans="1:6" s="4" customFormat="1" ht="12" customHeight="1">
      <c r="A95" s="49"/>
      <c r="B95" s="47">
        <v>42404</v>
      </c>
      <c r="C95" s="16">
        <v>472275</v>
      </c>
      <c r="D95" s="16">
        <v>1</v>
      </c>
      <c r="E95" s="16">
        <v>1</v>
      </c>
      <c r="F95" s="16"/>
    </row>
    <row r="96" spans="1:6" s="4" customFormat="1" ht="12" customHeight="1">
      <c r="A96" s="49"/>
      <c r="B96" s="47">
        <v>42404</v>
      </c>
      <c r="C96" s="16">
        <v>262402</v>
      </c>
      <c r="D96" s="16">
        <v>1</v>
      </c>
      <c r="E96" s="16"/>
      <c r="F96" s="16"/>
    </row>
    <row r="97" spans="1:6" s="4" customFormat="1" ht="12" customHeight="1">
      <c r="A97" s="49"/>
      <c r="B97" s="47">
        <v>42404</v>
      </c>
      <c r="C97" s="16">
        <v>462461</v>
      </c>
      <c r="D97" s="16"/>
      <c r="E97" s="16">
        <v>1</v>
      </c>
      <c r="F97" s="16"/>
    </row>
    <row r="98" spans="1:6" s="4" customFormat="1" ht="12" customHeight="1">
      <c r="A98" s="49"/>
      <c r="B98" s="47">
        <v>42404</v>
      </c>
      <c r="C98" s="16">
        <v>294106</v>
      </c>
      <c r="D98" s="16"/>
      <c r="E98" s="16">
        <v>1</v>
      </c>
      <c r="F98" s="16"/>
    </row>
    <row r="99" spans="1:6" s="4" customFormat="1" ht="12" customHeight="1">
      <c r="A99" s="49"/>
      <c r="B99" s="47">
        <v>42404</v>
      </c>
      <c r="C99" s="16">
        <v>268206</v>
      </c>
      <c r="D99" s="16"/>
      <c r="E99" s="16">
        <v>1</v>
      </c>
      <c r="F99" s="16"/>
    </row>
    <row r="100" spans="1:6" s="4" customFormat="1" ht="12" customHeight="1">
      <c r="A100" s="49"/>
      <c r="B100" s="47">
        <v>42404</v>
      </c>
      <c r="C100" s="16">
        <v>294513</v>
      </c>
      <c r="D100" s="16"/>
      <c r="E100" s="16">
        <v>1</v>
      </c>
      <c r="F100" s="16"/>
    </row>
    <row r="101" spans="1:6" s="4" customFormat="1" ht="12" customHeight="1">
      <c r="A101" s="49"/>
      <c r="B101" s="47">
        <v>42404</v>
      </c>
      <c r="C101" s="16">
        <v>286042</v>
      </c>
      <c r="D101" s="16"/>
      <c r="E101" s="16">
        <v>1</v>
      </c>
      <c r="F101" s="16"/>
    </row>
    <row r="102" spans="1:6" s="4" customFormat="1" ht="12" customHeight="1">
      <c r="A102" s="49"/>
      <c r="B102" s="47">
        <v>42404</v>
      </c>
      <c r="C102" s="16">
        <v>290187</v>
      </c>
      <c r="D102" s="16"/>
      <c r="E102" s="16">
        <v>1</v>
      </c>
      <c r="F102" s="16"/>
    </row>
    <row r="103" spans="1:6" s="4" customFormat="1" ht="12" customHeight="1">
      <c r="A103" s="49"/>
      <c r="B103" s="47">
        <v>42404</v>
      </c>
      <c r="C103" s="16">
        <v>292530</v>
      </c>
      <c r="D103" s="16"/>
      <c r="E103" s="16">
        <v>1</v>
      </c>
      <c r="F103" s="16"/>
    </row>
    <row r="104" spans="1:6" s="4" customFormat="1" ht="12" customHeight="1">
      <c r="A104" s="49"/>
      <c r="B104" s="47">
        <v>42404</v>
      </c>
      <c r="C104" s="16">
        <v>293899</v>
      </c>
      <c r="D104" s="16"/>
      <c r="E104" s="16">
        <v>1</v>
      </c>
      <c r="F104" s="16"/>
    </row>
    <row r="105" spans="1:6" s="4" customFormat="1" ht="12" customHeight="1">
      <c r="A105" s="49"/>
      <c r="B105" s="47">
        <v>42405</v>
      </c>
      <c r="C105" s="16">
        <v>993316</v>
      </c>
      <c r="D105" s="16">
        <v>1</v>
      </c>
      <c r="E105" s="16"/>
      <c r="F105" s="16"/>
    </row>
    <row r="106" spans="1:6" s="4" customFormat="1" ht="12" customHeight="1">
      <c r="A106" s="49"/>
      <c r="B106" s="47">
        <v>42405</v>
      </c>
      <c r="C106" s="16">
        <v>288982</v>
      </c>
      <c r="D106" s="16">
        <v>1</v>
      </c>
      <c r="E106" s="16"/>
      <c r="F106" s="16"/>
    </row>
    <row r="107" spans="1:6" s="4" customFormat="1" ht="12" customHeight="1">
      <c r="A107" s="49"/>
      <c r="B107" s="47">
        <v>42405</v>
      </c>
      <c r="C107" s="16">
        <v>284911</v>
      </c>
      <c r="D107" s="16">
        <v>1</v>
      </c>
      <c r="E107" s="16">
        <v>1</v>
      </c>
      <c r="F107" s="16"/>
    </row>
    <row r="108" spans="1:6" s="4" customFormat="1" ht="12" customHeight="1">
      <c r="A108" s="49"/>
      <c r="B108" s="47">
        <v>42405</v>
      </c>
      <c r="C108" s="16">
        <v>270507</v>
      </c>
      <c r="D108" s="16"/>
      <c r="E108" s="16">
        <v>1</v>
      </c>
      <c r="F108" s="16"/>
    </row>
    <row r="109" spans="1:6" s="4" customFormat="1" ht="12" customHeight="1">
      <c r="A109" s="49"/>
      <c r="B109" s="47">
        <v>42405</v>
      </c>
      <c r="C109" s="16">
        <v>223111</v>
      </c>
      <c r="D109" s="16">
        <v>1</v>
      </c>
      <c r="E109" s="16">
        <v>1</v>
      </c>
      <c r="F109" s="16"/>
    </row>
    <row r="110" spans="1:6" s="4" customFormat="1" ht="12" customHeight="1">
      <c r="A110" s="49"/>
      <c r="B110" s="47">
        <v>42405</v>
      </c>
      <c r="C110" s="16">
        <v>781978</v>
      </c>
      <c r="D110" s="16">
        <v>1</v>
      </c>
      <c r="E110" s="16"/>
      <c r="F110" s="16"/>
    </row>
    <row r="111" spans="1:6" s="4" customFormat="1" ht="12" customHeight="1">
      <c r="A111" s="49"/>
      <c r="B111" s="47">
        <v>42405</v>
      </c>
      <c r="C111" s="16">
        <v>297175</v>
      </c>
      <c r="D111" s="16">
        <v>1</v>
      </c>
      <c r="E111" s="16">
        <v>1</v>
      </c>
      <c r="F111" s="16"/>
    </row>
    <row r="112" spans="1:6" s="4" customFormat="1" ht="12" customHeight="1">
      <c r="A112" s="49"/>
      <c r="B112" s="47">
        <v>42405</v>
      </c>
      <c r="C112" s="16">
        <v>37590</v>
      </c>
      <c r="D112" s="16">
        <v>1</v>
      </c>
      <c r="E112" s="16"/>
      <c r="F112" s="16"/>
    </row>
    <row r="113" spans="1:6" s="4" customFormat="1" ht="12" customHeight="1">
      <c r="A113" s="49"/>
      <c r="B113" s="47">
        <v>42405</v>
      </c>
      <c r="C113" s="16">
        <v>278413</v>
      </c>
      <c r="D113" s="16">
        <v>1</v>
      </c>
      <c r="E113" s="16">
        <v>1</v>
      </c>
      <c r="F113" s="16"/>
    </row>
    <row r="114" spans="1:6" s="4" customFormat="1" ht="12" customHeight="1">
      <c r="A114" s="49"/>
      <c r="B114" s="47">
        <v>42405</v>
      </c>
      <c r="C114" s="16">
        <v>216816</v>
      </c>
      <c r="D114" s="16"/>
      <c r="E114" s="16">
        <v>1</v>
      </c>
      <c r="F114" s="16"/>
    </row>
    <row r="115" spans="1:6" s="4" customFormat="1" ht="12" customHeight="1">
      <c r="A115" s="49"/>
      <c r="B115" s="47">
        <v>42405</v>
      </c>
      <c r="C115" s="16">
        <v>14237</v>
      </c>
      <c r="D115" s="16">
        <v>1</v>
      </c>
      <c r="E115" s="16">
        <v>1</v>
      </c>
      <c r="F115" s="16"/>
    </row>
    <row r="116" spans="1:6" s="4" customFormat="1" ht="12" customHeight="1">
      <c r="A116" s="49"/>
      <c r="B116" s="47">
        <v>42405</v>
      </c>
      <c r="C116" s="16">
        <v>274354</v>
      </c>
      <c r="D116" s="16"/>
      <c r="E116" s="16">
        <v>1</v>
      </c>
      <c r="F116" s="16"/>
    </row>
    <row r="117" spans="1:6" s="4" customFormat="1" ht="12" customHeight="1">
      <c r="A117" s="49"/>
      <c r="B117" s="47">
        <v>42405</v>
      </c>
      <c r="C117" s="16">
        <v>145770</v>
      </c>
      <c r="D117" s="16">
        <v>1</v>
      </c>
      <c r="E117" s="16">
        <v>1</v>
      </c>
      <c r="F117" s="16"/>
    </row>
    <row r="118" spans="1:6" s="4" customFormat="1" ht="12" customHeight="1" thickBot="1">
      <c r="A118" s="50"/>
      <c r="B118" s="47">
        <v>42405</v>
      </c>
      <c r="C118" s="16">
        <v>564955</v>
      </c>
      <c r="D118" s="16">
        <v>1</v>
      </c>
      <c r="E118" s="16">
        <v>1</v>
      </c>
      <c r="F118" s="16"/>
    </row>
    <row r="119" spans="1:6" s="4" customFormat="1" ht="12" customHeight="1">
      <c r="A119" s="48" t="s">
        <v>30</v>
      </c>
      <c r="B119" s="14"/>
      <c r="C119" s="16"/>
      <c r="D119" s="16"/>
      <c r="E119" s="16"/>
      <c r="F119" s="16"/>
    </row>
    <row r="120" spans="1:6" s="4" customFormat="1" ht="12" customHeight="1">
      <c r="A120" s="49"/>
      <c r="B120" s="14"/>
      <c r="C120" s="16"/>
      <c r="D120" s="16"/>
      <c r="E120" s="16"/>
      <c r="F120" s="16"/>
    </row>
    <row r="121" spans="1:6" s="4" customFormat="1" ht="12" customHeight="1">
      <c r="A121" s="49"/>
      <c r="B121" s="14"/>
      <c r="C121" s="16"/>
      <c r="D121" s="16"/>
      <c r="E121" s="16"/>
      <c r="F121" s="16"/>
    </row>
    <row r="122" spans="1:6" s="4" customFormat="1" ht="12" customHeight="1">
      <c r="A122" s="49"/>
      <c r="B122" s="14"/>
      <c r="C122" s="16"/>
      <c r="D122" s="16"/>
      <c r="E122" s="16"/>
      <c r="F122" s="16"/>
    </row>
    <row r="123" spans="1:6" s="4" customFormat="1" ht="12" customHeight="1">
      <c r="A123" s="49"/>
      <c r="B123" s="14"/>
      <c r="C123" s="16"/>
      <c r="D123" s="16"/>
      <c r="E123" s="16"/>
      <c r="F123" s="16"/>
    </row>
    <row r="124" spans="1:6" s="4" customFormat="1" ht="12" customHeight="1">
      <c r="A124" s="49"/>
      <c r="B124" s="14"/>
      <c r="C124" s="16"/>
      <c r="D124" s="16"/>
      <c r="E124" s="16"/>
      <c r="F124" s="16"/>
    </row>
    <row r="125" spans="1:6" s="4" customFormat="1" ht="12" customHeight="1">
      <c r="A125" s="49"/>
      <c r="B125" s="14"/>
      <c r="C125" s="16"/>
      <c r="D125" s="16"/>
      <c r="E125" s="16"/>
      <c r="F125" s="16"/>
    </row>
    <row r="126" spans="1:6" s="4" customFormat="1" ht="12" customHeight="1">
      <c r="A126" s="49"/>
      <c r="B126" s="14"/>
      <c r="C126" s="16"/>
      <c r="D126" s="16"/>
      <c r="E126" s="16"/>
      <c r="F126" s="16"/>
    </row>
    <row r="127" spans="1:6" s="4" customFormat="1" ht="12" customHeight="1">
      <c r="A127" s="49"/>
      <c r="B127" s="14"/>
      <c r="C127" s="16"/>
      <c r="D127" s="16"/>
      <c r="E127" s="16"/>
      <c r="F127" s="16"/>
    </row>
    <row r="128" spans="1:6" s="4" customFormat="1" ht="12" customHeight="1">
      <c r="A128" s="49"/>
      <c r="B128" s="14"/>
      <c r="C128" s="16"/>
      <c r="D128" s="16"/>
      <c r="E128" s="16"/>
      <c r="F128" s="16"/>
    </row>
    <row r="129" spans="1:6" s="4" customFormat="1" ht="12" customHeight="1">
      <c r="A129" s="49"/>
      <c r="B129" s="14"/>
      <c r="C129" s="16"/>
      <c r="D129" s="16"/>
      <c r="E129" s="16"/>
      <c r="F129" s="16"/>
    </row>
    <row r="130" spans="1:6" s="4" customFormat="1" ht="12" customHeight="1">
      <c r="A130" s="49"/>
      <c r="B130" s="14"/>
      <c r="C130" s="16"/>
      <c r="D130" s="16"/>
      <c r="E130" s="16"/>
      <c r="F130" s="16"/>
    </row>
    <row r="131" spans="1:6" s="4" customFormat="1" ht="12" customHeight="1">
      <c r="A131" s="49"/>
      <c r="B131" s="14"/>
      <c r="C131" s="16"/>
      <c r="D131" s="16"/>
      <c r="E131" s="16"/>
      <c r="F131" s="16"/>
    </row>
    <row r="132" spans="1:6" s="4" customFormat="1" ht="12" customHeight="1">
      <c r="A132" s="49"/>
      <c r="B132" s="14"/>
      <c r="C132" s="16"/>
      <c r="D132" s="16"/>
      <c r="E132" s="16"/>
      <c r="F132" s="16"/>
    </row>
    <row r="133" spans="1:6" s="4" customFormat="1" ht="12" customHeight="1">
      <c r="A133" s="49"/>
      <c r="B133" s="14"/>
      <c r="C133" s="16"/>
      <c r="D133" s="16"/>
      <c r="E133" s="16"/>
      <c r="F133" s="16"/>
    </row>
    <row r="134" spans="1:6" s="4" customFormat="1" ht="12" customHeight="1">
      <c r="A134" s="49"/>
      <c r="B134" s="14"/>
      <c r="C134" s="16"/>
      <c r="D134" s="16"/>
      <c r="E134" s="16"/>
      <c r="F134" s="16"/>
    </row>
    <row r="135" spans="1:6">
      <c r="A135" s="49"/>
      <c r="B135" s="14"/>
      <c r="C135" s="16"/>
      <c r="D135" s="16"/>
      <c r="E135" s="16"/>
      <c r="F135" s="16"/>
    </row>
    <row r="136" spans="1:6">
      <c r="A136" s="49"/>
      <c r="B136" s="14"/>
      <c r="C136" s="16"/>
      <c r="D136" s="16"/>
      <c r="E136" s="16"/>
      <c r="F136" s="16"/>
    </row>
    <row r="137" spans="1:6">
      <c r="A137" s="49"/>
      <c r="B137" s="14"/>
      <c r="C137" s="16"/>
      <c r="D137" s="16"/>
      <c r="E137" s="16"/>
      <c r="F137" s="16"/>
    </row>
    <row r="138" spans="1:6">
      <c r="A138" s="49"/>
      <c r="B138" s="14"/>
      <c r="C138" s="16"/>
      <c r="D138" s="16"/>
      <c r="E138" s="16"/>
      <c r="F138" s="16"/>
    </row>
    <row r="139" spans="1:6">
      <c r="A139" s="49"/>
      <c r="B139" s="14"/>
      <c r="C139" s="16"/>
      <c r="D139" s="16"/>
      <c r="E139" s="16"/>
      <c r="F139" s="16"/>
    </row>
    <row r="140" spans="1:6">
      <c r="A140" s="49"/>
      <c r="B140" s="14"/>
      <c r="C140" s="16"/>
      <c r="D140" s="16"/>
      <c r="E140" s="16"/>
      <c r="F140" s="16"/>
    </row>
    <row r="141" spans="1:6">
      <c r="A141" s="49"/>
      <c r="B141" s="14"/>
      <c r="C141" s="16"/>
      <c r="D141" s="16"/>
      <c r="E141" s="16"/>
      <c r="F141" s="16"/>
    </row>
    <row r="142" spans="1:6">
      <c r="A142" s="49"/>
      <c r="B142" s="14"/>
      <c r="C142" s="16"/>
      <c r="D142" s="16"/>
      <c r="E142" s="16"/>
      <c r="F142" s="16"/>
    </row>
    <row r="143" spans="1:6">
      <c r="A143" s="49"/>
      <c r="B143" s="14"/>
      <c r="C143" s="16"/>
      <c r="D143" s="16"/>
      <c r="E143" s="16"/>
      <c r="F143" s="16"/>
    </row>
    <row r="144" spans="1:6">
      <c r="A144" s="49"/>
      <c r="B144" s="14"/>
      <c r="C144" s="16"/>
      <c r="D144" s="16"/>
      <c r="E144" s="16"/>
      <c r="F144" s="16"/>
    </row>
    <row r="145" spans="1:6">
      <c r="A145" s="49"/>
      <c r="B145" s="14"/>
      <c r="C145" s="16"/>
      <c r="D145" s="16"/>
      <c r="E145" s="16"/>
      <c r="F145" s="16"/>
    </row>
    <row r="146" spans="1:6">
      <c r="A146" s="49"/>
      <c r="B146" s="14"/>
      <c r="C146" s="16"/>
      <c r="D146" s="16"/>
      <c r="E146" s="16"/>
      <c r="F146" s="16"/>
    </row>
    <row r="147" spans="1:6">
      <c r="A147" s="49"/>
      <c r="B147" s="14"/>
      <c r="C147" s="16"/>
      <c r="D147" s="16"/>
      <c r="E147" s="16"/>
      <c r="F147" s="16"/>
    </row>
    <row r="148" spans="1:6">
      <c r="A148" s="49"/>
      <c r="B148" s="14"/>
      <c r="C148" s="16"/>
      <c r="D148" s="16"/>
      <c r="E148" s="16"/>
      <c r="F148" s="16"/>
    </row>
    <row r="149" spans="1:6">
      <c r="A149" s="49"/>
      <c r="B149" s="14"/>
      <c r="C149" s="16"/>
      <c r="D149" s="16"/>
      <c r="E149" s="16"/>
      <c r="F149" s="16"/>
    </row>
    <row r="150" spans="1:6">
      <c r="A150" s="49"/>
      <c r="B150" s="14"/>
      <c r="C150" s="16"/>
      <c r="D150" s="16"/>
      <c r="E150" s="16"/>
      <c r="F150" s="16"/>
    </row>
    <row r="151" spans="1:6">
      <c r="A151" s="49"/>
      <c r="B151" s="14"/>
      <c r="C151" s="16"/>
      <c r="D151" s="16"/>
      <c r="E151" s="16"/>
      <c r="F151" s="16"/>
    </row>
    <row r="152" spans="1:6">
      <c r="A152" s="49"/>
      <c r="B152" s="14"/>
      <c r="C152" s="16"/>
      <c r="D152" s="16"/>
      <c r="E152" s="16"/>
      <c r="F152" s="16"/>
    </row>
    <row r="153" spans="1:6">
      <c r="A153" s="49"/>
      <c r="B153" s="14"/>
      <c r="C153" s="16"/>
      <c r="D153" s="16"/>
      <c r="E153" s="16"/>
      <c r="F153" s="16"/>
    </row>
    <row r="154" spans="1:6">
      <c r="A154" s="49"/>
      <c r="B154" s="14"/>
      <c r="C154" s="16"/>
      <c r="D154" s="16"/>
      <c r="E154" s="16"/>
      <c r="F154" s="16"/>
    </row>
    <row r="155" spans="1:6">
      <c r="A155" s="49"/>
      <c r="B155" s="14"/>
      <c r="C155" s="16"/>
      <c r="D155" s="16"/>
      <c r="E155" s="16"/>
      <c r="F155" s="16"/>
    </row>
    <row r="156" spans="1:6">
      <c r="A156" s="49"/>
      <c r="B156" s="14"/>
      <c r="C156" s="16"/>
      <c r="D156" s="16"/>
      <c r="E156" s="16"/>
      <c r="F156" s="16"/>
    </row>
    <row r="157" spans="1:6">
      <c r="A157" s="49"/>
      <c r="B157" s="14"/>
      <c r="C157" s="16"/>
      <c r="D157" s="16"/>
      <c r="E157" s="16"/>
      <c r="F157" s="16"/>
    </row>
    <row r="158" spans="1:6">
      <c r="A158" s="49"/>
      <c r="B158" s="14"/>
      <c r="C158" s="16"/>
      <c r="D158" s="16"/>
      <c r="E158" s="16"/>
      <c r="F158" s="16"/>
    </row>
    <row r="159" spans="1:6">
      <c r="A159" s="49"/>
      <c r="B159" s="14"/>
      <c r="C159" s="16"/>
      <c r="D159" s="16"/>
      <c r="E159" s="16"/>
      <c r="F159" s="16"/>
    </row>
    <row r="160" spans="1:6">
      <c r="A160" s="49"/>
      <c r="B160" s="14"/>
      <c r="C160" s="16"/>
      <c r="D160" s="16"/>
      <c r="E160" s="16"/>
      <c r="F160" s="16"/>
    </row>
    <row r="161" spans="1:6">
      <c r="A161" s="49"/>
      <c r="B161" s="14"/>
      <c r="C161" s="16"/>
      <c r="D161" s="16"/>
      <c r="E161" s="16"/>
      <c r="F161" s="16"/>
    </row>
    <row r="162" spans="1:6">
      <c r="A162" s="49"/>
      <c r="B162" s="14"/>
      <c r="C162" s="16"/>
      <c r="D162" s="16"/>
      <c r="E162" s="16"/>
      <c r="F162" s="16"/>
    </row>
    <row r="163" spans="1:6">
      <c r="A163" s="49"/>
      <c r="B163" s="14"/>
      <c r="C163" s="16"/>
      <c r="D163" s="16"/>
      <c r="E163" s="16"/>
      <c r="F163" s="16"/>
    </row>
    <row r="164" spans="1:6">
      <c r="A164" s="49"/>
      <c r="B164" s="14"/>
      <c r="C164" s="16"/>
      <c r="D164" s="16"/>
      <c r="E164" s="16"/>
      <c r="F164" s="16"/>
    </row>
    <row r="165" spans="1:6">
      <c r="A165" s="49"/>
      <c r="B165" s="14"/>
      <c r="C165" s="16"/>
      <c r="D165" s="16"/>
      <c r="E165" s="16"/>
      <c r="F165" s="16"/>
    </row>
    <row r="166" spans="1:6">
      <c r="A166" s="49"/>
      <c r="B166" s="14"/>
      <c r="C166" s="16"/>
      <c r="D166" s="16"/>
      <c r="E166" s="16"/>
      <c r="F166" s="16"/>
    </row>
    <row r="167" spans="1:6">
      <c r="A167" s="49"/>
      <c r="B167" s="14"/>
      <c r="C167" s="16"/>
      <c r="D167" s="16"/>
      <c r="E167" s="16"/>
      <c r="F167" s="16"/>
    </row>
    <row r="168" spans="1:6">
      <c r="A168" s="49"/>
      <c r="B168" s="14"/>
      <c r="C168" s="16"/>
      <c r="D168" s="16"/>
      <c r="E168" s="16"/>
      <c r="F168" s="16"/>
    </row>
    <row r="169" spans="1:6">
      <c r="A169" s="49"/>
      <c r="B169" s="14"/>
      <c r="C169" s="16"/>
      <c r="D169" s="16"/>
      <c r="E169" s="16"/>
      <c r="F169" s="16"/>
    </row>
    <row r="170" spans="1:6">
      <c r="A170" s="49"/>
      <c r="B170" s="14"/>
      <c r="C170" s="16"/>
      <c r="D170" s="16"/>
      <c r="E170" s="16"/>
      <c r="F170" s="16"/>
    </row>
    <row r="171" spans="1:6">
      <c r="A171" s="49"/>
      <c r="B171" s="14"/>
      <c r="C171" s="16"/>
      <c r="D171" s="16"/>
      <c r="E171" s="16"/>
      <c r="F171" s="16"/>
    </row>
    <row r="172" spans="1:6">
      <c r="A172" s="49"/>
      <c r="B172" s="14"/>
      <c r="C172" s="16"/>
      <c r="D172" s="16"/>
      <c r="E172" s="16"/>
      <c r="F172" s="16"/>
    </row>
    <row r="173" spans="1:6">
      <c r="A173" s="49"/>
      <c r="B173" s="14"/>
      <c r="C173" s="16"/>
      <c r="D173" s="16"/>
      <c r="E173" s="16"/>
      <c r="F173" s="16"/>
    </row>
    <row r="174" spans="1:6">
      <c r="A174" s="49"/>
      <c r="B174" s="14"/>
      <c r="C174" s="16"/>
      <c r="D174" s="16"/>
      <c r="E174" s="16"/>
      <c r="F174" s="16"/>
    </row>
    <row r="175" spans="1:6">
      <c r="A175" s="49"/>
      <c r="B175" s="14"/>
      <c r="C175" s="16"/>
      <c r="D175" s="16"/>
      <c r="E175" s="16"/>
      <c r="F175" s="16"/>
    </row>
    <row r="176" spans="1:6">
      <c r="A176" s="49"/>
      <c r="B176" s="14"/>
      <c r="C176" s="16"/>
      <c r="D176" s="16"/>
      <c r="E176" s="16"/>
      <c r="F176" s="16"/>
    </row>
    <row r="177" spans="1:6">
      <c r="A177" s="49"/>
      <c r="B177" s="14"/>
      <c r="C177" s="16"/>
      <c r="D177" s="16"/>
      <c r="E177" s="16"/>
      <c r="F177" s="16"/>
    </row>
    <row r="178" spans="1:6">
      <c r="A178" s="49"/>
      <c r="B178" s="14"/>
      <c r="C178" s="16"/>
      <c r="D178" s="16"/>
      <c r="E178" s="16"/>
      <c r="F178" s="16"/>
    </row>
    <row r="179" spans="1:6">
      <c r="A179" s="49"/>
      <c r="B179" s="14"/>
      <c r="C179" s="16"/>
      <c r="D179" s="16"/>
      <c r="E179" s="16"/>
      <c r="F179" s="16"/>
    </row>
    <row r="180" spans="1:6">
      <c r="A180" s="49"/>
      <c r="B180" s="14"/>
      <c r="C180" s="16"/>
      <c r="D180" s="16"/>
      <c r="E180" s="16"/>
      <c r="F180" s="16"/>
    </row>
    <row r="181" spans="1:6">
      <c r="A181" s="49"/>
      <c r="B181" s="14"/>
      <c r="C181" s="16"/>
      <c r="D181" s="16"/>
      <c r="E181" s="16"/>
      <c r="F181" s="16"/>
    </row>
    <row r="182" spans="1:6">
      <c r="A182" s="49"/>
      <c r="B182" s="14"/>
      <c r="C182" s="16"/>
      <c r="D182" s="16"/>
      <c r="E182" s="16"/>
      <c r="F182" s="16"/>
    </row>
    <row r="183" spans="1:6">
      <c r="A183" s="49"/>
      <c r="B183" s="14"/>
      <c r="C183" s="16"/>
      <c r="D183" s="16"/>
      <c r="E183" s="16"/>
      <c r="F183" s="16"/>
    </row>
    <row r="184" spans="1:6">
      <c r="A184" s="49"/>
      <c r="B184" s="14"/>
      <c r="C184" s="16"/>
      <c r="D184" s="16"/>
      <c r="E184" s="16"/>
      <c r="F184" s="16"/>
    </row>
    <row r="185" spans="1:6">
      <c r="A185" s="49"/>
      <c r="B185" s="14"/>
      <c r="C185" s="16"/>
      <c r="D185" s="16"/>
      <c r="E185" s="16"/>
      <c r="F185" s="16"/>
    </row>
    <row r="186" spans="1:6">
      <c r="A186" s="49"/>
      <c r="B186" s="14"/>
      <c r="C186" s="16"/>
      <c r="D186" s="16"/>
      <c r="E186" s="16"/>
      <c r="F186" s="16"/>
    </row>
    <row r="187" spans="1:6">
      <c r="A187" s="49"/>
      <c r="B187" s="14"/>
      <c r="C187" s="16"/>
      <c r="D187" s="16"/>
      <c r="E187" s="16"/>
      <c r="F187" s="16"/>
    </row>
    <row r="188" spans="1:6">
      <c r="A188" s="49"/>
      <c r="B188" s="14"/>
      <c r="C188" s="16"/>
      <c r="D188" s="16"/>
      <c r="E188" s="16"/>
      <c r="F188" s="16"/>
    </row>
    <row r="189" spans="1:6">
      <c r="A189" s="49"/>
      <c r="B189" s="14"/>
      <c r="C189" s="16"/>
      <c r="D189" s="16"/>
      <c r="E189" s="16"/>
      <c r="F189" s="16"/>
    </row>
    <row r="190" spans="1:6">
      <c r="A190" s="49"/>
      <c r="B190" s="14"/>
      <c r="C190" s="16"/>
      <c r="D190" s="16"/>
      <c r="E190" s="16"/>
      <c r="F190" s="16"/>
    </row>
    <row r="191" spans="1:6">
      <c r="A191" s="49"/>
      <c r="B191" s="14"/>
      <c r="C191" s="16"/>
      <c r="D191" s="16"/>
      <c r="E191" s="16"/>
      <c r="F191" s="16"/>
    </row>
    <row r="192" spans="1:6">
      <c r="A192" s="49"/>
      <c r="B192" s="14"/>
      <c r="C192" s="16"/>
      <c r="D192" s="16"/>
      <c r="E192" s="16"/>
      <c r="F192" s="16"/>
    </row>
    <row r="193" spans="1:6">
      <c r="A193" s="49"/>
      <c r="B193" s="14"/>
      <c r="C193" s="16"/>
      <c r="D193" s="16"/>
      <c r="E193" s="16"/>
      <c r="F193" s="16"/>
    </row>
    <row r="194" spans="1:6">
      <c r="A194" s="49"/>
      <c r="B194" s="14"/>
      <c r="C194" s="16"/>
      <c r="D194" s="16"/>
      <c r="E194" s="16"/>
      <c r="F194" s="16"/>
    </row>
    <row r="195" spans="1:6">
      <c r="A195" s="49"/>
      <c r="B195" s="14"/>
      <c r="C195" s="16"/>
      <c r="D195" s="16"/>
      <c r="E195" s="16"/>
      <c r="F195" s="16"/>
    </row>
    <row r="196" spans="1:6">
      <c r="A196" s="49"/>
      <c r="B196" s="14"/>
      <c r="C196" s="16"/>
      <c r="D196" s="16"/>
      <c r="E196" s="16"/>
      <c r="F196" s="16"/>
    </row>
    <row r="197" spans="1:6">
      <c r="A197" s="49"/>
      <c r="B197" s="14"/>
      <c r="C197" s="16"/>
      <c r="D197" s="16"/>
      <c r="E197" s="16"/>
      <c r="F197" s="16"/>
    </row>
    <row r="198" spans="1:6">
      <c r="A198" s="49"/>
      <c r="B198" s="14"/>
      <c r="C198" s="16"/>
      <c r="D198" s="16"/>
      <c r="E198" s="16"/>
      <c r="F198" s="16"/>
    </row>
    <row r="199" spans="1:6">
      <c r="A199" s="49"/>
      <c r="B199" s="14"/>
      <c r="C199" s="16"/>
      <c r="D199" s="16"/>
      <c r="E199" s="16"/>
      <c r="F199" s="16"/>
    </row>
    <row r="200" spans="1:6">
      <c r="A200" s="49"/>
      <c r="B200" s="14"/>
      <c r="C200" s="16"/>
      <c r="D200" s="16"/>
      <c r="E200" s="16"/>
      <c r="F200" s="16"/>
    </row>
    <row r="201" spans="1:6">
      <c r="A201" s="49"/>
      <c r="B201" s="14"/>
      <c r="C201" s="16"/>
      <c r="D201" s="16"/>
      <c r="E201" s="16"/>
      <c r="F201" s="16"/>
    </row>
    <row r="202" spans="1:6">
      <c r="A202" s="49"/>
      <c r="B202" s="14"/>
      <c r="C202" s="16"/>
      <c r="D202" s="16"/>
      <c r="E202" s="16"/>
      <c r="F202" s="16"/>
    </row>
    <row r="203" spans="1:6">
      <c r="A203" s="49"/>
      <c r="B203" s="14"/>
      <c r="C203" s="16"/>
      <c r="D203" s="16"/>
      <c r="E203" s="16"/>
      <c r="F203" s="16"/>
    </row>
    <row r="204" spans="1:6">
      <c r="A204" s="49"/>
      <c r="B204" s="14"/>
      <c r="C204" s="16"/>
      <c r="D204" s="16"/>
      <c r="E204" s="16"/>
      <c r="F204" s="16"/>
    </row>
    <row r="205" spans="1:6">
      <c r="A205" s="49"/>
      <c r="B205" s="14"/>
      <c r="C205" s="16"/>
      <c r="D205" s="16"/>
      <c r="E205" s="16"/>
      <c r="F205" s="16"/>
    </row>
    <row r="206" spans="1:6">
      <c r="A206" s="49"/>
      <c r="B206" s="14"/>
      <c r="C206" s="16"/>
      <c r="D206" s="16"/>
      <c r="E206" s="16"/>
      <c r="F206" s="16"/>
    </row>
    <row r="207" spans="1:6">
      <c r="A207" s="49"/>
      <c r="B207" s="14"/>
      <c r="C207" s="16"/>
      <c r="D207" s="16"/>
      <c r="E207" s="16"/>
      <c r="F207" s="16"/>
    </row>
    <row r="208" spans="1:6">
      <c r="A208" s="49"/>
      <c r="B208" s="14"/>
      <c r="C208" s="16"/>
      <c r="D208" s="16"/>
      <c r="E208" s="16"/>
      <c r="F208" s="16"/>
    </row>
    <row r="209" spans="1:6">
      <c r="A209" s="49"/>
      <c r="B209" s="14"/>
      <c r="C209" s="16"/>
      <c r="D209" s="16"/>
      <c r="E209" s="16"/>
      <c r="F209" s="16"/>
    </row>
    <row r="210" spans="1:6">
      <c r="A210" s="49"/>
      <c r="B210" s="14"/>
      <c r="C210" s="16"/>
      <c r="D210" s="16"/>
      <c r="E210" s="16"/>
      <c r="F210" s="16"/>
    </row>
    <row r="211" spans="1:6">
      <c r="A211" s="49"/>
      <c r="B211" s="14"/>
      <c r="C211" s="16"/>
      <c r="D211" s="16"/>
      <c r="E211" s="16"/>
      <c r="F211" s="16"/>
    </row>
    <row r="212" spans="1:6">
      <c r="A212" s="49"/>
      <c r="B212" s="14"/>
      <c r="C212" s="16"/>
      <c r="D212" s="16"/>
      <c r="E212" s="16"/>
      <c r="F212" s="16"/>
    </row>
    <row r="213" spans="1:6">
      <c r="A213" s="49"/>
      <c r="B213" s="14"/>
      <c r="C213" s="16"/>
      <c r="D213" s="16"/>
      <c r="E213" s="16"/>
      <c r="F213" s="16"/>
    </row>
    <row r="214" spans="1:6">
      <c r="A214" s="49"/>
      <c r="B214" s="14"/>
      <c r="C214" s="16"/>
      <c r="D214" s="16"/>
      <c r="E214" s="16"/>
      <c r="F214" s="16"/>
    </row>
    <row r="215" spans="1:6">
      <c r="A215" s="49"/>
      <c r="B215" s="14"/>
      <c r="C215" s="16"/>
      <c r="D215" s="16"/>
      <c r="E215" s="16"/>
      <c r="F215" s="16"/>
    </row>
    <row r="216" spans="1:6">
      <c r="A216" s="49"/>
      <c r="B216" s="14"/>
      <c r="C216" s="16"/>
      <c r="D216" s="16"/>
      <c r="E216" s="16"/>
      <c r="F216" s="16"/>
    </row>
    <row r="217" spans="1:6">
      <c r="A217" s="49"/>
      <c r="B217" s="14"/>
      <c r="C217" s="16"/>
      <c r="D217" s="16"/>
      <c r="E217" s="16"/>
      <c r="F217" s="16"/>
    </row>
    <row r="218" spans="1:6">
      <c r="A218" s="49"/>
      <c r="B218" s="14"/>
      <c r="C218" s="16"/>
      <c r="D218" s="16"/>
      <c r="E218" s="16"/>
      <c r="F218" s="16"/>
    </row>
    <row r="219" spans="1:6">
      <c r="A219" s="49"/>
      <c r="B219" s="14"/>
      <c r="C219" s="16"/>
      <c r="D219" s="16"/>
      <c r="E219" s="16"/>
      <c r="F219" s="16"/>
    </row>
    <row r="220" spans="1:6">
      <c r="A220" s="49"/>
      <c r="B220" s="14"/>
      <c r="C220" s="16"/>
      <c r="D220" s="16"/>
      <c r="E220" s="16"/>
      <c r="F220" s="16"/>
    </row>
    <row r="221" spans="1:6">
      <c r="A221" s="49"/>
      <c r="B221" s="14"/>
      <c r="C221" s="16"/>
      <c r="D221" s="16"/>
      <c r="E221" s="16"/>
      <c r="F221" s="16"/>
    </row>
    <row r="222" spans="1:6">
      <c r="A222" s="49"/>
      <c r="B222" s="14"/>
      <c r="C222" s="16"/>
      <c r="D222" s="16"/>
      <c r="E222" s="16"/>
      <c r="F222" s="16"/>
    </row>
    <row r="223" spans="1:6">
      <c r="A223" s="49"/>
      <c r="B223" s="14"/>
      <c r="C223" s="16"/>
      <c r="D223" s="16"/>
      <c r="E223" s="16"/>
      <c r="F223" s="16"/>
    </row>
    <row r="224" spans="1:6">
      <c r="A224" s="49"/>
      <c r="B224" s="14"/>
      <c r="C224" s="16"/>
      <c r="D224" s="16"/>
      <c r="E224" s="16"/>
      <c r="F224" s="16"/>
    </row>
    <row r="225" spans="1:6">
      <c r="A225" s="49"/>
      <c r="B225" s="14"/>
      <c r="C225" s="16"/>
      <c r="D225" s="16"/>
      <c r="E225" s="16"/>
      <c r="F225" s="16"/>
    </row>
    <row r="226" spans="1:6">
      <c r="A226" s="49"/>
      <c r="B226" s="14"/>
      <c r="C226" s="16"/>
      <c r="D226" s="16"/>
      <c r="E226" s="16"/>
      <c r="F226" s="16"/>
    </row>
    <row r="227" spans="1:6">
      <c r="A227" s="49"/>
      <c r="B227" s="14"/>
      <c r="C227" s="16"/>
      <c r="D227" s="16"/>
      <c r="E227" s="16"/>
      <c r="F227" s="16"/>
    </row>
    <row r="228" spans="1:6">
      <c r="A228" s="49"/>
      <c r="B228" s="14"/>
      <c r="C228" s="16"/>
      <c r="D228" s="16"/>
      <c r="E228" s="16"/>
      <c r="F228" s="16"/>
    </row>
    <row r="229" spans="1:6">
      <c r="A229" s="49"/>
      <c r="B229" s="14"/>
      <c r="C229" s="16"/>
      <c r="D229" s="16"/>
      <c r="E229" s="16"/>
      <c r="F229" s="16"/>
    </row>
    <row r="230" spans="1:6" ht="15" thickBot="1">
      <c r="A230" s="50"/>
      <c r="B230" s="14"/>
      <c r="C230" s="16"/>
      <c r="D230" s="16"/>
      <c r="E230" s="16"/>
      <c r="F230" s="16"/>
    </row>
  </sheetData>
  <mergeCells count="8">
    <mergeCell ref="A7:A118"/>
    <mergeCell ref="A119:A230"/>
    <mergeCell ref="A1:B1"/>
    <mergeCell ref="C1:F1"/>
    <mergeCell ref="A3:B3"/>
    <mergeCell ref="C3:D3"/>
    <mergeCell ref="C5:C6"/>
    <mergeCell ref="D5:F5"/>
  </mergeCells>
  <conditionalFormatting sqref="C1:C1048576">
    <cfRule type="duplicateValues" dxfId="1" priority="1"/>
  </conditionalFormatting>
  <dataValidations count="2">
    <dataValidation type="whole" operator="equal" allowBlank="1" showInputMessage="1" showErrorMessage="1" error="Renseigner avec le chiffre 1" sqref="D7:F230">
      <formula1>1</formula1>
    </dataValidation>
    <dataValidation type="date" allowBlank="1" showInputMessage="1" showErrorMessage="1" error="Veuillez renseigner une date correcte_x000a_" sqref="B7:B230">
      <formula1>42370</formula1>
      <formula2>42735</formula2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39"/>
  <sheetViews>
    <sheetView topLeftCell="B1" workbookViewId="0">
      <selection activeCell="M20" sqref="M20"/>
    </sheetView>
  </sheetViews>
  <sheetFormatPr baseColWidth="10" defaultRowHeight="14.4"/>
  <cols>
    <col min="1" max="1" width="5.109375" customWidth="1"/>
    <col min="2" max="2" width="27.5546875" customWidth="1"/>
    <col min="3" max="3" width="9.44140625" style="1" customWidth="1"/>
    <col min="4" max="4" width="19.6640625" style="1" customWidth="1"/>
    <col min="5" max="5" width="14.5546875" style="1" customWidth="1"/>
  </cols>
  <sheetData>
    <row r="1" spans="2:5" ht="18.75" customHeight="1">
      <c r="B1" s="43" t="s">
        <v>12</v>
      </c>
      <c r="C1" s="32"/>
      <c r="D1" s="32"/>
      <c r="E1" s="32"/>
    </row>
    <row r="2" spans="2:5" ht="16.5" customHeight="1">
      <c r="B2" s="6"/>
    </row>
    <row r="3" spans="2:5">
      <c r="B3" s="17" t="str">
        <f>JANVIER!C3</f>
        <v>JEAN-PIERRE</v>
      </c>
    </row>
    <row r="4" spans="2:5" ht="15" thickBot="1">
      <c r="B4" s="18"/>
    </row>
    <row r="5" spans="2:5" s="2" customFormat="1" ht="26.25" customHeight="1" thickTop="1" thickBot="1">
      <c r="C5" s="22" t="str">
        <f>JANVIER!D6</f>
        <v>COCO</v>
      </c>
      <c r="D5" s="23" t="str">
        <f>JANVIER!E6</f>
        <v>ANANAS</v>
      </c>
      <c r="E5" s="24" t="str">
        <f>JANVIER!F6</f>
        <v>MANGUE</v>
      </c>
    </row>
    <row r="6" spans="2:5" s="4" customFormat="1" ht="21.75" customHeight="1" thickTop="1">
      <c r="B6" s="25" t="s">
        <v>7</v>
      </c>
      <c r="C6" s="26">
        <v>100</v>
      </c>
      <c r="D6" s="19">
        <v>100</v>
      </c>
      <c r="E6" s="28">
        <v>100</v>
      </c>
    </row>
    <row r="7" spans="2:5" s="4" customFormat="1" ht="21.75" customHeight="1">
      <c r="B7" s="25" t="s">
        <v>6</v>
      </c>
      <c r="C7" s="27">
        <f>SUM(C9:C37)</f>
        <v>84</v>
      </c>
      <c r="D7" s="29">
        <f t="shared" ref="D7:E7" si="0">SUM(D9:D37)</f>
        <v>60</v>
      </c>
      <c r="E7" s="21">
        <f t="shared" si="0"/>
        <v>30</v>
      </c>
    </row>
    <row r="8" spans="2:5" s="4" customFormat="1" ht="21.75" customHeight="1">
      <c r="B8" s="25" t="s">
        <v>5</v>
      </c>
      <c r="C8" s="44">
        <f>C7/C6</f>
        <v>0.84</v>
      </c>
      <c r="D8" s="45">
        <f t="shared" ref="D8:E8" si="1">D7/D6</f>
        <v>0.6</v>
      </c>
      <c r="E8" s="46">
        <f t="shared" si="1"/>
        <v>0.3</v>
      </c>
    </row>
    <row r="9" spans="2:5" s="5" customFormat="1" ht="14.25" customHeight="1">
      <c r="B9" s="20">
        <v>42370</v>
      </c>
      <c r="C9" s="16">
        <f>SUMIF(JANVIER!$B$7:$B$1158,DATE(2016,1,1),JANVIER!D$7:D$1158)</f>
        <v>0</v>
      </c>
      <c r="D9" s="16">
        <f>SUMIF(JANVIER!$B$7:$B$1158,DATE(2016,1,1),JANVIER!E$7:E$1158)</f>
        <v>0</v>
      </c>
      <c r="E9" s="16">
        <f>SUMIF(JANVIER!$B$7:$B$1158,DATE(2016,1,1),JANVIER!F$7:F$1158)</f>
        <v>0</v>
      </c>
    </row>
    <row r="10" spans="2:5" ht="14.25" customHeight="1">
      <c r="B10" s="20">
        <v>42371</v>
      </c>
      <c r="C10" s="16">
        <f>SUMIF(JANVIER!$B$7:$B$1158,DATE(2016,1,2),JANVIER!D$7:D$1158)</f>
        <v>0</v>
      </c>
      <c r="D10" s="16">
        <f>SUMIF(JANVIER!$B$7:$B$1158,DATE(2016,1,2),JANVIER!E$7:E$1158)</f>
        <v>0</v>
      </c>
      <c r="E10" s="16">
        <f>SUMIF(JANVIER!$B$7:$B$1158,DATE(2016,1,2),JANVIER!F$7:F$1158)</f>
        <v>0</v>
      </c>
    </row>
    <row r="11" spans="2:5" ht="14.25" customHeight="1">
      <c r="B11" s="20">
        <v>42372</v>
      </c>
      <c r="C11" s="16">
        <f>SUMIF(JANVIER!$B$7:$B$1158,DATE(2016,1,3),JANVIER!D$7:D$1158)</f>
        <v>0</v>
      </c>
      <c r="D11" s="16">
        <f>SUMIF(JANVIER!$B$7:$B$1158,DATE(2016,1,3),JANVIER!E$7:E$1158)</f>
        <v>0</v>
      </c>
      <c r="E11" s="16">
        <f>SUMIF(JANVIER!$B$7:$B$1158,DATE(2016,1,3),JANVIER!F$7:F$1158)</f>
        <v>0</v>
      </c>
    </row>
    <row r="12" spans="2:5" ht="14.25" customHeight="1">
      <c r="B12" s="20">
        <v>42373</v>
      </c>
      <c r="C12" s="16">
        <f>SUMIF(JANVIER!$B$7:$B$1158,DATE(2016,1,4),JANVIER!D$7:D$1158)</f>
        <v>0</v>
      </c>
      <c r="D12" s="16">
        <f>SUMIF(JANVIER!$B$7:$B$1158,DATE(2016,1,4),JANVIER!E$7:E$1158)</f>
        <v>0</v>
      </c>
      <c r="E12" s="16">
        <f>SUMIF(JANVIER!$B$7:$B$1158,DATE(2016,1,4),JANVIER!F$7:F$1158)</f>
        <v>0</v>
      </c>
    </row>
    <row r="13" spans="2:5" ht="14.25" customHeight="1">
      <c r="B13" s="20">
        <v>42374</v>
      </c>
      <c r="C13" s="16">
        <f>SUMIF(JANVIER!$B$7:$B$1158,DATE(2016,1,5),JANVIER!D$7:D$1158)</f>
        <v>0</v>
      </c>
      <c r="D13" s="16">
        <f>SUMIF(JANVIER!$B$7:$B$1158,DATE(2016,1,5),JANVIER!E$7:E$1158)</f>
        <v>0</v>
      </c>
      <c r="E13" s="16">
        <f>SUMIF(JANVIER!$B$7:$B$1158,DATE(2016,1,5),JANVIER!F$7:F$1158)</f>
        <v>0</v>
      </c>
    </row>
    <row r="14" spans="2:5" ht="14.25" customHeight="1">
      <c r="B14" s="20">
        <v>42375</v>
      </c>
      <c r="C14" s="16">
        <f>SUMIF(JANVIER!$B$7:$B$1158,DATE(2016,1,6),JANVIER!D$7:D$1158)</f>
        <v>0</v>
      </c>
      <c r="D14" s="16">
        <f>SUMIF(JANVIER!$B$7:$B$1158,DATE(2016,1,6),JANVIER!E$7:E$1158)</f>
        <v>0</v>
      </c>
      <c r="E14" s="16">
        <f>SUMIF(JANVIER!$B$7:$B$1158,DATE(2016,1,6),JANVIER!F$7:F$1158)</f>
        <v>0</v>
      </c>
    </row>
    <row r="15" spans="2:5" ht="14.25" customHeight="1">
      <c r="B15" s="20">
        <v>42376</v>
      </c>
      <c r="C15" s="16">
        <f>SUMIF(JANVIER!$B$7:$B$1158,DATE(2016,1,7),JANVIER!D$7:D$1158)</f>
        <v>0</v>
      </c>
      <c r="D15" s="16">
        <f>SUMIF(JANVIER!$B$7:$B$1158,DATE(2016,1,7),JANVIER!E$7:E$1158)</f>
        <v>0</v>
      </c>
      <c r="E15" s="16">
        <f>SUMIF(JANVIER!$B$7:$B$1158,DATE(2016,1,7),JANVIER!F$7:F$1158)</f>
        <v>0</v>
      </c>
    </row>
    <row r="16" spans="2:5" ht="14.25" customHeight="1">
      <c r="B16" s="20">
        <v>42377</v>
      </c>
      <c r="C16" s="16">
        <f>SUMIF(JANVIER!$B$7:$B$1158,DATE(2016,1,8),JANVIER!D$7:D$1158)</f>
        <v>0</v>
      </c>
      <c r="D16" s="16">
        <f>SUMIF(JANVIER!$B$7:$B$1158,DATE(2016,1,8),JANVIER!E$7:E$1158)</f>
        <v>0</v>
      </c>
      <c r="E16" s="16">
        <f>SUMIF(JANVIER!$B$7:$B$1158,DATE(2016,1,8),JANVIER!F$7:F$1158)</f>
        <v>0</v>
      </c>
    </row>
    <row r="17" spans="2:5" ht="14.25" customHeight="1">
      <c r="B17" s="20">
        <v>42378</v>
      </c>
      <c r="C17" s="16">
        <f>SUMIF(JANVIER!$B$7:$B$1158,DATE(2016,1,9),JANVIER!D$7:D$1158)</f>
        <v>0</v>
      </c>
      <c r="D17" s="16">
        <f>SUMIF(JANVIER!$B$7:$B$1158,DATE(2016,1,9),JANVIER!E$7:E$1158)</f>
        <v>0</v>
      </c>
      <c r="E17" s="16">
        <f>SUMIF(JANVIER!$B$7:$B$1158,DATE(2016,1,9),JANVIER!F$7:F$1158)</f>
        <v>0</v>
      </c>
    </row>
    <row r="18" spans="2:5" ht="14.25" customHeight="1">
      <c r="B18" s="20">
        <v>42379</v>
      </c>
      <c r="C18" s="16">
        <f>SUMIF(JANVIER!$B$7:$B$1158,DATE(2016,1,10),JANVIER!D$7:D$1158)</f>
        <v>0</v>
      </c>
      <c r="D18" s="16">
        <f>SUMIF(JANVIER!$B$7:$B$1158,DATE(2016,1,10),JANVIER!E$7:E$1158)</f>
        <v>0</v>
      </c>
      <c r="E18" s="16">
        <f>SUMIF(JANVIER!$B$7:$B$1158,DATE(2016,1,10),JANVIER!F$7:F$1158)</f>
        <v>0</v>
      </c>
    </row>
    <row r="19" spans="2:5" ht="14.25" customHeight="1">
      <c r="B19" s="20">
        <v>42380</v>
      </c>
      <c r="C19" s="16">
        <f>SUMIF(JANVIER!$B$7:$B$1158,DATE(2016,1,11),JANVIER!D$7:D$1158)</f>
        <v>8</v>
      </c>
      <c r="D19" s="16">
        <f>SUMIF(JANVIER!$B$7:$B$1158,DATE(2016,1,11),JANVIER!E$7:E$1158)</f>
        <v>8</v>
      </c>
      <c r="E19" s="16">
        <f>SUMIF(JANVIER!$B$7:$B$1158,DATE(2016,1,11),JANVIER!F$7:F$1158)</f>
        <v>5</v>
      </c>
    </row>
    <row r="20" spans="2:5" ht="14.25" customHeight="1">
      <c r="B20" s="20">
        <v>42381</v>
      </c>
      <c r="C20" s="16">
        <f>SUMIF(JANVIER!$B$7:$B$1158,DATE(2016,1,12),JANVIER!D$7:D$1158)</f>
        <v>9</v>
      </c>
      <c r="D20" s="16">
        <f>SUMIF(JANVIER!$B$7:$B$1158,DATE(2016,1,12),JANVIER!E$7:E$1158)</f>
        <v>7</v>
      </c>
      <c r="E20" s="16">
        <f>SUMIF(JANVIER!$B$7:$B$1158,DATE(2016,1,12),JANVIER!F$7:F$1158)</f>
        <v>4</v>
      </c>
    </row>
    <row r="21" spans="2:5" ht="14.25" customHeight="1">
      <c r="B21" s="20">
        <v>42382</v>
      </c>
      <c r="C21" s="16">
        <f>SUMIF(JANVIER!$B$7:$B$1158,DATE(2016,1,13),JANVIER!D$7:D$1158)</f>
        <v>0</v>
      </c>
      <c r="D21" s="16">
        <f>SUMIF(JANVIER!$B$7:$B$1158,DATE(2016,1,13),JANVIER!E$7:E$1158)</f>
        <v>0</v>
      </c>
      <c r="E21" s="16">
        <f>SUMIF(JANVIER!$B$7:$B$1158,DATE(2016,1,13),JANVIER!F$7:F$1158)</f>
        <v>2</v>
      </c>
    </row>
    <row r="22" spans="2:5" ht="14.25" customHeight="1">
      <c r="B22" s="20">
        <v>42383</v>
      </c>
      <c r="C22" s="16">
        <f>SUMIF(JANVIER!$B$7:$B$1158,DATE(2016,1,14),JANVIER!D$7:D$1158)</f>
        <v>9</v>
      </c>
      <c r="D22" s="16">
        <f>SUMIF(JANVIER!$B$7:$B$1158,DATE(2016,1,14),JANVIER!E$7:E$1158)</f>
        <v>8</v>
      </c>
      <c r="E22" s="16">
        <f>SUMIF(JANVIER!$B$7:$B$1158,DATE(2016,1,14),JANVIER!F$7:F$1158)</f>
        <v>2</v>
      </c>
    </row>
    <row r="23" spans="2:5" ht="14.25" customHeight="1">
      <c r="B23" s="20">
        <v>42384</v>
      </c>
      <c r="C23" s="16">
        <f>SUMIF(JANVIER!$B$7:$B$1158,DATE(2016,1,15),JANVIER!D$7:D$1158)</f>
        <v>12</v>
      </c>
      <c r="D23" s="16">
        <f>SUMIF(JANVIER!$B$7:$B$1158,DATE(2016,1,15),JANVIER!E$7:E$1158)</f>
        <v>11</v>
      </c>
      <c r="E23" s="16">
        <f>SUMIF(JANVIER!$B$7:$B$1158,DATE(2016,1,15),JANVIER!F$7:F$1158)</f>
        <v>6</v>
      </c>
    </row>
    <row r="24" spans="2:5" ht="14.25" customHeight="1">
      <c r="B24" s="20">
        <v>42385</v>
      </c>
      <c r="C24" s="16">
        <f>SUMIF(JANVIER!$B$7:$B$1158,DATE(2016,1,16),JANVIER!D$7:D$1158)</f>
        <v>0</v>
      </c>
      <c r="D24" s="16">
        <f>SUMIF(JANVIER!$B$7:$B$1158,DATE(2016,1,16),JANVIER!E$7:E$1158)</f>
        <v>0</v>
      </c>
      <c r="E24" s="16">
        <f>SUMIF(JANVIER!$B$7:$B$1158,DATE(2016,1,16),JANVIER!F$7:F$1158)</f>
        <v>0</v>
      </c>
    </row>
    <row r="25" spans="2:5" ht="14.25" customHeight="1">
      <c r="B25" s="20">
        <v>42386</v>
      </c>
      <c r="C25" s="16">
        <f>SUMIF(JANVIER!$B$7:$B$1158,DATE(2016,1,17),JANVIER!D$7:D$1158)</f>
        <v>0</v>
      </c>
      <c r="D25" s="16">
        <f>SUMIF(JANVIER!$B$7:$B$1158,DATE(2016,1,17),JANVIER!E$7:E$1158)</f>
        <v>0</v>
      </c>
      <c r="E25" s="16">
        <f>SUMIF(JANVIER!$B$7:$B$1158,DATE(2016,1,17),JANVIER!F$7:F$1158)</f>
        <v>0</v>
      </c>
    </row>
    <row r="26" spans="2:5" ht="14.25" customHeight="1">
      <c r="B26" s="20">
        <v>42387</v>
      </c>
      <c r="C26" s="16">
        <f>SUMIF(JANVIER!$B$7:$B$1158,DATE(2016,1,18),JANVIER!D$7:D$1158)</f>
        <v>0</v>
      </c>
      <c r="D26" s="16">
        <f>SUMIF(JANVIER!$B$7:$B$1158,DATE(2016,1,18),JANVIER!E$7:E$1158)</f>
        <v>0</v>
      </c>
      <c r="E26" s="16">
        <f>SUMIF(JANVIER!$B$7:$B$1158,DATE(2016,1,18),JANVIER!F$7:F$1158)</f>
        <v>0</v>
      </c>
    </row>
    <row r="27" spans="2:5" ht="14.25" customHeight="1">
      <c r="B27" s="20">
        <v>42388</v>
      </c>
      <c r="C27" s="16">
        <f>SUMIF(JANVIER!$B$7:$B$1158,DATE(2016,1,19),JANVIER!D$7:D$1158)</f>
        <v>0</v>
      </c>
      <c r="D27" s="16">
        <f>SUMIF(JANVIER!$B$7:$B$1158,DATE(2016,1,19),JANVIER!E$7:E$1158)</f>
        <v>0</v>
      </c>
      <c r="E27" s="16">
        <f>SUMIF(JANVIER!$B$7:$B$1158,DATE(2016,1,19),JANVIER!F$7:F$1158)</f>
        <v>0</v>
      </c>
    </row>
    <row r="28" spans="2:5" ht="14.25" customHeight="1">
      <c r="B28" s="20">
        <v>42389</v>
      </c>
      <c r="C28" s="16">
        <f>SUMIF(JANVIER!$B$7:$B$1158,DATE(2016,1,20),JANVIER!D$7:D$1158)</f>
        <v>0</v>
      </c>
      <c r="D28" s="16">
        <f>SUMIF(JANVIER!$B$7:$B$1158,DATE(2016,1,20),JANVIER!E$7:E$1158)</f>
        <v>0</v>
      </c>
      <c r="E28" s="16">
        <f>SUMIF(JANVIER!$B$7:$B$1158,DATE(2016,1,20),JANVIER!F$7:F$1158)</f>
        <v>0</v>
      </c>
    </row>
    <row r="29" spans="2:5" ht="14.25" customHeight="1">
      <c r="B29" s="20">
        <v>42390</v>
      </c>
      <c r="C29" s="16">
        <f>SUMIF(JANVIER!$B$7:$B$1158,DATE(2016,1,21),JANVIER!D$7:D$1158)</f>
        <v>0</v>
      </c>
      <c r="D29" s="16">
        <f>SUMIF(JANVIER!$B$7:$B$1158,DATE(2016,1,21),JANVIER!E$7:E$1158)</f>
        <v>0</v>
      </c>
      <c r="E29" s="16">
        <f>SUMIF(JANVIER!$B$7:$B$1158,DATE(2016,1,21),JANVIER!F$7:F$1158)</f>
        <v>0</v>
      </c>
    </row>
    <row r="30" spans="2:5" ht="14.25" customHeight="1">
      <c r="B30" s="20">
        <v>42391</v>
      </c>
      <c r="C30" s="16">
        <f>SUMIF(JANVIER!$B$7:$B$1158,DATE(2016,1,22),JANVIER!D$7:D$1158)</f>
        <v>0</v>
      </c>
      <c r="D30" s="16">
        <f>SUMIF(JANVIER!$B$7:$B$1158,DATE(2016,1,22),JANVIER!E$7:E$1158)</f>
        <v>0</v>
      </c>
      <c r="E30" s="16">
        <f>SUMIF(JANVIER!$B$7:$B$1158,DATE(2016,1,22),JANVIER!F$7:F$1158)</f>
        <v>0</v>
      </c>
    </row>
    <row r="31" spans="2:5" ht="14.25" customHeight="1">
      <c r="B31" s="20">
        <v>42392</v>
      </c>
      <c r="C31" s="16">
        <f>SUMIF(JANVIER!$B$7:$B$1158,DATE(2016,1,23),JANVIER!D$7:D$1158)</f>
        <v>0</v>
      </c>
      <c r="D31" s="16">
        <f>SUMIF(JANVIER!$B$7:$B$1158,DATE(2016,1,23),JANVIER!E$7:E$1158)</f>
        <v>0</v>
      </c>
      <c r="E31" s="16">
        <f>SUMIF(JANVIER!$B$7:$B$1158,DATE(2016,1,23),JANVIER!F$7:F$1158)</f>
        <v>0</v>
      </c>
    </row>
    <row r="32" spans="2:5" ht="14.25" customHeight="1">
      <c r="B32" s="20">
        <v>42393</v>
      </c>
      <c r="C32" s="16">
        <f>SUMIF(JANVIER!$B$7:$B$1158,DATE(2016,1,24),JANVIER!D$7:D$1158)</f>
        <v>0</v>
      </c>
      <c r="D32" s="16">
        <f>SUMIF(JANVIER!$B$7:$B$1158,DATE(2016,1,24),JANVIER!E$7:E$1158)</f>
        <v>0</v>
      </c>
      <c r="E32" s="16">
        <f>SUMIF(JANVIER!$B$7:$B$1158,DATE(2016,1,24),JANVIER!F$7:F$1158)</f>
        <v>0</v>
      </c>
    </row>
    <row r="33" spans="2:5" ht="14.25" customHeight="1">
      <c r="B33" s="20">
        <v>42394</v>
      </c>
      <c r="C33" s="16">
        <f>SUMIF(JANVIER!$B$7:$B$1158,DATE(2016,1,25),JANVIER!D$7:D$1158)</f>
        <v>6</v>
      </c>
      <c r="D33" s="16">
        <f>SUMIF(JANVIER!$B$7:$B$1158,DATE(2016,1,25),JANVIER!E$7:E$1158)</f>
        <v>6</v>
      </c>
      <c r="E33" s="16">
        <f>SUMIF(JANVIER!$B$7:$B$1158,DATE(2016,1,25),JANVIER!F$7:F$1158)</f>
        <v>2</v>
      </c>
    </row>
    <row r="34" spans="2:5" ht="14.25" customHeight="1">
      <c r="B34" s="20">
        <v>42395</v>
      </c>
      <c r="C34" s="16">
        <f>SUMIF(JANVIER!$B$7:$B$1158,DATE(2016,1,26),JANVIER!D$7:D$1158)</f>
        <v>17</v>
      </c>
      <c r="D34" s="16">
        <f>SUMIF(JANVIER!$B$7:$B$1158,DATE(2016,1,26),JANVIER!E$7:E$1158)</f>
        <v>7</v>
      </c>
      <c r="E34" s="16">
        <f>SUMIF(JANVIER!$B$7:$B$1158,DATE(2016,1,26),JANVIER!F$7:F$1158)</f>
        <v>6</v>
      </c>
    </row>
    <row r="35" spans="2:5" ht="14.25" customHeight="1">
      <c r="B35" s="20">
        <v>42396</v>
      </c>
      <c r="C35" s="16">
        <f>SUMIF(JANVIER!$B$7:$B$1158,DATE(2016,1,27),JANVIER!D$7:D$1158)</f>
        <v>10</v>
      </c>
      <c r="D35" s="16">
        <f>SUMIF(JANVIER!$B$7:$B$1158,DATE(2016,1,27),JANVIER!E$7:E$1158)</f>
        <v>6</v>
      </c>
      <c r="E35" s="16">
        <f>SUMIF(JANVIER!$B$7:$B$1158,DATE(2016,1,27),JANVIER!F$7:F$1158)</f>
        <v>3</v>
      </c>
    </row>
    <row r="36" spans="2:5" ht="14.25" customHeight="1">
      <c r="B36" s="20">
        <v>42397</v>
      </c>
      <c r="C36" s="16">
        <f>SUMIF(JANVIER!$B$7:$B$1158,DATE(2016,1,28),JANVIER!D$7:D$1158)</f>
        <v>13</v>
      </c>
      <c r="D36" s="16">
        <f>SUMIF(JANVIER!$B$7:$B$1158,DATE(2016,1,28),JANVIER!E$7:E$1158)</f>
        <v>7</v>
      </c>
      <c r="E36" s="16">
        <f>SUMIF(JANVIER!$B$7:$B$1158,DATE(2016,1,28),JANVIER!F$7:F$1158)</f>
        <v>0</v>
      </c>
    </row>
    <row r="37" spans="2:5" ht="14.25" customHeight="1">
      <c r="B37" s="20">
        <v>42398</v>
      </c>
      <c r="C37" s="16">
        <f>SUMIF(JANVIER!$B$7:$B$1158,DATE(2016,1,29),JANVIER!D$7:D$1158)</f>
        <v>0</v>
      </c>
      <c r="D37" s="16">
        <f>SUMIF(JANVIER!$B$7:$B$1158,DATE(2016,1,29),JANVIER!E$7:E$1158)</f>
        <v>0</v>
      </c>
      <c r="E37" s="16">
        <f>SUMIF(JANVIER!$B$7:$B$1158,DATE(2016,1,29),JANVIER!F$7:F$1158)</f>
        <v>0</v>
      </c>
    </row>
    <row r="38" spans="2:5">
      <c r="B38" s="20">
        <v>42399</v>
      </c>
      <c r="C38" s="16">
        <f>SUMIF(JANVIER!$B$7:$B$1158,DATE(2016,1,30),JANVIER!D$7:D$1158)</f>
        <v>0</v>
      </c>
      <c r="D38" s="16">
        <f>SUMIF(JANVIER!$B$7:$B$1158,DATE(2016,1,30),JANVIER!E$7:E$1158)</f>
        <v>0</v>
      </c>
      <c r="E38" s="16">
        <f>SUMIF(JANVIER!$B$7:$B$1158,DATE(2016,1,30),JANVIER!F$7:F$1158)</f>
        <v>0</v>
      </c>
    </row>
    <row r="39" spans="2:5">
      <c r="B39" s="20">
        <v>42400</v>
      </c>
      <c r="C39" s="16">
        <f>SUMIF(JANVIER!$B$7:$B$1158,DATE(2016,1,31),JANVIER!D$7:D$1158)</f>
        <v>0</v>
      </c>
      <c r="D39" s="16">
        <f>SUMIF(JANVIER!$B$7:$B$1158,DATE(2016,1,31),JANVIER!E$7:E$1158)</f>
        <v>0</v>
      </c>
      <c r="E39" s="16">
        <f>SUMIF(JANVIER!$B$7:$B$1158,DATE(2016,1,31),JANVIER!F$7:F$1158)</f>
        <v>0</v>
      </c>
    </row>
  </sheetData>
  <mergeCells count="1">
    <mergeCell ref="B1:E1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E37"/>
  <sheetViews>
    <sheetView topLeftCell="B1" workbookViewId="0">
      <selection activeCell="G23" sqref="G23"/>
    </sheetView>
  </sheetViews>
  <sheetFormatPr baseColWidth="10" defaultRowHeight="14.4"/>
  <cols>
    <col min="1" max="1" width="5.109375" customWidth="1"/>
    <col min="2" max="2" width="27.5546875" customWidth="1"/>
    <col min="3" max="3" width="9.44140625" style="1" customWidth="1"/>
    <col min="4" max="4" width="19.6640625" style="1" customWidth="1"/>
    <col min="5" max="5" width="14.5546875" style="1" customWidth="1"/>
  </cols>
  <sheetData>
    <row r="1" spans="2:5" ht="18.75" customHeight="1">
      <c r="B1" s="32" t="s">
        <v>3</v>
      </c>
      <c r="C1" s="32"/>
      <c r="D1" s="32"/>
      <c r="E1" s="32"/>
    </row>
    <row r="2" spans="2:5" ht="16.5" customHeight="1">
      <c r="B2" s="6"/>
    </row>
    <row r="3" spans="2:5">
      <c r="B3" s="17" t="str">
        <f>FEVRIER!C3</f>
        <v>JEAN-PIERRE</v>
      </c>
    </row>
    <row r="4" spans="2:5" ht="15" thickBot="1">
      <c r="B4" s="18"/>
    </row>
    <row r="5" spans="2:5" s="2" customFormat="1" ht="26.25" customHeight="1" thickTop="1" thickBot="1">
      <c r="C5" s="22" t="str">
        <f>FEVRIER!D6</f>
        <v>COCO</v>
      </c>
      <c r="D5" s="23" t="str">
        <f>FEVRIER!E6</f>
        <v>ANANAS</v>
      </c>
      <c r="E5" s="24" t="str">
        <f>FEVRIER!F6</f>
        <v>MANGUE</v>
      </c>
    </row>
    <row r="6" spans="2:5" s="4" customFormat="1" ht="21.75" customHeight="1" thickTop="1">
      <c r="B6" s="25" t="s">
        <v>7</v>
      </c>
      <c r="C6" s="26">
        <v>100</v>
      </c>
      <c r="D6" s="19">
        <v>100</v>
      </c>
      <c r="E6" s="28">
        <v>100</v>
      </c>
    </row>
    <row r="7" spans="2:5" s="4" customFormat="1" ht="21.75" customHeight="1">
      <c r="B7" s="25" t="s">
        <v>6</v>
      </c>
      <c r="C7" s="27">
        <f>SUM(C9:C37)</f>
        <v>74</v>
      </c>
      <c r="D7" s="29">
        <f t="shared" ref="D7:E7" si="0">SUM(D9:D37)</f>
        <v>73</v>
      </c>
      <c r="E7" s="21">
        <f t="shared" si="0"/>
        <v>9</v>
      </c>
    </row>
    <row r="8" spans="2:5" s="4" customFormat="1" ht="21.75" customHeight="1">
      <c r="B8" s="25" t="s">
        <v>5</v>
      </c>
      <c r="C8" s="44">
        <f>C7/C6</f>
        <v>0.74</v>
      </c>
      <c r="D8" s="45">
        <f t="shared" ref="D8:E8" si="1">D7/D6</f>
        <v>0.73</v>
      </c>
      <c r="E8" s="46">
        <f t="shared" si="1"/>
        <v>0.09</v>
      </c>
    </row>
    <row r="9" spans="2:5" s="5" customFormat="1" ht="14.25" customHeight="1">
      <c r="B9" s="20">
        <v>42401</v>
      </c>
      <c r="C9" s="16">
        <f>SUMIF(FEVRIER!$B$7:$B$1040,DATE(2016,2,1),FEVRIER!D$7:D$1040)</f>
        <v>22</v>
      </c>
      <c r="D9" s="16">
        <f>SUMIF(FEVRIER!$B$7:$B$1040,DATE(2016,2,1),FEVRIER!E$7:E$1040)</f>
        <v>18</v>
      </c>
      <c r="E9" s="16">
        <f>SUMIF(FEVRIER!$B$7:$B$1040,DATE(2016,2,1),FEVRIER!F$7:F$1040)</f>
        <v>0</v>
      </c>
    </row>
    <row r="10" spans="2:5" ht="14.25" customHeight="1">
      <c r="B10" s="20">
        <v>42402</v>
      </c>
      <c r="C10" s="16">
        <f>SUMIF(FEVRIER!$B$7:$B$1040,DATE(2016,2,2),FEVRIER!D$7:D$1040)</f>
        <v>9</v>
      </c>
      <c r="D10" s="16">
        <f>SUMIF(FEVRIER!$B$7:$B$1040,DATE(2016,2,2),FEVRIER!E$7:E$1040)</f>
        <v>6</v>
      </c>
      <c r="E10" s="16">
        <f>SUMIF(FEVRIER!$B$7:$B$1040,DATE(2016,2,2),FEVRIER!F$7:F$1040)</f>
        <v>2</v>
      </c>
    </row>
    <row r="11" spans="2:5" ht="14.25" customHeight="1">
      <c r="B11" s="20">
        <v>42403</v>
      </c>
      <c r="C11" s="16">
        <f>SUMIF(FEVRIER!$B$7:$B$1040,DATE(2016,2,3),FEVRIER!D$7:D$1040)</f>
        <v>18</v>
      </c>
      <c r="D11" s="16">
        <f>SUMIF(FEVRIER!$B$7:$B$1040,DATE(2016,2,3),FEVRIER!E$7:E$1040)</f>
        <v>12</v>
      </c>
      <c r="E11" s="16">
        <f>SUMIF(FEVRIER!$B$7:$B$1040,DATE(2016,2,3),FEVRIER!F$7:F$1040)</f>
        <v>3</v>
      </c>
    </row>
    <row r="12" spans="2:5" ht="14.25" customHeight="1">
      <c r="B12" s="20">
        <v>42404</v>
      </c>
      <c r="C12" s="16">
        <f>SUMIF(FEVRIER!$B$7:$B$1040,DATE(2016,2,4),FEVRIER!D$7:D$1040)</f>
        <v>14</v>
      </c>
      <c r="D12" s="16">
        <f>SUMIF(FEVRIER!$B$7:$B$1040,DATE(2016,2,4),FEVRIER!E$7:E$1040)</f>
        <v>27</v>
      </c>
      <c r="E12" s="16">
        <f>SUMIF(FEVRIER!$B$7:$B$1040,DATE(2016,2,4),FEVRIER!F$7:F$1040)</f>
        <v>4</v>
      </c>
    </row>
    <row r="13" spans="2:5" ht="14.25" customHeight="1">
      <c r="B13" s="20">
        <v>42405</v>
      </c>
      <c r="C13" s="16">
        <f>SUMIF(FEVRIER!$B$7:$B$1028,DATE(2016,2,5),FEVRIER!D$7:D$1028)</f>
        <v>11</v>
      </c>
      <c r="D13" s="16">
        <f>SUMIF(FEVRIER!$B$7:$B$1028,DATE(2016,2,5),FEVRIER!E$7:E$1028)</f>
        <v>10</v>
      </c>
      <c r="E13" s="16">
        <f>SUMIF(FEVRIER!$B$7:$B$1028,DATE(2016,2,5),FEVRIER!F$7:F$1028)</f>
        <v>0</v>
      </c>
    </row>
    <row r="14" spans="2:5" ht="14.25" customHeight="1">
      <c r="B14" s="20">
        <v>42406</v>
      </c>
      <c r="C14" s="16">
        <f>SUMIF(FEVRIER!$B$7:$B$1028,DATE(2016,2,6),FEVRIER!D$7:D$1028)</f>
        <v>0</v>
      </c>
      <c r="D14" s="16">
        <f>SUMIF(FEVRIER!$B$7:$B$1028,DATE(2016,2,6),FEVRIER!E$7:E$1028)</f>
        <v>0</v>
      </c>
      <c r="E14" s="16">
        <f>SUMIF(FEVRIER!$B$7:$B$1028,DATE(2016,2,6),FEVRIER!F$7:F$1028)</f>
        <v>0</v>
      </c>
    </row>
    <row r="15" spans="2:5" ht="14.25" customHeight="1">
      <c r="B15" s="20">
        <v>42407</v>
      </c>
      <c r="C15" s="16">
        <f>SUMIF(FEVRIER!$B$7:$B$1028,DATE(2016,2,7),FEVRIER!D$7:D$1028)</f>
        <v>0</v>
      </c>
      <c r="D15" s="16">
        <f>SUMIF(FEVRIER!$B$7:$B$1028,DATE(2016,2,7),FEVRIER!E$7:E$1028)</f>
        <v>0</v>
      </c>
      <c r="E15" s="16">
        <f>SUMIF(FEVRIER!$B$7:$B$1028,DATE(2016,2,7),FEVRIER!F$7:F$1028)</f>
        <v>0</v>
      </c>
    </row>
    <row r="16" spans="2:5" ht="14.25" customHeight="1">
      <c r="B16" s="20">
        <v>42408</v>
      </c>
      <c r="C16" s="16">
        <f>SUMIF(FEVRIER!$B$7:$B$1028,DATE(2016,2,8),FEVRIER!D$7:D$1028)</f>
        <v>0</v>
      </c>
      <c r="D16" s="16">
        <f>SUMIF(FEVRIER!$B$7:$B$1028,DATE(2016,2,8),FEVRIER!E$7:E$1028)</f>
        <v>0</v>
      </c>
      <c r="E16" s="16">
        <f>SUMIF(FEVRIER!$B$7:$B$1028,DATE(2016,2,8),FEVRIER!F$7:F$1028)</f>
        <v>0</v>
      </c>
    </row>
    <row r="17" spans="2:5" ht="14.25" customHeight="1">
      <c r="B17" s="20">
        <v>42409</v>
      </c>
      <c r="C17" s="16">
        <f>SUMIF(FEVRIER!$B$7:$B$1028,DATE(2016,2,9),FEVRIER!D$7:D$1028)</f>
        <v>0</v>
      </c>
      <c r="D17" s="16">
        <f>SUMIF(FEVRIER!$B$7:$B$1028,DATE(2016,2,9),FEVRIER!E$7:E$1028)</f>
        <v>0</v>
      </c>
      <c r="E17" s="16">
        <f>SUMIF(FEVRIER!$B$7:$B$1028,DATE(2016,2,9),FEVRIER!F$7:F$1028)</f>
        <v>0</v>
      </c>
    </row>
    <row r="18" spans="2:5" ht="14.25" customHeight="1">
      <c r="B18" s="20">
        <v>42410</v>
      </c>
      <c r="C18" s="16">
        <f>SUMIF(FEVRIER!$B$7:$B$1028,DATE(2016,2,10),FEVRIER!D$7:D$1028)</f>
        <v>0</v>
      </c>
      <c r="D18" s="16">
        <f>SUMIF(FEVRIER!$B$7:$B$1028,DATE(2016,2,10),FEVRIER!E$7:E$1028)</f>
        <v>0</v>
      </c>
      <c r="E18" s="16">
        <f>SUMIF(FEVRIER!$B$7:$B$1028,DATE(2016,2,10),FEVRIER!F$7:F$1028)</f>
        <v>0</v>
      </c>
    </row>
    <row r="19" spans="2:5" ht="14.25" customHeight="1">
      <c r="B19" s="20">
        <v>42411</v>
      </c>
      <c r="C19" s="16">
        <f>SUMIF(FEVRIER!$B$7:$B$1028,DATE(2016,2,11),FEVRIER!D$7:D$1028)</f>
        <v>0</v>
      </c>
      <c r="D19" s="16">
        <f>SUMIF(FEVRIER!$B$7:$B$1028,DATE(2016,2,11),FEVRIER!E$7:E$1028)</f>
        <v>0</v>
      </c>
      <c r="E19" s="16">
        <f>SUMIF(FEVRIER!$B$7:$B$1028,DATE(2016,2,11),FEVRIER!F$7:F$1028)</f>
        <v>0</v>
      </c>
    </row>
    <row r="20" spans="2:5" ht="14.25" customHeight="1">
      <c r="B20" s="20">
        <v>42412</v>
      </c>
      <c r="C20" s="16">
        <f>SUMIF(FEVRIER!$B$7:$B$1028,DATE(2016,2,12),FEVRIER!D$7:D$1028)</f>
        <v>0</v>
      </c>
      <c r="D20" s="16">
        <f>SUMIF(FEVRIER!$B$7:$B$1028,DATE(2016,2,12),FEVRIER!E$7:E$1028)</f>
        <v>0</v>
      </c>
      <c r="E20" s="16">
        <f>SUMIF(FEVRIER!$B$7:$B$1028,DATE(2016,2,12),FEVRIER!F$7:F$1028)</f>
        <v>0</v>
      </c>
    </row>
    <row r="21" spans="2:5" ht="14.25" customHeight="1">
      <c r="B21" s="20">
        <v>42413</v>
      </c>
      <c r="C21" s="16">
        <f>SUMIF(FEVRIER!$B$7:$B$1028,DATE(2016,2,13),FEVRIER!D$7:D$1028)</f>
        <v>0</v>
      </c>
      <c r="D21" s="16">
        <f>SUMIF(FEVRIER!$B$7:$B$1028,DATE(2016,2,13),FEVRIER!E$7:E$1028)</f>
        <v>0</v>
      </c>
      <c r="E21" s="16">
        <f>SUMIF(FEVRIER!$B$7:$B$1028,DATE(2016,2,13),FEVRIER!F$7:F$1028)</f>
        <v>0</v>
      </c>
    </row>
    <row r="22" spans="2:5" ht="14.25" customHeight="1">
      <c r="B22" s="20">
        <v>42414</v>
      </c>
      <c r="C22" s="16">
        <f>SUMIF(FEVRIER!$B$7:$B$1028,DATE(2016,2,14),FEVRIER!D$7:D$1028)</f>
        <v>0</v>
      </c>
      <c r="D22" s="16">
        <f>SUMIF(FEVRIER!$B$7:$B$1028,DATE(2016,2,14),FEVRIER!E$7:E$1028)</f>
        <v>0</v>
      </c>
      <c r="E22" s="16">
        <f>SUMIF(FEVRIER!$B$7:$B$1028,DATE(2016,2,14),FEVRIER!F$7:F$1028)</f>
        <v>0</v>
      </c>
    </row>
    <row r="23" spans="2:5" ht="14.25" customHeight="1">
      <c r="B23" s="20">
        <v>42415</v>
      </c>
      <c r="C23" s="16">
        <f>SUMIF(FEVRIER!$B$7:$B$1028,DATE(2016,2,15),FEVRIER!D$7:D$1028)</f>
        <v>0</v>
      </c>
      <c r="D23" s="16">
        <f>SUMIF(FEVRIER!$B$7:$B$1028,DATE(2016,2,15),FEVRIER!E$7:E$1028)</f>
        <v>0</v>
      </c>
      <c r="E23" s="16">
        <f>SUMIF(FEVRIER!$B$7:$B$1028,DATE(2016,2,15),FEVRIER!F$7:F$1028)</f>
        <v>0</v>
      </c>
    </row>
    <row r="24" spans="2:5" ht="14.25" customHeight="1">
      <c r="B24" s="20">
        <v>42416</v>
      </c>
      <c r="C24" s="16">
        <f>SUMIF(FEVRIER!$B$7:$B$1028,DATE(2016,2,16),FEVRIER!D$7:D$1028)</f>
        <v>0</v>
      </c>
      <c r="D24" s="16">
        <f>SUMIF(FEVRIER!$B$7:$B$1028,DATE(2016,2,16),FEVRIER!E$7:E$1028)</f>
        <v>0</v>
      </c>
      <c r="E24" s="16">
        <f>SUMIF(FEVRIER!$B$7:$B$1028,DATE(2016,2,16),FEVRIER!F$7:F$1028)</f>
        <v>0</v>
      </c>
    </row>
    <row r="25" spans="2:5" ht="14.25" customHeight="1">
      <c r="B25" s="20">
        <v>42417</v>
      </c>
      <c r="C25" s="16">
        <f>SUMIF(FEVRIER!$B$7:$B$1028,DATE(2016,2,17),FEVRIER!D$7:D$1028)</f>
        <v>0</v>
      </c>
      <c r="D25" s="16">
        <f>SUMIF(FEVRIER!$B$7:$B$1028,DATE(2016,2,17),FEVRIER!E$7:E$1028)</f>
        <v>0</v>
      </c>
      <c r="E25" s="16">
        <f>SUMIF(FEVRIER!$B$7:$B$1028,DATE(2016,2,17),FEVRIER!F$7:F$1028)</f>
        <v>0</v>
      </c>
    </row>
    <row r="26" spans="2:5" ht="14.25" customHeight="1">
      <c r="B26" s="20">
        <v>42418</v>
      </c>
      <c r="C26" s="16">
        <f>SUMIF(FEVRIER!$B$7:$B$1028,DATE(2016,2,18),FEVRIER!D$7:D$1028)</f>
        <v>0</v>
      </c>
      <c r="D26" s="16">
        <f>SUMIF(FEVRIER!$B$7:$B$1028,DATE(2016,2,18),FEVRIER!E$7:E$1028)</f>
        <v>0</v>
      </c>
      <c r="E26" s="16">
        <f>SUMIF(FEVRIER!$B$7:$B$1028,DATE(2016,2,18),FEVRIER!F$7:F$1028)</f>
        <v>0</v>
      </c>
    </row>
    <row r="27" spans="2:5" ht="14.25" customHeight="1">
      <c r="B27" s="20">
        <v>42419</v>
      </c>
      <c r="C27" s="16">
        <f>SUMIF(FEVRIER!$B$7:$B$1028,DATE(2016,2,19),FEVRIER!D$7:D$1028)</f>
        <v>0</v>
      </c>
      <c r="D27" s="16">
        <f>SUMIF(FEVRIER!$B$7:$B$1028,DATE(2016,2,19),FEVRIER!E$7:E$1028)</f>
        <v>0</v>
      </c>
      <c r="E27" s="16">
        <f>SUMIF(FEVRIER!$B$7:$B$1028,DATE(2016,2,19),FEVRIER!F$7:F$1028)</f>
        <v>0</v>
      </c>
    </row>
    <row r="28" spans="2:5" ht="14.25" customHeight="1">
      <c r="B28" s="20">
        <v>42420</v>
      </c>
      <c r="C28" s="16">
        <f>SUMIF(FEVRIER!$B$7:$B$1028,DATE(2016,2,20),FEVRIER!D$7:D$1028)</f>
        <v>0</v>
      </c>
      <c r="D28" s="16">
        <f>SUMIF(FEVRIER!$B$7:$B$1028,DATE(2016,2,20),FEVRIER!E$7:E$1028)</f>
        <v>0</v>
      </c>
      <c r="E28" s="16">
        <f>SUMIF(FEVRIER!$B$7:$B$1028,DATE(2016,2,20),FEVRIER!F$7:F$1028)</f>
        <v>0</v>
      </c>
    </row>
    <row r="29" spans="2:5" ht="14.25" customHeight="1">
      <c r="B29" s="20">
        <v>42421</v>
      </c>
      <c r="C29" s="16">
        <f>SUMIF(FEVRIER!$B$7:$B$1028,DATE(2016,2,21),FEVRIER!D$7:D$1028)</f>
        <v>0</v>
      </c>
      <c r="D29" s="16">
        <f>SUMIF(FEVRIER!$B$7:$B$1028,DATE(2016,2,21),FEVRIER!E$7:E$1028)</f>
        <v>0</v>
      </c>
      <c r="E29" s="16">
        <f>SUMIF(FEVRIER!$B$7:$B$1028,DATE(2016,2,21),FEVRIER!F$7:F$1028)</f>
        <v>0</v>
      </c>
    </row>
    <row r="30" spans="2:5" ht="14.25" customHeight="1">
      <c r="B30" s="20">
        <v>42422</v>
      </c>
      <c r="C30" s="16">
        <f>SUMIF(FEVRIER!$B$7:$B$1028,DATE(2016,2,22),FEVRIER!D$7:D$1028)</f>
        <v>0</v>
      </c>
      <c r="D30" s="16">
        <f>SUMIF(FEVRIER!$B$7:$B$1028,DATE(2016,2,22),FEVRIER!E$7:E$1028)</f>
        <v>0</v>
      </c>
      <c r="E30" s="16">
        <f>SUMIF(FEVRIER!$B$7:$B$1028,DATE(2016,2,22),FEVRIER!F$7:F$1028)</f>
        <v>0</v>
      </c>
    </row>
    <row r="31" spans="2:5" ht="14.25" customHeight="1">
      <c r="B31" s="20">
        <v>42423</v>
      </c>
      <c r="C31" s="16">
        <f>SUMIF(FEVRIER!$B$7:$B$1028,DATE(2016,2,23),FEVRIER!D$7:D$1028)</f>
        <v>0</v>
      </c>
      <c r="D31" s="16">
        <f>SUMIF(FEVRIER!$B$7:$B$1028,DATE(2016,2,23),FEVRIER!E$7:E$1028)</f>
        <v>0</v>
      </c>
      <c r="E31" s="16">
        <f>SUMIF(FEVRIER!$B$7:$B$1028,DATE(2016,2,23),FEVRIER!F$7:F$1028)</f>
        <v>0</v>
      </c>
    </row>
    <row r="32" spans="2:5" ht="14.25" customHeight="1">
      <c r="B32" s="20">
        <v>42424</v>
      </c>
      <c r="C32" s="16">
        <f>SUMIF(FEVRIER!$B$7:$B$1028,DATE(2016,2,24),FEVRIER!D$7:D$1028)</f>
        <v>0</v>
      </c>
      <c r="D32" s="16">
        <f>SUMIF(FEVRIER!$B$7:$B$1028,DATE(2016,2,24),FEVRIER!E$7:E$1028)</f>
        <v>0</v>
      </c>
      <c r="E32" s="16">
        <f>SUMIF(FEVRIER!$B$7:$B$1028,DATE(2016,2,24),FEVRIER!F$7:F$1028)</f>
        <v>0</v>
      </c>
    </row>
    <row r="33" spans="2:5" ht="14.25" customHeight="1">
      <c r="B33" s="20">
        <v>42425</v>
      </c>
      <c r="C33" s="16">
        <f>SUMIF(FEVRIER!$B$7:$B$1028,DATE(2016,2,25),FEVRIER!D$7:D$1028)</f>
        <v>0</v>
      </c>
      <c r="D33" s="16">
        <f>SUMIF(FEVRIER!$B$7:$B$1028,DATE(2016,2,25),FEVRIER!E$7:E$1028)</f>
        <v>0</v>
      </c>
      <c r="E33" s="16">
        <f>SUMIF(FEVRIER!$B$7:$B$1028,DATE(2016,2,25),FEVRIER!F$7:F$1028)</f>
        <v>0</v>
      </c>
    </row>
    <row r="34" spans="2:5" ht="14.25" customHeight="1">
      <c r="B34" s="20">
        <v>42426</v>
      </c>
      <c r="C34" s="16">
        <f>SUMIF(FEVRIER!$B$7:$B$1028,DATE(2016,2,26),FEVRIER!D$7:D$1028)</f>
        <v>0</v>
      </c>
      <c r="D34" s="16">
        <f>SUMIF(FEVRIER!$B$7:$B$1028,DATE(2016,2,26),FEVRIER!E$7:E$1028)</f>
        <v>0</v>
      </c>
      <c r="E34" s="16">
        <f>SUMIF(FEVRIER!$B$7:$B$1028,DATE(2016,2,26),FEVRIER!F$7:F$1028)</f>
        <v>0</v>
      </c>
    </row>
    <row r="35" spans="2:5" ht="14.25" customHeight="1">
      <c r="B35" s="20">
        <v>42427</v>
      </c>
      <c r="C35" s="16">
        <f>SUMIF(FEVRIER!$B$7:$B$1028,DATE(2016,2,27),FEVRIER!D$7:D$1028)</f>
        <v>0</v>
      </c>
      <c r="D35" s="16">
        <f>SUMIF(FEVRIER!$B$7:$B$1028,DATE(2016,2,27),FEVRIER!E$7:E$1028)</f>
        <v>0</v>
      </c>
      <c r="E35" s="16">
        <f>SUMIF(FEVRIER!$B$7:$B$1028,DATE(2016,2,27),FEVRIER!F$7:F$1028)</f>
        <v>0</v>
      </c>
    </row>
    <row r="36" spans="2:5" ht="14.25" customHeight="1">
      <c r="B36" s="20">
        <v>42428</v>
      </c>
      <c r="C36" s="16">
        <f>SUMIF(FEVRIER!$B$7:$B$1028,DATE(2016,2,28),FEVRIER!D$7:D$1028)</f>
        <v>0</v>
      </c>
      <c r="D36" s="16">
        <f>SUMIF(FEVRIER!$B$7:$B$1028,DATE(2016,2,28),FEVRIER!E$7:E$1028)</f>
        <v>0</v>
      </c>
      <c r="E36" s="16">
        <f>SUMIF(FEVRIER!$B$7:$B$1028,DATE(2016,2,28),FEVRIER!F$7:F$1028)</f>
        <v>0</v>
      </c>
    </row>
    <row r="37" spans="2:5" ht="14.25" customHeight="1">
      <c r="B37" s="20">
        <v>42429</v>
      </c>
      <c r="C37" s="16">
        <f>SUMIF(FEVRIER!$B$7:$B$1028,DATE(2016,2,29),FEVRIER!D$7:D$1028)</f>
        <v>0</v>
      </c>
      <c r="D37" s="16">
        <f>SUMIF(FEVRIER!$B$7:$B$1028,DATE(2016,2,29),FEVRIER!E$7:E$1028)</f>
        <v>0</v>
      </c>
      <c r="E37" s="16">
        <f>SUMIF(FEVRIER!$B$7:$B$1028,DATE(2016,2,29),FEVRIER!F$7:F$1028)</f>
        <v>0</v>
      </c>
    </row>
  </sheetData>
  <mergeCells count="1">
    <mergeCell ref="B1:E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VENDEURS</vt:lpstr>
      <vt:lpstr>JANVIER</vt:lpstr>
      <vt:lpstr>FEVRIER</vt:lpstr>
      <vt:lpstr>RECAP JANVIER</vt:lpstr>
      <vt:lpstr>RECAP FEVRIER</vt:lpstr>
    </vt:vector>
  </TitlesOfParts>
  <Company>EEC 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guichet6</dc:creator>
  <cp:lastModifiedBy>KALOÏ BERNARD</cp:lastModifiedBy>
  <cp:lastPrinted>2016-01-14T03:45:53Z</cp:lastPrinted>
  <dcterms:created xsi:type="dcterms:W3CDTF">2016-01-14T03:42:41Z</dcterms:created>
  <dcterms:modified xsi:type="dcterms:W3CDTF">2016-02-05T10:37:56Z</dcterms:modified>
</cp:coreProperties>
</file>