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6660" yWindow="0" windowWidth="27980" windowHeight="27280" tabRatio="500"/>
  </bookViews>
  <sheets>
    <sheet name="TEST" sheetId="1" r:id="rId1"/>
  </sheets>
  <definedNames>
    <definedName name="_xlnm.Print_Area" localSheetId="0">TEST!$E$3:$I$285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6" i="1" l="1"/>
  <c r="I23" i="1"/>
  <c r="I29" i="1"/>
  <c r="G32" i="1"/>
  <c r="I32" i="1"/>
  <c r="I33" i="1"/>
  <c r="I34" i="1"/>
  <c r="I35" i="1"/>
  <c r="I36" i="1"/>
  <c r="I37" i="1"/>
  <c r="I38" i="1"/>
  <c r="I42" i="1"/>
  <c r="I43" i="1"/>
  <c r="F25" i="1"/>
  <c r="G46" i="1"/>
  <c r="I46" i="1"/>
  <c r="G47" i="1"/>
  <c r="I47" i="1"/>
  <c r="I48" i="1"/>
  <c r="I49" i="1"/>
  <c r="I52" i="1"/>
  <c r="I53" i="1"/>
  <c r="I54" i="1"/>
  <c r="I57" i="1"/>
  <c r="I59" i="1"/>
  <c r="I66" i="1"/>
  <c r="I70" i="1"/>
  <c r="I73" i="1"/>
  <c r="I75" i="1"/>
  <c r="I82" i="1"/>
  <c r="I83" i="1"/>
  <c r="I84" i="1"/>
  <c r="I85" i="1"/>
  <c r="I86" i="1"/>
  <c r="I87" i="1"/>
  <c r="I88" i="1"/>
  <c r="I89" i="1"/>
  <c r="I90" i="1"/>
  <c r="I91" i="1"/>
  <c r="I92" i="1"/>
  <c r="I93" i="1"/>
  <c r="I95" i="1"/>
  <c r="I96" i="1"/>
  <c r="I103" i="1"/>
  <c r="I104" i="1"/>
  <c r="I105" i="1"/>
  <c r="I107" i="1"/>
  <c r="I183" i="1"/>
  <c r="I184" i="1"/>
  <c r="I172" i="1"/>
  <c r="I174" i="1"/>
  <c r="I175" i="1"/>
  <c r="I176" i="1"/>
  <c r="I177" i="1"/>
  <c r="I178" i="1"/>
  <c r="I179" i="1"/>
  <c r="I180" i="1"/>
  <c r="I160" i="1"/>
  <c r="I161" i="1"/>
  <c r="I162" i="1"/>
  <c r="I163" i="1"/>
  <c r="I164" i="1"/>
  <c r="I165" i="1"/>
  <c r="I166" i="1"/>
  <c r="I167" i="1"/>
  <c r="I168" i="1"/>
  <c r="I169" i="1"/>
  <c r="I153" i="1"/>
  <c r="I154" i="1"/>
  <c r="I155" i="1"/>
  <c r="I156" i="1"/>
  <c r="I157" i="1"/>
  <c r="I145" i="1"/>
  <c r="I138" i="1"/>
  <c r="I139" i="1"/>
  <c r="I140" i="1"/>
  <c r="I134" i="1"/>
  <c r="I135" i="1"/>
  <c r="I128" i="1"/>
  <c r="I129" i="1"/>
  <c r="I131" i="1"/>
  <c r="I123" i="1"/>
  <c r="I124" i="1"/>
  <c r="I125" i="1"/>
  <c r="G118" i="1"/>
  <c r="I118" i="1"/>
  <c r="I119" i="1"/>
  <c r="I120" i="1"/>
  <c r="I112" i="1"/>
  <c r="I113" i="1"/>
  <c r="I114" i="1"/>
  <c r="I150" i="1"/>
  <c r="I187" i="1"/>
  <c r="I188" i="1"/>
  <c r="I189" i="1"/>
  <c r="I191" i="1"/>
  <c r="F193" i="1"/>
  <c r="G196" i="1"/>
  <c r="I196" i="1"/>
  <c r="I197" i="1"/>
  <c r="I198" i="1"/>
  <c r="I199" i="1"/>
  <c r="I202" i="1"/>
  <c r="G203" i="1"/>
  <c r="I203" i="1"/>
  <c r="I204" i="1"/>
  <c r="I205" i="1"/>
  <c r="I206" i="1"/>
  <c r="I207" i="1"/>
  <c r="I208" i="1"/>
  <c r="I212" i="1"/>
  <c r="I215" i="1"/>
  <c r="I216" i="1"/>
  <c r="I219" i="1"/>
  <c r="I220" i="1"/>
  <c r="I221" i="1"/>
  <c r="I224" i="1"/>
  <c r="I225" i="1"/>
  <c r="I231" i="1"/>
  <c r="I241" i="1"/>
  <c r="G242" i="1"/>
  <c r="I242" i="1"/>
  <c r="I243" i="1"/>
  <c r="I246" i="1"/>
  <c r="I247" i="1"/>
  <c r="I248" i="1"/>
  <c r="I249" i="1"/>
  <c r="I257" i="1"/>
  <c r="I258" i="1"/>
  <c r="I266" i="1"/>
  <c r="I268" i="1"/>
  <c r="I270" i="1"/>
  <c r="I275" i="1"/>
  <c r="I271" i="1"/>
  <c r="I272" i="1"/>
  <c r="I277" i="1"/>
  <c r="I278" i="1"/>
  <c r="I279" i="1"/>
  <c r="I280" i="1"/>
  <c r="I283" i="1"/>
  <c r="I285" i="1"/>
  <c r="I261" i="1"/>
  <c r="F109" i="1"/>
  <c r="E25" i="1"/>
  <c r="B82" i="1"/>
  <c r="B81" i="1"/>
  <c r="B80" i="1"/>
  <c r="I78" i="1"/>
  <c r="I79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</calcChain>
</file>

<file path=xl/sharedStrings.xml><?xml version="1.0" encoding="utf-8"?>
<sst xmlns="http://schemas.openxmlformats.org/spreadsheetml/2006/main" count="959" uniqueCount="196">
  <si>
    <t>DISTRIBUTION</t>
  </si>
  <si>
    <t>SALLE</t>
  </si>
  <si>
    <t>CAFETERIA 'BON SENS'</t>
  </si>
  <si>
    <t>INST</t>
  </si>
  <si>
    <t>INSTALLATION DE CHANTIER -  SECURITE - PROTECTIONS - NETTOYAGE - NETTOYAGE DE FIN DE CHANTIER</t>
  </si>
  <si>
    <t>Unité</t>
  </si>
  <si>
    <t>Qté</t>
  </si>
  <si>
    <t>P.U.HT</t>
  </si>
  <si>
    <t>P. HT</t>
  </si>
  <si>
    <t>Fourniture d'un plan d'installation de chantier</t>
  </si>
  <si>
    <t>ens</t>
  </si>
  <si>
    <t>Palissade</t>
  </si>
  <si>
    <t>Panneau de chantier</t>
  </si>
  <si>
    <t xml:space="preserve">Cantonnement </t>
  </si>
  <si>
    <t>Protection des éléments conservés</t>
  </si>
  <si>
    <t>Nettoyage du chantier pour fin de chantier,  livraison, entretien des abords</t>
  </si>
  <si>
    <t>TOTAL INSTALLATION DE CHANTIER -  SECURITE - PROTECTIONS - NETTOYAGE</t>
  </si>
  <si>
    <t>PROV</t>
  </si>
  <si>
    <t>RESTAURATION PROVISOIRE PENDANT TRAVAUX</t>
  </si>
  <si>
    <t>Adaptation et réseau d'alimentation provisoire ELECTRICITE</t>
  </si>
  <si>
    <t>Adaptation et réseau d'alimentation provisoire PLOMBERIE</t>
  </si>
  <si>
    <t>Adaptation de mobilier de distribution</t>
  </si>
  <si>
    <t>TOTAL RESTAURATION PROVISOIRE</t>
  </si>
  <si>
    <t>DIST</t>
  </si>
  <si>
    <t>m2</t>
  </si>
  <si>
    <t>DEMO</t>
  </si>
  <si>
    <t>DEMOLITION</t>
  </si>
  <si>
    <t>P.U.ht/ratio</t>
  </si>
  <si>
    <t>Curage distribution</t>
  </si>
  <si>
    <t>m²</t>
  </si>
  <si>
    <t>Sous total</t>
  </si>
  <si>
    <t>GROS</t>
  </si>
  <si>
    <t>GROS ŒUVRE / MAÇONNERIE - FAÏENCE - SOLS DURS</t>
  </si>
  <si>
    <t>Préparation des sols, grattage, primaire et ragréage</t>
  </si>
  <si>
    <t>Talonnettes, dés et socles, tranchées électricité</t>
  </si>
  <si>
    <t>U</t>
  </si>
  <si>
    <t>Scellement des siphons</t>
  </si>
  <si>
    <t>Etanchéité partielle liquide trilatex avec relevés d'étanchéité (patisserie et dépose plateaux uniquement)</t>
  </si>
  <si>
    <t>carrelage antidérapant</t>
  </si>
  <si>
    <t>Grès cérame muraux( dépose plateaux uniquement)</t>
  </si>
  <si>
    <t>PLAT</t>
  </si>
  <si>
    <t xml:space="preserve">PLATRERIE / CLOISONNEMENT - DOUBLAGE </t>
  </si>
  <si>
    <t>Cantonnement aux dessus des postes chauds supérieurs à 20KW - provision patisserie</t>
  </si>
  <si>
    <t>ens.</t>
  </si>
  <si>
    <t xml:space="preserve"> </t>
  </si>
  <si>
    <t xml:space="preserve">Cloisonnements mi hauteur </t>
  </si>
  <si>
    <t>REVE</t>
  </si>
  <si>
    <t>REVETEMENT DE SOL SOUPLE</t>
  </si>
  <si>
    <t>Préparation des sols et primaire d'accrochage</t>
  </si>
  <si>
    <t>Sol souple aspect pierre</t>
  </si>
  <si>
    <t>Sol souple aspect parquet</t>
  </si>
  <si>
    <t>FAUX PLAFOND</t>
  </si>
  <si>
    <t>Fourniture et pose d'un faux-plafond lavable</t>
  </si>
  <si>
    <t>Fourniture et pose d'un faux-plafond acoustique</t>
  </si>
  <si>
    <t>ELEC</t>
  </si>
  <si>
    <t>ELECTRICITE / CFO - CFA</t>
  </si>
  <si>
    <t>Electricité : Tableaux adapté selon réserves + alimentations et éclairages</t>
  </si>
  <si>
    <t xml:space="preserve">Courant faible  </t>
  </si>
  <si>
    <t>PLOM</t>
  </si>
  <si>
    <t>PLOMBERIE</t>
  </si>
  <si>
    <t>Production ECS et adoucisseur suivant état existant (provision)</t>
  </si>
  <si>
    <t>voir cuisine</t>
  </si>
  <si>
    <t>Distribution EC/EF au sein de la coque</t>
  </si>
  <si>
    <t>Evacuation des eaux-vannes, usées et grasses + condensats jusqu'en limite de coque</t>
  </si>
  <si>
    <t>Raccordement des siphons de sol (sans objet)</t>
  </si>
  <si>
    <t>CVC</t>
  </si>
  <si>
    <t>CVC - HOTTE</t>
  </si>
  <si>
    <t>Hottes (révision des équipement sans changement et hors moteurs d'extraction)</t>
  </si>
  <si>
    <t>PEIN</t>
  </si>
  <si>
    <t>PEINTURE</t>
  </si>
  <si>
    <t>Peinture sur plafond, staff, menuiserie</t>
  </si>
  <si>
    <t>peinture sur menuiserie, raccords divers</t>
  </si>
  <si>
    <t>MOBI</t>
  </si>
  <si>
    <t>MOBILIER</t>
  </si>
  <si>
    <t>Chaises caissières</t>
  </si>
  <si>
    <t>MENU</t>
  </si>
  <si>
    <t>MENUISERIES &amp; AGENCEMENT</t>
  </si>
  <si>
    <t>Menuiseries diverses, porte coupe-feu, plinthes, couvre-joints et divers aménagements menuisés</t>
  </si>
  <si>
    <t>Habillage d'agencement sur jupe et repose plateaux comptoir 1</t>
  </si>
  <si>
    <t>Habillage d'agencement sur jupe et repose plateaux comptoir 2</t>
  </si>
  <si>
    <t>Habillage d'agencement sur jupe et repose plateaux comptoir 3</t>
  </si>
  <si>
    <t>Salad bar (hors matériel froid)</t>
  </si>
  <si>
    <t>Comptoir PATISSERIE (hors matériels froids et marbre réfrigéré)</t>
  </si>
  <si>
    <t>Atelier Patisserie (décor)</t>
  </si>
  <si>
    <t>Habillages des LS pour boissons et laitages</t>
  </si>
  <si>
    <t>Habillages gondole LS (fromages)</t>
  </si>
  <si>
    <t>Prise des verres</t>
  </si>
  <si>
    <t>Caisses 1 et 2</t>
  </si>
  <si>
    <t>Habillage borne de paiement</t>
  </si>
  <si>
    <t>Totem d'accueil des convives avec affichage dynamique et prise de plateaux</t>
  </si>
  <si>
    <t>Ecrans d'affichage dynamique pour totem</t>
  </si>
  <si>
    <t>F</t>
  </si>
  <si>
    <t>EQUI</t>
  </si>
  <si>
    <t>EQUIPEMENTS</t>
  </si>
  <si>
    <t>cf. tableaux des matériels et équipements</t>
  </si>
  <si>
    <t>hors lot</t>
  </si>
  <si>
    <t>SIGN</t>
  </si>
  <si>
    <t>SIGNALETIQUE</t>
  </si>
  <si>
    <t>Signalétique fixe</t>
  </si>
  <si>
    <t xml:space="preserve">Signalétique et communication par stickage sur écran verrier </t>
  </si>
  <si>
    <t>TXX</t>
  </si>
  <si>
    <t>TOTAL HT DISTRIBUTION</t>
  </si>
  <si>
    <t>SALL</t>
  </si>
  <si>
    <t>Enlèvement mobiliers et curage</t>
  </si>
  <si>
    <t>Dépose des revêtements de sol</t>
  </si>
  <si>
    <t xml:space="preserve">GROS ŒUVRE / MAÇONNERIE - FAÏENCE </t>
  </si>
  <si>
    <t>Dés</t>
  </si>
  <si>
    <t>Préparation des sols : grattage et ragréage</t>
  </si>
  <si>
    <t>Grès cerame au sol au droit de la dépose des plateaux</t>
  </si>
  <si>
    <t>Cloisonnements doublages des murs</t>
  </si>
  <si>
    <t>Cloisonnements mi hauteur, estimation</t>
  </si>
  <si>
    <t xml:space="preserve">ens. </t>
  </si>
  <si>
    <t>REVETEMENT SOL SOUPLE</t>
  </si>
  <si>
    <t>Fourniture et pose d'un sol souple façon pierre dans les circulations (compris primaire)</t>
  </si>
  <si>
    <t>Fourniture et pose d'un sol souple façon parquet dans les ilots de restauration</t>
  </si>
  <si>
    <t>Profils entre materiaux</t>
  </si>
  <si>
    <t xml:space="preserve">Fourniture et pose d'un plafond acoustique en dalle 60x60 </t>
  </si>
  <si>
    <t>Electricité (hors TGBT et TD) , raccordement fontaines et micro ondes, éclairages ponctuels</t>
  </si>
  <si>
    <t>Relamping sur existant conservé</t>
  </si>
  <si>
    <t xml:space="preserve">PLOMBERIE </t>
  </si>
  <si>
    <t>Distribution EF des fontaines à eau</t>
  </si>
  <si>
    <t>Dévoiement Evacuation des eaux usées jusqu'en limite de coque</t>
  </si>
  <si>
    <t>Modification partielle ou totale des terminaux</t>
  </si>
  <si>
    <t>Modification des canalisations en FP (non prévus)</t>
  </si>
  <si>
    <t>Préparation des supports</t>
  </si>
  <si>
    <t>peinture plafond</t>
  </si>
  <si>
    <t>peinture murale et poteaux</t>
  </si>
  <si>
    <t>Peinture sur menuiserie et raccord divers</t>
  </si>
  <si>
    <t>Assises Pedrali</t>
  </si>
  <si>
    <t>Assises hautes Enea</t>
  </si>
  <si>
    <t>tables 2p</t>
  </si>
  <si>
    <t>tables 4p</t>
  </si>
  <si>
    <t>tables ronde Pedrali</t>
  </si>
  <si>
    <t>Tables hautes</t>
  </si>
  <si>
    <t>Fauteuil tables hautes</t>
  </si>
  <si>
    <t xml:space="preserve">banquettes </t>
  </si>
  <si>
    <t>ml</t>
  </si>
  <si>
    <t>Lambris acoustiques</t>
  </si>
  <si>
    <t>AGENCEMENT</t>
  </si>
  <si>
    <t xml:space="preserve">Doublage des murs en panneau menuisé acoustique </t>
  </si>
  <si>
    <t>Protection murale, plinthe</t>
  </si>
  <si>
    <t>Meuble fontaine, micro-ondes</t>
  </si>
  <si>
    <t>Dessertes à condiment</t>
  </si>
  <si>
    <t>Murets agencés bas, cloisonettes, claustras menuisés</t>
  </si>
  <si>
    <t xml:space="preserve">Banquettes filantes </t>
  </si>
  <si>
    <t>Tables d'hôtes</t>
  </si>
  <si>
    <t>Mur végétal acoustique</t>
  </si>
  <si>
    <t>Signalétique adhésive sur compacteurs de tri selectif</t>
  </si>
  <si>
    <t>TTX</t>
  </si>
  <si>
    <t>TOTAL HT SALLE</t>
  </si>
  <si>
    <t>CAFE</t>
  </si>
  <si>
    <t>Débarrassage de la salle</t>
  </si>
  <si>
    <t>Démolition agencement , estrade comptoir et enlèvement</t>
  </si>
  <si>
    <t>Curage des sols et revêtement arrière comptoir</t>
  </si>
  <si>
    <t>Talonnettes, socles, tranchées électricité</t>
  </si>
  <si>
    <t>Grès cérame antidérapant</t>
  </si>
  <si>
    <t>Faience murale arrière comptoir et dépose plateaux</t>
  </si>
  <si>
    <t>Scellement de siphon</t>
  </si>
  <si>
    <t>Raccords de doublages et soffittes - Raccords de platrerie après scellements</t>
  </si>
  <si>
    <t>Fourniture et pose d'un sol souple</t>
  </si>
  <si>
    <t>Reprise faux plafond sur comptoir</t>
  </si>
  <si>
    <t>Ecran de cantonnement</t>
  </si>
  <si>
    <t>Electricité (hors TGBT et TD), alimentation des matériels, copris éclairage</t>
  </si>
  <si>
    <t>Distribution EC/EF pour comptoir et machine à café</t>
  </si>
  <si>
    <t>Evacuation des eaux-vannes, usées + condensats sur attentes conservées en limite de coque</t>
  </si>
  <si>
    <t>Modification partielle des terminaux</t>
  </si>
  <si>
    <t>Modification des canalisations en FP</t>
  </si>
  <si>
    <t>Hors Froid embarqué</t>
  </si>
  <si>
    <t>Peinture murale et poteaux</t>
  </si>
  <si>
    <t>Peinture des plafonds</t>
  </si>
  <si>
    <t xml:space="preserve">Fauteuils  </t>
  </si>
  <si>
    <t>tables rondes petit diamètre</t>
  </si>
  <si>
    <t>Tables mange debout</t>
  </si>
  <si>
    <t>Agencement de l'avant-comptoir - Comprends la vitrine sèche, compris les miroiteries, meuble caisse et la façade avant côté client. - Comptoir avec double fond pour cableries, tablette PMR rabattable.</t>
  </si>
  <si>
    <t>Arrière comptoir comprenant niche de cafeteria, lambris mural général avec niche lave-main, panneau signalétique d'enseigne.</t>
  </si>
  <si>
    <t>Atelier PATISSERIE</t>
  </si>
  <si>
    <t xml:space="preserve">Claustra acoustique  </t>
  </si>
  <si>
    <t>Habillage poubelles tris sélectif</t>
  </si>
  <si>
    <t>Signalétique du compoir et arrière comptoir</t>
  </si>
  <si>
    <t>TOTAL HT CAFETERIA</t>
  </si>
  <si>
    <t>TOTAL TH TRAVAUX</t>
  </si>
  <si>
    <t>ALEAS (5%)</t>
  </si>
  <si>
    <t>TOTAL TRAVAUX HT COMPRIS ALEAS</t>
  </si>
  <si>
    <t>HONORAIRES</t>
  </si>
  <si>
    <t>Assistant Maîtrise d'ouvrage</t>
  </si>
  <si>
    <t>BET Acoustique</t>
  </si>
  <si>
    <t>Maîtrise d'œuvre</t>
  </si>
  <si>
    <t>OPC</t>
  </si>
  <si>
    <t>Bureau de contrôle</t>
  </si>
  <si>
    <t>Contrôleur SPS</t>
  </si>
  <si>
    <t>Coordonnateur SSI</t>
  </si>
  <si>
    <t>BET (fluide ou structure)</t>
  </si>
  <si>
    <t>TOTAL HONORAIRES</t>
  </si>
  <si>
    <t>TOTAL HT TRAVAUX COMPRIS ALEAS ET HONORAIRES(+/-15%)</t>
  </si>
  <si>
    <t>INSTALLATION</t>
  </si>
  <si>
    <t>RESTAURANT PROVISOIRE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</si>
</sst>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\ &quot;€&quot;"/>
    <numFmt numFmtId="165" formatCode="#,##0.00\ &quot;€&quot;"/>
  </numFmts>
  <fonts count="3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b/>
      <sz val="9"/>
      <color theme="1"/>
      <name val="Arial"/>
      <family val="2"/>
    </font>
    <font>
      <sz val="14"/>
      <color theme="1"/>
      <name val="Arial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u/>
      <sz val="11"/>
      <color theme="0"/>
      <name val="Arial"/>
      <family val="2"/>
    </font>
    <font>
      <sz val="9"/>
      <color theme="0"/>
      <name val="Arial"/>
      <family val="2"/>
    </font>
    <font>
      <sz val="10"/>
      <name val="Calibri"/>
      <family val="2"/>
      <scheme val="minor"/>
    </font>
    <font>
      <i/>
      <sz val="9"/>
      <color theme="1"/>
      <name val="Arial"/>
      <family val="2"/>
    </font>
    <font>
      <b/>
      <u/>
      <sz val="12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9"/>
      <color rgb="FF000000"/>
      <name val="Arial"/>
      <family val="2"/>
    </font>
    <font>
      <sz val="10"/>
      <color rgb="FFFF0000"/>
      <name val="Arial"/>
      <family val="2"/>
    </font>
    <font>
      <b/>
      <u/>
      <sz val="10"/>
      <color theme="0"/>
      <name val="Arial"/>
      <family val="2"/>
    </font>
    <font>
      <b/>
      <sz val="8"/>
      <color theme="1"/>
      <name val="Calibri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2"/>
      <color theme="1"/>
      <name val="Calibri"/>
      <family val="2"/>
    </font>
    <font>
      <b/>
      <sz val="10"/>
      <color indexed="8"/>
      <name val="Arial"/>
      <family val="2"/>
    </font>
    <font>
      <b/>
      <u/>
      <sz val="14"/>
      <color theme="1"/>
      <name val="Calibri"/>
      <family val="2"/>
    </font>
    <font>
      <b/>
      <sz val="12"/>
      <color theme="1"/>
      <name val="Calibri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17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Border="1"/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justify"/>
    </xf>
    <xf numFmtId="0" fontId="8" fillId="0" borderId="0" xfId="0" applyFont="1" applyBorder="1" applyAlignment="1">
      <alignment horizontal="center" vertical="justify"/>
    </xf>
    <xf numFmtId="164" fontId="8" fillId="0" borderId="0" xfId="0" applyNumberFormat="1" applyFont="1" applyBorder="1" applyAlignment="1">
      <alignment horizontal="center" vertical="justify"/>
    </xf>
    <xf numFmtId="0" fontId="9" fillId="0" borderId="0" xfId="0" applyFont="1" applyBorder="1" applyAlignment="1">
      <alignment horizontal="left" vertical="justify"/>
    </xf>
    <xf numFmtId="164" fontId="8" fillId="6" borderId="0" xfId="0" applyNumberFormat="1" applyFont="1" applyFill="1" applyBorder="1" applyAlignment="1">
      <alignment horizontal="center" vertical="center" wrapText="1"/>
    </xf>
    <xf numFmtId="0" fontId="10" fillId="5" borderId="0" xfId="0" applyFont="1" applyFill="1" applyBorder="1"/>
    <xf numFmtId="0" fontId="11" fillId="4" borderId="12" xfId="0" applyFont="1" applyFill="1" applyBorder="1" applyAlignment="1">
      <alignment horizontal="left" vertical="center" wrapText="1"/>
    </xf>
    <xf numFmtId="0" fontId="12" fillId="4" borderId="1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/>
    </xf>
    <xf numFmtId="164" fontId="8" fillId="6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14" fillId="6" borderId="12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4" fillId="6" borderId="12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6" borderId="8" xfId="0" applyFont="1" applyFill="1" applyBorder="1" applyAlignment="1">
      <alignment vertical="center" wrapText="1"/>
    </xf>
    <xf numFmtId="0" fontId="8" fillId="6" borderId="8" xfId="0" applyFont="1" applyFill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0" fontId="10" fillId="5" borderId="0" xfId="0" applyFont="1" applyFill="1" applyBorder="1" applyAlignment="1">
      <alignment horizontal="left" vertical="center"/>
    </xf>
    <xf numFmtId="164" fontId="16" fillId="8" borderId="18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10" fillId="0" borderId="0" xfId="0" applyFont="1" applyBorder="1"/>
    <xf numFmtId="0" fontId="3" fillId="5" borderId="0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right" vertical="center" wrapText="1"/>
    </xf>
    <xf numFmtId="0" fontId="5" fillId="3" borderId="17" xfId="0" applyFont="1" applyFill="1" applyBorder="1" applyAlignment="1">
      <alignment vertical="center" wrapText="1"/>
    </xf>
    <xf numFmtId="0" fontId="17" fillId="3" borderId="17" xfId="0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0" fontId="11" fillId="4" borderId="12" xfId="0" applyNumberFormat="1" applyFont="1" applyFill="1" applyBorder="1" applyAlignment="1">
      <alignment horizontal="justify" vertical="center"/>
    </xf>
    <xf numFmtId="0" fontId="8" fillId="5" borderId="12" xfId="0" applyNumberFormat="1" applyFont="1" applyFill="1" applyBorder="1" applyAlignment="1">
      <alignment vertical="center" wrapText="1"/>
    </xf>
    <xf numFmtId="0" fontId="8" fillId="9" borderId="12" xfId="0" applyFont="1" applyFill="1" applyBorder="1" applyAlignment="1">
      <alignment horizontal="center" vertical="center" wrapText="1"/>
    </xf>
    <xf numFmtId="164" fontId="8" fillId="9" borderId="12" xfId="0" applyNumberFormat="1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wrapText="1"/>
    </xf>
    <xf numFmtId="0" fontId="18" fillId="0" borderId="0" xfId="0" applyFont="1" applyBorder="1" applyAlignment="1">
      <alignment horizontal="left" vertical="center"/>
    </xf>
    <xf numFmtId="164" fontId="6" fillId="6" borderId="18" xfId="0" applyNumberFormat="1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justify" vertical="center"/>
    </xf>
    <xf numFmtId="0" fontId="12" fillId="5" borderId="8" xfId="0" applyFont="1" applyFill="1" applyBorder="1" applyAlignment="1">
      <alignment horizontal="center" vertical="center"/>
    </xf>
    <xf numFmtId="164" fontId="8" fillId="9" borderId="13" xfId="0" applyNumberFormat="1" applyFont="1" applyFill="1" applyBorder="1" applyAlignment="1">
      <alignment horizontal="center" vertical="center" wrapText="1"/>
    </xf>
    <xf numFmtId="0" fontId="8" fillId="9" borderId="0" xfId="0" applyFont="1" applyFill="1" applyBorder="1" applyAlignment="1">
      <alignment vertical="center" wrapText="1"/>
    </xf>
    <xf numFmtId="0" fontId="8" fillId="9" borderId="0" xfId="0" applyFont="1" applyFill="1" applyBorder="1" applyAlignment="1">
      <alignment horizontal="center" vertical="center" wrapText="1"/>
    </xf>
    <xf numFmtId="164" fontId="8" fillId="9" borderId="0" xfId="0" applyNumberFormat="1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justify" vertical="center"/>
    </xf>
    <xf numFmtId="0" fontId="12" fillId="4" borderId="13" xfId="0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vertical="center" wrapText="1"/>
    </xf>
    <xf numFmtId="164" fontId="8" fillId="9" borderId="9" xfId="0" applyNumberFormat="1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/>
    </xf>
    <xf numFmtId="164" fontId="8" fillId="5" borderId="12" xfId="0" applyNumberFormat="1" applyFont="1" applyFill="1" applyBorder="1" applyAlignment="1">
      <alignment horizontal="center" vertical="center"/>
    </xf>
    <xf numFmtId="0" fontId="8" fillId="5" borderId="0" xfId="0" applyNumberFormat="1" applyFont="1" applyFill="1" applyBorder="1" applyAlignment="1">
      <alignment vertical="center" wrapText="1"/>
    </xf>
    <xf numFmtId="0" fontId="8" fillId="5" borderId="12" xfId="0" applyNumberFormat="1" applyFont="1" applyFill="1" applyBorder="1" applyAlignment="1">
      <alignment horizontal="center" vertical="center" wrapText="1"/>
    </xf>
    <xf numFmtId="0" fontId="8" fillId="5" borderId="11" xfId="0" applyNumberFormat="1" applyFont="1" applyFill="1" applyBorder="1" applyAlignment="1">
      <alignment vertical="center" wrapText="1"/>
    </xf>
    <xf numFmtId="0" fontId="3" fillId="5" borderId="0" xfId="0" applyFont="1" applyFill="1"/>
    <xf numFmtId="164" fontId="8" fillId="9" borderId="15" xfId="0" applyNumberFormat="1" applyFont="1" applyFill="1" applyBorder="1" applyAlignment="1">
      <alignment vertical="center" wrapText="1"/>
    </xf>
    <xf numFmtId="0" fontId="3" fillId="5" borderId="0" xfId="0" applyFont="1" applyFill="1" applyBorder="1"/>
    <xf numFmtId="0" fontId="3" fillId="5" borderId="0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9" fillId="10" borderId="12" xfId="0" applyFont="1" applyFill="1" applyBorder="1" applyAlignment="1">
      <alignment vertical="center" wrapText="1"/>
    </xf>
    <xf numFmtId="0" fontId="19" fillId="11" borderId="11" xfId="0" applyFont="1" applyFill="1" applyBorder="1" applyAlignment="1">
      <alignment horizontal="center" vertical="center" wrapText="1"/>
    </xf>
    <xf numFmtId="164" fontId="19" fillId="11" borderId="11" xfId="0" applyNumberFormat="1" applyFont="1" applyFill="1" applyBorder="1" applyAlignment="1">
      <alignment horizontal="center" vertical="center" wrapText="1"/>
    </xf>
    <xf numFmtId="0" fontId="19" fillId="10" borderId="16" xfId="0" applyFont="1" applyFill="1" applyBorder="1" applyAlignment="1">
      <alignment vertical="center" wrapText="1"/>
    </xf>
    <xf numFmtId="0" fontId="19" fillId="11" borderId="9" xfId="0" applyFont="1" applyFill="1" applyBorder="1" applyAlignment="1">
      <alignment horizontal="center" vertical="center" wrapText="1"/>
    </xf>
    <xf numFmtId="164" fontId="19" fillId="11" borderId="9" xfId="0" applyNumberFormat="1" applyFont="1" applyFill="1" applyBorder="1" applyAlignment="1">
      <alignment horizontal="center" vertical="center" wrapText="1"/>
    </xf>
    <xf numFmtId="164" fontId="3" fillId="5" borderId="0" xfId="0" applyNumberFormat="1" applyFont="1" applyFill="1" applyBorder="1" applyAlignment="1">
      <alignment wrapText="1"/>
    </xf>
    <xf numFmtId="0" fontId="12" fillId="4" borderId="16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vertical="center"/>
    </xf>
    <xf numFmtId="0" fontId="3" fillId="5" borderId="0" xfId="0" applyFont="1" applyFill="1" applyBorder="1" applyAlignment="1">
      <alignment vertical="center"/>
    </xf>
    <xf numFmtId="0" fontId="8" fillId="5" borderId="12" xfId="0" applyFont="1" applyFill="1" applyBorder="1" applyAlignment="1">
      <alignment vertical="center" wrapText="1"/>
    </xf>
    <xf numFmtId="164" fontId="6" fillId="6" borderId="0" xfId="0" applyNumberFormat="1" applyFont="1" applyFill="1" applyBorder="1" applyAlignment="1">
      <alignment horizontal="center" vertical="center" wrapText="1"/>
    </xf>
    <xf numFmtId="164" fontId="8" fillId="5" borderId="13" xfId="0" applyNumberFormat="1" applyFont="1" applyFill="1" applyBorder="1" applyAlignment="1">
      <alignment horizontal="center" vertical="center"/>
    </xf>
    <xf numFmtId="0" fontId="8" fillId="5" borderId="16" xfId="0" applyNumberFormat="1" applyFont="1" applyFill="1" applyBorder="1" applyAlignment="1">
      <alignment vertical="center" wrapText="1"/>
    </xf>
    <xf numFmtId="0" fontId="8" fillId="5" borderId="16" xfId="0" applyFont="1" applyFill="1" applyBorder="1" applyAlignment="1">
      <alignment horizontal="center" vertical="center"/>
    </xf>
    <xf numFmtId="164" fontId="8" fillId="5" borderId="16" xfId="0" applyNumberFormat="1" applyFont="1" applyFill="1" applyBorder="1" applyAlignment="1">
      <alignment horizontal="center" vertical="center"/>
    </xf>
    <xf numFmtId="164" fontId="9" fillId="0" borderId="0" xfId="0" applyNumberFormat="1" applyFont="1" applyBorder="1" applyAlignment="1">
      <alignment horizontal="left" vertical="justify"/>
    </xf>
    <xf numFmtId="0" fontId="11" fillId="4" borderId="13" xfId="0" applyFont="1" applyFill="1" applyBorder="1" applyAlignment="1">
      <alignment horizontal="justify" vertical="center"/>
    </xf>
    <xf numFmtId="0" fontId="3" fillId="0" borderId="0" xfId="0" applyFont="1" applyFill="1" applyBorder="1" applyAlignment="1">
      <alignment wrapText="1"/>
    </xf>
    <xf numFmtId="164" fontId="19" fillId="11" borderId="12" xfId="0" applyNumberFormat="1" applyFont="1" applyFill="1" applyBorder="1" applyAlignment="1">
      <alignment horizontal="center" vertical="center" wrapText="1"/>
    </xf>
    <xf numFmtId="0" fontId="20" fillId="5" borderId="0" xfId="0" applyFont="1" applyFill="1" applyBorder="1" applyAlignment="1">
      <alignment wrapText="1"/>
    </xf>
    <xf numFmtId="0" fontId="21" fillId="12" borderId="1" xfId="0" applyFont="1" applyFill="1" applyBorder="1" applyAlignment="1">
      <alignment horizontal="left" vertical="center"/>
    </xf>
    <xf numFmtId="0" fontId="21" fillId="12" borderId="2" xfId="0" applyFont="1" applyFill="1" applyBorder="1" applyAlignment="1">
      <alignment horizontal="left" vertical="center"/>
    </xf>
    <xf numFmtId="0" fontId="21" fillId="12" borderId="2" xfId="0" applyFont="1" applyFill="1" applyBorder="1" applyAlignment="1">
      <alignment horizontal="center" vertical="center"/>
    </xf>
    <xf numFmtId="164" fontId="16" fillId="13" borderId="18" xfId="0" applyNumberFormat="1" applyFont="1" applyFill="1" applyBorder="1" applyAlignment="1">
      <alignment horizontal="center" vertical="center" wrapText="1"/>
    </xf>
    <xf numFmtId="0" fontId="22" fillId="14" borderId="19" xfId="1" applyNumberFormat="1" applyFont="1" applyFill="1" applyBorder="1" applyAlignment="1">
      <alignment horizontal="justify" vertical="center"/>
    </xf>
    <xf numFmtId="0" fontId="23" fillId="14" borderId="12" xfId="1" applyFont="1" applyFill="1" applyBorder="1" applyAlignment="1">
      <alignment horizontal="center" vertical="center"/>
    </xf>
    <xf numFmtId="10" fontId="23" fillId="14" borderId="12" xfId="1" applyNumberFormat="1" applyFont="1" applyFill="1" applyBorder="1" applyAlignment="1">
      <alignment horizontal="center" vertical="center"/>
    </xf>
    <xf numFmtId="165" fontId="24" fillId="14" borderId="20" xfId="1" applyNumberFormat="1" applyFont="1" applyFill="1" applyBorder="1" applyAlignment="1">
      <alignment horizontal="center" vertical="center"/>
    </xf>
    <xf numFmtId="0" fontId="3" fillId="0" borderId="0" xfId="1" applyFill="1" applyBorder="1"/>
    <xf numFmtId="4" fontId="3" fillId="0" borderId="0" xfId="1" applyNumberFormat="1" applyFill="1" applyBorder="1" applyAlignment="1">
      <alignment vertical="center"/>
    </xf>
    <xf numFmtId="4" fontId="3" fillId="0" borderId="0" xfId="1" applyNumberFormat="1" applyFill="1" applyBorder="1" applyAlignment="1">
      <alignment horizontal="right" vertical="center"/>
    </xf>
    <xf numFmtId="0" fontId="3" fillId="2" borderId="0" xfId="1" applyFill="1" applyBorder="1"/>
    <xf numFmtId="0" fontId="3" fillId="0" borderId="0" xfId="1" applyFill="1"/>
    <xf numFmtId="0" fontId="2" fillId="5" borderId="3" xfId="0" applyNumberFormat="1" applyFont="1" applyFill="1" applyBorder="1"/>
    <xf numFmtId="0" fontId="25" fillId="5" borderId="4" xfId="0" applyFont="1" applyFill="1" applyBorder="1"/>
    <xf numFmtId="0" fontId="25" fillId="5" borderId="4" xfId="0" applyFont="1" applyFill="1" applyBorder="1" applyAlignment="1">
      <alignment horizontal="center"/>
    </xf>
    <xf numFmtId="164" fontId="25" fillId="5" borderId="4" xfId="0" applyNumberFormat="1" applyFont="1" applyFill="1" applyBorder="1" applyAlignment="1">
      <alignment horizontal="center"/>
    </xf>
    <xf numFmtId="164" fontId="1" fillId="5" borderId="18" xfId="0" applyNumberFormat="1" applyFont="1" applyFill="1" applyBorder="1" applyAlignment="1">
      <alignment horizontal="center"/>
    </xf>
    <xf numFmtId="0" fontId="26" fillId="5" borderId="0" xfId="1" applyFont="1" applyFill="1" applyBorder="1" applyAlignment="1">
      <alignment horizontal="left" vertical="center"/>
    </xf>
    <xf numFmtId="0" fontId="23" fillId="5" borderId="0" xfId="1" applyFont="1" applyFill="1" applyBorder="1" applyAlignment="1">
      <alignment horizontal="center" vertical="center"/>
    </xf>
    <xf numFmtId="164" fontId="23" fillId="5" borderId="0" xfId="1" applyNumberFormat="1" applyFont="1" applyFill="1" applyBorder="1" applyAlignment="1">
      <alignment horizontal="center" vertical="center"/>
    </xf>
    <xf numFmtId="165" fontId="24" fillId="5" borderId="0" xfId="1" applyNumberFormat="1" applyFont="1" applyFill="1" applyBorder="1" applyAlignment="1">
      <alignment horizontal="right" vertical="center"/>
    </xf>
    <xf numFmtId="0" fontId="3" fillId="5" borderId="0" xfId="1" applyFill="1" applyBorder="1"/>
    <xf numFmtId="4" fontId="3" fillId="5" borderId="0" xfId="1" applyNumberFormat="1" applyFill="1" applyBorder="1"/>
    <xf numFmtId="4" fontId="3" fillId="5" borderId="0" xfId="1" applyNumberFormat="1" applyFill="1" applyBorder="1" applyAlignment="1">
      <alignment vertical="center"/>
    </xf>
    <xf numFmtId="4" fontId="3" fillId="5" borderId="0" xfId="1" applyNumberFormat="1" applyFill="1" applyBorder="1" applyAlignment="1">
      <alignment horizontal="right" vertical="center"/>
    </xf>
    <xf numFmtId="0" fontId="3" fillId="5" borderId="0" xfId="1" applyFill="1"/>
    <xf numFmtId="0" fontId="2" fillId="4" borderId="21" xfId="0" applyFont="1" applyFill="1" applyBorder="1"/>
    <xf numFmtId="0" fontId="25" fillId="4" borderId="22" xfId="0" applyFont="1" applyFill="1" applyBorder="1"/>
    <xf numFmtId="0" fontId="25" fillId="4" borderId="22" xfId="0" applyFont="1" applyFill="1" applyBorder="1" applyAlignment="1">
      <alignment horizontal="center"/>
    </xf>
    <xf numFmtId="164" fontId="25" fillId="4" borderId="22" xfId="0" applyNumberFormat="1" applyFont="1" applyFill="1" applyBorder="1" applyAlignment="1">
      <alignment horizontal="center"/>
    </xf>
    <xf numFmtId="0" fontId="1" fillId="4" borderId="23" xfId="0" applyFont="1" applyFill="1" applyBorder="1"/>
    <xf numFmtId="0" fontId="27" fillId="5" borderId="19" xfId="1" applyFont="1" applyFill="1" applyBorder="1" applyAlignment="1">
      <alignment horizontal="left" vertical="center"/>
    </xf>
    <xf numFmtId="0" fontId="23" fillId="5" borderId="12" xfId="1" applyFont="1" applyFill="1" applyBorder="1" applyAlignment="1">
      <alignment horizontal="center" vertical="center"/>
    </xf>
    <xf numFmtId="10" fontId="23" fillId="5" borderId="12" xfId="1" applyNumberFormat="1" applyFont="1" applyFill="1" applyBorder="1" applyAlignment="1">
      <alignment horizontal="center" vertical="center"/>
    </xf>
    <xf numFmtId="165" fontId="24" fillId="5" borderId="24" xfId="1" applyNumberFormat="1" applyFont="1" applyFill="1" applyBorder="1" applyAlignment="1">
      <alignment horizontal="right" vertical="center"/>
    </xf>
    <xf numFmtId="4" fontId="28" fillId="5" borderId="0" xfId="1" applyNumberFormat="1" applyFont="1" applyFill="1" applyBorder="1" applyAlignment="1">
      <alignment horizontal="right" vertical="center"/>
    </xf>
    <xf numFmtId="0" fontId="27" fillId="5" borderId="19" xfId="1" applyNumberFormat="1" applyFont="1" applyFill="1" applyBorder="1" applyAlignment="1">
      <alignment horizontal="left" vertical="center"/>
    </xf>
    <xf numFmtId="0" fontId="2" fillId="15" borderId="25" xfId="0" applyFont="1" applyFill="1" applyBorder="1"/>
    <xf numFmtId="0" fontId="23" fillId="15" borderId="26" xfId="1" applyFont="1" applyFill="1" applyBorder="1" applyAlignment="1">
      <alignment horizontal="center" vertical="center"/>
    </xf>
    <xf numFmtId="164" fontId="23" fillId="15" borderId="26" xfId="1" applyNumberFormat="1" applyFont="1" applyFill="1" applyBorder="1" applyAlignment="1">
      <alignment horizontal="center" vertical="center"/>
    </xf>
    <xf numFmtId="165" fontId="27" fillId="15" borderId="27" xfId="1" applyNumberFormat="1" applyFont="1" applyFill="1" applyBorder="1" applyAlignment="1">
      <alignment horizontal="right" vertical="center"/>
    </xf>
    <xf numFmtId="0" fontId="27" fillId="5" borderId="0" xfId="1" applyFont="1" applyFill="1" applyBorder="1" applyAlignment="1">
      <alignment horizontal="left" vertical="center"/>
    </xf>
    <xf numFmtId="165" fontId="27" fillId="5" borderId="0" xfId="1" applyNumberFormat="1" applyFont="1" applyFill="1" applyBorder="1" applyAlignment="1">
      <alignment horizontal="right" vertical="center"/>
    </xf>
    <xf numFmtId="0" fontId="29" fillId="16" borderId="6" xfId="1" applyNumberFormat="1" applyFont="1" applyFill="1" applyBorder="1"/>
    <xf numFmtId="0" fontId="23" fillId="16" borderId="14" xfId="1" applyFont="1" applyFill="1" applyBorder="1" applyAlignment="1">
      <alignment horizontal="center" vertical="center"/>
    </xf>
    <xf numFmtId="164" fontId="23" fillId="16" borderId="28" xfId="1" applyNumberFormat="1" applyFont="1" applyFill="1" applyBorder="1" applyAlignment="1">
      <alignment horizontal="center" vertical="center"/>
    </xf>
    <xf numFmtId="165" fontId="30" fillId="16" borderId="18" xfId="1" applyNumberFormat="1" applyFont="1" applyFill="1" applyBorder="1" applyAlignment="1">
      <alignment horizontal="right" vertical="center"/>
    </xf>
    <xf numFmtId="0" fontId="0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164" fontId="25" fillId="0" borderId="0" xfId="0" applyNumberFormat="1" applyFont="1" applyAlignment="1">
      <alignment horizontal="center"/>
    </xf>
    <xf numFmtId="164" fontId="0" fillId="0" borderId="0" xfId="0" applyNumberFormat="1" applyFont="1"/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5" borderId="0" xfId="1" applyFont="1" applyFill="1" applyAlignment="1">
      <alignment vertical="center"/>
    </xf>
    <xf numFmtId="0" fontId="3" fillId="5" borderId="0" xfId="1" applyFont="1" applyFill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left" vertical="center"/>
    </xf>
    <xf numFmtId="0" fontId="3" fillId="5" borderId="0" xfId="1" applyFont="1" applyFill="1" applyBorder="1" applyAlignment="1">
      <alignment vertical="center"/>
    </xf>
    <xf numFmtId="0" fontId="3" fillId="5" borderId="0" xfId="1" applyFont="1" applyFill="1" applyBorder="1" applyAlignment="1">
      <alignment horizontal="left" vertical="center"/>
    </xf>
    <xf numFmtId="6" fontId="0" fillId="0" borderId="0" xfId="0" applyNumberFormat="1" applyFont="1"/>
    <xf numFmtId="0" fontId="0" fillId="0" borderId="0" xfId="0" applyAlignment="1">
      <alignment horizontal="left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16" borderId="7" xfId="0" applyFont="1" applyFill="1" applyBorder="1" applyAlignment="1">
      <alignment horizontal="right" vertical="center"/>
    </xf>
    <xf numFmtId="0" fontId="7" fillId="16" borderId="1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vertical="center"/>
    </xf>
    <xf numFmtId="0" fontId="15" fillId="7" borderId="10" xfId="0" applyNumberFormat="1" applyFont="1" applyFill="1" applyBorder="1" applyAlignment="1">
      <alignment horizontal="left" vertical="center"/>
    </xf>
    <xf numFmtId="0" fontId="15" fillId="7" borderId="17" xfId="0" applyFont="1" applyFill="1" applyBorder="1" applyAlignment="1">
      <alignment horizontal="left" vertical="center"/>
    </xf>
    <xf numFmtId="0" fontId="15" fillId="7" borderId="11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4"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298</xdr:row>
      <xdr:rowOff>0</xdr:rowOff>
    </xdr:from>
    <xdr:to>
      <xdr:col>4</xdr:col>
      <xdr:colOff>2562225</xdr:colOff>
      <xdr:row>298</xdr:row>
      <xdr:rowOff>9525</xdr:rowOff>
    </xdr:to>
    <xdr:pic>
      <xdr:nvPicPr>
        <xdr:cNvPr id="2" name="Image 3" descr="beat-tall1 tom dixon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62425" y="615569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2114550</xdr:colOff>
      <xdr:row>298</xdr:row>
      <xdr:rowOff>0</xdr:rowOff>
    </xdr:from>
    <xdr:to>
      <xdr:col>4</xdr:col>
      <xdr:colOff>2114550</xdr:colOff>
      <xdr:row>298</xdr:row>
      <xdr:rowOff>66675</xdr:rowOff>
    </xdr:to>
    <xdr:pic>
      <xdr:nvPicPr>
        <xdr:cNvPr id="3" name="Image 6" descr="tiffany riciclo1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14750" y="61556900"/>
          <a:ext cx="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2114550</xdr:colOff>
      <xdr:row>298</xdr:row>
      <xdr:rowOff>0</xdr:rowOff>
    </xdr:from>
    <xdr:to>
      <xdr:col>4</xdr:col>
      <xdr:colOff>2114550</xdr:colOff>
      <xdr:row>298</xdr:row>
      <xdr:rowOff>66675</xdr:rowOff>
    </xdr:to>
    <xdr:pic>
      <xdr:nvPicPr>
        <xdr:cNvPr id="4" name="Image 6" descr="tiffany riciclo1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14750" y="61556900"/>
          <a:ext cx="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2562225</xdr:colOff>
      <xdr:row>276</xdr:row>
      <xdr:rowOff>0</xdr:rowOff>
    </xdr:from>
    <xdr:to>
      <xdr:col>4</xdr:col>
      <xdr:colOff>2562225</xdr:colOff>
      <xdr:row>276</xdr:row>
      <xdr:rowOff>9525</xdr:rowOff>
    </xdr:to>
    <xdr:pic>
      <xdr:nvPicPr>
        <xdr:cNvPr id="5" name="Image 3" descr="beat-tall1 tom dixon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62425" y="564261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2114550</xdr:colOff>
      <xdr:row>276</xdr:row>
      <xdr:rowOff>0</xdr:rowOff>
    </xdr:from>
    <xdr:to>
      <xdr:col>4</xdr:col>
      <xdr:colOff>2114550</xdr:colOff>
      <xdr:row>276</xdr:row>
      <xdr:rowOff>66675</xdr:rowOff>
    </xdr:to>
    <xdr:pic>
      <xdr:nvPicPr>
        <xdr:cNvPr id="6" name="Image 6" descr="tiffany riciclo1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14750" y="56426100"/>
          <a:ext cx="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2114550</xdr:colOff>
      <xdr:row>276</xdr:row>
      <xdr:rowOff>0</xdr:rowOff>
    </xdr:from>
    <xdr:to>
      <xdr:col>4</xdr:col>
      <xdr:colOff>2114550</xdr:colOff>
      <xdr:row>276</xdr:row>
      <xdr:rowOff>66675</xdr:rowOff>
    </xdr:to>
    <xdr:pic>
      <xdr:nvPicPr>
        <xdr:cNvPr id="7" name="Image 6" descr="tiffany riciclo1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14750" y="56426100"/>
          <a:ext cx="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2562225</xdr:colOff>
      <xdr:row>274</xdr:row>
      <xdr:rowOff>0</xdr:rowOff>
    </xdr:from>
    <xdr:to>
      <xdr:col>4</xdr:col>
      <xdr:colOff>2562225</xdr:colOff>
      <xdr:row>274</xdr:row>
      <xdr:rowOff>9525</xdr:rowOff>
    </xdr:to>
    <xdr:pic>
      <xdr:nvPicPr>
        <xdr:cNvPr id="11" name="Image 3" descr="beat-tall1 tom dixon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62425" y="560451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2114550</xdr:colOff>
      <xdr:row>274</xdr:row>
      <xdr:rowOff>0</xdr:rowOff>
    </xdr:from>
    <xdr:to>
      <xdr:col>4</xdr:col>
      <xdr:colOff>2114550</xdr:colOff>
      <xdr:row>274</xdr:row>
      <xdr:rowOff>66675</xdr:rowOff>
    </xdr:to>
    <xdr:pic>
      <xdr:nvPicPr>
        <xdr:cNvPr id="12" name="Image 6" descr="tiffany riciclo1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14750" y="56045100"/>
          <a:ext cx="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2114550</xdr:colOff>
      <xdr:row>274</xdr:row>
      <xdr:rowOff>0</xdr:rowOff>
    </xdr:from>
    <xdr:to>
      <xdr:col>4</xdr:col>
      <xdr:colOff>2114550</xdr:colOff>
      <xdr:row>274</xdr:row>
      <xdr:rowOff>66675</xdr:rowOff>
    </xdr:to>
    <xdr:pic>
      <xdr:nvPicPr>
        <xdr:cNvPr id="13" name="Image 6" descr="tiffany riciclo1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14750" y="56045100"/>
          <a:ext cx="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2562225</xdr:colOff>
      <xdr:row>275</xdr:row>
      <xdr:rowOff>0</xdr:rowOff>
    </xdr:from>
    <xdr:to>
      <xdr:col>4</xdr:col>
      <xdr:colOff>2562225</xdr:colOff>
      <xdr:row>275</xdr:row>
      <xdr:rowOff>9525</xdr:rowOff>
    </xdr:to>
    <xdr:pic>
      <xdr:nvPicPr>
        <xdr:cNvPr id="14" name="Image 3" descr="beat-tall1 tom dixon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62425" y="562356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2114550</xdr:colOff>
      <xdr:row>275</xdr:row>
      <xdr:rowOff>0</xdr:rowOff>
    </xdr:from>
    <xdr:to>
      <xdr:col>4</xdr:col>
      <xdr:colOff>2114550</xdr:colOff>
      <xdr:row>275</xdr:row>
      <xdr:rowOff>66675</xdr:rowOff>
    </xdr:to>
    <xdr:pic>
      <xdr:nvPicPr>
        <xdr:cNvPr id="15" name="Image 6" descr="tiffany riciclo1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14750" y="56235600"/>
          <a:ext cx="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2114550</xdr:colOff>
      <xdr:row>275</xdr:row>
      <xdr:rowOff>0</xdr:rowOff>
    </xdr:from>
    <xdr:to>
      <xdr:col>4</xdr:col>
      <xdr:colOff>2114550</xdr:colOff>
      <xdr:row>275</xdr:row>
      <xdr:rowOff>66675</xdr:rowOff>
    </xdr:to>
    <xdr:pic>
      <xdr:nvPicPr>
        <xdr:cNvPr id="16" name="Image 6" descr="tiffany riciclo1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14750" y="56235600"/>
          <a:ext cx="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321"/>
  <sheetViews>
    <sheetView showGridLines="0" tabSelected="1" zoomScaleSheetLayoutView="100" workbookViewId="0">
      <selection activeCell="K23" sqref="K23"/>
    </sheetView>
  </sheetViews>
  <sheetFormatPr baseColWidth="10" defaultRowHeight="14" x14ac:dyDescent="0"/>
  <cols>
    <col min="1" max="1" width="3.5" customWidth="1"/>
    <col min="2" max="2" width="9.83203125" style="149" customWidth="1"/>
    <col min="3" max="3" width="6" style="150" customWidth="1"/>
    <col min="4" max="4" width="1.6640625" customWidth="1"/>
    <col min="5" max="5" width="70.33203125" style="140" customWidth="1"/>
    <col min="6" max="6" width="10.83203125" style="141"/>
    <col min="7" max="7" width="10.83203125" style="142"/>
    <col min="8" max="8" width="11.1640625" style="143" customWidth="1"/>
    <col min="9" max="9" width="21" style="144" customWidth="1"/>
    <col min="10" max="10" width="17.1640625" customWidth="1"/>
    <col min="11" max="11" width="30.6640625" customWidth="1"/>
  </cols>
  <sheetData>
    <row r="1" spans="2:13" s="3" customFormat="1" ht="17.25" customHeight="1">
      <c r="B1" s="1"/>
      <c r="C1" s="2"/>
      <c r="E1" s="157" t="s">
        <v>194</v>
      </c>
      <c r="F1" s="159"/>
      <c r="G1" s="165"/>
      <c r="H1" s="165"/>
      <c r="I1" s="166"/>
    </row>
    <row r="2" spans="2:13" s="3" customFormat="1" ht="17.25" customHeight="1">
      <c r="B2" s="1"/>
      <c r="C2" s="2"/>
      <c r="E2" s="157" t="s">
        <v>195</v>
      </c>
      <c r="F2" s="160"/>
      <c r="G2" s="155"/>
      <c r="H2" s="155"/>
      <c r="I2" s="156"/>
    </row>
    <row r="3" spans="2:13" s="3" customFormat="1" ht="17.25" customHeight="1">
      <c r="B3" s="1"/>
      <c r="C3" s="2"/>
      <c r="E3" s="158" t="s">
        <v>0</v>
      </c>
      <c r="F3" s="161"/>
      <c r="G3" s="171">
        <v>192</v>
      </c>
      <c r="H3" s="171"/>
      <c r="I3" s="171"/>
    </row>
    <row r="4" spans="2:13" s="3" customFormat="1" ht="17.25" customHeight="1">
      <c r="B4" s="1"/>
      <c r="C4" s="2"/>
      <c r="E4" s="158" t="s">
        <v>1</v>
      </c>
      <c r="F4" s="161"/>
      <c r="G4" s="169">
        <v>296</v>
      </c>
      <c r="H4" s="169"/>
      <c r="I4" s="169"/>
    </row>
    <row r="5" spans="2:13" s="3" customFormat="1" ht="17.25" customHeight="1">
      <c r="B5" s="1"/>
      <c r="C5" s="2"/>
      <c r="E5" s="158" t="s">
        <v>2</v>
      </c>
      <c r="F5" s="161"/>
      <c r="G5" s="170">
        <v>129</v>
      </c>
      <c r="H5" s="169"/>
      <c r="I5" s="169"/>
    </row>
    <row r="6" spans="2:13" s="3" customFormat="1" ht="12" customHeight="1">
      <c r="B6" s="1"/>
      <c r="C6" s="2"/>
      <c r="E6" s="5"/>
      <c r="F6" s="6"/>
      <c r="G6" s="7"/>
      <c r="H6" s="8"/>
      <c r="I6" s="9"/>
    </row>
    <row r="7" spans="2:13" s="3" customFormat="1" ht="12">
      <c r="B7" s="1"/>
      <c r="C7" s="2"/>
      <c r="E7" s="5"/>
      <c r="F7" s="6"/>
      <c r="G7" s="7"/>
      <c r="H7" s="8"/>
      <c r="I7" s="10"/>
      <c r="J7" s="4"/>
    </row>
    <row r="8" spans="2:13" s="11" customFormat="1" ht="13" customHeight="1">
      <c r="B8" s="1" t="s">
        <v>3</v>
      </c>
      <c r="C8" s="2" t="s">
        <v>3</v>
      </c>
      <c r="E8" s="12" t="s">
        <v>4</v>
      </c>
      <c r="F8" s="13" t="s">
        <v>5</v>
      </c>
      <c r="G8" s="13" t="s">
        <v>6</v>
      </c>
      <c r="H8" s="13" t="s">
        <v>7</v>
      </c>
      <c r="I8" s="13" t="s">
        <v>8</v>
      </c>
    </row>
    <row r="9" spans="2:13" s="19" customFormat="1" ht="13" customHeight="1">
      <c r="B9" s="1" t="s">
        <v>3</v>
      </c>
      <c r="C9" s="2" t="s">
        <v>3</v>
      </c>
      <c r="D9" s="11"/>
      <c r="E9" s="14" t="s">
        <v>9</v>
      </c>
      <c r="F9" s="15"/>
      <c r="G9" s="16"/>
      <c r="H9" s="17" t="s">
        <v>10</v>
      </c>
      <c r="I9" s="18">
        <v>750</v>
      </c>
    </row>
    <row r="10" spans="2:13" s="19" customFormat="1" ht="13" customHeight="1">
      <c r="B10" s="1" t="s">
        <v>3</v>
      </c>
      <c r="C10" s="2" t="s">
        <v>3</v>
      </c>
      <c r="D10" s="11"/>
      <c r="E10" s="14" t="s">
        <v>11</v>
      </c>
      <c r="F10" s="20"/>
      <c r="G10" s="21"/>
      <c r="H10" s="17" t="s">
        <v>10</v>
      </c>
      <c r="I10" s="18">
        <v>3000</v>
      </c>
      <c r="J10" s="167"/>
      <c r="K10" s="167"/>
      <c r="L10" s="167"/>
      <c r="M10" s="167"/>
    </row>
    <row r="11" spans="2:13" s="24" customFormat="1" ht="13" customHeight="1">
      <c r="B11" s="1" t="s">
        <v>3</v>
      </c>
      <c r="C11" s="2" t="s">
        <v>3</v>
      </c>
      <c r="D11" s="11"/>
      <c r="E11" s="22" t="s">
        <v>12</v>
      </c>
      <c r="F11" s="23"/>
      <c r="G11" s="23"/>
      <c r="H11" s="17" t="s">
        <v>10</v>
      </c>
      <c r="I11" s="18">
        <v>80</v>
      </c>
    </row>
    <row r="12" spans="2:13" s="26" customFormat="1" ht="13" customHeight="1">
      <c r="B12" s="1" t="s">
        <v>3</v>
      </c>
      <c r="C12" s="2" t="s">
        <v>3</v>
      </c>
      <c r="D12" s="11"/>
      <c r="E12" s="22" t="s">
        <v>13</v>
      </c>
      <c r="F12" s="25"/>
      <c r="G12" s="25"/>
      <c r="H12" s="17" t="s">
        <v>10</v>
      </c>
      <c r="I12" s="18">
        <v>1500</v>
      </c>
    </row>
    <row r="13" spans="2:13" s="24" customFormat="1" ht="13" customHeight="1">
      <c r="B13" s="1" t="s">
        <v>3</v>
      </c>
      <c r="C13" s="2" t="s">
        <v>3</v>
      </c>
      <c r="D13" s="11"/>
      <c r="E13" s="22" t="s">
        <v>14</v>
      </c>
      <c r="F13" s="23"/>
      <c r="G13" s="23"/>
      <c r="H13" s="17" t="s">
        <v>10</v>
      </c>
      <c r="I13" s="18">
        <v>1600</v>
      </c>
    </row>
    <row r="14" spans="2:13" s="24" customFormat="1" ht="13" customHeight="1">
      <c r="B14" s="1" t="s">
        <v>3</v>
      </c>
      <c r="C14" s="2" t="s">
        <v>3</v>
      </c>
      <c r="D14" s="11"/>
      <c r="E14" s="22" t="s">
        <v>15</v>
      </c>
      <c r="F14" s="23"/>
      <c r="G14" s="23"/>
      <c r="H14" s="17" t="s">
        <v>10</v>
      </c>
      <c r="I14" s="18">
        <v>11000</v>
      </c>
    </row>
    <row r="15" spans="2:13" s="24" customFormat="1" ht="13" customHeight="1" thickBot="1">
      <c r="B15" s="1" t="s">
        <v>3</v>
      </c>
      <c r="C15" s="27" t="s">
        <v>3</v>
      </c>
      <c r="D15" s="11"/>
      <c r="E15" s="28"/>
      <c r="F15" s="29"/>
      <c r="G15" s="30"/>
      <c r="H15" s="31"/>
      <c r="I15" s="10"/>
    </row>
    <row r="16" spans="2:13" s="3" customFormat="1" ht="43" customHeight="1" thickBot="1">
      <c r="B16" s="1" t="s">
        <v>3</v>
      </c>
      <c r="C16" s="32" t="s">
        <v>3</v>
      </c>
      <c r="D16" s="11"/>
      <c r="E16" s="162" t="s">
        <v>16</v>
      </c>
      <c r="F16" s="163"/>
      <c r="G16" s="163"/>
      <c r="H16" s="164"/>
      <c r="I16" s="33">
        <f>SUM(I9:I14)</f>
        <v>17930</v>
      </c>
    </row>
    <row r="17" spans="2:12" s="3" customFormat="1" ht="13" customHeight="1">
      <c r="B17" s="1" t="s">
        <v>3</v>
      </c>
      <c r="C17" s="2" t="s">
        <v>3</v>
      </c>
      <c r="D17" s="11"/>
      <c r="E17" s="5"/>
      <c r="F17" s="6"/>
      <c r="G17" s="7"/>
      <c r="H17" s="8"/>
      <c r="I17" s="10"/>
      <c r="J17" s="4"/>
    </row>
    <row r="18" spans="2:12" s="3" customFormat="1" ht="13" customHeight="1">
      <c r="B18" s="34" t="s">
        <v>17</v>
      </c>
      <c r="C18" s="2" t="s">
        <v>17</v>
      </c>
      <c r="D18" s="11"/>
      <c r="E18" s="12" t="s">
        <v>18</v>
      </c>
      <c r="F18" s="13" t="s">
        <v>5</v>
      </c>
      <c r="G18" s="13" t="s">
        <v>6</v>
      </c>
      <c r="H18" s="13" t="s">
        <v>7</v>
      </c>
      <c r="I18" s="13" t="s">
        <v>8</v>
      </c>
      <c r="J18" s="4"/>
    </row>
    <row r="19" spans="2:12" s="3" customFormat="1" ht="13" customHeight="1">
      <c r="B19" s="34" t="s">
        <v>17</v>
      </c>
      <c r="C19" s="2" t="s">
        <v>17</v>
      </c>
      <c r="D19" s="11"/>
      <c r="E19" s="14" t="s">
        <v>19</v>
      </c>
      <c r="F19" s="15"/>
      <c r="G19" s="16"/>
      <c r="H19" s="17" t="s">
        <v>10</v>
      </c>
      <c r="I19" s="18">
        <v>5000</v>
      </c>
      <c r="J19" s="4"/>
    </row>
    <row r="20" spans="2:12" s="3" customFormat="1" ht="13" customHeight="1">
      <c r="B20" s="34" t="s">
        <v>17</v>
      </c>
      <c r="C20" s="2" t="s">
        <v>17</v>
      </c>
      <c r="D20" s="11"/>
      <c r="E20" s="14" t="s">
        <v>20</v>
      </c>
      <c r="F20" s="20"/>
      <c r="G20" s="21"/>
      <c r="H20" s="17" t="s">
        <v>10</v>
      </c>
      <c r="I20" s="18">
        <v>1000</v>
      </c>
      <c r="J20" s="4"/>
    </row>
    <row r="21" spans="2:12" s="3" customFormat="1" ht="13" customHeight="1">
      <c r="B21" s="34" t="s">
        <v>17</v>
      </c>
      <c r="C21" s="2" t="s">
        <v>17</v>
      </c>
      <c r="D21" s="11"/>
      <c r="E21" s="22" t="s">
        <v>21</v>
      </c>
      <c r="F21" s="23"/>
      <c r="G21" s="23"/>
      <c r="H21" s="17" t="s">
        <v>10</v>
      </c>
      <c r="I21" s="18">
        <v>3500</v>
      </c>
      <c r="J21" s="4"/>
    </row>
    <row r="22" spans="2:12" s="11" customFormat="1" ht="13" customHeight="1" thickBot="1">
      <c r="B22" s="34" t="s">
        <v>17</v>
      </c>
      <c r="C22" s="2" t="s">
        <v>17</v>
      </c>
      <c r="E22" s="28"/>
      <c r="F22" s="29"/>
      <c r="G22" s="30"/>
      <c r="H22" s="31"/>
      <c r="I22" s="10"/>
    </row>
    <row r="23" spans="2:12" s="35" customFormat="1" ht="43" customHeight="1" thickBot="1">
      <c r="B23" s="34" t="s">
        <v>17</v>
      </c>
      <c r="C23" s="2" t="s">
        <v>17</v>
      </c>
      <c r="D23" s="11"/>
      <c r="E23" s="162" t="s">
        <v>22</v>
      </c>
      <c r="F23" s="163"/>
      <c r="G23" s="163"/>
      <c r="H23" s="164"/>
      <c r="I23" s="33">
        <f>SUM(I19:I21)</f>
        <v>9500</v>
      </c>
    </row>
    <row r="24" spans="2:12" s="3" customFormat="1" ht="43" customHeight="1">
      <c r="B24" s="34" t="s">
        <v>17</v>
      </c>
      <c r="C24" s="2" t="s">
        <v>17</v>
      </c>
      <c r="D24" s="11"/>
      <c r="E24" s="5"/>
      <c r="F24" s="6"/>
      <c r="G24" s="7"/>
      <c r="H24" s="8"/>
      <c r="I24" s="10"/>
      <c r="J24" s="4"/>
    </row>
    <row r="25" spans="2:12" s="3" customFormat="1" ht="43" customHeight="1">
      <c r="B25" s="34" t="str">
        <f>IF(COUNTIF($E$3:E25,$E$3),LEFT($E$3,4),0)</f>
        <v>DIST</v>
      </c>
      <c r="C25" s="36" t="s">
        <v>23</v>
      </c>
      <c r="D25" s="11"/>
      <c r="E25" s="37" t="str">
        <f>E3</f>
        <v>DISTRIBUTION</v>
      </c>
      <c r="F25" s="38">
        <f>G3</f>
        <v>192</v>
      </c>
      <c r="G25" s="39" t="s">
        <v>24</v>
      </c>
      <c r="H25" s="39"/>
      <c r="I25" s="40"/>
      <c r="J25" s="4"/>
    </row>
    <row r="26" spans="2:12" s="3" customFormat="1" ht="13" customHeight="1">
      <c r="B26" s="34" t="str">
        <f>IF(COUNTIF($E$3:E26,$E$3),LEFT($E$3,4),0)</f>
        <v>DIST</v>
      </c>
      <c r="C26" s="36" t="s">
        <v>23</v>
      </c>
      <c r="D26" s="11"/>
      <c r="E26" s="5"/>
      <c r="F26" s="6"/>
      <c r="G26" s="7"/>
      <c r="H26" s="8"/>
      <c r="I26" s="10"/>
      <c r="J26" s="4"/>
    </row>
    <row r="27" spans="2:12" s="11" customFormat="1" ht="13" customHeight="1">
      <c r="B27" s="34" t="str">
        <f>IF(COUNTIF($E$3:E27,$E$3),LEFT($E$3,4),0)</f>
        <v>DIST</v>
      </c>
      <c r="C27" s="36" t="s">
        <v>25</v>
      </c>
      <c r="E27" s="41" t="s">
        <v>26</v>
      </c>
      <c r="F27" s="13" t="s">
        <v>5</v>
      </c>
      <c r="G27" s="13" t="s">
        <v>6</v>
      </c>
      <c r="H27" s="13" t="s">
        <v>27</v>
      </c>
      <c r="I27" s="13" t="s">
        <v>8</v>
      </c>
    </row>
    <row r="28" spans="2:12" s="45" customFormat="1" ht="13" customHeight="1" thickBot="1">
      <c r="B28" s="34" t="str">
        <f>IF(COUNTIF($E$3:E28,$E$3),LEFT($E$3,4),0)</f>
        <v>DIST</v>
      </c>
      <c r="C28" s="36" t="s">
        <v>25</v>
      </c>
      <c r="D28" s="11"/>
      <c r="E28" s="42" t="s">
        <v>28</v>
      </c>
      <c r="F28" s="43" t="s">
        <v>29</v>
      </c>
      <c r="G28" s="43">
        <v>80</v>
      </c>
      <c r="H28" s="44">
        <v>175</v>
      </c>
      <c r="I28" s="44">
        <v>12000</v>
      </c>
    </row>
    <row r="29" spans="2:12" s="3" customFormat="1" ht="13" customHeight="1" thickBot="1">
      <c r="B29" s="34" t="str">
        <f>IF(COUNTIF($E$3:E29,$E$3),LEFT($E$3,4),0)</f>
        <v>DIST</v>
      </c>
      <c r="C29" s="36" t="s">
        <v>25</v>
      </c>
      <c r="D29" s="11"/>
      <c r="E29" s="46" t="s">
        <v>30</v>
      </c>
      <c r="F29" s="6"/>
      <c r="G29" s="7"/>
      <c r="H29" s="8"/>
      <c r="I29" s="47">
        <f>SUM(I28)</f>
        <v>12000</v>
      </c>
      <c r="J29" s="4"/>
    </row>
    <row r="30" spans="2:12" s="11" customFormat="1" ht="13" customHeight="1">
      <c r="B30" s="34" t="str">
        <f>IF(COUNTIF($E$3:E30,$E$3),LEFT($E$3,4),0)</f>
        <v>DIST</v>
      </c>
      <c r="C30" s="36" t="s">
        <v>25</v>
      </c>
      <c r="E30" s="48"/>
      <c r="F30" s="49"/>
      <c r="G30" s="49"/>
      <c r="H30" s="49"/>
      <c r="I30" s="49"/>
      <c r="J30" s="4"/>
      <c r="K30" s="3"/>
      <c r="L30" s="3"/>
    </row>
    <row r="31" spans="2:12" s="11" customFormat="1" ht="13" customHeight="1">
      <c r="B31" s="34" t="str">
        <f>IF(COUNTIF($E$3:E31,$E$3),LEFT($E$3,4),0)</f>
        <v>DIST</v>
      </c>
      <c r="C31" s="36" t="s">
        <v>31</v>
      </c>
      <c r="E31" s="41" t="s">
        <v>32</v>
      </c>
      <c r="F31" s="13" t="s">
        <v>5</v>
      </c>
      <c r="G31" s="13" t="s">
        <v>6</v>
      </c>
      <c r="H31" s="13" t="s">
        <v>27</v>
      </c>
      <c r="I31" s="13" t="s">
        <v>8</v>
      </c>
    </row>
    <row r="32" spans="2:12" s="45" customFormat="1" ht="13" customHeight="1">
      <c r="B32" s="34" t="str">
        <f>IF(COUNTIF($E$3:E32,$E$3),LEFT($E$3,4),0)</f>
        <v>DIST</v>
      </c>
      <c r="C32" s="36" t="s">
        <v>31</v>
      </c>
      <c r="D32" s="11"/>
      <c r="E32" s="42" t="s">
        <v>33</v>
      </c>
      <c r="F32" s="43" t="s">
        <v>29</v>
      </c>
      <c r="G32" s="43">
        <f>G3</f>
        <v>192</v>
      </c>
      <c r="H32" s="44">
        <v>22</v>
      </c>
      <c r="I32" s="44">
        <f t="shared" ref="I32:I37" si="0">G32*H32</f>
        <v>4224</v>
      </c>
    </row>
    <row r="33" spans="2:12" s="45" customFormat="1" ht="13" customHeight="1">
      <c r="B33" s="34" t="str">
        <f>IF(COUNTIF($E$3:E33,$E$3),LEFT($E$3,4),0)</f>
        <v>DIST</v>
      </c>
      <c r="C33" s="36" t="s">
        <v>31</v>
      </c>
      <c r="D33" s="11"/>
      <c r="E33" s="42" t="s">
        <v>34</v>
      </c>
      <c r="F33" s="43" t="s">
        <v>35</v>
      </c>
      <c r="G33" s="43">
        <v>1</v>
      </c>
      <c r="H33" s="44">
        <v>2000</v>
      </c>
      <c r="I33" s="44">
        <f t="shared" si="0"/>
        <v>2000</v>
      </c>
    </row>
    <row r="34" spans="2:12" s="45" customFormat="1" ht="13" customHeight="1">
      <c r="B34" s="34" t="str">
        <f>IF(COUNTIF($E$3:E34,$E$3),LEFT($E$3,4),0)</f>
        <v>DIST</v>
      </c>
      <c r="C34" s="36" t="s">
        <v>31</v>
      </c>
      <c r="D34" s="11"/>
      <c r="E34" s="42" t="s">
        <v>36</v>
      </c>
      <c r="F34" s="43" t="s">
        <v>35</v>
      </c>
      <c r="G34" s="43">
        <v>2</v>
      </c>
      <c r="H34" s="44">
        <v>200</v>
      </c>
      <c r="I34" s="44">
        <f t="shared" si="0"/>
        <v>400</v>
      </c>
    </row>
    <row r="35" spans="2:12" s="45" customFormat="1" ht="22">
      <c r="B35" s="34" t="str">
        <f>IF(COUNTIF($E$3:E35,$E$3),LEFT($E$3,4),0)</f>
        <v>DIST</v>
      </c>
      <c r="C35" s="36" t="s">
        <v>31</v>
      </c>
      <c r="D35" s="11"/>
      <c r="E35" s="42" t="s">
        <v>37</v>
      </c>
      <c r="F35" s="43" t="s">
        <v>29</v>
      </c>
      <c r="G35" s="43">
        <v>37</v>
      </c>
      <c r="H35" s="44">
        <v>95</v>
      </c>
      <c r="I35" s="44">
        <f t="shared" si="0"/>
        <v>3515</v>
      </c>
    </row>
    <row r="36" spans="2:12" s="45" customFormat="1" ht="13" customHeight="1">
      <c r="B36" s="34" t="str">
        <f>IF(COUNTIF($E$3:E36,$E$3),LEFT($E$3,4),0)</f>
        <v>DIST</v>
      </c>
      <c r="C36" s="36" t="s">
        <v>31</v>
      </c>
      <c r="D36" s="11"/>
      <c r="E36" s="42" t="s">
        <v>38</v>
      </c>
      <c r="F36" s="43" t="s">
        <v>29</v>
      </c>
      <c r="G36" s="43">
        <v>37</v>
      </c>
      <c r="H36" s="44">
        <v>90</v>
      </c>
      <c r="I36" s="44">
        <f t="shared" si="0"/>
        <v>3330</v>
      </c>
    </row>
    <row r="37" spans="2:12" s="45" customFormat="1" ht="13" customHeight="1" thickBot="1">
      <c r="B37" s="34" t="str">
        <f>IF(COUNTIF($E$3:E37,$E$3),LEFT($E$3,4),0)</f>
        <v>DIST</v>
      </c>
      <c r="C37" s="36" t="s">
        <v>31</v>
      </c>
      <c r="D37" s="11"/>
      <c r="E37" s="42" t="s">
        <v>39</v>
      </c>
      <c r="F37" s="43" t="s">
        <v>29</v>
      </c>
      <c r="G37" s="43">
        <v>30</v>
      </c>
      <c r="H37" s="44">
        <v>90</v>
      </c>
      <c r="I37" s="50">
        <f t="shared" si="0"/>
        <v>2700</v>
      </c>
    </row>
    <row r="38" spans="2:12" s="3" customFormat="1" ht="13" customHeight="1" thickBot="1">
      <c r="B38" s="34" t="str">
        <f>IF(COUNTIF($E$3:E38,$E$3),LEFT($E$3,4),0)</f>
        <v>DIST</v>
      </c>
      <c r="C38" s="36" t="s">
        <v>31</v>
      </c>
      <c r="D38" s="11"/>
      <c r="E38" s="46" t="s">
        <v>30</v>
      </c>
      <c r="F38" s="51"/>
      <c r="G38" s="52"/>
      <c r="H38" s="53"/>
      <c r="I38" s="47">
        <f>SUM(I32:I37)</f>
        <v>16169</v>
      </c>
      <c r="J38" s="4"/>
    </row>
    <row r="39" spans="2:12" s="11" customFormat="1" ht="13" customHeight="1">
      <c r="B39" s="34" t="str">
        <f>IF(COUNTIF($E$3:E39,$E$3),LEFT($E$3,4),0)</f>
        <v>DIST</v>
      </c>
      <c r="C39" s="36" t="s">
        <v>31</v>
      </c>
      <c r="E39" s="48"/>
      <c r="F39" s="49"/>
      <c r="G39" s="49"/>
      <c r="H39" s="49"/>
      <c r="I39" s="49"/>
      <c r="J39" s="4"/>
      <c r="K39" s="3"/>
      <c r="L39" s="3"/>
    </row>
    <row r="40" spans="2:12" s="11" customFormat="1" ht="13" customHeight="1">
      <c r="B40" s="34" t="str">
        <f>IF(COUNTIF($E$3:E40,$E$3),LEFT($E$3,4),0)</f>
        <v>DIST</v>
      </c>
      <c r="C40" s="36" t="s">
        <v>40</v>
      </c>
      <c r="E40" s="54" t="s">
        <v>41</v>
      </c>
      <c r="F40" s="13" t="s">
        <v>5</v>
      </c>
      <c r="G40" s="13" t="s">
        <v>6</v>
      </c>
      <c r="H40" s="55" t="s">
        <v>27</v>
      </c>
      <c r="I40" s="13" t="s">
        <v>8</v>
      </c>
    </row>
    <row r="41" spans="2:12" s="45" customFormat="1" ht="13" customHeight="1">
      <c r="B41" s="34" t="str">
        <f>IF(COUNTIF($E$3:E41,$E$3),LEFT($E$3,4),0)</f>
        <v>DIST</v>
      </c>
      <c r="C41" s="36" t="s">
        <v>40</v>
      </c>
      <c r="D41" s="11"/>
      <c r="E41" s="56" t="s">
        <v>42</v>
      </c>
      <c r="F41" s="43" t="s">
        <v>43</v>
      </c>
      <c r="G41" s="43" t="s">
        <v>44</v>
      </c>
      <c r="H41" s="44" t="s">
        <v>44</v>
      </c>
      <c r="I41" s="57">
        <v>3500</v>
      </c>
    </row>
    <row r="42" spans="2:12" s="45" customFormat="1" ht="13" customHeight="1" thickBot="1">
      <c r="B42" s="34" t="str">
        <f>IF(COUNTIF($E$3:E42,$E$3),LEFT($E$3,4),0)</f>
        <v>DIST</v>
      </c>
      <c r="C42" s="36" t="s">
        <v>40</v>
      </c>
      <c r="D42" s="11"/>
      <c r="E42" s="42" t="s">
        <v>45</v>
      </c>
      <c r="F42" s="43" t="s">
        <v>29</v>
      </c>
      <c r="G42" s="58">
        <v>25</v>
      </c>
      <c r="H42" s="59">
        <v>71</v>
      </c>
      <c r="I42" s="59">
        <f>G42*H42</f>
        <v>1775</v>
      </c>
    </row>
    <row r="43" spans="2:12" s="3" customFormat="1" ht="13" customHeight="1" thickBot="1">
      <c r="B43" s="34" t="str">
        <f>IF(COUNTIF($E$3:E43,$E$3),LEFT($E$3,4),0)</f>
        <v>DIST</v>
      </c>
      <c r="C43" s="36" t="s">
        <v>40</v>
      </c>
      <c r="D43" s="11"/>
      <c r="E43" s="46" t="s">
        <v>30</v>
      </c>
      <c r="F43" s="51"/>
      <c r="G43" s="52"/>
      <c r="H43" s="53"/>
      <c r="I43" s="47">
        <f>SUM(I41:I42)</f>
        <v>5275</v>
      </c>
      <c r="J43" s="4"/>
    </row>
    <row r="44" spans="2:12" s="11" customFormat="1" ht="13" customHeight="1">
      <c r="B44" s="34" t="str">
        <f>IF(COUNTIF($E$3:E44,$E$3),LEFT($E$3,4),0)</f>
        <v>DIST</v>
      </c>
      <c r="C44" s="36" t="s">
        <v>40</v>
      </c>
      <c r="E44" s="48"/>
      <c r="F44" s="49"/>
      <c r="G44" s="49"/>
      <c r="H44" s="49"/>
      <c r="I44" s="49"/>
      <c r="J44" s="4"/>
      <c r="K44" s="3"/>
      <c r="L44" s="3"/>
    </row>
    <row r="45" spans="2:12" s="11" customFormat="1" ht="13" customHeight="1">
      <c r="B45" s="34" t="str">
        <f>IF(COUNTIF($E$3:E45,$E$3),LEFT($E$3,4),0)</f>
        <v>DIST</v>
      </c>
      <c r="C45" s="36" t="s">
        <v>46</v>
      </c>
      <c r="E45" s="54" t="s">
        <v>47</v>
      </c>
      <c r="F45" s="13" t="s">
        <v>5</v>
      </c>
      <c r="G45" s="13" t="s">
        <v>6</v>
      </c>
      <c r="H45" s="55" t="s">
        <v>27</v>
      </c>
      <c r="I45" s="13" t="s">
        <v>8</v>
      </c>
    </row>
    <row r="46" spans="2:12" s="45" customFormat="1" ht="13" customHeight="1">
      <c r="B46" s="34" t="str">
        <f>IF(COUNTIF($E$3:E46,$E$3),LEFT($E$3,4),0)</f>
        <v>DIST</v>
      </c>
      <c r="C46" s="36" t="s">
        <v>46</v>
      </c>
      <c r="D46" s="11"/>
      <c r="E46" s="56" t="s">
        <v>48</v>
      </c>
      <c r="F46" s="43" t="s">
        <v>29</v>
      </c>
      <c r="G46" s="43">
        <f>F25</f>
        <v>192</v>
      </c>
      <c r="H46" s="50">
        <v>13</v>
      </c>
      <c r="I46" s="57">
        <f>G46*H46</f>
        <v>2496</v>
      </c>
    </row>
    <row r="47" spans="2:12" s="45" customFormat="1" ht="13" customHeight="1">
      <c r="B47" s="34" t="str">
        <f>IF(COUNTIF($E$3:E47,$E$3),LEFT($E$3,4),0)</f>
        <v>DIST</v>
      </c>
      <c r="C47" s="36" t="s">
        <v>46</v>
      </c>
      <c r="D47" s="11"/>
      <c r="E47" s="56" t="s">
        <v>49</v>
      </c>
      <c r="F47" s="43" t="s">
        <v>29</v>
      </c>
      <c r="G47" s="43">
        <f>F25</f>
        <v>192</v>
      </c>
      <c r="H47" s="44">
        <v>55</v>
      </c>
      <c r="I47" s="57">
        <f>G47*H47</f>
        <v>10560</v>
      </c>
    </row>
    <row r="48" spans="2:12" s="45" customFormat="1" ht="13" customHeight="1" thickBot="1">
      <c r="B48" s="34" t="str">
        <f>IF(COUNTIF($E$3:E48,$E$3),LEFT($E$3,4),0)</f>
        <v>DIST</v>
      </c>
      <c r="C48" s="36" t="s">
        <v>46</v>
      </c>
      <c r="D48" s="11"/>
      <c r="E48" s="56" t="s">
        <v>50</v>
      </c>
      <c r="F48" s="43" t="s">
        <v>29</v>
      </c>
      <c r="G48" s="43">
        <v>0</v>
      </c>
      <c r="H48" s="44">
        <v>70</v>
      </c>
      <c r="I48" s="57">
        <f>G48*H48</f>
        <v>0</v>
      </c>
    </row>
    <row r="49" spans="1:132" s="3" customFormat="1" ht="13" customHeight="1" thickBot="1">
      <c r="B49" s="34" t="str">
        <f>IF(COUNTIF($E$3:E49,$E$3),LEFT($E$3,4),0)</f>
        <v>DIST</v>
      </c>
      <c r="C49" s="36" t="s">
        <v>46</v>
      </c>
      <c r="D49" s="11"/>
      <c r="E49" s="46" t="s">
        <v>30</v>
      </c>
      <c r="F49" s="51"/>
      <c r="G49" s="52"/>
      <c r="H49" s="53"/>
      <c r="I49" s="47">
        <f>SUM(I46:I48)</f>
        <v>13056</v>
      </c>
      <c r="J49" s="4"/>
    </row>
    <row r="50" spans="1:132" s="11" customFormat="1" ht="13" customHeight="1">
      <c r="B50" s="34" t="str">
        <f>IF(COUNTIF($E$3:E50,$E$3),LEFT($E$3,4),0)</f>
        <v>DIST</v>
      </c>
      <c r="C50" s="36" t="s">
        <v>46</v>
      </c>
      <c r="E50" s="48"/>
      <c r="F50" s="49"/>
      <c r="G50" s="49"/>
      <c r="H50" s="49"/>
      <c r="I50" s="49"/>
      <c r="J50" s="4"/>
      <c r="K50" s="3"/>
      <c r="L50" s="3"/>
    </row>
    <row r="51" spans="1:132" s="11" customFormat="1" ht="13" customHeight="1">
      <c r="B51" s="34" t="str">
        <f>IF(COUNTIF($E$3:E51,$E$3),LEFT($E$3,4),0)</f>
        <v>DIST</v>
      </c>
      <c r="C51" s="36" t="b">
        <v>0</v>
      </c>
      <c r="E51" s="54" t="s">
        <v>51</v>
      </c>
      <c r="F51" s="13" t="s">
        <v>5</v>
      </c>
      <c r="G51" s="13" t="s">
        <v>6</v>
      </c>
      <c r="H51" s="13" t="s">
        <v>27</v>
      </c>
      <c r="I51" s="13" t="s">
        <v>8</v>
      </c>
    </row>
    <row r="52" spans="1:132" s="42" customFormat="1" ht="13" customHeight="1">
      <c r="A52" s="60"/>
      <c r="B52" s="34" t="str">
        <f>IF(COUNTIF($E$3:E52,$E$3),LEFT($E$3,4),0)</f>
        <v>DIST</v>
      </c>
      <c r="C52" s="36" t="b">
        <v>0</v>
      </c>
      <c r="D52" s="11"/>
      <c r="E52" s="42" t="s">
        <v>52</v>
      </c>
      <c r="F52" s="43" t="s">
        <v>29</v>
      </c>
      <c r="G52" s="61">
        <v>28</v>
      </c>
      <c r="H52" s="61">
        <v>49</v>
      </c>
      <c r="I52" s="59">
        <f>SUM(H52*G52)</f>
        <v>1372</v>
      </c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  <c r="BM52" s="60"/>
      <c r="BN52" s="60"/>
      <c r="BO52" s="60"/>
      <c r="BP52" s="60"/>
      <c r="BQ52" s="60"/>
      <c r="BR52" s="60"/>
      <c r="BS52" s="60"/>
      <c r="BT52" s="60"/>
      <c r="BU52" s="60"/>
      <c r="BV52" s="60"/>
      <c r="BW52" s="60"/>
      <c r="BX52" s="60"/>
      <c r="BY52" s="60"/>
      <c r="BZ52" s="60"/>
      <c r="CA52" s="60"/>
      <c r="CB52" s="60"/>
      <c r="CC52" s="60"/>
      <c r="CD52" s="60"/>
      <c r="CE52" s="60"/>
      <c r="CF52" s="60"/>
      <c r="CG52" s="60"/>
      <c r="CH52" s="60"/>
      <c r="CI52" s="60"/>
      <c r="CJ52" s="60"/>
      <c r="CK52" s="60"/>
      <c r="CL52" s="60"/>
      <c r="CM52" s="60"/>
      <c r="CN52" s="60"/>
      <c r="CO52" s="60"/>
      <c r="CP52" s="60"/>
      <c r="CQ52" s="60"/>
      <c r="CR52" s="60"/>
      <c r="CS52" s="60"/>
      <c r="CT52" s="60"/>
      <c r="CU52" s="60"/>
      <c r="CV52" s="60"/>
      <c r="CW52" s="60"/>
      <c r="CX52" s="60"/>
      <c r="CY52" s="60"/>
      <c r="CZ52" s="60"/>
      <c r="DA52" s="60"/>
      <c r="DB52" s="60"/>
      <c r="DC52" s="60"/>
      <c r="DD52" s="60"/>
      <c r="DE52" s="60"/>
      <c r="DF52" s="60"/>
      <c r="DG52" s="60"/>
      <c r="DH52" s="60"/>
      <c r="DI52" s="60"/>
      <c r="DJ52" s="60"/>
      <c r="DK52" s="60"/>
      <c r="DL52" s="60"/>
      <c r="DM52" s="60"/>
      <c r="DN52" s="60"/>
      <c r="DO52" s="60"/>
      <c r="DP52" s="60"/>
      <c r="DQ52" s="60"/>
      <c r="DR52" s="60"/>
      <c r="DS52" s="60"/>
      <c r="DT52" s="60"/>
      <c r="DU52" s="60"/>
      <c r="DV52" s="60"/>
      <c r="DW52" s="60"/>
      <c r="DX52" s="60"/>
      <c r="DY52" s="60"/>
      <c r="DZ52" s="60"/>
      <c r="EA52" s="60"/>
      <c r="EB52" s="62"/>
    </row>
    <row r="53" spans="1:132" s="42" customFormat="1" ht="13" customHeight="1" thickBot="1">
      <c r="A53" s="60"/>
      <c r="B53" s="34" t="str">
        <f>IF(COUNTIF($E$3:E53,$E$3),LEFT($E$3,4),0)</f>
        <v>DIST</v>
      </c>
      <c r="C53" s="36" t="b">
        <v>0</v>
      </c>
      <c r="D53" s="11"/>
      <c r="E53" s="42" t="s">
        <v>53</v>
      </c>
      <c r="F53" s="43" t="s">
        <v>29</v>
      </c>
      <c r="G53" s="61">
        <v>35</v>
      </c>
      <c r="H53" s="61">
        <v>90</v>
      </c>
      <c r="I53" s="59">
        <f>SUM(H53*G53)</f>
        <v>3150</v>
      </c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0"/>
      <c r="BG53" s="60"/>
      <c r="BH53" s="60"/>
      <c r="BI53" s="60"/>
      <c r="BJ53" s="60"/>
      <c r="BK53" s="60"/>
      <c r="BL53" s="60"/>
      <c r="BM53" s="60"/>
      <c r="BN53" s="60"/>
      <c r="BO53" s="60"/>
      <c r="BP53" s="60"/>
      <c r="BQ53" s="60"/>
      <c r="BR53" s="60"/>
      <c r="BS53" s="60"/>
      <c r="BT53" s="60"/>
      <c r="BU53" s="60"/>
      <c r="BV53" s="60"/>
      <c r="BW53" s="60"/>
      <c r="BX53" s="60"/>
      <c r="BY53" s="60"/>
      <c r="BZ53" s="60"/>
      <c r="CA53" s="60"/>
      <c r="CB53" s="60"/>
      <c r="CC53" s="60"/>
      <c r="CD53" s="60"/>
      <c r="CE53" s="60"/>
      <c r="CF53" s="60"/>
      <c r="CG53" s="60"/>
      <c r="CH53" s="60"/>
      <c r="CI53" s="60"/>
      <c r="CJ53" s="60"/>
      <c r="CK53" s="60"/>
      <c r="CL53" s="60"/>
      <c r="CM53" s="60"/>
      <c r="CN53" s="60"/>
      <c r="CO53" s="60"/>
      <c r="CP53" s="60"/>
      <c r="CQ53" s="60"/>
      <c r="CR53" s="60"/>
      <c r="CS53" s="60"/>
      <c r="CT53" s="60"/>
      <c r="CU53" s="60"/>
      <c r="CV53" s="60"/>
      <c r="CW53" s="60"/>
      <c r="CX53" s="60"/>
      <c r="CY53" s="60"/>
      <c r="CZ53" s="60"/>
      <c r="DA53" s="60"/>
      <c r="DB53" s="60"/>
      <c r="DC53" s="60"/>
      <c r="DD53" s="60"/>
      <c r="DE53" s="60"/>
      <c r="DF53" s="60"/>
      <c r="DG53" s="60"/>
      <c r="DH53" s="60"/>
      <c r="DI53" s="60"/>
      <c r="DJ53" s="60"/>
      <c r="DK53" s="60"/>
      <c r="DL53" s="60"/>
      <c r="DM53" s="60"/>
      <c r="DN53" s="60"/>
      <c r="DO53" s="60"/>
      <c r="DP53" s="60"/>
      <c r="DQ53" s="60"/>
      <c r="DR53" s="60"/>
      <c r="DS53" s="60"/>
      <c r="DT53" s="60"/>
      <c r="DU53" s="60"/>
      <c r="DV53" s="60"/>
      <c r="DW53" s="60"/>
      <c r="DX53" s="60"/>
      <c r="DY53" s="60"/>
      <c r="DZ53" s="60"/>
      <c r="EA53" s="60"/>
      <c r="EB53" s="62"/>
    </row>
    <row r="54" spans="1:132" s="3" customFormat="1" ht="13" customHeight="1" thickBot="1">
      <c r="B54" s="34" t="str">
        <f>IF(COUNTIF($E$3:E54,$E$3),LEFT($E$3,4),0)</f>
        <v>DIST</v>
      </c>
      <c r="C54" s="36" t="b">
        <v>0</v>
      </c>
      <c r="D54" s="11"/>
      <c r="E54" s="46" t="s">
        <v>30</v>
      </c>
      <c r="F54" s="51"/>
      <c r="G54" s="52"/>
      <c r="H54" s="53"/>
      <c r="I54" s="47">
        <f>SUM(I52:I53)</f>
        <v>4522</v>
      </c>
      <c r="J54" s="4"/>
    </row>
    <row r="55" spans="1:132" s="11" customFormat="1" ht="13" customHeight="1">
      <c r="B55" s="34" t="str">
        <f>IF(COUNTIF($E$3:E55,$E$3),LEFT($E$3,4),0)</f>
        <v>DIST</v>
      </c>
      <c r="C55" s="36" t="b">
        <v>0</v>
      </c>
      <c r="E55" s="48"/>
      <c r="F55" s="49"/>
      <c r="G55" s="49"/>
      <c r="H55" s="49"/>
      <c r="I55" s="49"/>
      <c r="J55" s="4"/>
      <c r="K55" s="3"/>
      <c r="L55" s="3"/>
    </row>
    <row r="56" spans="1:132" s="11" customFormat="1" ht="13" customHeight="1">
      <c r="B56" s="34" t="str">
        <f>IF(COUNTIF($E$3:E56,$E$3),LEFT($E$3,4),0)</f>
        <v>DIST</v>
      </c>
      <c r="C56" s="36" t="s">
        <v>54</v>
      </c>
      <c r="E56" s="54" t="s">
        <v>55</v>
      </c>
      <c r="F56" s="13" t="s">
        <v>5</v>
      </c>
      <c r="G56" s="13" t="s">
        <v>6</v>
      </c>
      <c r="H56" s="13" t="s">
        <v>27</v>
      </c>
      <c r="I56" s="13" t="s">
        <v>8</v>
      </c>
    </row>
    <row r="57" spans="1:132" s="45" customFormat="1" ht="13" customHeight="1">
      <c r="B57" s="34" t="str">
        <f>IF(COUNTIF($E$3:E57,$E$3),LEFT($E$3,4),0)</f>
        <v>DIST</v>
      </c>
      <c r="C57" s="36" t="s">
        <v>54</v>
      </c>
      <c r="D57" s="11"/>
      <c r="E57" s="42" t="s">
        <v>56</v>
      </c>
      <c r="F57" s="43" t="s">
        <v>29</v>
      </c>
      <c r="G57" s="43">
        <v>50</v>
      </c>
      <c r="H57" s="44">
        <v>330</v>
      </c>
      <c r="I57" s="44">
        <f>SUM(H57*G57)</f>
        <v>16500</v>
      </c>
    </row>
    <row r="58" spans="1:132" s="45" customFormat="1" ht="13" customHeight="1" thickBot="1">
      <c r="B58" s="34" t="str">
        <f>IF(COUNTIF($E$3:E58,$E$3),LEFT($E$3,4),0)</f>
        <v>DIST</v>
      </c>
      <c r="C58" s="36" t="s">
        <v>54</v>
      </c>
      <c r="D58" s="11"/>
      <c r="E58" s="42" t="s">
        <v>57</v>
      </c>
      <c r="F58" s="43" t="s">
        <v>43</v>
      </c>
      <c r="G58" s="43"/>
      <c r="H58" s="44"/>
      <c r="I58" s="44">
        <v>4500</v>
      </c>
    </row>
    <row r="59" spans="1:132" s="3" customFormat="1" ht="13" customHeight="1" thickBot="1">
      <c r="B59" s="34" t="str">
        <f>IF(COUNTIF($E$3:E59,$E$3),LEFT($E$3,4),0)</f>
        <v>DIST</v>
      </c>
      <c r="C59" s="36" t="s">
        <v>54</v>
      </c>
      <c r="D59" s="11"/>
      <c r="E59" s="46" t="s">
        <v>30</v>
      </c>
      <c r="F59" s="51"/>
      <c r="G59" s="52"/>
      <c r="H59" s="53"/>
      <c r="I59" s="47">
        <f>SUM(I57:I58)</f>
        <v>21000</v>
      </c>
      <c r="J59" s="168"/>
      <c r="K59" s="168"/>
      <c r="L59" s="168"/>
      <c r="M59" s="63"/>
      <c r="N59" s="63"/>
      <c r="O59" s="63"/>
      <c r="P59" s="63"/>
      <c r="Q59" s="63"/>
      <c r="R59" s="63"/>
      <c r="S59" s="63"/>
      <c r="T59" s="63"/>
      <c r="U59" s="63"/>
    </row>
    <row r="60" spans="1:132" s="4" customFormat="1" ht="13" customHeight="1">
      <c r="B60" s="34" t="str">
        <f>IF(COUNTIF($E$3:E60,$E$3),LEFT($E$3,4),0)</f>
        <v>DIST</v>
      </c>
      <c r="C60" s="36" t="s">
        <v>54</v>
      </c>
      <c r="D60" s="11"/>
      <c r="E60" s="5"/>
      <c r="F60" s="51"/>
      <c r="G60" s="52"/>
      <c r="H60" s="53"/>
      <c r="I60" s="64"/>
      <c r="J60" s="168"/>
      <c r="K60" s="168"/>
      <c r="L60" s="168"/>
      <c r="M60" s="65"/>
      <c r="N60" s="65"/>
      <c r="O60" s="65"/>
      <c r="P60" s="65"/>
      <c r="Q60" s="65"/>
      <c r="R60" s="65"/>
      <c r="S60" s="65"/>
      <c r="T60" s="65"/>
      <c r="U60" s="65"/>
    </row>
    <row r="61" spans="1:132" s="11" customFormat="1" ht="13" customHeight="1">
      <c r="A61" s="3"/>
      <c r="B61" s="34" t="str">
        <f>IF(COUNTIF($E$3:E61,$E$3),LEFT($E$3,4),0)</f>
        <v>DIST</v>
      </c>
      <c r="C61" s="36" t="s">
        <v>58</v>
      </c>
      <c r="E61" s="54" t="s">
        <v>59</v>
      </c>
      <c r="F61" s="13" t="s">
        <v>5</v>
      </c>
      <c r="G61" s="13" t="s">
        <v>6</v>
      </c>
      <c r="H61" s="13" t="s">
        <v>27</v>
      </c>
      <c r="I61" s="13" t="s">
        <v>8</v>
      </c>
      <c r="J61" s="168"/>
      <c r="K61" s="168"/>
      <c r="L61" s="168"/>
    </row>
    <row r="62" spans="1:132" s="45" customFormat="1" ht="13" customHeight="1">
      <c r="A62" s="3"/>
      <c r="B62" s="34" t="str">
        <f>IF(COUNTIF($E$3:E62,$E$3),LEFT($E$3,4),0)</f>
        <v>DIST</v>
      </c>
      <c r="C62" s="36" t="s">
        <v>58</v>
      </c>
      <c r="D62" s="11"/>
      <c r="E62" s="42" t="s">
        <v>60</v>
      </c>
      <c r="F62" s="43" t="s">
        <v>43</v>
      </c>
      <c r="G62" s="43" t="s">
        <v>61</v>
      </c>
      <c r="H62" s="44"/>
      <c r="I62" s="44">
        <v>0</v>
      </c>
      <c r="J62" s="168"/>
      <c r="K62" s="168"/>
      <c r="L62" s="168"/>
    </row>
    <row r="63" spans="1:132" s="45" customFormat="1" ht="13" customHeight="1">
      <c r="A63" s="3"/>
      <c r="B63" s="34" t="str">
        <f>IF(COUNTIF($E$3:E63,$E$3),LEFT($E$3,4),0)</f>
        <v>DIST</v>
      </c>
      <c r="C63" s="36" t="s">
        <v>58</v>
      </c>
      <c r="D63" s="11"/>
      <c r="E63" s="42" t="s">
        <v>62</v>
      </c>
      <c r="F63" s="43" t="s">
        <v>43</v>
      </c>
      <c r="G63" s="43"/>
      <c r="H63" s="44"/>
      <c r="I63" s="44">
        <v>1500</v>
      </c>
      <c r="J63" s="168"/>
      <c r="K63" s="168"/>
      <c r="L63" s="168"/>
    </row>
    <row r="64" spans="1:132" s="45" customFormat="1" ht="13" customHeight="1">
      <c r="A64" s="3"/>
      <c r="B64" s="34" t="str">
        <f>IF(COUNTIF($E$3:E64,$E$3),LEFT($E$3,4),0)</f>
        <v>DIST</v>
      </c>
      <c r="C64" s="36" t="s">
        <v>58</v>
      </c>
      <c r="D64" s="11"/>
      <c r="E64" s="42" t="s">
        <v>63</v>
      </c>
      <c r="F64" s="43" t="s">
        <v>43</v>
      </c>
      <c r="G64" s="43"/>
      <c r="H64" s="44"/>
      <c r="I64" s="44">
        <v>2500</v>
      </c>
      <c r="J64" s="168"/>
      <c r="K64" s="168"/>
      <c r="L64" s="168"/>
    </row>
    <row r="65" spans="2:21" s="45" customFormat="1" ht="13" customHeight="1" thickBot="1">
      <c r="B65" s="34" t="str">
        <f>IF(COUNTIF($E$3:E65,$E$3),LEFT($E$3,4),0)</f>
        <v>DIST</v>
      </c>
      <c r="C65" s="36" t="s">
        <v>58</v>
      </c>
      <c r="D65" s="11"/>
      <c r="E65" s="42" t="s">
        <v>64</v>
      </c>
      <c r="F65" s="43" t="s">
        <v>43</v>
      </c>
      <c r="G65" s="43"/>
      <c r="H65" s="44"/>
      <c r="I65" s="44">
        <v>0</v>
      </c>
      <c r="J65" s="168"/>
      <c r="K65" s="168"/>
      <c r="L65" s="168"/>
    </row>
    <row r="66" spans="2:21" s="3" customFormat="1" ht="13" customHeight="1" thickBot="1">
      <c r="B66" s="34" t="str">
        <f>IF(COUNTIF($E$3:E66,$E$3),LEFT($E$3,4),0)</f>
        <v>DIST</v>
      </c>
      <c r="C66" s="36" t="s">
        <v>58</v>
      </c>
      <c r="D66" s="11"/>
      <c r="E66" s="46" t="s">
        <v>30</v>
      </c>
      <c r="F66" s="6"/>
      <c r="G66" s="7"/>
      <c r="H66" s="8"/>
      <c r="I66" s="47">
        <f>SUM(I62:I65)</f>
        <v>4000</v>
      </c>
      <c r="J66" s="168"/>
      <c r="K66" s="168"/>
      <c r="L66" s="168"/>
      <c r="M66" s="63"/>
      <c r="N66" s="63"/>
      <c r="O66" s="63"/>
      <c r="P66" s="63"/>
      <c r="Q66" s="63"/>
      <c r="R66" s="63"/>
      <c r="S66" s="63"/>
      <c r="T66" s="63"/>
      <c r="U66" s="63"/>
    </row>
    <row r="67" spans="2:21" s="11" customFormat="1" ht="13" customHeight="1">
      <c r="B67" s="34" t="str">
        <f>IF(COUNTIF($E$3:E67,$E$3),LEFT($E$3,4),0)</f>
        <v>DIST</v>
      </c>
      <c r="C67" s="36" t="s">
        <v>58</v>
      </c>
      <c r="E67" s="48"/>
      <c r="F67" s="49"/>
      <c r="G67" s="49"/>
      <c r="H67" s="49"/>
      <c r="I67" s="49"/>
      <c r="J67" s="168"/>
      <c r="K67" s="168"/>
      <c r="L67" s="168"/>
    </row>
    <row r="68" spans="2:21" s="11" customFormat="1" ht="13" customHeight="1">
      <c r="B68" s="34" t="str">
        <f>IF(COUNTIF($E$3:E68,$E$3),LEFT($E$3,4),0)</f>
        <v>DIST</v>
      </c>
      <c r="C68" s="36" t="s">
        <v>65</v>
      </c>
      <c r="E68" s="54" t="s">
        <v>66</v>
      </c>
      <c r="F68" s="13" t="s">
        <v>5</v>
      </c>
      <c r="G68" s="13" t="s">
        <v>6</v>
      </c>
      <c r="H68" s="13" t="s">
        <v>27</v>
      </c>
      <c r="I68" s="13" t="s">
        <v>8</v>
      </c>
      <c r="J68" s="66"/>
      <c r="K68" s="66"/>
      <c r="L68" s="66"/>
    </row>
    <row r="69" spans="2:21" s="45" customFormat="1" ht="13" customHeight="1" thickBot="1">
      <c r="B69" s="34" t="str">
        <f>IF(COUNTIF($E$3:E69,$E$3),LEFT($E$3,4),0)</f>
        <v>DIST</v>
      </c>
      <c r="C69" s="36" t="s">
        <v>65</v>
      </c>
      <c r="D69" s="11"/>
      <c r="E69" s="42" t="s">
        <v>67</v>
      </c>
      <c r="F69" s="43" t="s">
        <v>43</v>
      </c>
      <c r="G69" s="43"/>
      <c r="H69" s="44"/>
      <c r="I69" s="44">
        <v>2500</v>
      </c>
    </row>
    <row r="70" spans="2:21" s="3" customFormat="1" ht="13" customHeight="1" thickBot="1">
      <c r="B70" s="34" t="str">
        <f>IF(COUNTIF($E$3:E70,$E$3),LEFT($E$3,4),0)</f>
        <v>DIST</v>
      </c>
      <c r="C70" s="36" t="s">
        <v>65</v>
      </c>
      <c r="D70" s="11"/>
      <c r="E70" s="46" t="s">
        <v>30</v>
      </c>
      <c r="F70" s="51"/>
      <c r="G70" s="52"/>
      <c r="H70" s="53"/>
      <c r="I70" s="47">
        <f>I69</f>
        <v>2500</v>
      </c>
      <c r="J70" s="4"/>
    </row>
    <row r="71" spans="2:21" s="11" customFormat="1" ht="13" customHeight="1">
      <c r="B71" s="34" t="str">
        <f>IF(COUNTIF($E$3:E71,$E$3),LEFT($E$3,4),0)</f>
        <v>DIST</v>
      </c>
      <c r="C71" s="36" t="s">
        <v>65</v>
      </c>
      <c r="E71" s="48"/>
      <c r="F71" s="49"/>
      <c r="G71" s="49"/>
      <c r="H71" s="49"/>
      <c r="I71" s="49"/>
      <c r="J71" s="4"/>
      <c r="K71" s="3"/>
      <c r="L71" s="3"/>
    </row>
    <row r="72" spans="2:21" s="11" customFormat="1" ht="13" customHeight="1">
      <c r="B72" s="34" t="str">
        <f>IF(COUNTIF($E$3:E72,$E$3),LEFT($E$3,4),0)</f>
        <v>DIST</v>
      </c>
      <c r="C72" s="36" t="s">
        <v>68</v>
      </c>
      <c r="E72" s="54" t="s">
        <v>69</v>
      </c>
      <c r="F72" s="13" t="s">
        <v>5</v>
      </c>
      <c r="G72" s="13" t="s">
        <v>6</v>
      </c>
      <c r="H72" s="13" t="s">
        <v>27</v>
      </c>
      <c r="I72" s="13" t="s">
        <v>8</v>
      </c>
    </row>
    <row r="73" spans="2:21" s="45" customFormat="1" ht="13" customHeight="1">
      <c r="B73" s="34" t="str">
        <f>IF(COUNTIF($E$3:E73,$E$3),LEFT($E$3,4),0)</f>
        <v>DIST</v>
      </c>
      <c r="C73" s="36" t="s">
        <v>68</v>
      </c>
      <c r="D73" s="11"/>
      <c r="E73" s="42" t="s">
        <v>70</v>
      </c>
      <c r="F73" s="43" t="s">
        <v>29</v>
      </c>
      <c r="G73" s="67">
        <v>183</v>
      </c>
      <c r="H73" s="50">
        <v>28</v>
      </c>
      <c r="I73" s="50">
        <f>SUM(H73*G73)</f>
        <v>5124</v>
      </c>
    </row>
    <row r="74" spans="2:21" s="45" customFormat="1" ht="13" customHeight="1" thickBot="1">
      <c r="B74" s="34" t="str">
        <f>IF(COUNTIF($E$3:E74,$E$3),LEFT($E$3,4),0)</f>
        <v>DIST</v>
      </c>
      <c r="C74" s="36" t="s">
        <v>68</v>
      </c>
      <c r="D74" s="11"/>
      <c r="E74" s="68" t="s">
        <v>71</v>
      </c>
      <c r="F74" s="43" t="s">
        <v>43</v>
      </c>
      <c r="G74" s="69"/>
      <c r="H74" s="18"/>
      <c r="I74" s="50">
        <v>1500</v>
      </c>
    </row>
    <row r="75" spans="2:21" s="3" customFormat="1" ht="13" customHeight="1" thickBot="1">
      <c r="B75" s="34" t="str">
        <f>IF(COUNTIF($E$3:E75,$E$3),LEFT($E$3,4),0)</f>
        <v>DIST</v>
      </c>
      <c r="C75" s="36" t="s">
        <v>68</v>
      </c>
      <c r="D75" s="11"/>
      <c r="E75" s="46" t="s">
        <v>30</v>
      </c>
      <c r="F75" s="51"/>
      <c r="G75" s="52"/>
      <c r="H75" s="53"/>
      <c r="I75" s="47">
        <f>SUM(I73:I74)</f>
        <v>6624</v>
      </c>
      <c r="J75" s="4"/>
    </row>
    <row r="76" spans="2:21" s="3" customFormat="1" ht="13" customHeight="1">
      <c r="B76" s="34" t="str">
        <f>IF(COUNTIF($E$3:E76,$E$3),LEFT($E$3,4),0)</f>
        <v>DIST</v>
      </c>
      <c r="C76" s="36" t="s">
        <v>68</v>
      </c>
      <c r="D76" s="11"/>
      <c r="E76" s="5"/>
      <c r="F76" s="51"/>
      <c r="G76" s="52"/>
      <c r="H76" s="53"/>
      <c r="I76" s="64"/>
      <c r="J76" s="4"/>
    </row>
    <row r="77" spans="2:21" s="11" customFormat="1" ht="13" customHeight="1">
      <c r="B77" s="34" t="str">
        <f>IF(COUNTIF($E$3:E77,$E$3),LEFT($E$3,4),0)</f>
        <v>DIST</v>
      </c>
      <c r="C77" s="36" t="s">
        <v>72</v>
      </c>
      <c r="E77" s="54" t="s">
        <v>73</v>
      </c>
      <c r="F77" s="13" t="s">
        <v>5</v>
      </c>
      <c r="G77" s="13" t="s">
        <v>6</v>
      </c>
      <c r="H77" s="13" t="s">
        <v>27</v>
      </c>
      <c r="I77" s="13" t="s">
        <v>8</v>
      </c>
    </row>
    <row r="78" spans="2:21" s="45" customFormat="1" ht="13" customHeight="1" thickBot="1">
      <c r="B78" s="34" t="str">
        <f>IF(COUNTIF($E$3:E78,$E$3),LEFT($E$3,4),0)</f>
        <v>DIST</v>
      </c>
      <c r="C78" s="36" t="s">
        <v>72</v>
      </c>
      <c r="D78" s="11"/>
      <c r="E78" s="68" t="s">
        <v>74</v>
      </c>
      <c r="F78" s="43" t="s">
        <v>43</v>
      </c>
      <c r="G78" s="69">
        <v>3</v>
      </c>
      <c r="H78" s="18">
        <v>120</v>
      </c>
      <c r="I78" s="50">
        <f>G78*H78</f>
        <v>360</v>
      </c>
    </row>
    <row r="79" spans="2:21" s="3" customFormat="1" ht="13" customHeight="1" thickBot="1">
      <c r="B79" s="34" t="str">
        <f>IF(COUNTIF($E$3:E79,$E$3),LEFT($E$3,4),0)</f>
        <v>DIST</v>
      </c>
      <c r="C79" s="36" t="s">
        <v>72</v>
      </c>
      <c r="D79" s="11"/>
      <c r="E79" s="46" t="s">
        <v>30</v>
      </c>
      <c r="F79" s="51"/>
      <c r="G79" s="52"/>
      <c r="H79" s="53"/>
      <c r="I79" s="47">
        <f>SUM(I78:I78)</f>
        <v>360</v>
      </c>
      <c r="J79" s="4"/>
    </row>
    <row r="80" spans="2:21" s="11" customFormat="1" ht="13" customHeight="1">
      <c r="B80" s="34" t="str">
        <f>IF(COUNTIF($E$3:E80,$E$3),LEFT($E$3,4),0)</f>
        <v>DIST</v>
      </c>
      <c r="C80" s="36" t="s">
        <v>72</v>
      </c>
      <c r="E80" s="48"/>
      <c r="F80" s="49"/>
      <c r="G80" s="49"/>
      <c r="H80" s="49"/>
      <c r="I80" s="49"/>
      <c r="J80" s="4"/>
      <c r="K80" s="3"/>
      <c r="L80" s="3"/>
    </row>
    <row r="81" spans="2:10" s="11" customFormat="1" ht="13" customHeight="1">
      <c r="B81" s="34" t="str">
        <f>IF(COUNTIF($E$3:E81,$E$3),LEFT($E$3,4),0)</f>
        <v>DIST</v>
      </c>
      <c r="C81" s="36" t="s">
        <v>75</v>
      </c>
      <c r="E81" s="54" t="s">
        <v>76</v>
      </c>
      <c r="F81" s="13" t="s">
        <v>5</v>
      </c>
      <c r="G81" s="13" t="s">
        <v>6</v>
      </c>
      <c r="H81" s="13" t="s">
        <v>27</v>
      </c>
      <c r="I81" s="13" t="s">
        <v>8</v>
      </c>
      <c r="J81" s="70"/>
    </row>
    <row r="82" spans="2:10" s="45" customFormat="1" ht="13" customHeight="1">
      <c r="B82" s="34" t="str">
        <f>IF(COUNTIF($E$3:E82,$E$3),LEFT($E$3,4),0)</f>
        <v>DIST</v>
      </c>
      <c r="C82" s="36" t="s">
        <v>75</v>
      </c>
      <c r="D82" s="11"/>
      <c r="E82" s="42" t="s">
        <v>77</v>
      </c>
      <c r="F82" s="43" t="s">
        <v>35</v>
      </c>
      <c r="G82" s="43">
        <v>1</v>
      </c>
      <c r="H82" s="44">
        <v>6000</v>
      </c>
      <c r="I82" s="44">
        <f t="shared" ref="I82:I93" si="1">G82*H82</f>
        <v>6000</v>
      </c>
    </row>
    <row r="83" spans="2:10" s="45" customFormat="1" ht="13" customHeight="1">
      <c r="B83" s="34" t="s">
        <v>23</v>
      </c>
      <c r="C83" s="36" t="s">
        <v>75</v>
      </c>
      <c r="D83" s="11"/>
      <c r="E83" s="42" t="s">
        <v>78</v>
      </c>
      <c r="F83" s="43" t="s">
        <v>35</v>
      </c>
      <c r="G83" s="43">
        <v>1</v>
      </c>
      <c r="H83" s="44">
        <v>5500</v>
      </c>
      <c r="I83" s="44">
        <f t="shared" si="1"/>
        <v>5500</v>
      </c>
    </row>
    <row r="84" spans="2:10" s="45" customFormat="1" ht="13" customHeight="1">
      <c r="B84" s="34" t="s">
        <v>23</v>
      </c>
      <c r="C84" s="36" t="s">
        <v>75</v>
      </c>
      <c r="D84" s="11"/>
      <c r="E84" s="42" t="s">
        <v>79</v>
      </c>
      <c r="F84" s="43" t="s">
        <v>35</v>
      </c>
      <c r="G84" s="43">
        <v>1</v>
      </c>
      <c r="H84" s="44">
        <v>5500</v>
      </c>
      <c r="I84" s="44">
        <f t="shared" si="1"/>
        <v>5500</v>
      </c>
    </row>
    <row r="85" spans="2:10" s="45" customFormat="1" ht="13" customHeight="1">
      <c r="B85" s="34" t="s">
        <v>23</v>
      </c>
      <c r="C85" s="36" t="s">
        <v>75</v>
      </c>
      <c r="D85" s="11"/>
      <c r="E85" s="42" t="s">
        <v>80</v>
      </c>
      <c r="F85" s="43" t="s">
        <v>35</v>
      </c>
      <c r="G85" s="43">
        <v>1</v>
      </c>
      <c r="H85" s="44">
        <v>5500</v>
      </c>
      <c r="I85" s="44">
        <f t="shared" si="1"/>
        <v>5500</v>
      </c>
    </row>
    <row r="86" spans="2:10" s="45" customFormat="1" ht="13" customHeight="1">
      <c r="B86" s="34" t="s">
        <v>23</v>
      </c>
      <c r="C86" s="36" t="s">
        <v>75</v>
      </c>
      <c r="D86" s="11"/>
      <c r="E86" s="42" t="s">
        <v>81</v>
      </c>
      <c r="F86" s="43" t="s">
        <v>35</v>
      </c>
      <c r="G86" s="43">
        <v>1</v>
      </c>
      <c r="H86" s="44">
        <v>7000</v>
      </c>
      <c r="I86" s="44">
        <f t="shared" si="1"/>
        <v>7000</v>
      </c>
    </row>
    <row r="87" spans="2:10" s="45" customFormat="1" ht="13" customHeight="1">
      <c r="B87" s="34" t="s">
        <v>23</v>
      </c>
      <c r="C87" s="36" t="s">
        <v>75</v>
      </c>
      <c r="D87" s="11"/>
      <c r="E87" s="42" t="s">
        <v>82</v>
      </c>
      <c r="F87" s="43" t="s">
        <v>35</v>
      </c>
      <c r="G87" s="43">
        <v>1</v>
      </c>
      <c r="H87" s="44">
        <v>7000</v>
      </c>
      <c r="I87" s="44">
        <f t="shared" si="1"/>
        <v>7000</v>
      </c>
    </row>
    <row r="88" spans="2:10" s="45" customFormat="1" ht="13" customHeight="1">
      <c r="B88" s="34" t="s">
        <v>23</v>
      </c>
      <c r="C88" s="36" t="s">
        <v>75</v>
      </c>
      <c r="D88" s="11"/>
      <c r="E88" s="42" t="s">
        <v>83</v>
      </c>
      <c r="F88" s="43" t="s">
        <v>35</v>
      </c>
      <c r="G88" s="43">
        <v>1</v>
      </c>
      <c r="H88" s="44">
        <v>13500</v>
      </c>
      <c r="I88" s="44">
        <f>G88*H88</f>
        <v>13500</v>
      </c>
    </row>
    <row r="89" spans="2:10" s="45" customFormat="1" ht="13" customHeight="1">
      <c r="B89" s="34" t="s">
        <v>23</v>
      </c>
      <c r="C89" s="36" t="s">
        <v>75</v>
      </c>
      <c r="D89" s="11"/>
      <c r="E89" s="42" t="s">
        <v>84</v>
      </c>
      <c r="F89" s="43" t="s">
        <v>35</v>
      </c>
      <c r="G89" s="43">
        <v>1</v>
      </c>
      <c r="H89" s="44">
        <v>4000</v>
      </c>
      <c r="I89" s="44">
        <f t="shared" si="1"/>
        <v>4000</v>
      </c>
    </row>
    <row r="90" spans="2:10" s="45" customFormat="1" ht="13" customHeight="1">
      <c r="B90" s="34" t="s">
        <v>23</v>
      </c>
      <c r="C90" s="36" t="s">
        <v>75</v>
      </c>
      <c r="D90" s="11"/>
      <c r="E90" s="42" t="s">
        <v>85</v>
      </c>
      <c r="F90" s="43" t="s">
        <v>43</v>
      </c>
      <c r="G90" s="43">
        <v>1</v>
      </c>
      <c r="H90" s="44">
        <v>3000</v>
      </c>
      <c r="I90" s="44">
        <f t="shared" si="1"/>
        <v>3000</v>
      </c>
    </row>
    <row r="91" spans="2:10" s="45" customFormat="1" ht="13" customHeight="1">
      <c r="B91" s="34" t="s">
        <v>23</v>
      </c>
      <c r="C91" s="36" t="s">
        <v>75</v>
      </c>
      <c r="D91" s="11"/>
      <c r="E91" s="42" t="s">
        <v>86</v>
      </c>
      <c r="F91" s="43" t="s">
        <v>35</v>
      </c>
      <c r="G91" s="43">
        <v>2</v>
      </c>
      <c r="H91" s="44">
        <v>2500</v>
      </c>
      <c r="I91" s="44">
        <f t="shared" si="1"/>
        <v>5000</v>
      </c>
    </row>
    <row r="92" spans="2:10" s="45" customFormat="1" ht="13" customHeight="1">
      <c r="B92" s="34" t="s">
        <v>23</v>
      </c>
      <c r="C92" s="36" t="s">
        <v>75</v>
      </c>
      <c r="D92" s="11"/>
      <c r="E92" s="42" t="s">
        <v>87</v>
      </c>
      <c r="F92" s="43" t="s">
        <v>35</v>
      </c>
      <c r="G92" s="43">
        <v>2</v>
      </c>
      <c r="H92" s="44">
        <v>7500</v>
      </c>
      <c r="I92" s="44">
        <f t="shared" si="1"/>
        <v>15000</v>
      </c>
    </row>
    <row r="93" spans="2:10" s="45" customFormat="1" ht="13" customHeight="1">
      <c r="B93" s="34" t="s">
        <v>23</v>
      </c>
      <c r="C93" s="36" t="s">
        <v>75</v>
      </c>
      <c r="D93" s="11"/>
      <c r="E93" s="42" t="s">
        <v>88</v>
      </c>
      <c r="F93" s="43" t="s">
        <v>35</v>
      </c>
      <c r="G93" s="43">
        <v>1</v>
      </c>
      <c r="H93" s="44">
        <v>1200</v>
      </c>
      <c r="I93" s="44">
        <f t="shared" si="1"/>
        <v>1200</v>
      </c>
    </row>
    <row r="94" spans="2:10" s="45" customFormat="1" ht="13" customHeight="1">
      <c r="B94" s="34" t="s">
        <v>23</v>
      </c>
      <c r="C94" s="36" t="s">
        <v>75</v>
      </c>
      <c r="D94" s="11"/>
      <c r="E94" s="71" t="s">
        <v>89</v>
      </c>
      <c r="F94" s="72" t="s">
        <v>35</v>
      </c>
      <c r="G94" s="72">
        <v>1</v>
      </c>
      <c r="H94" s="73">
        <v>6500</v>
      </c>
      <c r="I94" s="73">
        <v>6500</v>
      </c>
    </row>
    <row r="95" spans="2:10" s="45" customFormat="1" ht="13" customHeight="1" thickBot="1">
      <c r="B95" s="34" t="s">
        <v>23</v>
      </c>
      <c r="C95" s="36" t="s">
        <v>75</v>
      </c>
      <c r="D95" s="11"/>
      <c r="E95" s="74" t="s">
        <v>90</v>
      </c>
      <c r="F95" s="75" t="s">
        <v>91</v>
      </c>
      <c r="G95" s="75">
        <v>1</v>
      </c>
      <c r="H95" s="76">
        <v>10000</v>
      </c>
      <c r="I95" s="76">
        <f>G95*H95</f>
        <v>10000</v>
      </c>
      <c r="J95" s="77"/>
    </row>
    <row r="96" spans="2:10" s="3" customFormat="1" ht="13" customHeight="1" thickBot="1">
      <c r="B96" s="34" t="s">
        <v>23</v>
      </c>
      <c r="C96" s="36" t="s">
        <v>75</v>
      </c>
      <c r="D96" s="11"/>
      <c r="E96" s="46" t="s">
        <v>30</v>
      </c>
      <c r="F96" s="51"/>
      <c r="G96" s="52"/>
      <c r="H96" s="53"/>
      <c r="I96" s="47">
        <f>SUM(I82:I95)</f>
        <v>94700</v>
      </c>
      <c r="J96" s="4"/>
    </row>
    <row r="97" spans="1:132" s="11" customFormat="1" ht="13" customHeight="1">
      <c r="B97" s="34" t="s">
        <v>23</v>
      </c>
      <c r="C97" s="36" t="s">
        <v>75</v>
      </c>
      <c r="E97" s="48"/>
      <c r="F97" s="49"/>
      <c r="G97" s="49"/>
      <c r="H97" s="49"/>
      <c r="I97" s="49"/>
      <c r="J97" s="4"/>
      <c r="K97" s="3"/>
      <c r="L97" s="3"/>
    </row>
    <row r="98" spans="1:132" s="11" customFormat="1" ht="13" customHeight="1">
      <c r="B98" s="34" t="s">
        <v>23</v>
      </c>
      <c r="C98" s="36" t="s">
        <v>92</v>
      </c>
      <c r="E98" s="41" t="s">
        <v>93</v>
      </c>
      <c r="F98" s="13" t="s">
        <v>5</v>
      </c>
      <c r="G98" s="13" t="s">
        <v>6</v>
      </c>
      <c r="H98" s="13" t="s">
        <v>27</v>
      </c>
      <c r="I98" s="13" t="s">
        <v>8</v>
      </c>
    </row>
    <row r="99" spans="1:132" s="42" customFormat="1" ht="13" customHeight="1" thickBot="1">
      <c r="A99" s="60"/>
      <c r="B99" s="34" t="s">
        <v>23</v>
      </c>
      <c r="C99" s="36" t="s">
        <v>92</v>
      </c>
      <c r="D99" s="11"/>
      <c r="E99" s="42" t="s">
        <v>94</v>
      </c>
      <c r="F99" s="43" t="s">
        <v>43</v>
      </c>
      <c r="G99" s="43"/>
      <c r="H99" s="44"/>
      <c r="I99" s="44">
        <v>0</v>
      </c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  <c r="AT99" s="60"/>
      <c r="AU99" s="60"/>
      <c r="AV99" s="60"/>
      <c r="AW99" s="60"/>
      <c r="AX99" s="60"/>
      <c r="AY99" s="60"/>
      <c r="AZ99" s="60"/>
      <c r="BA99" s="60"/>
      <c r="BB99" s="60"/>
      <c r="BC99" s="60"/>
      <c r="BD99" s="60"/>
      <c r="BE99" s="60"/>
      <c r="BF99" s="60"/>
      <c r="BG99" s="60"/>
      <c r="BH99" s="60"/>
      <c r="BI99" s="60"/>
      <c r="BJ99" s="60"/>
      <c r="BK99" s="60"/>
      <c r="BL99" s="60"/>
      <c r="BM99" s="60"/>
      <c r="BN99" s="60"/>
      <c r="BO99" s="60"/>
      <c r="BP99" s="60"/>
      <c r="BQ99" s="60"/>
      <c r="BR99" s="60"/>
      <c r="BS99" s="60"/>
      <c r="BT99" s="60"/>
      <c r="BU99" s="60"/>
      <c r="BV99" s="60"/>
      <c r="BW99" s="60"/>
      <c r="BX99" s="60"/>
      <c r="BY99" s="60"/>
      <c r="BZ99" s="60"/>
      <c r="CA99" s="60"/>
      <c r="CB99" s="60"/>
      <c r="CC99" s="60"/>
      <c r="CD99" s="60"/>
      <c r="CE99" s="60"/>
      <c r="CF99" s="60"/>
      <c r="CG99" s="60"/>
      <c r="CH99" s="60"/>
      <c r="CI99" s="60"/>
      <c r="CJ99" s="60"/>
      <c r="CK99" s="60"/>
      <c r="CL99" s="60"/>
      <c r="CM99" s="60"/>
      <c r="CN99" s="60"/>
      <c r="CO99" s="60"/>
      <c r="CP99" s="60"/>
      <c r="CQ99" s="60"/>
      <c r="CR99" s="60"/>
      <c r="CS99" s="60"/>
      <c r="CT99" s="60"/>
      <c r="CU99" s="60"/>
      <c r="CV99" s="60"/>
      <c r="CW99" s="60"/>
      <c r="CX99" s="60"/>
      <c r="CY99" s="60"/>
      <c r="CZ99" s="60"/>
      <c r="DA99" s="60"/>
      <c r="DB99" s="60"/>
      <c r="DC99" s="60"/>
      <c r="DD99" s="60"/>
      <c r="DE99" s="60"/>
      <c r="DF99" s="60"/>
      <c r="DG99" s="60"/>
      <c r="DH99" s="60"/>
      <c r="DI99" s="60"/>
      <c r="DJ99" s="60"/>
      <c r="DK99" s="60"/>
      <c r="DL99" s="60"/>
      <c r="DM99" s="60"/>
      <c r="DN99" s="60"/>
      <c r="DO99" s="60"/>
      <c r="DP99" s="60"/>
      <c r="DQ99" s="60"/>
      <c r="DR99" s="60"/>
      <c r="DS99" s="60"/>
      <c r="DT99" s="60"/>
      <c r="DU99" s="60"/>
      <c r="DV99" s="60"/>
      <c r="DW99" s="60"/>
      <c r="DX99" s="60"/>
      <c r="DY99" s="60"/>
      <c r="DZ99" s="60"/>
      <c r="EA99" s="60"/>
      <c r="EB99" s="62"/>
    </row>
    <row r="100" spans="1:132" s="3" customFormat="1" ht="13" customHeight="1" thickBot="1">
      <c r="B100" s="34" t="s">
        <v>23</v>
      </c>
      <c r="C100" s="36" t="s">
        <v>92</v>
      </c>
      <c r="D100" s="11"/>
      <c r="E100" s="46" t="s">
        <v>30</v>
      </c>
      <c r="F100" s="51"/>
      <c r="G100" s="52"/>
      <c r="H100" s="53" t="s">
        <v>95</v>
      </c>
      <c r="I100" s="47">
        <v>0</v>
      </c>
      <c r="J100" s="4"/>
    </row>
    <row r="101" spans="1:132" s="11" customFormat="1" ht="13" customHeight="1">
      <c r="B101" s="34" t="s">
        <v>23</v>
      </c>
      <c r="C101" s="36" t="s">
        <v>92</v>
      </c>
      <c r="E101" s="48"/>
      <c r="F101" s="49"/>
      <c r="G101" s="49"/>
      <c r="H101" s="49"/>
      <c r="I101" s="49"/>
      <c r="J101" s="4"/>
      <c r="K101" s="3"/>
      <c r="L101" s="3"/>
    </row>
    <row r="102" spans="1:132" s="11" customFormat="1" ht="13" customHeight="1">
      <c r="B102" s="34" t="s">
        <v>23</v>
      </c>
      <c r="C102" s="36" t="s">
        <v>96</v>
      </c>
      <c r="E102" s="41" t="s">
        <v>97</v>
      </c>
      <c r="F102" s="13" t="s">
        <v>5</v>
      </c>
      <c r="G102" s="13" t="s">
        <v>6</v>
      </c>
      <c r="H102" s="78" t="s">
        <v>27</v>
      </c>
      <c r="I102" s="13" t="s">
        <v>8</v>
      </c>
    </row>
    <row r="103" spans="1:132" s="45" customFormat="1" ht="13" customHeight="1">
      <c r="B103" s="34" t="s">
        <v>23</v>
      </c>
      <c r="C103" s="36" t="s">
        <v>96</v>
      </c>
      <c r="D103" s="11"/>
      <c r="E103" s="42" t="s">
        <v>98</v>
      </c>
      <c r="F103" s="43" t="s">
        <v>35</v>
      </c>
      <c r="G103" s="43">
        <v>1</v>
      </c>
      <c r="H103" s="44">
        <v>4200</v>
      </c>
      <c r="I103" s="44">
        <f>H103</f>
        <v>4200</v>
      </c>
    </row>
    <row r="104" spans="1:132" s="45" customFormat="1" ht="13" customHeight="1" thickBot="1">
      <c r="B104" s="34" t="s">
        <v>23</v>
      </c>
      <c r="C104" s="36" t="s">
        <v>96</v>
      </c>
      <c r="D104" s="11"/>
      <c r="E104" s="42" t="s">
        <v>99</v>
      </c>
      <c r="F104" s="43" t="s">
        <v>43</v>
      </c>
      <c r="G104" s="43">
        <v>1</v>
      </c>
      <c r="H104" s="44">
        <v>1500</v>
      </c>
      <c r="I104" s="44">
        <f>G104*H104</f>
        <v>1500</v>
      </c>
    </row>
    <row r="105" spans="1:132" s="45" customFormat="1" ht="13" customHeight="1" thickBot="1">
      <c r="B105" s="34" t="s">
        <v>23</v>
      </c>
      <c r="C105" s="36" t="s">
        <v>96</v>
      </c>
      <c r="D105" s="11"/>
      <c r="E105" s="46" t="s">
        <v>30</v>
      </c>
      <c r="F105" s="51"/>
      <c r="G105" s="52"/>
      <c r="H105" s="53"/>
      <c r="I105" s="47">
        <f>SUM(I103:I104)</f>
        <v>5700</v>
      </c>
    </row>
    <row r="106" spans="1:132" s="45" customFormat="1" ht="13" customHeight="1" thickBot="1">
      <c r="B106" s="34" t="s">
        <v>23</v>
      </c>
      <c r="C106" s="36" t="s">
        <v>96</v>
      </c>
      <c r="D106" s="11"/>
      <c r="E106" s="60"/>
      <c r="F106" s="52"/>
      <c r="G106" s="52"/>
      <c r="H106" s="53"/>
      <c r="I106" s="53"/>
    </row>
    <row r="107" spans="1:132" s="3" customFormat="1" ht="43" customHeight="1" thickBot="1">
      <c r="B107" s="79" t="s">
        <v>23</v>
      </c>
      <c r="C107" s="32" t="s">
        <v>100</v>
      </c>
      <c r="D107" s="11"/>
      <c r="E107" s="162" t="s">
        <v>101</v>
      </c>
      <c r="F107" s="163"/>
      <c r="G107" s="163"/>
      <c r="H107" s="164"/>
      <c r="I107" s="33">
        <f>I29+I38+I43+I49+I54+I59+I66+I70+I75+I96+I100+I105</f>
        <v>185546</v>
      </c>
    </row>
    <row r="108" spans="1:132" s="45" customFormat="1" ht="43" customHeight="1">
      <c r="B108" s="34" t="s">
        <v>23</v>
      </c>
      <c r="C108" s="36" t="s">
        <v>100</v>
      </c>
      <c r="D108" s="11"/>
      <c r="E108" s="60"/>
      <c r="F108" s="52"/>
      <c r="G108" s="52"/>
      <c r="H108" s="53"/>
      <c r="I108" s="53"/>
    </row>
    <row r="109" spans="1:132" s="35" customFormat="1" ht="43" customHeight="1">
      <c r="B109" s="80" t="s">
        <v>102</v>
      </c>
      <c r="C109" s="36" t="s">
        <v>102</v>
      </c>
      <c r="D109" s="11"/>
      <c r="E109" s="37" t="s">
        <v>1</v>
      </c>
      <c r="F109" s="38">
        <f>G4</f>
        <v>296</v>
      </c>
      <c r="G109" s="39" t="s">
        <v>24</v>
      </c>
      <c r="H109" s="39"/>
      <c r="I109" s="40"/>
    </row>
    <row r="110" spans="1:132" s="3" customFormat="1" ht="13" customHeight="1">
      <c r="B110" s="80" t="s">
        <v>102</v>
      </c>
      <c r="C110" s="36" t="s">
        <v>102</v>
      </c>
      <c r="D110" s="11"/>
      <c r="E110" s="5"/>
      <c r="F110" s="51"/>
      <c r="G110" s="52"/>
      <c r="H110" s="53"/>
      <c r="I110" s="64"/>
      <c r="J110" s="4"/>
    </row>
    <row r="111" spans="1:132" s="11" customFormat="1" ht="13" customHeight="1">
      <c r="B111" s="80" t="s">
        <v>102</v>
      </c>
      <c r="C111" s="36" t="s">
        <v>25</v>
      </c>
      <c r="E111" s="41" t="s">
        <v>26</v>
      </c>
      <c r="F111" s="13" t="s">
        <v>5</v>
      </c>
      <c r="G111" s="13" t="s">
        <v>6</v>
      </c>
      <c r="H111" s="13" t="s">
        <v>27</v>
      </c>
      <c r="I111" s="13" t="s">
        <v>8</v>
      </c>
    </row>
    <row r="112" spans="1:132" s="45" customFormat="1" ht="13" customHeight="1">
      <c r="B112" s="80" t="s">
        <v>102</v>
      </c>
      <c r="C112" s="36" t="s">
        <v>25</v>
      </c>
      <c r="D112" s="11"/>
      <c r="E112" s="81" t="s">
        <v>103</v>
      </c>
      <c r="F112" s="43" t="s">
        <v>29</v>
      </c>
      <c r="G112" s="43">
        <v>296</v>
      </c>
      <c r="H112" s="44">
        <v>22</v>
      </c>
      <c r="I112" s="44">
        <f>G112*H112</f>
        <v>6512</v>
      </c>
    </row>
    <row r="113" spans="2:10" s="45" customFormat="1" ht="13" customHeight="1" thickBot="1">
      <c r="B113" s="80" t="s">
        <v>102</v>
      </c>
      <c r="C113" s="36" t="s">
        <v>25</v>
      </c>
      <c r="D113" s="11"/>
      <c r="E113" s="81" t="s">
        <v>104</v>
      </c>
      <c r="F113" s="43" t="s">
        <v>29</v>
      </c>
      <c r="G113" s="43">
        <v>296</v>
      </c>
      <c r="H113" s="44">
        <v>25</v>
      </c>
      <c r="I113" s="44">
        <f>G113*H113</f>
        <v>7400</v>
      </c>
    </row>
    <row r="114" spans="2:10" s="3" customFormat="1" ht="13" customHeight="1" thickBot="1">
      <c r="B114" s="80" t="s">
        <v>102</v>
      </c>
      <c r="C114" s="36" t="s">
        <v>25</v>
      </c>
      <c r="D114" s="11"/>
      <c r="E114" s="46" t="s">
        <v>30</v>
      </c>
      <c r="F114" s="51"/>
      <c r="G114" s="52"/>
      <c r="H114" s="53"/>
      <c r="I114" s="47">
        <f>SUM(I112:I113)</f>
        <v>13912</v>
      </c>
      <c r="J114" s="4"/>
    </row>
    <row r="115" spans="2:10" s="3" customFormat="1" ht="13" customHeight="1">
      <c r="B115" s="80"/>
      <c r="C115" s="36"/>
      <c r="D115" s="11"/>
      <c r="E115" s="46"/>
      <c r="F115" s="51"/>
      <c r="G115" s="52"/>
      <c r="H115" s="53"/>
      <c r="I115" s="82"/>
      <c r="J115" s="4"/>
    </row>
    <row r="116" spans="2:10" s="11" customFormat="1" ht="13" customHeight="1">
      <c r="B116" s="80" t="s">
        <v>102</v>
      </c>
      <c r="C116" s="36" t="s">
        <v>31</v>
      </c>
      <c r="E116" s="41" t="s">
        <v>105</v>
      </c>
      <c r="F116" s="13" t="s">
        <v>5</v>
      </c>
      <c r="G116" s="13" t="s">
        <v>6</v>
      </c>
      <c r="H116" s="13" t="s">
        <v>27</v>
      </c>
      <c r="I116" s="13" t="s">
        <v>8</v>
      </c>
    </row>
    <row r="117" spans="2:10" s="45" customFormat="1" ht="13" customHeight="1">
      <c r="B117" s="80" t="s">
        <v>102</v>
      </c>
      <c r="C117" s="36" t="s">
        <v>31</v>
      </c>
      <c r="D117" s="11"/>
      <c r="E117" s="42" t="s">
        <v>106</v>
      </c>
      <c r="F117" s="43"/>
      <c r="G117" s="43"/>
      <c r="H117" s="44"/>
      <c r="I117" s="44">
        <v>750</v>
      </c>
    </row>
    <row r="118" spans="2:10" s="45" customFormat="1" ht="13" customHeight="1">
      <c r="B118" s="80" t="s">
        <v>102</v>
      </c>
      <c r="C118" s="36" t="s">
        <v>31</v>
      </c>
      <c r="D118" s="11"/>
      <c r="E118" s="42" t="s">
        <v>107</v>
      </c>
      <c r="F118" s="43" t="s">
        <v>29</v>
      </c>
      <c r="G118" s="43">
        <f>SUM(G4)</f>
        <v>296</v>
      </c>
      <c r="H118" s="44">
        <v>25</v>
      </c>
      <c r="I118" s="44">
        <f>G118*H118</f>
        <v>7400</v>
      </c>
    </row>
    <row r="119" spans="2:10" s="45" customFormat="1" ht="13" customHeight="1" thickBot="1">
      <c r="B119" s="80" t="s">
        <v>102</v>
      </c>
      <c r="C119" s="36" t="s">
        <v>31</v>
      </c>
      <c r="D119" s="11"/>
      <c r="E119" s="42" t="s">
        <v>108</v>
      </c>
      <c r="F119" s="43" t="s">
        <v>29</v>
      </c>
      <c r="G119" s="43">
        <v>9</v>
      </c>
      <c r="H119" s="44">
        <v>110</v>
      </c>
      <c r="I119" s="44">
        <f>G119*H119</f>
        <v>990</v>
      </c>
    </row>
    <row r="120" spans="2:10" s="3" customFormat="1" ht="13" customHeight="1" thickBot="1">
      <c r="B120" s="80" t="s">
        <v>102</v>
      </c>
      <c r="C120" s="36" t="s">
        <v>31</v>
      </c>
      <c r="D120" s="11"/>
      <c r="E120" s="46" t="s">
        <v>30</v>
      </c>
      <c r="F120" s="51"/>
      <c r="G120" s="52"/>
      <c r="H120" s="53"/>
      <c r="I120" s="47">
        <f>SUM(I117:I119)</f>
        <v>9140</v>
      </c>
      <c r="J120" s="4"/>
    </row>
    <row r="121" spans="2:10" s="3" customFormat="1" ht="13" customHeight="1">
      <c r="B121" s="80" t="s">
        <v>102</v>
      </c>
      <c r="C121" s="36" t="s">
        <v>31</v>
      </c>
      <c r="D121" s="11"/>
      <c r="E121" s="46"/>
      <c r="F121" s="51"/>
      <c r="G121" s="52"/>
      <c r="H121" s="53"/>
      <c r="I121" s="82"/>
      <c r="J121" s="4"/>
    </row>
    <row r="122" spans="2:10" s="11" customFormat="1" ht="13" customHeight="1">
      <c r="B122" s="80" t="s">
        <v>102</v>
      </c>
      <c r="C122" s="36" t="s">
        <v>40</v>
      </c>
      <c r="E122" s="54" t="s">
        <v>41</v>
      </c>
      <c r="F122" s="13" t="s">
        <v>5</v>
      </c>
      <c r="G122" s="13" t="s">
        <v>6</v>
      </c>
      <c r="H122" s="13" t="s">
        <v>27</v>
      </c>
      <c r="I122" s="13" t="s">
        <v>8</v>
      </c>
    </row>
    <row r="123" spans="2:10" s="45" customFormat="1" ht="13" customHeight="1">
      <c r="B123" s="80" t="s">
        <v>102</v>
      </c>
      <c r="C123" s="36" t="s">
        <v>40</v>
      </c>
      <c r="D123" s="11"/>
      <c r="E123" s="42" t="s">
        <v>109</v>
      </c>
      <c r="F123" s="43" t="s">
        <v>29</v>
      </c>
      <c r="G123" s="58">
        <v>0</v>
      </c>
      <c r="H123" s="59">
        <v>70</v>
      </c>
      <c r="I123" s="59">
        <f>G123*H123</f>
        <v>0</v>
      </c>
    </row>
    <row r="124" spans="2:10" s="45" customFormat="1" ht="13" customHeight="1" thickBot="1">
      <c r="B124" s="80" t="s">
        <v>102</v>
      </c>
      <c r="C124" s="36" t="s">
        <v>40</v>
      </c>
      <c r="D124" s="11"/>
      <c r="E124" s="42" t="s">
        <v>110</v>
      </c>
      <c r="F124" s="43" t="s">
        <v>111</v>
      </c>
      <c r="G124" s="58">
        <v>1</v>
      </c>
      <c r="H124" s="59">
        <v>2000</v>
      </c>
      <c r="I124" s="59">
        <f>G124*H124</f>
        <v>2000</v>
      </c>
    </row>
    <row r="125" spans="2:10" s="3" customFormat="1" ht="13" customHeight="1" thickBot="1">
      <c r="B125" s="80" t="s">
        <v>102</v>
      </c>
      <c r="C125" s="36" t="s">
        <v>40</v>
      </c>
      <c r="D125" s="11"/>
      <c r="E125" s="46" t="s">
        <v>30</v>
      </c>
      <c r="F125" s="51"/>
      <c r="G125" s="52"/>
      <c r="H125" s="53"/>
      <c r="I125" s="47">
        <f>SUM(I123:I124)</f>
        <v>2000</v>
      </c>
      <c r="J125" s="4"/>
    </row>
    <row r="126" spans="2:10" s="3" customFormat="1" ht="13" customHeight="1">
      <c r="B126" s="80" t="s">
        <v>102</v>
      </c>
      <c r="C126" s="36" t="s">
        <v>40</v>
      </c>
      <c r="D126" s="11"/>
      <c r="E126" s="46"/>
      <c r="F126" s="51"/>
      <c r="G126" s="52"/>
      <c r="H126" s="53"/>
      <c r="I126" s="82"/>
      <c r="J126" s="4"/>
    </row>
    <row r="127" spans="2:10" s="11" customFormat="1" ht="13" customHeight="1">
      <c r="B127" s="80" t="s">
        <v>102</v>
      </c>
      <c r="C127" s="36" t="s">
        <v>46</v>
      </c>
      <c r="E127" s="41" t="s">
        <v>112</v>
      </c>
      <c r="F127" s="13" t="s">
        <v>5</v>
      </c>
      <c r="G127" s="13" t="s">
        <v>6</v>
      </c>
      <c r="H127" s="13"/>
      <c r="I127" s="13"/>
    </row>
    <row r="128" spans="2:10" s="45" customFormat="1" ht="13" customHeight="1">
      <c r="B128" s="80" t="s">
        <v>102</v>
      </c>
      <c r="C128" s="36" t="s">
        <v>46</v>
      </c>
      <c r="D128" s="11"/>
      <c r="E128" s="42" t="s">
        <v>113</v>
      </c>
      <c r="F128" s="43" t="s">
        <v>29</v>
      </c>
      <c r="G128" s="58">
        <v>79</v>
      </c>
      <c r="H128" s="59">
        <v>59</v>
      </c>
      <c r="I128" s="59">
        <f>SUM(H128*G128)</f>
        <v>4661</v>
      </c>
    </row>
    <row r="129" spans="2:12" s="45" customFormat="1" ht="13" customHeight="1">
      <c r="B129" s="80" t="s">
        <v>102</v>
      </c>
      <c r="C129" s="36" t="s">
        <v>46</v>
      </c>
      <c r="D129" s="11"/>
      <c r="E129" s="42" t="s">
        <v>114</v>
      </c>
      <c r="F129" s="43" t="s">
        <v>29</v>
      </c>
      <c r="G129" s="58">
        <v>217</v>
      </c>
      <c r="H129" s="59">
        <v>70</v>
      </c>
      <c r="I129" s="83">
        <f>G129*H129</f>
        <v>15190</v>
      </c>
    </row>
    <row r="130" spans="2:12" s="45" customFormat="1" ht="13" customHeight="1" thickBot="1">
      <c r="B130" s="80" t="s">
        <v>102</v>
      </c>
      <c r="C130" s="36" t="s">
        <v>46</v>
      </c>
      <c r="D130" s="11"/>
      <c r="E130" s="42" t="s">
        <v>115</v>
      </c>
      <c r="F130" s="43"/>
      <c r="G130" s="58"/>
      <c r="H130" s="59"/>
      <c r="I130" s="83">
        <v>2000</v>
      </c>
    </row>
    <row r="131" spans="2:12" s="3" customFormat="1" ht="13" customHeight="1" thickBot="1">
      <c r="B131" s="80" t="s">
        <v>102</v>
      </c>
      <c r="C131" s="36" t="s">
        <v>46</v>
      </c>
      <c r="D131" s="11"/>
      <c r="E131" s="46" t="s">
        <v>30</v>
      </c>
      <c r="F131" s="51"/>
      <c r="G131" s="52"/>
      <c r="H131" s="53"/>
      <c r="I131" s="47">
        <f>SUM(I128:I130)</f>
        <v>21851</v>
      </c>
      <c r="J131" s="4"/>
    </row>
    <row r="132" spans="2:12" s="3" customFormat="1" ht="13" customHeight="1">
      <c r="B132" s="80" t="s">
        <v>102</v>
      </c>
      <c r="C132" s="36" t="s">
        <v>46</v>
      </c>
      <c r="D132" s="11"/>
      <c r="E132" s="46"/>
      <c r="F132" s="51"/>
      <c r="G132" s="52"/>
      <c r="H132" s="53"/>
      <c r="I132" s="82"/>
      <c r="J132" s="4"/>
    </row>
    <row r="133" spans="2:12" s="11" customFormat="1" ht="13" customHeight="1">
      <c r="B133" s="80" t="s">
        <v>102</v>
      </c>
      <c r="C133" s="36" t="b">
        <v>0</v>
      </c>
      <c r="E133" s="54" t="s">
        <v>51</v>
      </c>
      <c r="F133" s="13" t="s">
        <v>5</v>
      </c>
      <c r="G133" s="13" t="s">
        <v>6</v>
      </c>
      <c r="H133" s="13" t="s">
        <v>27</v>
      </c>
      <c r="I133" s="13" t="s">
        <v>8</v>
      </c>
    </row>
    <row r="134" spans="2:12" s="45" customFormat="1" ht="13" customHeight="1" thickBot="1">
      <c r="B134" s="80" t="s">
        <v>102</v>
      </c>
      <c r="C134" s="36" t="b">
        <v>0</v>
      </c>
      <c r="D134" s="11"/>
      <c r="E134" s="84" t="s">
        <v>116</v>
      </c>
      <c r="F134" s="43" t="s">
        <v>29</v>
      </c>
      <c r="G134" s="85">
        <v>0</v>
      </c>
      <c r="H134" s="86">
        <v>70</v>
      </c>
      <c r="I134" s="86">
        <f>SUM(H134*G134)</f>
        <v>0</v>
      </c>
    </row>
    <row r="135" spans="2:12" s="3" customFormat="1" ht="13" customHeight="1" thickBot="1">
      <c r="B135" s="80" t="s">
        <v>102</v>
      </c>
      <c r="C135" s="36" t="b">
        <v>0</v>
      </c>
      <c r="D135" s="11"/>
      <c r="E135" s="46" t="s">
        <v>30</v>
      </c>
      <c r="F135" s="51"/>
      <c r="G135" s="52"/>
      <c r="H135" s="53"/>
      <c r="I135" s="47">
        <f>SUM(I134:I134)</f>
        <v>0</v>
      </c>
      <c r="J135" s="4"/>
    </row>
    <row r="136" spans="2:12" s="3" customFormat="1" ht="13" customHeight="1">
      <c r="B136" s="80" t="s">
        <v>102</v>
      </c>
      <c r="C136" s="36" t="b">
        <v>0</v>
      </c>
      <c r="D136" s="11"/>
      <c r="E136" s="46"/>
      <c r="F136" s="51"/>
      <c r="G136" s="52"/>
      <c r="H136" s="53"/>
      <c r="I136" s="82"/>
      <c r="J136" s="4"/>
    </row>
    <row r="137" spans="2:12" s="11" customFormat="1" ht="13" customHeight="1">
      <c r="B137" s="80" t="s">
        <v>102</v>
      </c>
      <c r="C137" s="36" t="s">
        <v>54</v>
      </c>
      <c r="E137" s="54" t="s">
        <v>55</v>
      </c>
      <c r="F137" s="13" t="s">
        <v>5</v>
      </c>
      <c r="G137" s="13" t="s">
        <v>6</v>
      </c>
      <c r="H137" s="13" t="s">
        <v>27</v>
      </c>
      <c r="I137" s="13" t="s">
        <v>8</v>
      </c>
    </row>
    <row r="138" spans="2:12" s="45" customFormat="1" ht="13" customHeight="1">
      <c r="B138" s="80" t="s">
        <v>102</v>
      </c>
      <c r="C138" s="36" t="s">
        <v>54</v>
      </c>
      <c r="D138" s="11"/>
      <c r="E138" s="42" t="s">
        <v>117</v>
      </c>
      <c r="F138" s="43" t="s">
        <v>43</v>
      </c>
      <c r="G138" s="43">
        <v>1</v>
      </c>
      <c r="H138" s="44">
        <v>17000</v>
      </c>
      <c r="I138" s="44">
        <f>G138*H138</f>
        <v>17000</v>
      </c>
    </row>
    <row r="139" spans="2:12" s="45" customFormat="1" ht="13" customHeight="1" thickBot="1">
      <c r="B139" s="80"/>
      <c r="C139" s="36"/>
      <c r="D139" s="11"/>
      <c r="E139" s="42" t="s">
        <v>118</v>
      </c>
      <c r="F139" s="43" t="s">
        <v>43</v>
      </c>
      <c r="G139" s="43">
        <v>1</v>
      </c>
      <c r="H139" s="44">
        <v>2500</v>
      </c>
      <c r="I139" s="50">
        <f>G139*H139</f>
        <v>2500</v>
      </c>
    </row>
    <row r="140" spans="2:12" s="3" customFormat="1" ht="13" customHeight="1" thickBot="1">
      <c r="B140" s="80" t="s">
        <v>102</v>
      </c>
      <c r="C140" s="36" t="s">
        <v>54</v>
      </c>
      <c r="D140" s="11"/>
      <c r="E140" s="46" t="s">
        <v>30</v>
      </c>
      <c r="F140" s="51"/>
      <c r="G140" s="52"/>
      <c r="H140" s="53"/>
      <c r="I140" s="47">
        <f>SUM(I138:I139)</f>
        <v>19500</v>
      </c>
      <c r="J140" s="4"/>
    </row>
    <row r="141" spans="2:12" s="3" customFormat="1" ht="13" customHeight="1">
      <c r="B141" s="80" t="s">
        <v>102</v>
      </c>
      <c r="C141" s="36" t="s">
        <v>54</v>
      </c>
      <c r="D141" s="11"/>
      <c r="E141" s="46"/>
      <c r="F141" s="51"/>
      <c r="G141" s="52"/>
      <c r="H141" s="53"/>
      <c r="I141" s="82"/>
      <c r="J141" s="4"/>
    </row>
    <row r="142" spans="2:12" s="11" customFormat="1" ht="13" customHeight="1">
      <c r="B142" s="80" t="s">
        <v>102</v>
      </c>
      <c r="C142" s="36" t="s">
        <v>58</v>
      </c>
      <c r="E142" s="54" t="s">
        <v>119</v>
      </c>
      <c r="F142" s="13" t="s">
        <v>5</v>
      </c>
      <c r="G142" s="13" t="s">
        <v>6</v>
      </c>
      <c r="H142" s="13" t="s">
        <v>27</v>
      </c>
      <c r="I142" s="13" t="s">
        <v>8</v>
      </c>
    </row>
    <row r="143" spans="2:12" s="45" customFormat="1" ht="13" customHeight="1">
      <c r="B143" s="80" t="s">
        <v>102</v>
      </c>
      <c r="C143" s="36" t="s">
        <v>58</v>
      </c>
      <c r="D143" s="11"/>
      <c r="E143" s="42" t="s">
        <v>120</v>
      </c>
      <c r="F143" s="58" t="s">
        <v>43</v>
      </c>
      <c r="G143" s="43"/>
      <c r="H143" s="44"/>
      <c r="I143" s="44">
        <v>500</v>
      </c>
      <c r="J143" s="11"/>
      <c r="K143" s="11"/>
      <c r="L143" s="11"/>
    </row>
    <row r="144" spans="2:12" s="45" customFormat="1" ht="13" customHeight="1" thickBot="1">
      <c r="B144" s="80" t="s">
        <v>102</v>
      </c>
      <c r="C144" s="36" t="s">
        <v>58</v>
      </c>
      <c r="D144" s="11"/>
      <c r="E144" s="42" t="s">
        <v>121</v>
      </c>
      <c r="F144" s="58" t="s">
        <v>43</v>
      </c>
      <c r="G144" s="43"/>
      <c r="H144" s="44"/>
      <c r="I144" s="44">
        <v>1500</v>
      </c>
      <c r="J144" s="11"/>
      <c r="K144" s="11"/>
      <c r="L144" s="11"/>
    </row>
    <row r="145" spans="2:10" s="3" customFormat="1" ht="13" customHeight="1" thickBot="1">
      <c r="B145" s="80" t="s">
        <v>102</v>
      </c>
      <c r="C145" s="36" t="s">
        <v>58</v>
      </c>
      <c r="D145" s="11"/>
      <c r="E145" s="46" t="s">
        <v>30</v>
      </c>
      <c r="F145" s="51"/>
      <c r="G145" s="52"/>
      <c r="H145" s="53"/>
      <c r="I145" s="47">
        <f>SUM(I143:I144)</f>
        <v>2000</v>
      </c>
      <c r="J145" s="4"/>
    </row>
    <row r="146" spans="2:10" s="3" customFormat="1" ht="13" customHeight="1">
      <c r="B146" s="80" t="s">
        <v>102</v>
      </c>
      <c r="C146" s="36" t="s">
        <v>58</v>
      </c>
      <c r="D146" s="11"/>
      <c r="E146" s="46"/>
      <c r="F146" s="51"/>
      <c r="G146" s="52"/>
      <c r="H146" s="53"/>
      <c r="I146" s="82"/>
      <c r="J146" s="4"/>
    </row>
    <row r="147" spans="2:10" s="11" customFormat="1" ht="13" customHeight="1">
      <c r="B147" s="80" t="s">
        <v>102</v>
      </c>
      <c r="C147" s="36" t="s">
        <v>65</v>
      </c>
      <c r="E147" s="54" t="s">
        <v>65</v>
      </c>
      <c r="F147" s="13" t="s">
        <v>5</v>
      </c>
      <c r="G147" s="13" t="s">
        <v>6</v>
      </c>
      <c r="H147" s="13" t="s">
        <v>27</v>
      </c>
      <c r="I147" s="13" t="s">
        <v>8</v>
      </c>
    </row>
    <row r="148" spans="2:10" s="45" customFormat="1" ht="13" customHeight="1">
      <c r="B148" s="80" t="s">
        <v>102</v>
      </c>
      <c r="C148" s="36" t="s">
        <v>65</v>
      </c>
      <c r="D148" s="11"/>
      <c r="E148" s="81" t="s">
        <v>122</v>
      </c>
      <c r="F148" s="43" t="s">
        <v>43</v>
      </c>
      <c r="G148" s="43"/>
      <c r="H148" s="44"/>
      <c r="I148" s="44">
        <v>4000</v>
      </c>
    </row>
    <row r="149" spans="2:10" s="45" customFormat="1" ht="13" customHeight="1" thickBot="1">
      <c r="B149" s="80" t="s">
        <v>102</v>
      </c>
      <c r="C149" s="36" t="s">
        <v>65</v>
      </c>
      <c r="D149" s="11"/>
      <c r="E149" s="42" t="s">
        <v>123</v>
      </c>
      <c r="F149" s="43" t="s">
        <v>43</v>
      </c>
      <c r="G149" s="43"/>
      <c r="H149" s="44"/>
      <c r="I149" s="50">
        <v>0</v>
      </c>
    </row>
    <row r="150" spans="2:10" s="3" customFormat="1" ht="13" customHeight="1" thickBot="1">
      <c r="B150" s="80" t="s">
        <v>102</v>
      </c>
      <c r="C150" s="36" t="s">
        <v>65</v>
      </c>
      <c r="D150" s="11"/>
      <c r="E150" s="46" t="s">
        <v>30</v>
      </c>
      <c r="F150" s="51"/>
      <c r="G150" s="52"/>
      <c r="H150" s="53"/>
      <c r="I150" s="47">
        <f>SUM(I148:I149)</f>
        <v>4000</v>
      </c>
      <c r="J150" s="4"/>
    </row>
    <row r="151" spans="2:10" s="3" customFormat="1" ht="13" customHeight="1">
      <c r="B151" s="80" t="s">
        <v>102</v>
      </c>
      <c r="C151" s="36" t="s">
        <v>65</v>
      </c>
      <c r="D151" s="11"/>
      <c r="E151" s="46"/>
      <c r="F151" s="51"/>
      <c r="G151" s="52"/>
      <c r="H151" s="53"/>
      <c r="I151" s="82"/>
      <c r="J151" s="4"/>
    </row>
    <row r="152" spans="2:10" s="11" customFormat="1" ht="13" customHeight="1">
      <c r="B152" s="80" t="s">
        <v>102</v>
      </c>
      <c r="C152" s="36" t="s">
        <v>68</v>
      </c>
      <c r="E152" s="54" t="s">
        <v>69</v>
      </c>
      <c r="F152" s="13" t="s">
        <v>5</v>
      </c>
      <c r="G152" s="13" t="s">
        <v>6</v>
      </c>
      <c r="H152" s="13" t="s">
        <v>27</v>
      </c>
      <c r="I152" s="13" t="s">
        <v>8</v>
      </c>
    </row>
    <row r="153" spans="2:10" s="45" customFormat="1" ht="13" customHeight="1">
      <c r="B153" s="80" t="s">
        <v>102</v>
      </c>
      <c r="C153" s="36" t="s">
        <v>68</v>
      </c>
      <c r="D153" s="11"/>
      <c r="E153" s="42" t="s">
        <v>124</v>
      </c>
      <c r="F153" s="58" t="s">
        <v>43</v>
      </c>
      <c r="G153" s="43">
        <v>22</v>
      </c>
      <c r="H153" s="44">
        <v>13</v>
      </c>
      <c r="I153" s="44">
        <f>G153*H153</f>
        <v>286</v>
      </c>
    </row>
    <row r="154" spans="2:10" s="45" customFormat="1" ht="13" customHeight="1">
      <c r="B154" s="80" t="s">
        <v>102</v>
      </c>
      <c r="C154" s="36" t="s">
        <v>68</v>
      </c>
      <c r="D154" s="11"/>
      <c r="E154" s="42" t="s">
        <v>125</v>
      </c>
      <c r="F154" s="58" t="s">
        <v>24</v>
      </c>
      <c r="G154" s="43">
        <v>296</v>
      </c>
      <c r="H154" s="44">
        <v>28</v>
      </c>
      <c r="I154" s="44">
        <f>G154*H154</f>
        <v>8288</v>
      </c>
    </row>
    <row r="155" spans="2:10" s="45" customFormat="1" ht="13" customHeight="1">
      <c r="B155" s="80" t="s">
        <v>102</v>
      </c>
      <c r="C155" s="36" t="s">
        <v>68</v>
      </c>
      <c r="D155" s="11"/>
      <c r="E155" s="42" t="s">
        <v>126</v>
      </c>
      <c r="F155" s="43" t="s">
        <v>29</v>
      </c>
      <c r="G155" s="43">
        <v>22</v>
      </c>
      <c r="H155" s="44">
        <v>28</v>
      </c>
      <c r="I155" s="44">
        <f>G155*H155</f>
        <v>616</v>
      </c>
    </row>
    <row r="156" spans="2:10" s="45" customFormat="1" ht="13" customHeight="1" thickBot="1">
      <c r="B156" s="80" t="s">
        <v>102</v>
      </c>
      <c r="C156" s="36" t="s">
        <v>68</v>
      </c>
      <c r="D156" s="11"/>
      <c r="E156" s="68" t="s">
        <v>127</v>
      </c>
      <c r="F156" s="58" t="s">
        <v>43</v>
      </c>
      <c r="G156" s="69">
        <v>1</v>
      </c>
      <c r="H156" s="18">
        <v>1200</v>
      </c>
      <c r="I156" s="44">
        <f>G156*H156</f>
        <v>1200</v>
      </c>
    </row>
    <row r="157" spans="2:10" s="3" customFormat="1" ht="13" customHeight="1" thickBot="1">
      <c r="B157" s="80" t="s">
        <v>102</v>
      </c>
      <c r="C157" s="36" t="s">
        <v>68</v>
      </c>
      <c r="D157" s="11"/>
      <c r="E157" s="46" t="s">
        <v>30</v>
      </c>
      <c r="F157" s="51"/>
      <c r="G157" s="52">
        <v>1</v>
      </c>
      <c r="H157" s="53"/>
      <c r="I157" s="47">
        <f>SUM(I153:I156)</f>
        <v>10390</v>
      </c>
      <c r="J157" s="4"/>
    </row>
    <row r="158" spans="2:10" s="3" customFormat="1" ht="13" customHeight="1">
      <c r="B158" s="80" t="s">
        <v>102</v>
      </c>
      <c r="C158" s="36" t="s">
        <v>68</v>
      </c>
      <c r="D158" s="11"/>
      <c r="E158" s="46"/>
      <c r="F158" s="51"/>
      <c r="G158" s="52"/>
      <c r="H158" s="53"/>
      <c r="I158" s="82"/>
      <c r="J158" s="4"/>
    </row>
    <row r="159" spans="2:10" s="11" customFormat="1" ht="13" customHeight="1">
      <c r="B159" s="80" t="s">
        <v>102</v>
      </c>
      <c r="C159" s="36" t="s">
        <v>72</v>
      </c>
      <c r="E159" s="54" t="s">
        <v>73</v>
      </c>
      <c r="F159" s="13" t="s">
        <v>5</v>
      </c>
      <c r="G159" s="13" t="s">
        <v>6</v>
      </c>
      <c r="H159" s="13" t="s">
        <v>27</v>
      </c>
      <c r="I159" s="13" t="s">
        <v>8</v>
      </c>
    </row>
    <row r="160" spans="2:10" s="45" customFormat="1" ht="13" customHeight="1">
      <c r="B160" s="80" t="s">
        <v>102</v>
      </c>
      <c r="C160" s="36" t="s">
        <v>72</v>
      </c>
      <c r="D160" s="11"/>
      <c r="E160" s="42" t="s">
        <v>128</v>
      </c>
      <c r="F160" s="43" t="s">
        <v>35</v>
      </c>
      <c r="G160" s="43">
        <v>183</v>
      </c>
      <c r="H160" s="44">
        <v>95</v>
      </c>
      <c r="I160" s="44">
        <f>G160*H160</f>
        <v>17385</v>
      </c>
    </row>
    <row r="161" spans="2:10" s="45" customFormat="1" ht="13" customHeight="1">
      <c r="B161" s="80" t="s">
        <v>102</v>
      </c>
      <c r="C161" s="36" t="s">
        <v>72</v>
      </c>
      <c r="D161" s="11"/>
      <c r="E161" s="42" t="s">
        <v>129</v>
      </c>
      <c r="F161" s="43" t="s">
        <v>35</v>
      </c>
      <c r="G161" s="43">
        <v>32</v>
      </c>
      <c r="H161" s="44">
        <v>145</v>
      </c>
      <c r="I161" s="44">
        <f t="shared" ref="I161:I168" si="2">G161*H161</f>
        <v>4640</v>
      </c>
    </row>
    <row r="162" spans="2:10" s="45" customFormat="1" ht="13" customHeight="1">
      <c r="B162" s="80" t="s">
        <v>102</v>
      </c>
      <c r="C162" s="36" t="s">
        <v>72</v>
      </c>
      <c r="D162" s="11"/>
      <c r="E162" s="42" t="s">
        <v>130</v>
      </c>
      <c r="F162" s="43" t="s">
        <v>35</v>
      </c>
      <c r="G162" s="43">
        <v>34</v>
      </c>
      <c r="H162" s="44">
        <v>260</v>
      </c>
      <c r="I162" s="44">
        <f t="shared" si="2"/>
        <v>8840</v>
      </c>
    </row>
    <row r="163" spans="2:10" s="45" customFormat="1" ht="13" customHeight="1">
      <c r="B163" s="80" t="s">
        <v>102</v>
      </c>
      <c r="C163" s="36" t="s">
        <v>72</v>
      </c>
      <c r="D163" s="11"/>
      <c r="E163" s="42" t="s">
        <v>131</v>
      </c>
      <c r="F163" s="43" t="s">
        <v>35</v>
      </c>
      <c r="G163" s="43">
        <v>39</v>
      </c>
      <c r="H163" s="44">
        <v>290</v>
      </c>
      <c r="I163" s="44">
        <f t="shared" si="2"/>
        <v>11310</v>
      </c>
    </row>
    <row r="164" spans="2:10" s="45" customFormat="1" ht="13" customHeight="1">
      <c r="B164" s="80" t="s">
        <v>102</v>
      </c>
      <c r="C164" s="36" t="s">
        <v>72</v>
      </c>
      <c r="D164" s="11"/>
      <c r="E164" s="42" t="s">
        <v>132</v>
      </c>
      <c r="F164" s="43" t="s">
        <v>35</v>
      </c>
      <c r="G164" s="43">
        <v>1</v>
      </c>
      <c r="H164" s="44">
        <v>450</v>
      </c>
      <c r="I164" s="44">
        <f t="shared" si="2"/>
        <v>450</v>
      </c>
    </row>
    <row r="165" spans="2:10" s="45" customFormat="1" ht="13" customHeight="1">
      <c r="B165" s="80" t="s">
        <v>102</v>
      </c>
      <c r="C165" s="36" t="s">
        <v>72</v>
      </c>
      <c r="D165" s="11"/>
      <c r="E165" s="42" t="s">
        <v>133</v>
      </c>
      <c r="F165" s="43" t="s">
        <v>35</v>
      </c>
      <c r="G165" s="43">
        <v>2</v>
      </c>
      <c r="H165" s="44">
        <v>360</v>
      </c>
      <c r="I165" s="44">
        <f t="shared" si="2"/>
        <v>720</v>
      </c>
    </row>
    <row r="166" spans="2:10" s="45" customFormat="1" ht="13" customHeight="1">
      <c r="B166" s="80" t="s">
        <v>102</v>
      </c>
      <c r="C166" s="36" t="s">
        <v>72</v>
      </c>
      <c r="D166" s="11"/>
      <c r="E166" s="42" t="s">
        <v>134</v>
      </c>
      <c r="F166" s="43" t="s">
        <v>35</v>
      </c>
      <c r="G166" s="43">
        <v>32</v>
      </c>
      <c r="H166" s="44">
        <v>190</v>
      </c>
      <c r="I166" s="44">
        <f t="shared" si="2"/>
        <v>6080</v>
      </c>
    </row>
    <row r="167" spans="2:10" s="45" customFormat="1" ht="13" customHeight="1">
      <c r="B167" s="80" t="s">
        <v>102</v>
      </c>
      <c r="C167" s="36" t="s">
        <v>72</v>
      </c>
      <c r="D167" s="11"/>
      <c r="E167" s="42" t="s">
        <v>135</v>
      </c>
      <c r="F167" s="43" t="s">
        <v>136</v>
      </c>
      <c r="G167" s="43">
        <v>32</v>
      </c>
      <c r="H167" s="44">
        <v>620</v>
      </c>
      <c r="I167" s="44">
        <f t="shared" si="2"/>
        <v>19840</v>
      </c>
    </row>
    <row r="168" spans="2:10" s="45" customFormat="1" ht="13" customHeight="1" thickBot="1">
      <c r="B168" s="80" t="s">
        <v>102</v>
      </c>
      <c r="C168" s="36" t="s">
        <v>72</v>
      </c>
      <c r="D168" s="11"/>
      <c r="E168" s="42" t="s">
        <v>137</v>
      </c>
      <c r="F168" s="43" t="s">
        <v>35</v>
      </c>
      <c r="G168" s="43">
        <v>8</v>
      </c>
      <c r="H168" s="44">
        <v>420</v>
      </c>
      <c r="I168" s="44">
        <f t="shared" si="2"/>
        <v>3360</v>
      </c>
    </row>
    <row r="169" spans="2:10" s="3" customFormat="1" ht="13" customHeight="1" thickBot="1">
      <c r="B169" s="80" t="s">
        <v>102</v>
      </c>
      <c r="C169" s="36" t="s">
        <v>72</v>
      </c>
      <c r="D169" s="11"/>
      <c r="E169" s="46" t="s">
        <v>30</v>
      </c>
      <c r="F169" s="51"/>
      <c r="G169" s="52"/>
      <c r="H169" s="53"/>
      <c r="I169" s="47">
        <f>SUM(I160:I168)</f>
        <v>72625</v>
      </c>
      <c r="J169" s="4"/>
    </row>
    <row r="170" spans="2:10" s="3" customFormat="1" ht="13" customHeight="1">
      <c r="B170" s="80" t="s">
        <v>102</v>
      </c>
      <c r="C170" s="36" t="s">
        <v>72</v>
      </c>
      <c r="D170" s="11"/>
      <c r="E170" s="46"/>
      <c r="F170" s="51"/>
      <c r="G170" s="52"/>
      <c r="H170" s="53"/>
      <c r="I170" s="82"/>
      <c r="J170" s="4"/>
    </row>
    <row r="171" spans="2:10" s="11" customFormat="1" ht="13" customHeight="1">
      <c r="B171" s="80" t="s">
        <v>102</v>
      </c>
      <c r="C171" s="36" t="s">
        <v>75</v>
      </c>
      <c r="E171" s="54" t="s">
        <v>138</v>
      </c>
      <c r="F171" s="13" t="s">
        <v>5</v>
      </c>
      <c r="G171" s="13" t="s">
        <v>6</v>
      </c>
      <c r="H171" s="13" t="s">
        <v>27</v>
      </c>
      <c r="I171" s="13" t="s">
        <v>8</v>
      </c>
    </row>
    <row r="172" spans="2:10" s="45" customFormat="1" ht="13" customHeight="1">
      <c r="B172" s="80" t="s">
        <v>102</v>
      </c>
      <c r="C172" s="36" t="s">
        <v>75</v>
      </c>
      <c r="D172" s="11"/>
      <c r="E172" s="42" t="s">
        <v>139</v>
      </c>
      <c r="F172" s="43" t="s">
        <v>136</v>
      </c>
      <c r="G172" s="43">
        <v>0</v>
      </c>
      <c r="H172" s="44">
        <v>350</v>
      </c>
      <c r="I172" s="44">
        <f>SUM(H172*G172)</f>
        <v>0</v>
      </c>
    </row>
    <row r="173" spans="2:10" s="45" customFormat="1" ht="13" customHeight="1">
      <c r="B173" s="80" t="s">
        <v>102</v>
      </c>
      <c r="C173" s="36" t="s">
        <v>75</v>
      </c>
      <c r="D173" s="11"/>
      <c r="E173" s="42" t="s">
        <v>140</v>
      </c>
      <c r="F173" s="58" t="s">
        <v>43</v>
      </c>
      <c r="G173" s="58">
        <v>1</v>
      </c>
      <c r="H173" s="59">
        <v>1500</v>
      </c>
      <c r="I173" s="59">
        <v>1500</v>
      </c>
    </row>
    <row r="174" spans="2:10" s="45" customFormat="1" ht="13" customHeight="1">
      <c r="B174" s="80" t="s">
        <v>102</v>
      </c>
      <c r="C174" s="36" t="s">
        <v>75</v>
      </c>
      <c r="D174" s="11"/>
      <c r="E174" s="42" t="s">
        <v>141</v>
      </c>
      <c r="F174" s="43" t="s">
        <v>35</v>
      </c>
      <c r="G174" s="43">
        <v>2</v>
      </c>
      <c r="H174" s="44">
        <v>1800</v>
      </c>
      <c r="I174" s="44">
        <f>SUM(H174*G174)</f>
        <v>3600</v>
      </c>
    </row>
    <row r="175" spans="2:10" s="45" customFormat="1" ht="13" customHeight="1">
      <c r="B175" s="80" t="s">
        <v>102</v>
      </c>
      <c r="C175" s="36" t="s">
        <v>75</v>
      </c>
      <c r="D175" s="11"/>
      <c r="E175" s="42" t="s">
        <v>142</v>
      </c>
      <c r="F175" s="43" t="s">
        <v>35</v>
      </c>
      <c r="G175" s="43">
        <v>1</v>
      </c>
      <c r="H175" s="44">
        <v>2800</v>
      </c>
      <c r="I175" s="44">
        <f>SUM(H175*G175)</f>
        <v>2800</v>
      </c>
    </row>
    <row r="176" spans="2:10" s="45" customFormat="1" ht="13" customHeight="1">
      <c r="B176" s="80" t="s">
        <v>102</v>
      </c>
      <c r="C176" s="36" t="s">
        <v>75</v>
      </c>
      <c r="D176" s="11"/>
      <c r="E176" s="42" t="s">
        <v>143</v>
      </c>
      <c r="F176" s="43" t="s">
        <v>35</v>
      </c>
      <c r="G176" s="43">
        <v>2</v>
      </c>
      <c r="H176" s="44">
        <v>1700</v>
      </c>
      <c r="I176" s="44">
        <f>G176*H176</f>
        <v>3400</v>
      </c>
    </row>
    <row r="177" spans="2:10" s="45" customFormat="1" ht="13" customHeight="1">
      <c r="B177" s="80" t="s">
        <v>102</v>
      </c>
      <c r="C177" s="36" t="s">
        <v>75</v>
      </c>
      <c r="D177" s="11"/>
      <c r="E177" s="42" t="s">
        <v>144</v>
      </c>
      <c r="F177" s="43" t="s">
        <v>136</v>
      </c>
      <c r="G177" s="43">
        <v>0</v>
      </c>
      <c r="H177" s="44">
        <v>850</v>
      </c>
      <c r="I177" s="44">
        <f>G177*H177</f>
        <v>0</v>
      </c>
    </row>
    <row r="178" spans="2:10" s="45" customFormat="1" ht="13" customHeight="1">
      <c r="B178" s="80" t="s">
        <v>102</v>
      </c>
      <c r="C178" s="36" t="s">
        <v>75</v>
      </c>
      <c r="D178" s="11"/>
      <c r="E178" s="42" t="s">
        <v>145</v>
      </c>
      <c r="F178" s="43" t="s">
        <v>35</v>
      </c>
      <c r="G178" s="43">
        <v>2</v>
      </c>
      <c r="H178" s="44">
        <v>3000</v>
      </c>
      <c r="I178" s="44">
        <f>G178*H178</f>
        <v>6000</v>
      </c>
    </row>
    <row r="179" spans="2:10" s="45" customFormat="1" ht="13" customHeight="1" thickBot="1">
      <c r="B179" s="80" t="s">
        <v>102</v>
      </c>
      <c r="C179" s="36" t="s">
        <v>75</v>
      </c>
      <c r="D179" s="11"/>
      <c r="E179" s="42" t="s">
        <v>146</v>
      </c>
      <c r="F179" s="43" t="s">
        <v>24</v>
      </c>
      <c r="G179" s="43">
        <v>2</v>
      </c>
      <c r="H179" s="44">
        <v>850</v>
      </c>
      <c r="I179" s="50">
        <f>G179*H179</f>
        <v>1700</v>
      </c>
    </row>
    <row r="180" spans="2:10" s="3" customFormat="1" ht="13" customHeight="1" thickBot="1">
      <c r="B180" s="80" t="s">
        <v>102</v>
      </c>
      <c r="C180" s="36" t="s">
        <v>75</v>
      </c>
      <c r="D180" s="11"/>
      <c r="E180" s="46" t="s">
        <v>30</v>
      </c>
      <c r="F180" s="51"/>
      <c r="G180" s="52"/>
      <c r="H180" s="53"/>
      <c r="I180" s="47">
        <f>SUM(I172:I179)</f>
        <v>19000</v>
      </c>
      <c r="J180" s="4"/>
    </row>
    <row r="181" spans="2:10" s="3" customFormat="1" ht="13" customHeight="1">
      <c r="B181" s="80" t="s">
        <v>102</v>
      </c>
      <c r="C181" s="36" t="s">
        <v>75</v>
      </c>
      <c r="D181" s="11"/>
      <c r="E181" s="46"/>
      <c r="F181" s="51"/>
      <c r="G181" s="52"/>
      <c r="H181" s="53"/>
      <c r="I181" s="82"/>
      <c r="J181" s="4"/>
    </row>
    <row r="182" spans="2:10" s="11" customFormat="1" ht="13" customHeight="1">
      <c r="B182" s="80" t="s">
        <v>102</v>
      </c>
      <c r="C182" s="36" t="s">
        <v>92</v>
      </c>
      <c r="E182" s="41" t="s">
        <v>93</v>
      </c>
      <c r="F182" s="13" t="s">
        <v>5</v>
      </c>
      <c r="G182" s="13" t="s">
        <v>6</v>
      </c>
      <c r="H182" s="13" t="s">
        <v>27</v>
      </c>
      <c r="I182" s="13" t="s">
        <v>8</v>
      </c>
    </row>
    <row r="183" spans="2:10" s="45" customFormat="1" ht="13" customHeight="1" thickBot="1">
      <c r="B183" s="80" t="s">
        <v>102</v>
      </c>
      <c r="C183" s="36" t="s">
        <v>92</v>
      </c>
      <c r="D183" s="11"/>
      <c r="E183" s="42" t="s">
        <v>94</v>
      </c>
      <c r="F183" s="43" t="s">
        <v>35</v>
      </c>
      <c r="G183" s="43"/>
      <c r="H183" s="44"/>
      <c r="I183" s="44">
        <f>SUM(H183*G183)</f>
        <v>0</v>
      </c>
    </row>
    <row r="184" spans="2:10" s="3" customFormat="1" ht="13" customHeight="1" thickBot="1">
      <c r="B184" s="80" t="s">
        <v>102</v>
      </c>
      <c r="C184" s="36" t="s">
        <v>92</v>
      </c>
      <c r="D184" s="11"/>
      <c r="E184" s="46" t="s">
        <v>30</v>
      </c>
      <c r="F184" s="51"/>
      <c r="G184" s="52"/>
      <c r="H184" s="53" t="s">
        <v>95</v>
      </c>
      <c r="I184" s="47">
        <f>SUM(I183:I183)</f>
        <v>0</v>
      </c>
      <c r="J184" s="4"/>
    </row>
    <row r="185" spans="2:10" s="3" customFormat="1" ht="13" customHeight="1">
      <c r="B185" s="80" t="s">
        <v>102</v>
      </c>
      <c r="C185" s="36" t="s">
        <v>92</v>
      </c>
      <c r="D185" s="11"/>
      <c r="E185" s="46"/>
      <c r="F185" s="51"/>
      <c r="G185" s="52"/>
      <c r="H185" s="53"/>
      <c r="I185" s="82"/>
      <c r="J185" s="4"/>
    </row>
    <row r="186" spans="2:10" s="11" customFormat="1" ht="13" customHeight="1">
      <c r="B186" s="80" t="s">
        <v>102</v>
      </c>
      <c r="C186" s="36" t="s">
        <v>96</v>
      </c>
      <c r="E186" s="41" t="s">
        <v>97</v>
      </c>
      <c r="F186" s="13" t="s">
        <v>5</v>
      </c>
      <c r="G186" s="13" t="s">
        <v>6</v>
      </c>
      <c r="H186" s="13" t="s">
        <v>27</v>
      </c>
      <c r="I186" s="13" t="s">
        <v>8</v>
      </c>
    </row>
    <row r="187" spans="2:10" s="45" customFormat="1" ht="13" customHeight="1">
      <c r="B187" s="80" t="s">
        <v>102</v>
      </c>
      <c r="C187" s="36" t="s">
        <v>96</v>
      </c>
      <c r="D187" s="11"/>
      <c r="E187" s="42" t="s">
        <v>98</v>
      </c>
      <c r="F187" s="43" t="s">
        <v>35</v>
      </c>
      <c r="G187" s="43">
        <v>1</v>
      </c>
      <c r="H187" s="44">
        <v>2400</v>
      </c>
      <c r="I187" s="44">
        <f>H187</f>
        <v>2400</v>
      </c>
    </row>
    <row r="188" spans="2:10" s="45" customFormat="1" ht="13" customHeight="1" thickBot="1">
      <c r="B188" s="80" t="s">
        <v>102</v>
      </c>
      <c r="C188" s="36" t="s">
        <v>96</v>
      </c>
      <c r="D188" s="11"/>
      <c r="E188" s="42" t="s">
        <v>147</v>
      </c>
      <c r="F188" s="43" t="s">
        <v>35</v>
      </c>
      <c r="G188" s="43">
        <v>5</v>
      </c>
      <c r="H188" s="44">
        <v>280</v>
      </c>
      <c r="I188" s="50">
        <f>G188*H188</f>
        <v>1400</v>
      </c>
    </row>
    <row r="189" spans="2:10" s="45" customFormat="1" ht="13" customHeight="1" thickBot="1">
      <c r="B189" s="80" t="s">
        <v>102</v>
      </c>
      <c r="C189" s="36" t="s">
        <v>96</v>
      </c>
      <c r="D189" s="11"/>
      <c r="E189" s="46" t="s">
        <v>30</v>
      </c>
      <c r="F189" s="51"/>
      <c r="G189" s="52"/>
      <c r="H189" s="53"/>
      <c r="I189" s="47">
        <f>SUM(I187:I188)</f>
        <v>3800</v>
      </c>
    </row>
    <row r="190" spans="2:10" s="3" customFormat="1" ht="13" customHeight="1" thickBot="1">
      <c r="B190" s="80" t="s">
        <v>102</v>
      </c>
      <c r="C190" s="36" t="s">
        <v>96</v>
      </c>
      <c r="D190" s="11"/>
      <c r="E190" s="46"/>
      <c r="F190" s="51"/>
      <c r="G190" s="52"/>
      <c r="H190" s="53"/>
      <c r="I190" s="82"/>
      <c r="J190" s="4"/>
    </row>
    <row r="191" spans="2:10" s="3" customFormat="1" ht="43" customHeight="1" thickBot="1">
      <c r="B191" s="79" t="s">
        <v>102</v>
      </c>
      <c r="C191" s="32" t="s">
        <v>148</v>
      </c>
      <c r="D191" s="11"/>
      <c r="E191" s="162" t="s">
        <v>149</v>
      </c>
      <c r="F191" s="163"/>
      <c r="G191" s="163"/>
      <c r="H191" s="164"/>
      <c r="I191" s="33">
        <f>SUM(I184+I180+I169+I157+I145+I140+I135+I131+I125+I120+I114+I150+I189)</f>
        <v>178218</v>
      </c>
    </row>
    <row r="192" spans="2:10" s="3" customFormat="1" ht="43" customHeight="1">
      <c r="B192" s="80" t="s">
        <v>102</v>
      </c>
      <c r="C192" s="36" t="s">
        <v>148</v>
      </c>
      <c r="D192" s="11"/>
      <c r="E192" s="5"/>
      <c r="F192" s="6"/>
      <c r="G192" s="7"/>
      <c r="H192" s="8"/>
      <c r="I192" s="87"/>
    </row>
    <row r="193" spans="2:10" s="35" customFormat="1" ht="43" customHeight="1">
      <c r="B193" s="80" t="s">
        <v>150</v>
      </c>
      <c r="C193" s="36" t="s">
        <v>150</v>
      </c>
      <c r="D193" s="11"/>
      <c r="E193" s="37" t="s">
        <v>2</v>
      </c>
      <c r="F193" s="38">
        <f>G5</f>
        <v>129</v>
      </c>
      <c r="G193" s="39" t="s">
        <v>24</v>
      </c>
      <c r="H193" s="39"/>
      <c r="I193" s="40"/>
    </row>
    <row r="194" spans="2:10" s="3" customFormat="1" ht="13" customHeight="1">
      <c r="B194" s="80" t="s">
        <v>150</v>
      </c>
      <c r="C194" s="36" t="s">
        <v>150</v>
      </c>
      <c r="D194" s="11"/>
      <c r="E194" s="5"/>
      <c r="F194" s="51"/>
      <c r="G194" s="52"/>
      <c r="H194" s="53"/>
      <c r="I194" s="64"/>
      <c r="J194" s="4"/>
    </row>
    <row r="195" spans="2:10" s="11" customFormat="1" ht="13" customHeight="1">
      <c r="B195" s="80" t="s">
        <v>150</v>
      </c>
      <c r="C195" s="36" t="s">
        <v>25</v>
      </c>
      <c r="E195" s="41" t="s">
        <v>26</v>
      </c>
      <c r="F195" s="13" t="s">
        <v>5</v>
      </c>
      <c r="G195" s="13" t="s">
        <v>6</v>
      </c>
      <c r="H195" s="13" t="s">
        <v>27</v>
      </c>
      <c r="I195" s="13" t="s">
        <v>8</v>
      </c>
    </row>
    <row r="196" spans="2:10" s="45" customFormat="1" ht="13" customHeight="1">
      <c r="B196" s="80" t="s">
        <v>150</v>
      </c>
      <c r="C196" s="36" t="s">
        <v>25</v>
      </c>
      <c r="D196" s="11"/>
      <c r="E196" s="42" t="s">
        <v>151</v>
      </c>
      <c r="F196" s="43" t="s">
        <v>91</v>
      </c>
      <c r="G196" s="43">
        <f>F193</f>
        <v>129</v>
      </c>
      <c r="H196" s="44">
        <v>22</v>
      </c>
      <c r="I196" s="44">
        <f>G196*H196</f>
        <v>2838</v>
      </c>
    </row>
    <row r="197" spans="2:10" s="45" customFormat="1" ht="13" customHeight="1">
      <c r="B197" s="80" t="s">
        <v>150</v>
      </c>
      <c r="C197" s="36" t="s">
        <v>25</v>
      </c>
      <c r="D197" s="11"/>
      <c r="E197" s="42" t="s">
        <v>152</v>
      </c>
      <c r="F197" s="43" t="s">
        <v>91</v>
      </c>
      <c r="G197" s="43">
        <v>1</v>
      </c>
      <c r="H197" s="44">
        <v>5000</v>
      </c>
      <c r="I197" s="44">
        <f t="shared" ref="I197:I198" si="3">G197*H197</f>
        <v>5000</v>
      </c>
    </row>
    <row r="198" spans="2:10" s="45" customFormat="1" ht="13" customHeight="1" thickBot="1">
      <c r="B198" s="80" t="s">
        <v>150</v>
      </c>
      <c r="C198" s="36" t="s">
        <v>25</v>
      </c>
      <c r="D198" s="11"/>
      <c r="E198" s="42" t="s">
        <v>153</v>
      </c>
      <c r="F198" s="43" t="s">
        <v>91</v>
      </c>
      <c r="G198" s="43">
        <v>129</v>
      </c>
      <c r="H198" s="44">
        <v>25</v>
      </c>
      <c r="I198" s="44">
        <f t="shared" si="3"/>
        <v>3225</v>
      </c>
    </row>
    <row r="199" spans="2:10" s="3" customFormat="1" ht="13" customHeight="1" thickBot="1">
      <c r="B199" s="80" t="s">
        <v>150</v>
      </c>
      <c r="C199" s="36" t="s">
        <v>25</v>
      </c>
      <c r="D199" s="11"/>
      <c r="E199" s="46" t="s">
        <v>30</v>
      </c>
      <c r="F199" s="51"/>
      <c r="G199" s="52"/>
      <c r="H199" s="53"/>
      <c r="I199" s="47">
        <f>SUM(I196:I198)</f>
        <v>11063</v>
      </c>
      <c r="J199" s="4"/>
    </row>
    <row r="200" spans="2:10" s="3" customFormat="1" ht="13" customHeight="1">
      <c r="B200" s="80" t="s">
        <v>150</v>
      </c>
      <c r="C200" s="36" t="s">
        <v>25</v>
      </c>
      <c r="D200" s="11"/>
      <c r="E200" s="46"/>
      <c r="F200" s="51"/>
      <c r="G200" s="52"/>
      <c r="H200" s="53"/>
      <c r="I200" s="82"/>
      <c r="J200" s="4"/>
    </row>
    <row r="201" spans="2:10" s="11" customFormat="1" ht="13" customHeight="1">
      <c r="B201" s="80" t="s">
        <v>150</v>
      </c>
      <c r="C201" s="36" t="s">
        <v>31</v>
      </c>
      <c r="E201" s="41" t="s">
        <v>105</v>
      </c>
      <c r="F201" s="13" t="s">
        <v>5</v>
      </c>
      <c r="G201" s="13" t="s">
        <v>6</v>
      </c>
      <c r="H201" s="13" t="s">
        <v>27</v>
      </c>
      <c r="I201" s="13" t="s">
        <v>8</v>
      </c>
    </row>
    <row r="202" spans="2:10" s="45" customFormat="1" ht="13" customHeight="1">
      <c r="B202" s="80" t="s">
        <v>150</v>
      </c>
      <c r="C202" s="36" t="s">
        <v>31</v>
      </c>
      <c r="D202" s="11"/>
      <c r="E202" s="42" t="s">
        <v>106</v>
      </c>
      <c r="F202" s="43" t="s">
        <v>35</v>
      </c>
      <c r="G202" s="43">
        <v>3</v>
      </c>
      <c r="H202" s="44">
        <v>200</v>
      </c>
      <c r="I202" s="44">
        <f t="shared" ref="I202:I207" si="4">G202*H202</f>
        <v>600</v>
      </c>
    </row>
    <row r="203" spans="2:10" s="45" customFormat="1" ht="13" customHeight="1">
      <c r="B203" s="80" t="s">
        <v>150</v>
      </c>
      <c r="C203" s="36" t="s">
        <v>31</v>
      </c>
      <c r="D203" s="35"/>
      <c r="E203" s="42" t="s">
        <v>107</v>
      </c>
      <c r="F203" s="43" t="s">
        <v>29</v>
      </c>
      <c r="G203" s="43">
        <f>SUM(G5)</f>
        <v>129</v>
      </c>
      <c r="H203" s="44">
        <v>25</v>
      </c>
      <c r="I203" s="44">
        <f t="shared" si="4"/>
        <v>3225</v>
      </c>
    </row>
    <row r="204" spans="2:10" s="45" customFormat="1" ht="13" customHeight="1">
      <c r="B204" s="80" t="s">
        <v>150</v>
      </c>
      <c r="C204" s="36" t="s">
        <v>31</v>
      </c>
      <c r="D204" s="35"/>
      <c r="E204" s="42" t="s">
        <v>154</v>
      </c>
      <c r="F204" s="43" t="s">
        <v>35</v>
      </c>
      <c r="G204" s="43">
        <v>1</v>
      </c>
      <c r="H204" s="44">
        <v>1500</v>
      </c>
      <c r="I204" s="44">
        <f t="shared" si="4"/>
        <v>1500</v>
      </c>
    </row>
    <row r="205" spans="2:10" s="45" customFormat="1" ht="13" customHeight="1">
      <c r="B205" s="80" t="s">
        <v>150</v>
      </c>
      <c r="C205" s="36" t="s">
        <v>31</v>
      </c>
      <c r="D205" s="35"/>
      <c r="E205" s="42" t="s">
        <v>155</v>
      </c>
      <c r="F205" s="43" t="s">
        <v>24</v>
      </c>
      <c r="G205" s="43">
        <v>29</v>
      </c>
      <c r="H205" s="44">
        <v>90</v>
      </c>
      <c r="I205" s="44">
        <f t="shared" si="4"/>
        <v>2610</v>
      </c>
    </row>
    <row r="206" spans="2:10" s="45" customFormat="1" ht="13" customHeight="1">
      <c r="B206" s="80" t="s">
        <v>150</v>
      </c>
      <c r="C206" s="36" t="s">
        <v>31</v>
      </c>
      <c r="D206" s="35"/>
      <c r="E206" s="42" t="s">
        <v>156</v>
      </c>
      <c r="F206" s="43" t="s">
        <v>24</v>
      </c>
      <c r="G206" s="43">
        <v>48</v>
      </c>
      <c r="H206" s="44">
        <v>70</v>
      </c>
      <c r="I206" s="44">
        <f t="shared" si="4"/>
        <v>3360</v>
      </c>
    </row>
    <row r="207" spans="2:10" s="45" customFormat="1" ht="13" customHeight="1" thickBot="1">
      <c r="B207" s="80" t="s">
        <v>150</v>
      </c>
      <c r="C207" s="36" t="s">
        <v>31</v>
      </c>
      <c r="D207" s="35"/>
      <c r="E207" s="42" t="s">
        <v>157</v>
      </c>
      <c r="F207" s="43" t="s">
        <v>35</v>
      </c>
      <c r="G207" s="43">
        <v>1</v>
      </c>
      <c r="H207" s="44">
        <v>350</v>
      </c>
      <c r="I207" s="50">
        <f t="shared" si="4"/>
        <v>350</v>
      </c>
    </row>
    <row r="208" spans="2:10" s="3" customFormat="1" ht="13" customHeight="1" thickBot="1">
      <c r="B208" s="80" t="s">
        <v>150</v>
      </c>
      <c r="C208" s="36" t="s">
        <v>31</v>
      </c>
      <c r="D208" s="11"/>
      <c r="E208" s="46" t="s">
        <v>30</v>
      </c>
      <c r="F208" s="51"/>
      <c r="G208" s="52"/>
      <c r="H208" s="53"/>
      <c r="I208" s="47">
        <f>SUM(I202:I207)</f>
        <v>11645</v>
      </c>
      <c r="J208" s="4"/>
    </row>
    <row r="209" spans="2:10" s="3" customFormat="1" ht="13" customHeight="1">
      <c r="B209" s="80" t="s">
        <v>150</v>
      </c>
      <c r="C209" s="36" t="s">
        <v>31</v>
      </c>
      <c r="D209" s="11"/>
      <c r="E209" s="46"/>
      <c r="F209" s="51"/>
      <c r="G209" s="52"/>
      <c r="H209" s="53"/>
      <c r="I209" s="82"/>
      <c r="J209" s="4"/>
    </row>
    <row r="210" spans="2:10" s="11" customFormat="1" ht="13" customHeight="1">
      <c r="B210" s="80" t="s">
        <v>150</v>
      </c>
      <c r="C210" s="36" t="s">
        <v>40</v>
      </c>
      <c r="D210" s="35"/>
      <c r="E210" s="54" t="s">
        <v>41</v>
      </c>
      <c r="F210" s="13" t="s">
        <v>5</v>
      </c>
      <c r="G210" s="13" t="s">
        <v>6</v>
      </c>
      <c r="H210" s="13" t="s">
        <v>27</v>
      </c>
      <c r="I210" s="13" t="s">
        <v>8</v>
      </c>
    </row>
    <row r="211" spans="2:10" s="45" customFormat="1" ht="13" customHeight="1" thickBot="1">
      <c r="B211" s="80" t="s">
        <v>150</v>
      </c>
      <c r="C211" s="36" t="s">
        <v>40</v>
      </c>
      <c r="D211" s="35"/>
      <c r="E211" s="42" t="s">
        <v>158</v>
      </c>
      <c r="F211" s="43"/>
      <c r="G211" s="43"/>
      <c r="H211" s="44"/>
      <c r="I211" s="44">
        <v>1200</v>
      </c>
    </row>
    <row r="212" spans="2:10" s="3" customFormat="1" ht="13" customHeight="1" thickBot="1">
      <c r="B212" s="80" t="s">
        <v>150</v>
      </c>
      <c r="C212" s="36" t="s">
        <v>40</v>
      </c>
      <c r="D212" s="11"/>
      <c r="E212" s="46" t="s">
        <v>30</v>
      </c>
      <c r="F212" s="51"/>
      <c r="G212" s="52"/>
      <c r="H212" s="53"/>
      <c r="I212" s="47">
        <f>SUM(I211)</f>
        <v>1200</v>
      </c>
      <c r="J212" s="4"/>
    </row>
    <row r="213" spans="2:10" s="3" customFormat="1" ht="13" customHeight="1">
      <c r="B213" s="80" t="s">
        <v>150</v>
      </c>
      <c r="C213" s="36" t="s">
        <v>40</v>
      </c>
      <c r="D213" s="11"/>
      <c r="E213" s="46"/>
      <c r="F213" s="51"/>
      <c r="G213" s="52"/>
      <c r="H213" s="53"/>
      <c r="I213" s="82"/>
      <c r="J213" s="4"/>
    </row>
    <row r="214" spans="2:10" s="11" customFormat="1" ht="13" customHeight="1">
      <c r="B214" s="80" t="s">
        <v>150</v>
      </c>
      <c r="C214" s="27" t="s">
        <v>46</v>
      </c>
      <c r="D214" s="35"/>
      <c r="E214" s="41" t="s">
        <v>112</v>
      </c>
      <c r="F214" s="13" t="s">
        <v>5</v>
      </c>
      <c r="G214" s="13" t="s">
        <v>6</v>
      </c>
      <c r="H214" s="13" t="s">
        <v>27</v>
      </c>
      <c r="I214" s="13" t="s">
        <v>8</v>
      </c>
    </row>
    <row r="215" spans="2:10" s="45" customFormat="1" ht="13" customHeight="1" thickBot="1">
      <c r="B215" s="80" t="s">
        <v>150</v>
      </c>
      <c r="C215" s="27" t="s">
        <v>46</v>
      </c>
      <c r="D215" s="35"/>
      <c r="E215" s="42" t="s">
        <v>159</v>
      </c>
      <c r="F215" s="43" t="s">
        <v>29</v>
      </c>
      <c r="G215" s="58">
        <v>100</v>
      </c>
      <c r="H215" s="59">
        <v>55</v>
      </c>
      <c r="I215" s="59">
        <f>SUM(H215*G215)</f>
        <v>5500</v>
      </c>
    </row>
    <row r="216" spans="2:10" s="3" customFormat="1" ht="13" customHeight="1" thickBot="1">
      <c r="B216" s="80" t="s">
        <v>150</v>
      </c>
      <c r="C216" s="36" t="s">
        <v>46</v>
      </c>
      <c r="D216" s="11"/>
      <c r="E216" s="46" t="s">
        <v>30</v>
      </c>
      <c r="F216" s="51"/>
      <c r="G216" s="52"/>
      <c r="H216" s="53"/>
      <c r="I216" s="47">
        <f>SUM(I215:I215)</f>
        <v>5500</v>
      </c>
      <c r="J216" s="4"/>
    </row>
    <row r="217" spans="2:10" s="3" customFormat="1" ht="13" customHeight="1">
      <c r="B217" s="80" t="s">
        <v>150</v>
      </c>
      <c r="C217" s="36" t="s">
        <v>46</v>
      </c>
      <c r="D217" s="11"/>
      <c r="E217" s="46"/>
      <c r="F217" s="51"/>
      <c r="G217" s="52"/>
      <c r="H217" s="53"/>
      <c r="I217" s="82"/>
      <c r="J217" s="4"/>
    </row>
    <row r="218" spans="2:10" s="11" customFormat="1" ht="13" customHeight="1">
      <c r="B218" s="80" t="s">
        <v>150</v>
      </c>
      <c r="C218" s="27" t="b">
        <v>0</v>
      </c>
      <c r="D218" s="35"/>
      <c r="E218" s="54" t="s">
        <v>51</v>
      </c>
      <c r="F218" s="13" t="s">
        <v>5</v>
      </c>
      <c r="G218" s="13" t="s">
        <v>6</v>
      </c>
      <c r="H218" s="13" t="s">
        <v>27</v>
      </c>
      <c r="I218" s="13" t="s">
        <v>8</v>
      </c>
    </row>
    <row r="219" spans="2:10" s="45" customFormat="1" ht="13" customHeight="1">
      <c r="B219" s="80" t="s">
        <v>150</v>
      </c>
      <c r="C219" s="27" t="b">
        <v>0</v>
      </c>
      <c r="D219" s="35"/>
      <c r="E219" s="84" t="s">
        <v>160</v>
      </c>
      <c r="F219" s="43" t="s">
        <v>29</v>
      </c>
      <c r="G219" s="85">
        <v>29</v>
      </c>
      <c r="H219" s="86">
        <v>50</v>
      </c>
      <c r="I219" s="86">
        <f>SUM(H219*G219)</f>
        <v>1450</v>
      </c>
    </row>
    <row r="220" spans="2:10" s="45" customFormat="1" ht="13" customHeight="1" thickBot="1">
      <c r="B220" s="80"/>
      <c r="C220" s="27"/>
      <c r="D220" s="35"/>
      <c r="E220" s="84" t="s">
        <v>161</v>
      </c>
      <c r="F220" s="43" t="s">
        <v>24</v>
      </c>
      <c r="G220" s="85">
        <v>9</v>
      </c>
      <c r="H220" s="86">
        <v>280</v>
      </c>
      <c r="I220" s="86">
        <f>SUM(H220*G220)</f>
        <v>2520</v>
      </c>
    </row>
    <row r="221" spans="2:10" s="3" customFormat="1" ht="13" customHeight="1" thickBot="1">
      <c r="B221" s="80" t="s">
        <v>150</v>
      </c>
      <c r="C221" s="36" t="b">
        <v>0</v>
      </c>
      <c r="D221" s="11"/>
      <c r="E221" s="46" t="s">
        <v>30</v>
      </c>
      <c r="F221" s="51"/>
      <c r="G221" s="52"/>
      <c r="H221" s="53"/>
      <c r="I221" s="47">
        <f>SUM(I219:I220)</f>
        <v>3970</v>
      </c>
      <c r="J221" s="4"/>
    </row>
    <row r="222" spans="2:10" s="3" customFormat="1" ht="13" customHeight="1">
      <c r="B222" s="80" t="s">
        <v>150</v>
      </c>
      <c r="C222" s="36" t="b">
        <v>0</v>
      </c>
      <c r="D222" s="11"/>
      <c r="E222" s="46"/>
      <c r="F222" s="51"/>
      <c r="G222" s="52"/>
      <c r="H222" s="53"/>
      <c r="I222" s="82"/>
      <c r="J222" s="4"/>
    </row>
    <row r="223" spans="2:10" s="11" customFormat="1" ht="13" customHeight="1">
      <c r="B223" s="80" t="s">
        <v>150</v>
      </c>
      <c r="C223" s="27" t="s">
        <v>54</v>
      </c>
      <c r="D223" s="35"/>
      <c r="E223" s="54" t="s">
        <v>55</v>
      </c>
      <c r="F223" s="13" t="s">
        <v>5</v>
      </c>
      <c r="G223" s="13" t="s">
        <v>6</v>
      </c>
      <c r="H223" s="13" t="s">
        <v>27</v>
      </c>
      <c r="I223" s="13" t="s">
        <v>8</v>
      </c>
    </row>
    <row r="224" spans="2:10" s="45" customFormat="1" ht="13" customHeight="1" thickBot="1">
      <c r="B224" s="80" t="s">
        <v>150</v>
      </c>
      <c r="C224" s="27" t="s">
        <v>54</v>
      </c>
      <c r="D224" s="35"/>
      <c r="E224" s="42" t="s">
        <v>162</v>
      </c>
      <c r="F224" s="43" t="s">
        <v>29</v>
      </c>
      <c r="G224" s="43">
        <v>129</v>
      </c>
      <c r="H224" s="44">
        <v>210</v>
      </c>
      <c r="I224" s="44">
        <f>G224*H224</f>
        <v>27090</v>
      </c>
    </row>
    <row r="225" spans="2:12" s="3" customFormat="1" ht="13" customHeight="1" thickBot="1">
      <c r="B225" s="80" t="s">
        <v>150</v>
      </c>
      <c r="C225" s="36" t="s">
        <v>54</v>
      </c>
      <c r="D225" s="11"/>
      <c r="E225" s="46" t="s">
        <v>30</v>
      </c>
      <c r="F225" s="51"/>
      <c r="G225" s="52"/>
      <c r="H225" s="53"/>
      <c r="I225" s="47">
        <f>SUM(I224:I224)</f>
        <v>27090</v>
      </c>
      <c r="J225" s="4"/>
    </row>
    <row r="226" spans="2:12" s="3" customFormat="1" ht="13" customHeight="1">
      <c r="B226" s="80" t="s">
        <v>150</v>
      </c>
      <c r="C226" s="36" t="s">
        <v>54</v>
      </c>
      <c r="D226" s="11"/>
      <c r="E226" s="46"/>
      <c r="F226" s="51"/>
      <c r="G226" s="52"/>
      <c r="H226" s="53"/>
      <c r="I226" s="82"/>
      <c r="J226" s="4"/>
    </row>
    <row r="227" spans="2:12" s="11" customFormat="1" ht="13" customHeight="1">
      <c r="B227" s="80" t="s">
        <v>150</v>
      </c>
      <c r="C227" s="27" t="s">
        <v>58</v>
      </c>
      <c r="D227" s="35"/>
      <c r="E227" s="54" t="s">
        <v>59</v>
      </c>
      <c r="F227" s="13" t="s">
        <v>5</v>
      </c>
      <c r="G227" s="13" t="s">
        <v>6</v>
      </c>
      <c r="H227" s="13" t="s">
        <v>27</v>
      </c>
      <c r="I227" s="13" t="s">
        <v>8</v>
      </c>
    </row>
    <row r="228" spans="2:12" s="45" customFormat="1" ht="13" customHeight="1">
      <c r="B228" s="80" t="s">
        <v>150</v>
      </c>
      <c r="C228" s="27" t="s">
        <v>58</v>
      </c>
      <c r="D228" s="35"/>
      <c r="E228" s="42" t="s">
        <v>60</v>
      </c>
      <c r="F228" s="58" t="s">
        <v>43</v>
      </c>
      <c r="G228" s="43" t="s">
        <v>61</v>
      </c>
      <c r="H228" s="44"/>
      <c r="I228" s="44">
        <v>0</v>
      </c>
      <c r="J228" s="11"/>
      <c r="K228" s="11"/>
      <c r="L228" s="11"/>
    </row>
    <row r="229" spans="2:12" s="45" customFormat="1" ht="13" customHeight="1">
      <c r="B229" s="80" t="s">
        <v>150</v>
      </c>
      <c r="C229" s="27" t="s">
        <v>58</v>
      </c>
      <c r="D229" s="35"/>
      <c r="E229" s="42" t="s">
        <v>163</v>
      </c>
      <c r="F229" s="58" t="s">
        <v>43</v>
      </c>
      <c r="G229" s="43"/>
      <c r="H229" s="44"/>
      <c r="I229" s="44">
        <v>2500</v>
      </c>
      <c r="J229" s="11"/>
      <c r="K229" s="11"/>
      <c r="L229" s="11"/>
    </row>
    <row r="230" spans="2:12" s="45" customFormat="1" ht="13" customHeight="1" thickBot="1">
      <c r="B230" s="80" t="s">
        <v>150</v>
      </c>
      <c r="C230" s="27" t="s">
        <v>58</v>
      </c>
      <c r="D230" s="35"/>
      <c r="E230" s="42" t="s">
        <v>164</v>
      </c>
      <c r="F230" s="58" t="s">
        <v>43</v>
      </c>
      <c r="G230" s="43"/>
      <c r="H230" s="44"/>
      <c r="I230" s="44">
        <v>1800</v>
      </c>
      <c r="J230" s="11"/>
      <c r="K230" s="11"/>
      <c r="L230" s="11"/>
    </row>
    <row r="231" spans="2:12" s="3" customFormat="1" ht="13" customHeight="1" thickBot="1">
      <c r="B231" s="80" t="s">
        <v>150</v>
      </c>
      <c r="C231" s="36" t="s">
        <v>58</v>
      </c>
      <c r="D231" s="11"/>
      <c r="E231" s="46" t="s">
        <v>30</v>
      </c>
      <c r="F231" s="51"/>
      <c r="G231" s="52"/>
      <c r="H231" s="53"/>
      <c r="I231" s="47">
        <f>SUM(I228:I230)</f>
        <v>4300</v>
      </c>
      <c r="J231" s="4"/>
    </row>
    <row r="232" spans="2:12" s="3" customFormat="1" ht="13" customHeight="1">
      <c r="B232" s="80" t="s">
        <v>150</v>
      </c>
      <c r="C232" s="36" t="s">
        <v>58</v>
      </c>
      <c r="D232" s="11"/>
      <c r="E232" s="46"/>
      <c r="F232" s="51"/>
      <c r="G232" s="52"/>
      <c r="H232" s="53"/>
      <c r="I232" s="82"/>
      <c r="J232" s="4"/>
    </row>
    <row r="233" spans="2:12" s="11" customFormat="1" ht="13" customHeight="1">
      <c r="B233" s="80" t="s">
        <v>150</v>
      </c>
      <c r="C233" s="27" t="s">
        <v>65</v>
      </c>
      <c r="D233" s="35"/>
      <c r="E233" s="54" t="s">
        <v>65</v>
      </c>
      <c r="F233" s="13" t="s">
        <v>5</v>
      </c>
      <c r="G233" s="13" t="s">
        <v>6</v>
      </c>
      <c r="H233" s="13" t="s">
        <v>27</v>
      </c>
      <c r="I233" s="13" t="s">
        <v>8</v>
      </c>
    </row>
    <row r="234" spans="2:12" s="45" customFormat="1" ht="13" customHeight="1">
      <c r="B234" s="80" t="s">
        <v>150</v>
      </c>
      <c r="C234" s="27" t="s">
        <v>65</v>
      </c>
      <c r="D234" s="35"/>
      <c r="E234" s="81" t="s">
        <v>165</v>
      </c>
      <c r="F234" s="43" t="s">
        <v>43</v>
      </c>
      <c r="G234" s="43"/>
      <c r="H234" s="44"/>
      <c r="I234" s="44">
        <v>1250</v>
      </c>
    </row>
    <row r="235" spans="2:12" s="45" customFormat="1" ht="13" customHeight="1">
      <c r="B235" s="80" t="s">
        <v>150</v>
      </c>
      <c r="C235" s="27" t="s">
        <v>65</v>
      </c>
      <c r="D235" s="35"/>
      <c r="E235" s="42" t="s">
        <v>166</v>
      </c>
      <c r="F235" s="43" t="s">
        <v>43</v>
      </c>
      <c r="G235" s="43"/>
      <c r="H235" s="44"/>
      <c r="I235" s="50">
        <v>1250</v>
      </c>
    </row>
    <row r="236" spans="2:12" s="45" customFormat="1" ht="13" customHeight="1" thickBot="1">
      <c r="B236" s="80"/>
      <c r="C236" s="27"/>
      <c r="D236" s="35"/>
      <c r="E236" s="42" t="s">
        <v>167</v>
      </c>
      <c r="F236" s="43" t="s">
        <v>43</v>
      </c>
      <c r="G236" s="43"/>
      <c r="H236" s="44"/>
      <c r="I236" s="50">
        <v>0</v>
      </c>
    </row>
    <row r="237" spans="2:12" s="3" customFormat="1" ht="13" customHeight="1" thickBot="1">
      <c r="B237" s="80" t="s">
        <v>150</v>
      </c>
      <c r="C237" s="36" t="s">
        <v>65</v>
      </c>
      <c r="D237" s="11"/>
      <c r="E237" s="46" t="s">
        <v>30</v>
      </c>
      <c r="F237" s="51"/>
      <c r="G237" s="52"/>
      <c r="H237" s="53"/>
      <c r="I237" s="47">
        <v>2500</v>
      </c>
      <c r="J237" s="4"/>
    </row>
    <row r="238" spans="2:12" s="3" customFormat="1" ht="13" customHeight="1">
      <c r="B238" s="80" t="s">
        <v>150</v>
      </c>
      <c r="C238" s="36" t="s">
        <v>65</v>
      </c>
      <c r="D238" s="11"/>
      <c r="E238" s="46"/>
      <c r="F238" s="51"/>
      <c r="G238" s="52"/>
      <c r="H238" s="53"/>
      <c r="I238" s="82"/>
      <c r="J238" s="4"/>
    </row>
    <row r="239" spans="2:12" s="11" customFormat="1" ht="13" customHeight="1">
      <c r="B239" s="80" t="s">
        <v>150</v>
      </c>
      <c r="C239" s="27" t="s">
        <v>68</v>
      </c>
      <c r="D239" s="35"/>
      <c r="E239" s="54" t="s">
        <v>69</v>
      </c>
      <c r="F239" s="13" t="s">
        <v>5</v>
      </c>
      <c r="G239" s="13" t="s">
        <v>6</v>
      </c>
      <c r="H239" s="13" t="s">
        <v>27</v>
      </c>
      <c r="I239" s="13" t="s">
        <v>8</v>
      </c>
    </row>
    <row r="240" spans="2:12" s="45" customFormat="1" ht="13" customHeight="1">
      <c r="B240" s="80" t="s">
        <v>150</v>
      </c>
      <c r="C240" s="27" t="s">
        <v>68</v>
      </c>
      <c r="D240" s="35"/>
      <c r="E240" s="68" t="s">
        <v>71</v>
      </c>
      <c r="F240" s="58" t="s">
        <v>43</v>
      </c>
      <c r="G240" s="69">
        <v>1</v>
      </c>
      <c r="H240" s="18">
        <v>900</v>
      </c>
      <c r="I240" s="44">
        <v>900</v>
      </c>
    </row>
    <row r="241" spans="2:10" s="45" customFormat="1" ht="13" customHeight="1">
      <c r="B241" s="80"/>
      <c r="C241" s="27"/>
      <c r="D241" s="35"/>
      <c r="E241" s="68" t="s">
        <v>168</v>
      </c>
      <c r="F241" s="58" t="s">
        <v>24</v>
      </c>
      <c r="G241" s="69">
        <v>12</v>
      </c>
      <c r="H241" s="18">
        <v>28</v>
      </c>
      <c r="I241" s="44">
        <f>G241*H241</f>
        <v>336</v>
      </c>
    </row>
    <row r="242" spans="2:10" s="45" customFormat="1" ht="13" customHeight="1" thickBot="1">
      <c r="B242" s="80"/>
      <c r="C242" s="27"/>
      <c r="D242" s="35"/>
      <c r="E242" s="68" t="s">
        <v>169</v>
      </c>
      <c r="F242" s="58" t="s">
        <v>24</v>
      </c>
      <c r="G242" s="69">
        <f>F193</f>
        <v>129</v>
      </c>
      <c r="H242" s="18">
        <v>28</v>
      </c>
      <c r="I242" s="50">
        <f>G242*H242</f>
        <v>3612</v>
      </c>
    </row>
    <row r="243" spans="2:10" s="3" customFormat="1" ht="13" customHeight="1" thickBot="1">
      <c r="B243" s="80" t="s">
        <v>150</v>
      </c>
      <c r="C243" s="36" t="s">
        <v>68</v>
      </c>
      <c r="D243" s="11"/>
      <c r="E243" s="46" t="s">
        <v>30</v>
      </c>
      <c r="F243" s="51"/>
      <c r="G243" s="52"/>
      <c r="H243" s="53"/>
      <c r="I243" s="47">
        <f>SUM(I240:I242)</f>
        <v>4848</v>
      </c>
      <c r="J243" s="4"/>
    </row>
    <row r="244" spans="2:10" s="3" customFormat="1" ht="13" customHeight="1">
      <c r="B244" s="80" t="s">
        <v>150</v>
      </c>
      <c r="C244" s="36" t="s">
        <v>68</v>
      </c>
      <c r="D244" s="11"/>
      <c r="E244" s="46"/>
      <c r="F244" s="51"/>
      <c r="G244" s="52"/>
      <c r="H244" s="53"/>
      <c r="I244" s="82"/>
      <c r="J244" s="4"/>
    </row>
    <row r="245" spans="2:10" s="11" customFormat="1" ht="13" customHeight="1">
      <c r="B245" s="80" t="s">
        <v>150</v>
      </c>
      <c r="C245" s="27" t="s">
        <v>72</v>
      </c>
      <c r="D245" s="35"/>
      <c r="E245" s="88" t="s">
        <v>73</v>
      </c>
      <c r="F245" s="55" t="s">
        <v>5</v>
      </c>
      <c r="G245" s="55" t="s">
        <v>6</v>
      </c>
      <c r="H245" s="55" t="s">
        <v>27</v>
      </c>
      <c r="I245" s="55" t="s">
        <v>8</v>
      </c>
    </row>
    <row r="246" spans="2:10" s="45" customFormat="1" ht="13" customHeight="1">
      <c r="B246" s="80" t="s">
        <v>150</v>
      </c>
      <c r="C246" s="27" t="s">
        <v>72</v>
      </c>
      <c r="D246" s="35"/>
      <c r="E246" s="42" t="s">
        <v>170</v>
      </c>
      <c r="F246" s="43" t="s">
        <v>35</v>
      </c>
      <c r="G246" s="43">
        <v>28</v>
      </c>
      <c r="H246" s="44">
        <v>190</v>
      </c>
      <c r="I246" s="44">
        <f>SUM(H246*G246)</f>
        <v>5320</v>
      </c>
    </row>
    <row r="247" spans="2:10" s="45" customFormat="1" ht="13" customHeight="1">
      <c r="B247" s="80"/>
      <c r="C247" s="27"/>
      <c r="D247" s="35"/>
      <c r="E247" s="42" t="s">
        <v>171</v>
      </c>
      <c r="F247" s="43" t="s">
        <v>35</v>
      </c>
      <c r="G247" s="43">
        <v>9</v>
      </c>
      <c r="H247" s="44">
        <v>240</v>
      </c>
      <c r="I247" s="44">
        <f t="shared" ref="I247" si="5">G247*H247</f>
        <v>2160</v>
      </c>
    </row>
    <row r="248" spans="2:10" s="45" customFormat="1" ht="13" customHeight="1" thickBot="1">
      <c r="B248" s="80" t="s">
        <v>150</v>
      </c>
      <c r="C248" s="27" t="s">
        <v>72</v>
      </c>
      <c r="D248" s="35"/>
      <c r="E248" s="42" t="s">
        <v>172</v>
      </c>
      <c r="F248" s="43" t="s">
        <v>35</v>
      </c>
      <c r="G248" s="43">
        <v>6</v>
      </c>
      <c r="H248" s="44">
        <v>280</v>
      </c>
      <c r="I248" s="44">
        <f>SUM(H248*G248)</f>
        <v>1680</v>
      </c>
    </row>
    <row r="249" spans="2:10" s="3" customFormat="1" ht="13" customHeight="1" thickBot="1">
      <c r="B249" s="80" t="s">
        <v>150</v>
      </c>
      <c r="C249" s="36" t="s">
        <v>72</v>
      </c>
      <c r="D249" s="11"/>
      <c r="E249" s="46" t="s">
        <v>30</v>
      </c>
      <c r="F249" s="51"/>
      <c r="G249" s="52"/>
      <c r="H249" s="53"/>
      <c r="I249" s="47">
        <f>SUM(I246:I248)</f>
        <v>9160</v>
      </c>
      <c r="J249" s="4"/>
    </row>
    <row r="250" spans="2:10" s="3" customFormat="1" ht="13" customHeight="1">
      <c r="B250" s="80" t="s">
        <v>150</v>
      </c>
      <c r="C250" s="36" t="s">
        <v>72</v>
      </c>
      <c r="D250" s="11"/>
      <c r="E250" s="46"/>
      <c r="F250" s="51"/>
      <c r="G250" s="52"/>
      <c r="H250" s="53"/>
      <c r="I250" s="82"/>
      <c r="J250" s="4"/>
    </row>
    <row r="251" spans="2:10" s="11" customFormat="1" ht="13" customHeight="1">
      <c r="B251" s="80" t="s">
        <v>150</v>
      </c>
      <c r="C251" s="27" t="s">
        <v>75</v>
      </c>
      <c r="D251" s="35"/>
      <c r="E251" s="54" t="s">
        <v>138</v>
      </c>
      <c r="F251" s="13" t="s">
        <v>5</v>
      </c>
      <c r="G251" s="13" t="s">
        <v>6</v>
      </c>
      <c r="H251" s="13" t="s">
        <v>27</v>
      </c>
      <c r="I251" s="13" t="s">
        <v>8</v>
      </c>
    </row>
    <row r="252" spans="2:10" s="45" customFormat="1" ht="13" customHeight="1">
      <c r="B252" s="80" t="s">
        <v>150</v>
      </c>
      <c r="C252" s="27" t="s">
        <v>75</v>
      </c>
      <c r="D252" s="35"/>
      <c r="E252" s="42" t="s">
        <v>140</v>
      </c>
      <c r="F252" s="58" t="s">
        <v>43</v>
      </c>
      <c r="G252" s="58"/>
      <c r="H252" s="59"/>
      <c r="I252" s="59">
        <v>1200</v>
      </c>
    </row>
    <row r="253" spans="2:10" s="45" customFormat="1" ht="22">
      <c r="B253" s="80" t="s">
        <v>150</v>
      </c>
      <c r="C253" s="27" t="s">
        <v>75</v>
      </c>
      <c r="D253" s="35"/>
      <c r="E253" s="42" t="s">
        <v>173</v>
      </c>
      <c r="F253" s="43" t="s">
        <v>43</v>
      </c>
      <c r="G253" s="43"/>
      <c r="H253" s="44"/>
      <c r="I253" s="44">
        <v>14000</v>
      </c>
    </row>
    <row r="254" spans="2:10" s="45" customFormat="1" ht="22">
      <c r="B254" s="80" t="s">
        <v>150</v>
      </c>
      <c r="C254" s="27" t="s">
        <v>75</v>
      </c>
      <c r="D254" s="35"/>
      <c r="E254" s="42" t="s">
        <v>174</v>
      </c>
      <c r="F254" s="43" t="s">
        <v>43</v>
      </c>
      <c r="G254" s="43"/>
      <c r="H254" s="44"/>
      <c r="I254" s="44">
        <v>6500</v>
      </c>
      <c r="J254" s="89"/>
    </row>
    <row r="255" spans="2:10" s="45" customFormat="1" ht="13" customHeight="1">
      <c r="B255" s="80"/>
      <c r="C255" s="27"/>
      <c r="D255" s="35"/>
      <c r="E255" s="42" t="s">
        <v>175</v>
      </c>
      <c r="F255" s="43" t="s">
        <v>111</v>
      </c>
      <c r="G255" s="43"/>
      <c r="H255" s="44"/>
      <c r="I255" s="44">
        <v>7500</v>
      </c>
      <c r="J255" s="89"/>
    </row>
    <row r="256" spans="2:10" s="45" customFormat="1" ht="13" customHeight="1">
      <c r="B256" s="80"/>
      <c r="C256" s="27"/>
      <c r="D256" s="35"/>
      <c r="E256" s="42" t="s">
        <v>176</v>
      </c>
      <c r="F256" s="43" t="s">
        <v>43</v>
      </c>
      <c r="G256" s="43"/>
      <c r="H256" s="44"/>
      <c r="I256" s="44">
        <v>2300</v>
      </c>
      <c r="J256" s="89"/>
    </row>
    <row r="257" spans="2:254" s="45" customFormat="1" ht="13" customHeight="1" thickBot="1">
      <c r="B257" s="80"/>
      <c r="C257" s="27"/>
      <c r="D257" s="35"/>
      <c r="E257" s="42" t="s">
        <v>177</v>
      </c>
      <c r="F257" s="43" t="s">
        <v>43</v>
      </c>
      <c r="G257" s="43">
        <v>1</v>
      </c>
      <c r="H257" s="44">
        <v>2800</v>
      </c>
      <c r="I257" s="44">
        <f>G257*H257</f>
        <v>2800</v>
      </c>
      <c r="J257" s="89"/>
    </row>
    <row r="258" spans="2:254" s="3" customFormat="1" ht="13" customHeight="1" thickBot="1">
      <c r="B258" s="80" t="s">
        <v>150</v>
      </c>
      <c r="C258" s="36" t="s">
        <v>75</v>
      </c>
      <c r="D258" s="11"/>
      <c r="E258" s="46" t="s">
        <v>30</v>
      </c>
      <c r="F258" s="51"/>
      <c r="G258" s="52"/>
      <c r="H258" s="53"/>
      <c r="I258" s="47">
        <f>SUM(I252:I257)</f>
        <v>34300</v>
      </c>
      <c r="J258" s="4"/>
    </row>
    <row r="259" spans="2:254" s="3" customFormat="1" ht="13" customHeight="1">
      <c r="B259" s="80" t="s">
        <v>150</v>
      </c>
      <c r="C259" s="36" t="s">
        <v>75</v>
      </c>
      <c r="D259" s="11"/>
      <c r="E259" s="46"/>
      <c r="F259" s="51"/>
      <c r="G259" s="52"/>
      <c r="H259" s="53"/>
      <c r="I259" s="82"/>
      <c r="J259" s="4"/>
    </row>
    <row r="260" spans="2:254" s="11" customFormat="1" ht="13" customHeight="1">
      <c r="B260" s="80" t="s">
        <v>150</v>
      </c>
      <c r="C260" s="27" t="s">
        <v>92</v>
      </c>
      <c r="D260" s="35"/>
      <c r="E260" s="41" t="s">
        <v>93</v>
      </c>
      <c r="F260" s="13" t="s">
        <v>5</v>
      </c>
      <c r="G260" s="13" t="s">
        <v>6</v>
      </c>
      <c r="H260" s="13" t="s">
        <v>27</v>
      </c>
      <c r="I260" s="13" t="s">
        <v>8</v>
      </c>
    </row>
    <row r="261" spans="2:254" s="45" customFormat="1" ht="13" customHeight="1" thickBot="1">
      <c r="B261" s="80" t="s">
        <v>150</v>
      </c>
      <c r="C261" s="27" t="s">
        <v>92</v>
      </c>
      <c r="D261" s="35"/>
      <c r="E261" s="42" t="s">
        <v>94</v>
      </c>
      <c r="F261" s="43" t="s">
        <v>43</v>
      </c>
      <c r="G261" s="43"/>
      <c r="H261" s="90"/>
      <c r="I261" s="90">
        <f t="shared" ref="I261" si="6">G261*H261</f>
        <v>0</v>
      </c>
      <c r="J261" s="91"/>
    </row>
    <row r="262" spans="2:254" s="3" customFormat="1" ht="13" customHeight="1" thickBot="1">
      <c r="B262" s="80" t="s">
        <v>150</v>
      </c>
      <c r="C262" s="36" t="s">
        <v>92</v>
      </c>
      <c r="D262" s="11"/>
      <c r="E262" s="46" t="s">
        <v>30</v>
      </c>
      <c r="F262" s="51"/>
      <c r="G262" s="52"/>
      <c r="H262" s="53" t="s">
        <v>95</v>
      </c>
      <c r="I262" s="47">
        <v>0</v>
      </c>
      <c r="J262" s="91"/>
    </row>
    <row r="263" spans="2:254" s="3" customFormat="1" ht="13" customHeight="1">
      <c r="B263" s="80" t="s">
        <v>150</v>
      </c>
      <c r="C263" s="36" t="s">
        <v>92</v>
      </c>
      <c r="D263" s="11"/>
      <c r="E263" s="46"/>
      <c r="F263" s="51"/>
      <c r="G263" s="52"/>
      <c r="H263" s="53"/>
      <c r="I263" s="82"/>
      <c r="J263" s="4"/>
    </row>
    <row r="264" spans="2:254" s="11" customFormat="1" ht="13" customHeight="1">
      <c r="B264" s="80" t="s">
        <v>150</v>
      </c>
      <c r="C264" s="27" t="s">
        <v>96</v>
      </c>
      <c r="D264" s="35"/>
      <c r="E264" s="41" t="s">
        <v>97</v>
      </c>
      <c r="F264" s="13" t="s">
        <v>5</v>
      </c>
      <c r="G264" s="13" t="s">
        <v>6</v>
      </c>
      <c r="H264" s="13" t="s">
        <v>27</v>
      </c>
      <c r="I264" s="13" t="s">
        <v>8</v>
      </c>
    </row>
    <row r="265" spans="2:254" s="45" customFormat="1" ht="13" customHeight="1" thickBot="1">
      <c r="B265" s="80" t="s">
        <v>150</v>
      </c>
      <c r="C265" s="27" t="s">
        <v>96</v>
      </c>
      <c r="D265" s="35"/>
      <c r="E265" s="42" t="s">
        <v>178</v>
      </c>
      <c r="F265" s="43" t="s">
        <v>35</v>
      </c>
      <c r="G265" s="43"/>
      <c r="H265" s="44"/>
      <c r="I265" s="44">
        <v>800</v>
      </c>
    </row>
    <row r="266" spans="2:254" s="3" customFormat="1" ht="13" customHeight="1" thickBot="1">
      <c r="B266" s="80" t="s">
        <v>150</v>
      </c>
      <c r="C266" s="36" t="s">
        <v>96</v>
      </c>
      <c r="D266" s="11"/>
      <c r="E266" s="46" t="s">
        <v>30</v>
      </c>
      <c r="F266" s="51"/>
      <c r="G266" s="52"/>
      <c r="H266" s="53"/>
      <c r="I266" s="47">
        <f>SUM(I265)</f>
        <v>800</v>
      </c>
      <c r="J266" s="4"/>
    </row>
    <row r="267" spans="2:254" s="3" customFormat="1" ht="13" customHeight="1" thickBot="1">
      <c r="B267" s="80" t="s">
        <v>150</v>
      </c>
      <c r="C267" s="36" t="s">
        <v>96</v>
      </c>
      <c r="D267" s="11"/>
      <c r="E267" s="46"/>
      <c r="F267" s="51"/>
      <c r="G267" s="52"/>
      <c r="H267" s="53"/>
      <c r="I267" s="82"/>
      <c r="J267" s="4"/>
    </row>
    <row r="268" spans="2:254" s="3" customFormat="1" ht="43" customHeight="1" thickBot="1">
      <c r="B268" s="79" t="s">
        <v>150</v>
      </c>
      <c r="C268" s="32" t="s">
        <v>148</v>
      </c>
      <c r="D268" s="11"/>
      <c r="E268" s="162" t="s">
        <v>179</v>
      </c>
      <c r="F268" s="163"/>
      <c r="G268" s="163"/>
      <c r="H268" s="164"/>
      <c r="I268" s="33">
        <f>I199+I208+I212+I216+I221+I225+I231+I237+I243+I249+I258+I262+I266</f>
        <v>116376</v>
      </c>
    </row>
    <row r="269" spans="2:254" s="3" customFormat="1" ht="43" customHeight="1" thickBot="1">
      <c r="B269" s="80"/>
      <c r="C269" s="27"/>
      <c r="D269" s="35"/>
      <c r="E269" s="5"/>
      <c r="F269" s="6"/>
      <c r="G269" s="7"/>
      <c r="H269" s="8"/>
      <c r="I269" s="87"/>
    </row>
    <row r="270" spans="2:254" s="3" customFormat="1" ht="43" customHeight="1" thickBot="1">
      <c r="B270" s="80"/>
      <c r="C270" s="27"/>
      <c r="D270" s="35"/>
      <c r="E270" s="92" t="s">
        <v>180</v>
      </c>
      <c r="F270" s="93"/>
      <c r="G270" s="94"/>
      <c r="H270" s="94"/>
      <c r="I270" s="95">
        <f>I16+I23+I107+I191+I268</f>
        <v>507570</v>
      </c>
    </row>
    <row r="271" spans="2:254" s="104" customFormat="1" ht="43" customHeight="1" thickBot="1">
      <c r="B271" s="80"/>
      <c r="C271" s="27"/>
      <c r="D271" s="35"/>
      <c r="E271" s="96" t="s">
        <v>181</v>
      </c>
      <c r="F271" s="97"/>
      <c r="G271" s="97"/>
      <c r="H271" s="98">
        <v>0.05</v>
      </c>
      <c r="I271" s="99">
        <f>I270*H271</f>
        <v>25378.5</v>
      </c>
      <c r="J271" s="100"/>
      <c r="K271" s="100"/>
      <c r="L271" s="101"/>
      <c r="M271" s="102"/>
      <c r="N271" s="101"/>
      <c r="O271" s="100"/>
      <c r="P271" s="100"/>
      <c r="Q271" s="100"/>
      <c r="R271" s="100"/>
      <c r="S271" s="100"/>
      <c r="T271" s="100"/>
      <c r="U271" s="100"/>
      <c r="V271" s="100"/>
      <c r="W271" s="100"/>
      <c r="X271" s="100"/>
      <c r="Y271" s="100"/>
      <c r="Z271" s="100"/>
      <c r="AA271" s="100"/>
      <c r="AB271" s="100"/>
      <c r="AC271" s="103"/>
      <c r="AD271" s="103"/>
      <c r="AE271" s="103"/>
      <c r="AF271" s="103"/>
      <c r="AG271" s="103"/>
      <c r="AH271" s="103"/>
      <c r="AI271" s="103"/>
      <c r="AJ271" s="103"/>
      <c r="AK271" s="103"/>
      <c r="AL271" s="103"/>
      <c r="AM271" s="103"/>
      <c r="AN271" s="103"/>
      <c r="AO271" s="103"/>
      <c r="AP271" s="103"/>
      <c r="AQ271" s="103"/>
      <c r="AR271" s="103"/>
      <c r="AS271" s="103"/>
      <c r="AT271" s="103"/>
      <c r="AU271" s="103"/>
      <c r="AV271" s="103"/>
      <c r="AW271" s="103"/>
      <c r="AX271" s="103"/>
      <c r="AY271" s="103"/>
      <c r="AZ271" s="103"/>
      <c r="BA271" s="103"/>
      <c r="BB271" s="103"/>
      <c r="BC271" s="103"/>
      <c r="BD271" s="103"/>
      <c r="BE271" s="103"/>
      <c r="BF271" s="103"/>
      <c r="BG271" s="103"/>
      <c r="BH271" s="103"/>
      <c r="BI271" s="103"/>
      <c r="BJ271" s="103"/>
      <c r="BK271" s="103"/>
      <c r="BL271" s="103"/>
      <c r="BM271" s="103"/>
      <c r="BN271" s="103"/>
      <c r="BO271" s="103"/>
      <c r="BP271" s="103"/>
      <c r="BQ271" s="103"/>
      <c r="BR271" s="103"/>
      <c r="BS271" s="103"/>
      <c r="BT271" s="103"/>
      <c r="BU271" s="103"/>
      <c r="BV271" s="103"/>
      <c r="BW271" s="103"/>
      <c r="BX271" s="103"/>
      <c r="BY271" s="103"/>
      <c r="BZ271" s="103"/>
      <c r="CA271" s="103"/>
      <c r="CB271" s="103"/>
      <c r="CC271" s="103"/>
      <c r="CD271" s="103"/>
      <c r="CE271" s="103"/>
      <c r="CF271" s="103"/>
      <c r="CG271" s="103"/>
      <c r="CH271" s="103"/>
      <c r="CI271" s="103"/>
      <c r="CJ271" s="103"/>
      <c r="CK271" s="103"/>
      <c r="CL271" s="103"/>
      <c r="CM271" s="103"/>
      <c r="CN271" s="103"/>
      <c r="CO271" s="103"/>
      <c r="CP271" s="103"/>
      <c r="CQ271" s="103"/>
      <c r="CR271" s="103"/>
      <c r="CS271" s="103"/>
      <c r="CT271" s="103"/>
      <c r="CU271" s="103"/>
      <c r="CV271" s="103"/>
      <c r="CW271" s="103"/>
      <c r="CX271" s="103"/>
      <c r="CY271" s="103"/>
      <c r="CZ271" s="103"/>
      <c r="DA271" s="103"/>
      <c r="DB271" s="103"/>
      <c r="DC271" s="103"/>
      <c r="DD271" s="103"/>
      <c r="DE271" s="103"/>
      <c r="DF271" s="103"/>
      <c r="DG271" s="103"/>
      <c r="DH271" s="103"/>
      <c r="DI271" s="103"/>
      <c r="DJ271" s="103"/>
      <c r="DK271" s="103"/>
      <c r="DL271" s="103"/>
      <c r="DM271" s="103"/>
      <c r="DN271" s="103"/>
      <c r="DO271" s="103"/>
      <c r="DP271" s="103"/>
      <c r="DQ271" s="103"/>
      <c r="DR271" s="103"/>
      <c r="DS271" s="103"/>
      <c r="DT271" s="103"/>
      <c r="DU271" s="103"/>
      <c r="DV271" s="103"/>
      <c r="DW271" s="103"/>
      <c r="DX271" s="103"/>
      <c r="DY271" s="103"/>
      <c r="DZ271" s="103"/>
      <c r="EA271" s="103"/>
      <c r="EB271" s="103"/>
      <c r="EC271" s="103"/>
      <c r="ED271" s="103"/>
      <c r="EE271" s="103"/>
      <c r="EF271" s="103"/>
      <c r="EG271" s="103"/>
      <c r="EH271" s="103"/>
      <c r="EI271" s="103"/>
      <c r="EJ271" s="103"/>
      <c r="EK271" s="103"/>
      <c r="EL271" s="103"/>
      <c r="EM271" s="103"/>
      <c r="EN271" s="103"/>
      <c r="EO271" s="103"/>
      <c r="EP271" s="103"/>
      <c r="EQ271" s="103"/>
      <c r="ER271" s="103"/>
      <c r="ES271" s="103"/>
      <c r="ET271" s="103"/>
      <c r="EU271" s="103"/>
      <c r="EV271" s="103"/>
      <c r="EW271" s="103"/>
      <c r="EX271" s="103"/>
      <c r="EY271" s="103"/>
      <c r="EZ271" s="103"/>
      <c r="FA271" s="103"/>
      <c r="FB271" s="103"/>
      <c r="FC271" s="103"/>
      <c r="FD271" s="103"/>
      <c r="FE271" s="103"/>
      <c r="FF271" s="103"/>
      <c r="FG271" s="103"/>
      <c r="FH271" s="103"/>
      <c r="FI271" s="103"/>
      <c r="FJ271" s="103"/>
      <c r="FK271" s="103"/>
      <c r="FL271" s="103"/>
      <c r="FM271" s="103"/>
      <c r="FN271" s="103"/>
      <c r="FO271" s="103"/>
      <c r="FP271" s="103"/>
      <c r="FQ271" s="103"/>
      <c r="FR271" s="103"/>
      <c r="FS271" s="103"/>
      <c r="FT271" s="103"/>
      <c r="FU271" s="103"/>
      <c r="FV271" s="103"/>
      <c r="FW271" s="103"/>
      <c r="FX271" s="103"/>
      <c r="FY271" s="103"/>
      <c r="FZ271" s="103"/>
      <c r="GA271" s="103"/>
      <c r="GB271" s="103"/>
      <c r="GC271" s="103"/>
      <c r="GD271" s="103"/>
      <c r="GE271" s="103"/>
      <c r="GF271" s="103"/>
      <c r="GG271" s="103"/>
      <c r="GH271" s="103"/>
      <c r="GI271" s="103"/>
      <c r="GJ271" s="103"/>
      <c r="GK271" s="103"/>
      <c r="GL271" s="103"/>
      <c r="GM271" s="103"/>
      <c r="GN271" s="103"/>
      <c r="GO271" s="103"/>
      <c r="GP271" s="103"/>
      <c r="GQ271" s="103"/>
      <c r="GR271" s="103"/>
      <c r="GS271" s="103"/>
      <c r="GT271" s="103"/>
      <c r="GU271" s="103"/>
      <c r="GV271" s="103"/>
      <c r="GW271" s="103"/>
      <c r="GX271" s="103"/>
      <c r="GY271" s="103"/>
      <c r="GZ271" s="103"/>
      <c r="HA271" s="103"/>
      <c r="HB271" s="103"/>
      <c r="HC271" s="103"/>
      <c r="HD271" s="103"/>
      <c r="HE271" s="103"/>
      <c r="HF271" s="103"/>
      <c r="HG271" s="103"/>
      <c r="HH271" s="103"/>
      <c r="HI271" s="103"/>
      <c r="HJ271" s="103"/>
      <c r="HK271" s="103"/>
      <c r="HL271" s="103"/>
      <c r="HM271" s="103"/>
      <c r="HN271" s="103"/>
      <c r="HO271" s="103"/>
      <c r="HP271" s="103"/>
      <c r="HQ271" s="103"/>
      <c r="HR271" s="103"/>
      <c r="HS271" s="103"/>
      <c r="HT271" s="103"/>
      <c r="HU271" s="103"/>
      <c r="HV271" s="103"/>
      <c r="HW271" s="103"/>
      <c r="HX271" s="103"/>
      <c r="HY271" s="103"/>
      <c r="HZ271" s="103"/>
      <c r="IA271" s="103"/>
      <c r="IB271" s="103"/>
      <c r="IC271" s="103"/>
      <c r="ID271" s="103"/>
      <c r="IE271" s="103"/>
      <c r="IF271" s="103"/>
      <c r="IG271" s="103"/>
      <c r="IH271" s="103"/>
      <c r="II271" s="103"/>
      <c r="IJ271" s="103"/>
      <c r="IK271" s="103"/>
      <c r="IL271" s="103"/>
      <c r="IM271" s="103"/>
      <c r="IN271" s="103"/>
      <c r="IO271" s="103"/>
      <c r="IP271" s="103"/>
      <c r="IQ271" s="103"/>
      <c r="IR271" s="103"/>
      <c r="IS271" s="103"/>
      <c r="IT271" s="103"/>
    </row>
    <row r="272" spans="2:254" ht="43" customHeight="1" thickBot="1">
      <c r="B272" s="80"/>
      <c r="C272" s="27"/>
      <c r="D272" s="35"/>
      <c r="E272" s="105" t="s">
        <v>182</v>
      </c>
      <c r="F272" s="106"/>
      <c r="G272" s="107"/>
      <c r="H272" s="108"/>
      <c r="I272" s="109">
        <f>I271+I270</f>
        <v>532948.5</v>
      </c>
    </row>
    <row r="273" spans="2:254" s="118" customFormat="1" ht="43" customHeight="1" thickBot="1">
      <c r="B273" s="80"/>
      <c r="C273" s="27"/>
      <c r="D273" s="35"/>
      <c r="E273" s="110"/>
      <c r="F273" s="111"/>
      <c r="G273" s="111"/>
      <c r="H273" s="112"/>
      <c r="I273" s="113"/>
      <c r="J273" s="114"/>
      <c r="K273" s="115"/>
      <c r="L273" s="116"/>
      <c r="M273" s="117"/>
      <c r="N273" s="116"/>
      <c r="O273" s="114"/>
      <c r="P273" s="114"/>
      <c r="Q273" s="114"/>
      <c r="R273" s="114"/>
      <c r="S273" s="114"/>
      <c r="T273" s="114"/>
      <c r="U273" s="114"/>
      <c r="V273" s="114"/>
      <c r="W273" s="114"/>
      <c r="X273" s="114"/>
      <c r="Y273" s="114"/>
      <c r="Z273" s="114"/>
      <c r="AA273" s="114"/>
      <c r="AB273" s="114"/>
      <c r="AC273" s="114"/>
      <c r="AD273" s="114"/>
      <c r="AE273" s="114"/>
      <c r="AF273" s="114"/>
      <c r="AG273" s="114"/>
      <c r="AH273" s="114"/>
      <c r="AI273" s="114"/>
      <c r="AJ273" s="114"/>
      <c r="AK273" s="114"/>
      <c r="AL273" s="114"/>
      <c r="AM273" s="114"/>
      <c r="AN273" s="114"/>
      <c r="AO273" s="114"/>
      <c r="AP273" s="114"/>
      <c r="AQ273" s="114"/>
      <c r="AR273" s="114"/>
      <c r="AS273" s="114"/>
      <c r="AT273" s="114"/>
      <c r="AU273" s="114"/>
      <c r="AV273" s="114"/>
      <c r="AW273" s="114"/>
      <c r="AX273" s="114"/>
      <c r="AY273" s="114"/>
      <c r="AZ273" s="114"/>
      <c r="BA273" s="114"/>
      <c r="BB273" s="114"/>
      <c r="BC273" s="114"/>
      <c r="BD273" s="114"/>
      <c r="BE273" s="114"/>
      <c r="BF273" s="114"/>
      <c r="BG273" s="114"/>
      <c r="BH273" s="114"/>
      <c r="BI273" s="114"/>
      <c r="BJ273" s="114"/>
      <c r="BK273" s="114"/>
      <c r="BL273" s="114"/>
      <c r="BM273" s="114"/>
      <c r="BN273" s="114"/>
      <c r="BO273" s="114"/>
      <c r="BP273" s="114"/>
      <c r="BQ273" s="114"/>
      <c r="BR273" s="114"/>
      <c r="BS273" s="114"/>
      <c r="BT273" s="114"/>
      <c r="BU273" s="114"/>
      <c r="BV273" s="114"/>
      <c r="BW273" s="114"/>
      <c r="BX273" s="114"/>
      <c r="BY273" s="114"/>
      <c r="BZ273" s="114"/>
      <c r="CA273" s="114"/>
      <c r="CB273" s="114"/>
      <c r="CC273" s="114"/>
      <c r="CD273" s="114"/>
      <c r="CE273" s="114"/>
      <c r="CF273" s="114"/>
      <c r="CG273" s="114"/>
      <c r="CH273" s="114"/>
      <c r="CI273" s="114"/>
      <c r="CJ273" s="114"/>
      <c r="CK273" s="114"/>
      <c r="CL273" s="114"/>
      <c r="CM273" s="114"/>
      <c r="CN273" s="114"/>
      <c r="CO273" s="114"/>
      <c r="CP273" s="114"/>
      <c r="CQ273" s="114"/>
      <c r="CR273" s="114"/>
      <c r="CS273" s="114"/>
      <c r="CT273" s="114"/>
      <c r="CU273" s="114"/>
      <c r="CV273" s="114"/>
      <c r="CW273" s="114"/>
      <c r="CX273" s="114"/>
      <c r="CY273" s="114"/>
      <c r="CZ273" s="114"/>
      <c r="DA273" s="114"/>
      <c r="DB273" s="114"/>
      <c r="DC273" s="114"/>
      <c r="DD273" s="114"/>
      <c r="DE273" s="114"/>
      <c r="DF273" s="114"/>
      <c r="DG273" s="114"/>
      <c r="DH273" s="114"/>
      <c r="DI273" s="114"/>
      <c r="DJ273" s="114"/>
      <c r="DK273" s="114"/>
      <c r="DL273" s="114"/>
      <c r="DM273" s="114"/>
      <c r="DN273" s="114"/>
      <c r="DO273" s="114"/>
      <c r="DP273" s="114"/>
      <c r="DQ273" s="114"/>
      <c r="DR273" s="114"/>
      <c r="DS273" s="114"/>
      <c r="DT273" s="114"/>
      <c r="DU273" s="114"/>
      <c r="DV273" s="114"/>
      <c r="DW273" s="114"/>
      <c r="DX273" s="114"/>
      <c r="DY273" s="114"/>
      <c r="DZ273" s="114"/>
      <c r="EA273" s="114"/>
      <c r="EB273" s="114"/>
      <c r="EC273" s="114"/>
      <c r="ED273" s="114"/>
      <c r="EE273" s="114"/>
      <c r="EF273" s="114"/>
      <c r="EG273" s="114"/>
      <c r="EH273" s="114"/>
      <c r="EI273" s="114"/>
      <c r="EJ273" s="114"/>
      <c r="EK273" s="114"/>
      <c r="EL273" s="114"/>
      <c r="EM273" s="114"/>
      <c r="EN273" s="114"/>
      <c r="EO273" s="114"/>
      <c r="EP273" s="114"/>
      <c r="EQ273" s="114"/>
      <c r="ER273" s="114"/>
      <c r="ES273" s="114"/>
      <c r="ET273" s="114"/>
      <c r="EU273" s="114"/>
      <c r="EV273" s="114"/>
      <c r="EW273" s="114"/>
      <c r="EX273" s="114"/>
      <c r="EY273" s="114"/>
      <c r="EZ273" s="114"/>
      <c r="FA273" s="114"/>
      <c r="FB273" s="114"/>
      <c r="FC273" s="114"/>
      <c r="FD273" s="114"/>
      <c r="FE273" s="114"/>
      <c r="FF273" s="114"/>
      <c r="FG273" s="114"/>
      <c r="FH273" s="114"/>
      <c r="FI273" s="114"/>
      <c r="FJ273" s="114"/>
      <c r="FK273" s="114"/>
      <c r="FL273" s="114"/>
      <c r="FM273" s="114"/>
      <c r="FN273" s="114"/>
      <c r="FO273" s="114"/>
      <c r="FP273" s="114"/>
      <c r="FQ273" s="114"/>
      <c r="FR273" s="114"/>
      <c r="FS273" s="114"/>
      <c r="FT273" s="114"/>
      <c r="FU273" s="114"/>
      <c r="FV273" s="114"/>
      <c r="FW273" s="114"/>
      <c r="FX273" s="114"/>
      <c r="FY273" s="114"/>
      <c r="FZ273" s="114"/>
      <c r="GA273" s="114"/>
      <c r="GB273" s="114"/>
      <c r="GC273" s="114"/>
      <c r="GD273" s="114"/>
      <c r="GE273" s="114"/>
      <c r="GF273" s="114"/>
      <c r="GG273" s="114"/>
      <c r="GH273" s="114"/>
      <c r="GI273" s="114"/>
      <c r="GJ273" s="114"/>
      <c r="GK273" s="114"/>
      <c r="GL273" s="114"/>
      <c r="GM273" s="114"/>
      <c r="GN273" s="114"/>
      <c r="GO273" s="114"/>
      <c r="GP273" s="114"/>
      <c r="GQ273" s="114"/>
      <c r="GR273" s="114"/>
      <c r="GS273" s="114"/>
      <c r="GT273" s="114"/>
      <c r="GU273" s="114"/>
      <c r="GV273" s="114"/>
      <c r="GW273" s="114"/>
      <c r="GX273" s="114"/>
      <c r="GY273" s="114"/>
      <c r="GZ273" s="114"/>
      <c r="HA273" s="114"/>
      <c r="HB273" s="114"/>
      <c r="HC273" s="114"/>
      <c r="HD273" s="114"/>
      <c r="HE273" s="114"/>
      <c r="HF273" s="114"/>
      <c r="HG273" s="114"/>
      <c r="HH273" s="114"/>
      <c r="HI273" s="114"/>
      <c r="HJ273" s="114"/>
      <c r="HK273" s="114"/>
      <c r="HL273" s="114"/>
      <c r="HM273" s="114"/>
      <c r="HN273" s="114"/>
      <c r="HO273" s="114"/>
      <c r="HP273" s="114"/>
      <c r="HQ273" s="114"/>
      <c r="HR273" s="114"/>
      <c r="HS273" s="114"/>
      <c r="HT273" s="114"/>
      <c r="HU273" s="114"/>
      <c r="HV273" s="114"/>
      <c r="HW273" s="114"/>
      <c r="HX273" s="114"/>
      <c r="HY273" s="114"/>
      <c r="HZ273" s="114"/>
      <c r="IA273" s="114"/>
      <c r="IB273" s="114"/>
      <c r="IC273" s="114"/>
      <c r="ID273" s="114"/>
      <c r="IE273" s="114"/>
      <c r="IF273" s="114"/>
      <c r="IG273" s="114"/>
      <c r="IH273" s="114"/>
      <c r="II273" s="114"/>
      <c r="IJ273" s="114"/>
      <c r="IK273" s="114"/>
      <c r="IL273" s="114"/>
      <c r="IM273" s="114"/>
      <c r="IN273" s="114"/>
      <c r="IO273" s="114"/>
      <c r="IP273" s="114"/>
      <c r="IQ273" s="114"/>
      <c r="IR273" s="114"/>
      <c r="IS273" s="114"/>
      <c r="IT273" s="114"/>
    </row>
    <row r="274" spans="2:254" ht="15">
      <c r="B274" s="80"/>
      <c r="C274" s="27"/>
      <c r="D274" s="35"/>
      <c r="E274" s="119" t="s">
        <v>183</v>
      </c>
      <c r="F274" s="120"/>
      <c r="G274" s="121"/>
      <c r="H274" s="122"/>
      <c r="I274" s="123"/>
    </row>
    <row r="275" spans="2:254" ht="15">
      <c r="B275" s="80"/>
      <c r="C275" s="27"/>
      <c r="D275" s="35"/>
      <c r="E275" s="124" t="s">
        <v>184</v>
      </c>
      <c r="F275" s="125"/>
      <c r="G275" s="125"/>
      <c r="H275" s="126">
        <v>2.5000000000000001E-2</v>
      </c>
      <c r="I275" s="127">
        <f>I270*H275</f>
        <v>12689.25</v>
      </c>
    </row>
    <row r="276" spans="2:254" ht="15">
      <c r="B276" s="80"/>
      <c r="C276" s="27"/>
      <c r="D276" s="35"/>
      <c r="E276" s="124" t="s">
        <v>185</v>
      </c>
      <c r="F276" s="125" t="s">
        <v>91</v>
      </c>
      <c r="G276" s="125"/>
      <c r="H276" s="126"/>
      <c r="I276" s="127">
        <v>3000</v>
      </c>
    </row>
    <row r="277" spans="2:254" s="114" customFormat="1" ht="15.75" customHeight="1">
      <c r="B277" s="80"/>
      <c r="C277" s="27"/>
      <c r="D277" s="35"/>
      <c r="E277" s="124" t="s">
        <v>186</v>
      </c>
      <c r="F277" s="125"/>
      <c r="G277" s="125"/>
      <c r="H277" s="126">
        <v>9.7500000000000003E-2</v>
      </c>
      <c r="I277" s="127">
        <f>I272*H277</f>
        <v>51962.478750000002</v>
      </c>
      <c r="J277" s="128"/>
      <c r="L277" s="116"/>
      <c r="M277" s="117"/>
      <c r="N277" s="116"/>
    </row>
    <row r="278" spans="2:254" s="114" customFormat="1" ht="15.75" customHeight="1">
      <c r="B278" s="80"/>
      <c r="C278" s="27"/>
      <c r="D278" s="35"/>
      <c r="E278" s="124" t="s">
        <v>187</v>
      </c>
      <c r="F278" s="125"/>
      <c r="G278" s="125"/>
      <c r="H278" s="126">
        <v>2.8500000000000001E-2</v>
      </c>
      <c r="I278" s="127">
        <f>I272*H278</f>
        <v>15189.03225</v>
      </c>
      <c r="J278" s="128"/>
      <c r="L278" s="116"/>
      <c r="M278" s="117"/>
      <c r="N278" s="116"/>
    </row>
    <row r="279" spans="2:254" s="114" customFormat="1" ht="15.75" customHeight="1">
      <c r="B279" s="80"/>
      <c r="C279" s="27"/>
      <c r="D279" s="35"/>
      <c r="E279" s="124" t="s">
        <v>188</v>
      </c>
      <c r="F279" s="125"/>
      <c r="G279" s="125"/>
      <c r="H279" s="126">
        <v>8.0000000000000002E-3</v>
      </c>
      <c r="I279" s="127">
        <f>I272*H279</f>
        <v>4263.5879999999997</v>
      </c>
      <c r="J279" s="128"/>
      <c r="L279" s="116"/>
      <c r="M279" s="117"/>
      <c r="N279" s="116"/>
    </row>
    <row r="280" spans="2:254" s="114" customFormat="1" ht="16" customHeight="1">
      <c r="B280" s="34"/>
      <c r="C280" s="27"/>
      <c r="D280" s="35"/>
      <c r="E280" s="129" t="s">
        <v>189</v>
      </c>
      <c r="F280" s="125"/>
      <c r="G280" s="125"/>
      <c r="H280" s="126">
        <v>8.0000000000000002E-3</v>
      </c>
      <c r="I280" s="127">
        <f>I272*H280</f>
        <v>4263.5879999999997</v>
      </c>
      <c r="J280" s="128"/>
      <c r="L280" s="116"/>
      <c r="M280" s="117"/>
      <c r="N280" s="116"/>
    </row>
    <row r="281" spans="2:254" s="114" customFormat="1" ht="16" customHeight="1">
      <c r="B281" s="34"/>
      <c r="C281" s="27"/>
      <c r="D281" s="35"/>
      <c r="E281" s="129" t="s">
        <v>190</v>
      </c>
      <c r="F281" s="125"/>
      <c r="G281" s="125"/>
      <c r="H281" s="126">
        <v>2.5000000000000001E-3</v>
      </c>
      <c r="I281" s="127" t="s">
        <v>95</v>
      </c>
      <c r="J281" s="128"/>
      <c r="L281" s="116"/>
      <c r="M281" s="117"/>
      <c r="N281" s="116"/>
    </row>
    <row r="282" spans="2:254" s="114" customFormat="1" ht="16" customHeight="1">
      <c r="B282" s="34"/>
      <c r="C282" s="27"/>
      <c r="D282" s="35"/>
      <c r="E282" s="129" t="s">
        <v>191</v>
      </c>
      <c r="F282" s="125"/>
      <c r="G282" s="125"/>
      <c r="H282" s="126"/>
      <c r="I282" s="127" t="s">
        <v>95</v>
      </c>
      <c r="J282" s="128"/>
      <c r="L282" s="116"/>
      <c r="M282" s="117"/>
      <c r="N282" s="116"/>
    </row>
    <row r="283" spans="2:254" s="114" customFormat="1" ht="43" customHeight="1" thickBot="1">
      <c r="B283" s="34"/>
      <c r="C283" s="27"/>
      <c r="D283" s="35"/>
      <c r="E283" s="130" t="s">
        <v>192</v>
      </c>
      <c r="F283" s="131"/>
      <c r="G283" s="131"/>
      <c r="H283" s="132"/>
      <c r="I283" s="133">
        <f>SUM(I275:I282)</f>
        <v>91367.93700000002</v>
      </c>
      <c r="J283" s="128"/>
      <c r="L283" s="116"/>
      <c r="M283" s="117"/>
      <c r="N283" s="116"/>
    </row>
    <row r="284" spans="2:254" s="114" customFormat="1" ht="43" customHeight="1" thickBot="1">
      <c r="B284" s="34"/>
      <c r="C284" s="27"/>
      <c r="D284" s="35"/>
      <c r="E284" s="134"/>
      <c r="F284" s="111"/>
      <c r="G284" s="111"/>
      <c r="H284" s="112"/>
      <c r="I284" s="135"/>
      <c r="J284" s="128"/>
      <c r="L284" s="116"/>
      <c r="M284" s="117"/>
      <c r="N284" s="116"/>
    </row>
    <row r="285" spans="2:254" s="104" customFormat="1" ht="43" customHeight="1" thickBot="1">
      <c r="B285" s="34"/>
      <c r="C285" s="27"/>
      <c r="D285" s="35"/>
      <c r="E285" s="136" t="s">
        <v>193</v>
      </c>
      <c r="F285" s="137"/>
      <c r="G285" s="137"/>
      <c r="H285" s="138"/>
      <c r="I285" s="139">
        <f>SUM(I283+I272)</f>
        <v>624316.43700000003</v>
      </c>
      <c r="J285" s="100"/>
      <c r="K285" s="100"/>
      <c r="L285" s="101"/>
      <c r="M285" s="102"/>
      <c r="N285" s="101"/>
      <c r="O285" s="100"/>
      <c r="P285" s="100"/>
      <c r="Q285" s="100"/>
      <c r="R285" s="100"/>
      <c r="S285" s="100"/>
      <c r="T285" s="100"/>
      <c r="U285" s="100"/>
      <c r="V285" s="100"/>
      <c r="W285" s="100"/>
      <c r="X285" s="100"/>
      <c r="Y285" s="100"/>
      <c r="Z285" s="100"/>
      <c r="AA285" s="100"/>
      <c r="AB285" s="100"/>
      <c r="AC285" s="103"/>
      <c r="AD285" s="103"/>
      <c r="AE285" s="103"/>
      <c r="AF285" s="103"/>
      <c r="AG285" s="103"/>
      <c r="AH285" s="103"/>
      <c r="AI285" s="103"/>
      <c r="AJ285" s="103"/>
      <c r="AK285" s="103"/>
      <c r="AL285" s="103"/>
      <c r="AM285" s="103"/>
      <c r="AN285" s="103"/>
      <c r="AO285" s="103"/>
      <c r="AP285" s="103"/>
      <c r="AQ285" s="103"/>
      <c r="AR285" s="103"/>
      <c r="AS285" s="103"/>
      <c r="AT285" s="103"/>
      <c r="AU285" s="103"/>
      <c r="AV285" s="103"/>
      <c r="AW285" s="103"/>
      <c r="AX285" s="103"/>
      <c r="AY285" s="103"/>
      <c r="AZ285" s="103"/>
      <c r="BA285" s="103"/>
      <c r="BB285" s="103"/>
      <c r="BC285" s="103"/>
      <c r="BD285" s="103"/>
      <c r="BE285" s="103"/>
      <c r="BF285" s="103"/>
      <c r="BG285" s="103"/>
      <c r="BH285" s="103"/>
      <c r="BI285" s="103"/>
      <c r="BJ285" s="103"/>
      <c r="BK285" s="103"/>
      <c r="BL285" s="103"/>
      <c r="BM285" s="103"/>
      <c r="BN285" s="103"/>
      <c r="BO285" s="103"/>
      <c r="BP285" s="103"/>
      <c r="BQ285" s="103"/>
      <c r="BR285" s="103"/>
      <c r="BS285" s="103"/>
      <c r="BT285" s="103"/>
      <c r="BU285" s="103"/>
      <c r="BV285" s="103"/>
      <c r="BW285" s="103"/>
      <c r="BX285" s="103"/>
      <c r="BY285" s="103"/>
      <c r="BZ285" s="103"/>
      <c r="CA285" s="103"/>
      <c r="CB285" s="103"/>
      <c r="CC285" s="103"/>
      <c r="CD285" s="103"/>
      <c r="CE285" s="103"/>
      <c r="CF285" s="103"/>
      <c r="CG285" s="103"/>
      <c r="CH285" s="103"/>
      <c r="CI285" s="103"/>
      <c r="CJ285" s="103"/>
      <c r="CK285" s="103"/>
      <c r="CL285" s="103"/>
      <c r="CM285" s="103"/>
      <c r="CN285" s="103"/>
      <c r="CO285" s="103"/>
      <c r="CP285" s="103"/>
      <c r="CQ285" s="103"/>
      <c r="CR285" s="103"/>
      <c r="CS285" s="103"/>
      <c r="CT285" s="103"/>
      <c r="CU285" s="103"/>
      <c r="CV285" s="103"/>
      <c r="CW285" s="103"/>
      <c r="CX285" s="103"/>
      <c r="CY285" s="103"/>
      <c r="CZ285" s="103"/>
      <c r="DA285" s="103"/>
      <c r="DB285" s="103"/>
      <c r="DC285" s="103"/>
      <c r="DD285" s="103"/>
      <c r="DE285" s="103"/>
      <c r="DF285" s="103"/>
      <c r="DG285" s="103"/>
      <c r="DH285" s="103"/>
      <c r="DI285" s="103"/>
      <c r="DJ285" s="103"/>
      <c r="DK285" s="103"/>
      <c r="DL285" s="103"/>
      <c r="DM285" s="103"/>
      <c r="DN285" s="103"/>
      <c r="DO285" s="103"/>
      <c r="DP285" s="103"/>
      <c r="DQ285" s="103"/>
      <c r="DR285" s="103"/>
      <c r="DS285" s="103"/>
      <c r="DT285" s="103"/>
      <c r="DU285" s="103"/>
      <c r="DV285" s="103"/>
      <c r="DW285" s="103"/>
      <c r="DX285" s="103"/>
      <c r="DY285" s="103"/>
      <c r="DZ285" s="103"/>
      <c r="EA285" s="103"/>
      <c r="EB285" s="103"/>
      <c r="EC285" s="103"/>
      <c r="ED285" s="103"/>
      <c r="EE285" s="103"/>
      <c r="EF285" s="103"/>
      <c r="EG285" s="103"/>
      <c r="EH285" s="103"/>
      <c r="EI285" s="103"/>
      <c r="EJ285" s="103"/>
      <c r="EK285" s="103"/>
      <c r="EL285" s="103"/>
      <c r="EM285" s="103"/>
      <c r="EN285" s="103"/>
      <c r="EO285" s="103"/>
      <c r="EP285" s="103"/>
      <c r="EQ285" s="103"/>
      <c r="ER285" s="103"/>
      <c r="ES285" s="103"/>
      <c r="ET285" s="103"/>
      <c r="EU285" s="103"/>
      <c r="EV285" s="103"/>
      <c r="EW285" s="103"/>
      <c r="EX285" s="103"/>
      <c r="EY285" s="103"/>
      <c r="EZ285" s="103"/>
      <c r="FA285" s="103"/>
      <c r="FB285" s="103"/>
      <c r="FC285" s="103"/>
      <c r="FD285" s="103"/>
      <c r="FE285" s="103"/>
      <c r="FF285" s="103"/>
      <c r="FG285" s="103"/>
      <c r="FH285" s="103"/>
      <c r="FI285" s="103"/>
      <c r="FJ285" s="103"/>
      <c r="FK285" s="103"/>
      <c r="FL285" s="103"/>
      <c r="FM285" s="103"/>
      <c r="FN285" s="103"/>
      <c r="FO285" s="103"/>
      <c r="FP285" s="103"/>
      <c r="FQ285" s="103"/>
      <c r="FR285" s="103"/>
      <c r="FS285" s="103"/>
      <c r="FT285" s="103"/>
      <c r="FU285" s="103"/>
      <c r="FV285" s="103"/>
      <c r="FW285" s="103"/>
      <c r="FX285" s="103"/>
      <c r="FY285" s="103"/>
      <c r="FZ285" s="103"/>
      <c r="GA285" s="103"/>
      <c r="GB285" s="103"/>
      <c r="GC285" s="103"/>
      <c r="GD285" s="103"/>
      <c r="GE285" s="103"/>
      <c r="GF285" s="103"/>
      <c r="GG285" s="103"/>
      <c r="GH285" s="103"/>
      <c r="GI285" s="103"/>
      <c r="GJ285" s="103"/>
      <c r="GK285" s="103"/>
      <c r="GL285" s="103"/>
      <c r="GM285" s="103"/>
      <c r="GN285" s="103"/>
      <c r="GO285" s="103"/>
      <c r="GP285" s="103"/>
      <c r="GQ285" s="103"/>
      <c r="GR285" s="103"/>
      <c r="GS285" s="103"/>
      <c r="GT285" s="103"/>
      <c r="GU285" s="103"/>
      <c r="GV285" s="103"/>
      <c r="GW285" s="103"/>
      <c r="GX285" s="103"/>
      <c r="GY285" s="103"/>
      <c r="GZ285" s="103"/>
      <c r="HA285" s="103"/>
      <c r="HB285" s="103"/>
      <c r="HC285" s="103"/>
      <c r="HD285" s="103"/>
      <c r="HE285" s="103"/>
      <c r="HF285" s="103"/>
      <c r="HG285" s="103"/>
      <c r="HH285" s="103"/>
      <c r="HI285" s="103"/>
      <c r="HJ285" s="103"/>
      <c r="HK285" s="103"/>
      <c r="HL285" s="103"/>
      <c r="HM285" s="103"/>
      <c r="HN285" s="103"/>
      <c r="HO285" s="103"/>
      <c r="HP285" s="103"/>
      <c r="HQ285" s="103"/>
      <c r="HR285" s="103"/>
      <c r="HS285" s="103"/>
      <c r="HT285" s="103"/>
      <c r="HU285" s="103"/>
      <c r="HV285" s="103"/>
      <c r="HW285" s="103"/>
      <c r="HX285" s="103"/>
      <c r="HY285" s="103"/>
      <c r="HZ285" s="103"/>
      <c r="IA285" s="103"/>
      <c r="IB285" s="103"/>
      <c r="IC285" s="103"/>
      <c r="ID285" s="103"/>
      <c r="IE285" s="103"/>
      <c r="IF285" s="103"/>
      <c r="IG285" s="103"/>
      <c r="IH285" s="103"/>
      <c r="II285" s="103"/>
      <c r="IJ285" s="103"/>
      <c r="IK285" s="103"/>
      <c r="IL285" s="103"/>
      <c r="IM285" s="103"/>
      <c r="IN285" s="103"/>
      <c r="IO285" s="103"/>
      <c r="IP285" s="103"/>
      <c r="IQ285" s="103"/>
      <c r="IR285" s="103"/>
      <c r="IS285" s="103"/>
      <c r="IT285" s="103"/>
    </row>
    <row r="286" spans="2:254">
      <c r="B286" s="1"/>
      <c r="C286" s="2"/>
      <c r="D286" s="3"/>
    </row>
    <row r="287" spans="2:254">
      <c r="B287" s="1"/>
      <c r="C287" s="2"/>
      <c r="D287" s="3"/>
    </row>
    <row r="288" spans="2:254">
      <c r="B288" s="145"/>
      <c r="C288" s="146"/>
      <c r="D288" s="104"/>
    </row>
    <row r="290" spans="2:9">
      <c r="B290" s="147"/>
      <c r="C290" s="148"/>
      <c r="D290" s="118"/>
      <c r="F290"/>
      <c r="G290"/>
      <c r="H290"/>
      <c r="I290"/>
    </row>
    <row r="291" spans="2:9">
      <c r="F291"/>
      <c r="G291"/>
      <c r="H291"/>
      <c r="I291"/>
    </row>
    <row r="292" spans="2:9">
      <c r="B292" s="151"/>
      <c r="C292" s="152"/>
      <c r="D292" s="114"/>
      <c r="F292"/>
      <c r="G292"/>
      <c r="H292"/>
      <c r="I292"/>
    </row>
    <row r="293" spans="2:9">
      <c r="B293" s="151"/>
      <c r="C293" s="152"/>
      <c r="D293" s="114"/>
      <c r="F293"/>
      <c r="G293"/>
      <c r="H293"/>
      <c r="I293"/>
    </row>
    <row r="294" spans="2:9">
      <c r="B294" s="151"/>
      <c r="C294" s="152"/>
      <c r="D294" s="114"/>
      <c r="F294"/>
      <c r="G294"/>
      <c r="H294"/>
      <c r="I294"/>
    </row>
    <row r="295" spans="2:9">
      <c r="B295" s="151"/>
      <c r="C295" s="152"/>
      <c r="D295" s="114"/>
      <c r="F295"/>
      <c r="G295"/>
      <c r="H295"/>
      <c r="I295"/>
    </row>
    <row r="296" spans="2:9">
      <c r="B296" s="151"/>
      <c r="C296" s="152"/>
      <c r="D296" s="114"/>
      <c r="F296"/>
      <c r="G296"/>
      <c r="H296"/>
      <c r="I296"/>
    </row>
    <row r="297" spans="2:9">
      <c r="B297" s="151"/>
      <c r="C297" s="152"/>
      <c r="D297" s="114"/>
      <c r="F297"/>
      <c r="G297"/>
      <c r="H297"/>
      <c r="I297"/>
    </row>
    <row r="298" spans="2:9">
      <c r="B298" s="151"/>
      <c r="C298" s="152"/>
      <c r="D298" s="114"/>
      <c r="F298"/>
      <c r="G298"/>
      <c r="H298"/>
      <c r="I298"/>
    </row>
    <row r="299" spans="2:9">
      <c r="B299" s="151"/>
      <c r="C299" s="152"/>
      <c r="D299" s="114"/>
      <c r="E299" s="153"/>
      <c r="F299"/>
      <c r="G299"/>
      <c r="H299"/>
      <c r="I299"/>
    </row>
    <row r="300" spans="2:9">
      <c r="B300" s="145"/>
      <c r="C300" s="146"/>
      <c r="D300" s="104"/>
      <c r="F300"/>
      <c r="G300"/>
      <c r="H300"/>
      <c r="I300"/>
    </row>
    <row r="301" spans="2:9">
      <c r="F301"/>
      <c r="G301"/>
      <c r="H301"/>
      <c r="I301"/>
    </row>
    <row r="302" spans="2:9">
      <c r="F302"/>
      <c r="G302"/>
      <c r="H302"/>
      <c r="I302"/>
    </row>
    <row r="303" spans="2:9">
      <c r="F303"/>
      <c r="G303"/>
      <c r="H303"/>
      <c r="I303"/>
    </row>
    <row r="304" spans="2:9">
      <c r="F304"/>
      <c r="G304"/>
      <c r="H304"/>
      <c r="I304"/>
    </row>
    <row r="305" spans="2:9">
      <c r="F305"/>
      <c r="G305"/>
      <c r="H305"/>
      <c r="I305"/>
    </row>
    <row r="306" spans="2:9">
      <c r="B306" s="19"/>
      <c r="C306" s="154"/>
      <c r="E306"/>
      <c r="F306"/>
      <c r="G306"/>
      <c r="H306"/>
      <c r="I306"/>
    </row>
    <row r="307" spans="2:9">
      <c r="B307" s="19"/>
      <c r="C307" s="154"/>
      <c r="E307"/>
      <c r="F307"/>
      <c r="G307"/>
      <c r="H307"/>
      <c r="I307"/>
    </row>
    <row r="321" spans="2:9">
      <c r="B321" s="19"/>
      <c r="C321" s="154"/>
      <c r="E321"/>
      <c r="F321"/>
      <c r="G321"/>
      <c r="H321"/>
      <c r="I321"/>
    </row>
  </sheetData>
  <mergeCells count="11">
    <mergeCell ref="E107:H107"/>
    <mergeCell ref="E191:H191"/>
    <mergeCell ref="E268:H268"/>
    <mergeCell ref="G1:I1"/>
    <mergeCell ref="J10:M10"/>
    <mergeCell ref="E16:H16"/>
    <mergeCell ref="E23:H23"/>
    <mergeCell ref="J59:L67"/>
    <mergeCell ref="G4:I4"/>
    <mergeCell ref="G5:I5"/>
    <mergeCell ref="G3:I3"/>
  </mergeCells>
  <conditionalFormatting sqref="I108:I112 I269:I274 I24 I17:I22 I96:I106 I125:I127 I178:I190 I26:I45 I49:I93 I114:I123 I130:I176 I192:I267 I3:I15 I277:I1048576">
    <cfRule type="expression" dxfId="13" priority="15">
      <formula>$E3="Sous total"</formula>
    </cfRule>
  </conditionalFormatting>
  <conditionalFormatting sqref="I268">
    <cfRule type="expression" dxfId="12" priority="14">
      <formula>$E268="Sous total"</formula>
    </cfRule>
  </conditionalFormatting>
  <conditionalFormatting sqref="I191">
    <cfRule type="expression" dxfId="11" priority="13">
      <formula>$E191="Sous total"</formula>
    </cfRule>
  </conditionalFormatting>
  <conditionalFormatting sqref="I107">
    <cfRule type="expression" dxfId="10" priority="12">
      <formula>$E107="Sous total"</formula>
    </cfRule>
  </conditionalFormatting>
  <conditionalFormatting sqref="I16">
    <cfRule type="expression" dxfId="9" priority="11">
      <formula>$E16="Sous total"</formula>
    </cfRule>
  </conditionalFormatting>
  <conditionalFormatting sqref="I113">
    <cfRule type="expression" dxfId="8" priority="9">
      <formula>$E113="Sous total"</formula>
    </cfRule>
  </conditionalFormatting>
  <conditionalFormatting sqref="I124">
    <cfRule type="expression" dxfId="7" priority="8">
      <formula>$E124="Sous total"</formula>
    </cfRule>
  </conditionalFormatting>
  <conditionalFormatting sqref="I177">
    <cfRule type="expression" dxfId="6" priority="7">
      <formula>$E177="Sous total"</formula>
    </cfRule>
  </conditionalFormatting>
  <conditionalFormatting sqref="I275:I276">
    <cfRule type="expression" dxfId="5" priority="6">
      <formula>$E275="Sous total"</formula>
    </cfRule>
  </conditionalFormatting>
  <conditionalFormatting sqref="I23">
    <cfRule type="expression" dxfId="4" priority="5">
      <formula>$E23="Sous total"</formula>
    </cfRule>
  </conditionalFormatting>
  <conditionalFormatting sqref="I25">
    <cfRule type="expression" dxfId="3" priority="4">
      <formula>$E25="Sous total"</formula>
    </cfRule>
  </conditionalFormatting>
  <conditionalFormatting sqref="I46:I48">
    <cfRule type="expression" dxfId="2" priority="3">
      <formula>$E46="Sous total"</formula>
    </cfRule>
  </conditionalFormatting>
  <conditionalFormatting sqref="I128">
    <cfRule type="expression" dxfId="1" priority="2">
      <formula>$E128="Sous total"</formula>
    </cfRule>
  </conditionalFormatting>
  <conditionalFormatting sqref="I1:I2">
    <cfRule type="expression" dxfId="0" priority="1">
      <formula>$E1="Sous total"</formula>
    </cfRule>
  </conditionalFormatting>
  <printOptions horizontalCentered="1"/>
  <pageMargins left="0.31" right="0.31" top="0.75" bottom="0.75" header="0.3" footer="0.3"/>
  <pageSetup paperSize="8" scale="91" orientation="portrait" horizontalDpi="4294967292" verticalDpi="4294967292"/>
  <headerFooter>
    <oddFooter>&amp;L&amp;"Calibri,Regular"&amp;K000000Citti&amp;C&amp;"Calibri,Regular"&amp;K000000&amp;A&amp;R&amp;"Calibri,Regular"&amp;K000000Projet  : NATIXIS_x000D_MO : ARPEGE</oddFooter>
  </headerFooter>
  <rowBreaks count="3" manualBreakCount="3">
    <brk id="24" min="4" max="8" man="1"/>
    <brk id="108" min="4" max="8" man="1"/>
    <brk id="268" min="4" max="8" man="1"/>
  </rowBreaks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citti10</dc:creator>
  <cp:lastModifiedBy>citti10</cp:lastModifiedBy>
  <dcterms:created xsi:type="dcterms:W3CDTF">2016-02-04T13:08:28Z</dcterms:created>
  <dcterms:modified xsi:type="dcterms:W3CDTF">2016-02-04T13:16:54Z</dcterms:modified>
</cp:coreProperties>
</file>