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/>
  <bookViews>
    <workbookView xWindow="0" yWindow="840" windowWidth="19440" windowHeight="10920"/>
  </bookViews>
  <sheets>
    <sheet name="offre de prix" sheetId="4" r:id="rId1"/>
    <sheet name="produits" sheetId="6" r:id="rId2"/>
    <sheet name="clapet" sheetId="8" r:id="rId3"/>
    <sheet name="Feuil1" sheetId="9" r:id="rId4"/>
    <sheet name="Feuil5" sheetId="13" r:id="rId5"/>
    <sheet name="Feuil6" sheetId="14" r:id="rId6"/>
    <sheet name="Feuil7" sheetId="15" r:id="rId7"/>
  </sheets>
  <definedNames>
    <definedName name="_xlnm.Print_Titles" localSheetId="0">'offre de prix'!$9:$9</definedName>
    <definedName name="_xlnm.Print_Area" localSheetId="0">'offre de prix'!$A:$X</definedName>
  </definedNames>
  <calcPr calcId="145621"/>
</workbook>
</file>

<file path=xl/calcChain.xml><?xml version="1.0" encoding="utf-8"?>
<calcChain xmlns="http://schemas.openxmlformats.org/spreadsheetml/2006/main">
  <c r="T10" i="4" l="1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V10" i="4" l="1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L62" i="4" s="1"/>
  <c r="V63" i="4"/>
  <c r="V64" i="4"/>
  <c r="L64" i="4" s="1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K64" i="4"/>
  <c r="M64" i="4"/>
  <c r="O64" i="4"/>
  <c r="X64" i="4"/>
  <c r="AB64" i="4"/>
  <c r="AC64" i="4" s="1"/>
  <c r="AD64" i="4" s="1"/>
  <c r="Q11" i="4"/>
  <c r="R11" i="4"/>
  <c r="S11" i="4"/>
  <c r="Q12" i="4"/>
  <c r="R12" i="4"/>
  <c r="S12" i="4"/>
  <c r="Q13" i="4"/>
  <c r="R13" i="4"/>
  <c r="S13" i="4"/>
  <c r="Q14" i="4"/>
  <c r="R14" i="4"/>
  <c r="S14" i="4"/>
  <c r="Q15" i="4"/>
  <c r="R15" i="4"/>
  <c r="S15" i="4"/>
  <c r="Q16" i="4"/>
  <c r="R16" i="4"/>
  <c r="S16" i="4"/>
  <c r="Q17" i="4"/>
  <c r="R17" i="4"/>
  <c r="S17" i="4"/>
  <c r="Q18" i="4"/>
  <c r="R18" i="4"/>
  <c r="S18" i="4"/>
  <c r="Q19" i="4"/>
  <c r="R19" i="4"/>
  <c r="S19" i="4"/>
  <c r="Q20" i="4"/>
  <c r="R20" i="4"/>
  <c r="S20" i="4"/>
  <c r="Q21" i="4"/>
  <c r="R21" i="4"/>
  <c r="S21" i="4"/>
  <c r="Q22" i="4"/>
  <c r="R22" i="4"/>
  <c r="S22" i="4"/>
  <c r="Q23" i="4"/>
  <c r="R23" i="4"/>
  <c r="S23" i="4"/>
  <c r="Q24" i="4"/>
  <c r="R24" i="4"/>
  <c r="S24" i="4"/>
  <c r="Q25" i="4"/>
  <c r="R25" i="4"/>
  <c r="S25" i="4"/>
  <c r="Q26" i="4"/>
  <c r="R26" i="4"/>
  <c r="S26" i="4"/>
  <c r="Q27" i="4"/>
  <c r="R27" i="4"/>
  <c r="S27" i="4"/>
  <c r="Q28" i="4"/>
  <c r="R28" i="4"/>
  <c r="S28" i="4"/>
  <c r="Q29" i="4"/>
  <c r="R29" i="4"/>
  <c r="S29" i="4"/>
  <c r="Q30" i="4"/>
  <c r="R30" i="4"/>
  <c r="S30" i="4"/>
  <c r="Q31" i="4"/>
  <c r="R31" i="4"/>
  <c r="S31" i="4"/>
  <c r="Q32" i="4"/>
  <c r="R32" i="4"/>
  <c r="S32" i="4"/>
  <c r="Q33" i="4"/>
  <c r="R33" i="4"/>
  <c r="S33" i="4"/>
  <c r="Q34" i="4"/>
  <c r="R34" i="4"/>
  <c r="S34" i="4"/>
  <c r="Q35" i="4"/>
  <c r="R35" i="4"/>
  <c r="S35" i="4"/>
  <c r="Q36" i="4"/>
  <c r="R36" i="4"/>
  <c r="S36" i="4"/>
  <c r="Q37" i="4"/>
  <c r="R37" i="4"/>
  <c r="S37" i="4"/>
  <c r="Q38" i="4"/>
  <c r="R38" i="4"/>
  <c r="S38" i="4"/>
  <c r="Q39" i="4"/>
  <c r="R39" i="4"/>
  <c r="S39" i="4"/>
  <c r="Q40" i="4"/>
  <c r="R40" i="4"/>
  <c r="S40" i="4"/>
  <c r="Q41" i="4"/>
  <c r="R41" i="4"/>
  <c r="S41" i="4"/>
  <c r="Q42" i="4"/>
  <c r="R42" i="4"/>
  <c r="S42" i="4"/>
  <c r="Q43" i="4"/>
  <c r="R43" i="4"/>
  <c r="S43" i="4"/>
  <c r="Q44" i="4"/>
  <c r="R44" i="4"/>
  <c r="S44" i="4"/>
  <c r="Q45" i="4"/>
  <c r="R45" i="4"/>
  <c r="S45" i="4"/>
  <c r="Q46" i="4"/>
  <c r="R46" i="4"/>
  <c r="S46" i="4"/>
  <c r="Q47" i="4"/>
  <c r="R47" i="4"/>
  <c r="S47" i="4"/>
  <c r="Q48" i="4"/>
  <c r="R48" i="4"/>
  <c r="S48" i="4"/>
  <c r="Q49" i="4"/>
  <c r="R49" i="4"/>
  <c r="S49" i="4"/>
  <c r="Q50" i="4"/>
  <c r="R50" i="4"/>
  <c r="S50" i="4"/>
  <c r="Q51" i="4"/>
  <c r="R51" i="4"/>
  <c r="S51" i="4"/>
  <c r="Q52" i="4"/>
  <c r="R52" i="4"/>
  <c r="S52" i="4"/>
  <c r="Q53" i="4"/>
  <c r="R53" i="4"/>
  <c r="S53" i="4"/>
  <c r="Q54" i="4"/>
  <c r="R54" i="4"/>
  <c r="S54" i="4"/>
  <c r="Q55" i="4"/>
  <c r="R55" i="4"/>
  <c r="S55" i="4"/>
  <c r="Q56" i="4"/>
  <c r="R56" i="4"/>
  <c r="S56" i="4"/>
  <c r="Q57" i="4"/>
  <c r="R57" i="4"/>
  <c r="S57" i="4"/>
  <c r="Q58" i="4"/>
  <c r="R58" i="4"/>
  <c r="S58" i="4"/>
  <c r="Q59" i="4"/>
  <c r="R59" i="4"/>
  <c r="S59" i="4"/>
  <c r="Q60" i="4"/>
  <c r="R60" i="4"/>
  <c r="S60" i="4"/>
  <c r="Q61" i="4"/>
  <c r="R61" i="4"/>
  <c r="S61" i="4"/>
  <c r="Q62" i="4"/>
  <c r="R62" i="4"/>
  <c r="S62" i="4"/>
  <c r="Q63" i="4"/>
  <c r="R63" i="4"/>
  <c r="S63" i="4"/>
  <c r="B11" i="4"/>
  <c r="C11" i="4"/>
  <c r="D11" i="4"/>
  <c r="E11" i="4"/>
  <c r="F11" i="4"/>
  <c r="G11" i="4"/>
  <c r="B12" i="4"/>
  <c r="C12" i="4"/>
  <c r="D12" i="4"/>
  <c r="E12" i="4"/>
  <c r="F12" i="4"/>
  <c r="G12" i="4"/>
  <c r="B13" i="4"/>
  <c r="C13" i="4"/>
  <c r="D13" i="4"/>
  <c r="E13" i="4"/>
  <c r="F13" i="4"/>
  <c r="G13" i="4"/>
  <c r="B14" i="4"/>
  <c r="C14" i="4"/>
  <c r="D14" i="4"/>
  <c r="E14" i="4"/>
  <c r="F14" i="4"/>
  <c r="G14" i="4"/>
  <c r="B15" i="4"/>
  <c r="C15" i="4"/>
  <c r="D15" i="4"/>
  <c r="E15" i="4"/>
  <c r="F15" i="4"/>
  <c r="G15" i="4"/>
  <c r="B16" i="4"/>
  <c r="C16" i="4"/>
  <c r="D16" i="4"/>
  <c r="E16" i="4"/>
  <c r="F16" i="4"/>
  <c r="G16" i="4"/>
  <c r="B17" i="4"/>
  <c r="C17" i="4"/>
  <c r="D17" i="4"/>
  <c r="E17" i="4"/>
  <c r="F17" i="4"/>
  <c r="G17" i="4"/>
  <c r="B18" i="4"/>
  <c r="C18" i="4"/>
  <c r="D18" i="4"/>
  <c r="E18" i="4"/>
  <c r="F18" i="4"/>
  <c r="G18" i="4"/>
  <c r="B19" i="4"/>
  <c r="C19" i="4"/>
  <c r="D19" i="4"/>
  <c r="E19" i="4"/>
  <c r="F19" i="4"/>
  <c r="G19" i="4"/>
  <c r="B20" i="4"/>
  <c r="C20" i="4"/>
  <c r="D20" i="4"/>
  <c r="E20" i="4"/>
  <c r="F20" i="4"/>
  <c r="G20" i="4"/>
  <c r="B21" i="4"/>
  <c r="C21" i="4"/>
  <c r="D21" i="4"/>
  <c r="E21" i="4"/>
  <c r="F21" i="4"/>
  <c r="G21" i="4"/>
  <c r="B22" i="4"/>
  <c r="C22" i="4"/>
  <c r="D22" i="4"/>
  <c r="E22" i="4"/>
  <c r="F22" i="4"/>
  <c r="G22" i="4"/>
  <c r="B23" i="4"/>
  <c r="C23" i="4"/>
  <c r="D23" i="4"/>
  <c r="E23" i="4"/>
  <c r="F23" i="4"/>
  <c r="G23" i="4"/>
  <c r="B24" i="4"/>
  <c r="C24" i="4"/>
  <c r="D24" i="4"/>
  <c r="E24" i="4"/>
  <c r="F24" i="4"/>
  <c r="G24" i="4"/>
  <c r="B25" i="4"/>
  <c r="C25" i="4"/>
  <c r="D25" i="4"/>
  <c r="E25" i="4"/>
  <c r="F25" i="4"/>
  <c r="G25" i="4"/>
  <c r="B26" i="4"/>
  <c r="C26" i="4"/>
  <c r="D26" i="4"/>
  <c r="E26" i="4"/>
  <c r="F26" i="4"/>
  <c r="G26" i="4"/>
  <c r="B27" i="4"/>
  <c r="C27" i="4"/>
  <c r="D27" i="4"/>
  <c r="E27" i="4"/>
  <c r="F27" i="4"/>
  <c r="G27" i="4"/>
  <c r="B28" i="4"/>
  <c r="C28" i="4"/>
  <c r="D28" i="4"/>
  <c r="E28" i="4"/>
  <c r="F28" i="4"/>
  <c r="G28" i="4"/>
  <c r="B29" i="4"/>
  <c r="C29" i="4"/>
  <c r="D29" i="4"/>
  <c r="E29" i="4"/>
  <c r="F29" i="4"/>
  <c r="G29" i="4"/>
  <c r="B30" i="4"/>
  <c r="C30" i="4"/>
  <c r="D30" i="4"/>
  <c r="E30" i="4"/>
  <c r="F30" i="4"/>
  <c r="G30" i="4"/>
  <c r="B31" i="4"/>
  <c r="C31" i="4"/>
  <c r="D31" i="4"/>
  <c r="E31" i="4"/>
  <c r="F31" i="4"/>
  <c r="G31" i="4"/>
  <c r="B32" i="4"/>
  <c r="C32" i="4"/>
  <c r="D32" i="4"/>
  <c r="E32" i="4"/>
  <c r="F32" i="4"/>
  <c r="G32" i="4"/>
  <c r="B33" i="4"/>
  <c r="C33" i="4"/>
  <c r="D33" i="4"/>
  <c r="E33" i="4"/>
  <c r="F33" i="4"/>
  <c r="G33" i="4"/>
  <c r="B34" i="4"/>
  <c r="C34" i="4"/>
  <c r="D34" i="4"/>
  <c r="E34" i="4"/>
  <c r="F34" i="4"/>
  <c r="G34" i="4"/>
  <c r="B35" i="4"/>
  <c r="C35" i="4"/>
  <c r="D35" i="4"/>
  <c r="E35" i="4"/>
  <c r="F35" i="4"/>
  <c r="G35" i="4"/>
  <c r="B36" i="4"/>
  <c r="C36" i="4"/>
  <c r="D36" i="4"/>
  <c r="E36" i="4"/>
  <c r="F36" i="4"/>
  <c r="G36" i="4"/>
  <c r="B37" i="4"/>
  <c r="C37" i="4"/>
  <c r="D37" i="4"/>
  <c r="E37" i="4"/>
  <c r="F37" i="4"/>
  <c r="G37" i="4"/>
  <c r="B38" i="4"/>
  <c r="C38" i="4"/>
  <c r="D38" i="4"/>
  <c r="E38" i="4"/>
  <c r="F38" i="4"/>
  <c r="G38" i="4"/>
  <c r="B39" i="4"/>
  <c r="C39" i="4"/>
  <c r="D39" i="4"/>
  <c r="E39" i="4"/>
  <c r="F39" i="4"/>
  <c r="G39" i="4"/>
  <c r="B40" i="4"/>
  <c r="C40" i="4"/>
  <c r="D40" i="4"/>
  <c r="E40" i="4"/>
  <c r="F40" i="4"/>
  <c r="G40" i="4"/>
  <c r="B41" i="4"/>
  <c r="C41" i="4"/>
  <c r="D41" i="4"/>
  <c r="E41" i="4"/>
  <c r="F41" i="4"/>
  <c r="G41" i="4"/>
  <c r="B42" i="4"/>
  <c r="C42" i="4"/>
  <c r="D42" i="4"/>
  <c r="E42" i="4"/>
  <c r="F42" i="4"/>
  <c r="G42" i="4"/>
  <c r="B43" i="4"/>
  <c r="C43" i="4"/>
  <c r="D43" i="4"/>
  <c r="E43" i="4"/>
  <c r="F43" i="4"/>
  <c r="G43" i="4"/>
  <c r="B44" i="4"/>
  <c r="C44" i="4"/>
  <c r="D44" i="4"/>
  <c r="E44" i="4"/>
  <c r="F44" i="4"/>
  <c r="G44" i="4"/>
  <c r="B45" i="4"/>
  <c r="C45" i="4"/>
  <c r="D45" i="4"/>
  <c r="E45" i="4"/>
  <c r="F45" i="4"/>
  <c r="G45" i="4"/>
  <c r="B46" i="4"/>
  <c r="C46" i="4"/>
  <c r="D46" i="4"/>
  <c r="E46" i="4"/>
  <c r="F46" i="4"/>
  <c r="G46" i="4"/>
  <c r="B47" i="4"/>
  <c r="C47" i="4"/>
  <c r="D47" i="4"/>
  <c r="E47" i="4"/>
  <c r="F47" i="4"/>
  <c r="G47" i="4"/>
  <c r="B48" i="4"/>
  <c r="C48" i="4"/>
  <c r="D48" i="4"/>
  <c r="E48" i="4"/>
  <c r="F48" i="4"/>
  <c r="G48" i="4"/>
  <c r="B49" i="4"/>
  <c r="C49" i="4"/>
  <c r="D49" i="4"/>
  <c r="E49" i="4"/>
  <c r="F49" i="4"/>
  <c r="G49" i="4"/>
  <c r="B50" i="4"/>
  <c r="C50" i="4"/>
  <c r="D50" i="4"/>
  <c r="E50" i="4"/>
  <c r="F50" i="4"/>
  <c r="G50" i="4"/>
  <c r="B51" i="4"/>
  <c r="C51" i="4"/>
  <c r="D51" i="4"/>
  <c r="E51" i="4"/>
  <c r="F51" i="4"/>
  <c r="G51" i="4"/>
  <c r="B52" i="4"/>
  <c r="C52" i="4"/>
  <c r="D52" i="4"/>
  <c r="E52" i="4"/>
  <c r="F52" i="4"/>
  <c r="G52" i="4"/>
  <c r="B53" i="4"/>
  <c r="C53" i="4"/>
  <c r="D53" i="4"/>
  <c r="E53" i="4"/>
  <c r="F53" i="4"/>
  <c r="G53" i="4"/>
  <c r="B54" i="4"/>
  <c r="C54" i="4"/>
  <c r="D54" i="4"/>
  <c r="E54" i="4"/>
  <c r="F54" i="4"/>
  <c r="G54" i="4"/>
  <c r="B55" i="4"/>
  <c r="C55" i="4"/>
  <c r="D55" i="4"/>
  <c r="E55" i="4"/>
  <c r="F55" i="4"/>
  <c r="G55" i="4"/>
  <c r="B56" i="4"/>
  <c r="C56" i="4"/>
  <c r="D56" i="4"/>
  <c r="E56" i="4"/>
  <c r="F56" i="4"/>
  <c r="G56" i="4"/>
  <c r="B57" i="4"/>
  <c r="C57" i="4"/>
  <c r="D57" i="4"/>
  <c r="E57" i="4"/>
  <c r="F57" i="4"/>
  <c r="G57" i="4"/>
  <c r="B58" i="4"/>
  <c r="C58" i="4"/>
  <c r="D58" i="4"/>
  <c r="E58" i="4"/>
  <c r="F58" i="4"/>
  <c r="G58" i="4"/>
  <c r="B59" i="4"/>
  <c r="C59" i="4"/>
  <c r="D59" i="4"/>
  <c r="E59" i="4"/>
  <c r="F59" i="4"/>
  <c r="G59" i="4"/>
  <c r="B60" i="4"/>
  <c r="C60" i="4"/>
  <c r="D60" i="4"/>
  <c r="E60" i="4"/>
  <c r="F60" i="4"/>
  <c r="G60" i="4"/>
  <c r="B61" i="4"/>
  <c r="C61" i="4"/>
  <c r="D61" i="4"/>
  <c r="E61" i="4"/>
  <c r="F61" i="4"/>
  <c r="G61" i="4"/>
  <c r="B62" i="4"/>
  <c r="C62" i="4"/>
  <c r="D62" i="4"/>
  <c r="E62" i="4"/>
  <c r="F62" i="4"/>
  <c r="G62" i="4"/>
  <c r="B63" i="4"/>
  <c r="C63" i="4"/>
  <c r="D63" i="4"/>
  <c r="E63" i="4"/>
  <c r="F63" i="4"/>
  <c r="G63" i="4"/>
  <c r="G10" i="4"/>
  <c r="D10" i="4"/>
  <c r="F10" i="4"/>
  <c r="E10" i="4"/>
  <c r="C10" i="4"/>
  <c r="B10" i="4"/>
  <c r="S10" i="4"/>
  <c r="R10" i="4"/>
  <c r="Q10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K37" i="4"/>
  <c r="K35" i="4"/>
  <c r="K33" i="4"/>
  <c r="K31" i="4"/>
  <c r="K29" i="4"/>
  <c r="K27" i="4"/>
  <c r="K26" i="4"/>
  <c r="K24" i="4"/>
  <c r="K22" i="4"/>
  <c r="K20" i="4"/>
  <c r="K18" i="4"/>
  <c r="K16" i="4"/>
  <c r="K14" i="4"/>
  <c r="K12" i="4"/>
  <c r="K10" i="4"/>
  <c r="K63" i="4"/>
  <c r="K61" i="4"/>
  <c r="K59" i="4"/>
  <c r="K57" i="4"/>
  <c r="K55" i="4"/>
  <c r="K53" i="4"/>
  <c r="K51" i="4"/>
  <c r="K49" i="4"/>
  <c r="K47" i="4"/>
  <c r="K46" i="4"/>
  <c r="K44" i="4"/>
  <c r="K42" i="4"/>
  <c r="K40" i="4"/>
  <c r="K38" i="4"/>
  <c r="K36" i="4"/>
  <c r="K34" i="4"/>
  <c r="K32" i="4"/>
  <c r="K30" i="4"/>
  <c r="K28" i="4"/>
  <c r="K25" i="4"/>
  <c r="K23" i="4"/>
  <c r="K21" i="4"/>
  <c r="K19" i="4"/>
  <c r="K17" i="4"/>
  <c r="K15" i="4"/>
  <c r="K13" i="4"/>
  <c r="K11" i="4"/>
  <c r="K62" i="4"/>
  <c r="K60" i="4"/>
  <c r="K58" i="4"/>
  <c r="K56" i="4"/>
  <c r="K54" i="4"/>
  <c r="K52" i="4"/>
  <c r="K50" i="4"/>
  <c r="K48" i="4"/>
  <c r="M37" i="4"/>
  <c r="M35" i="4"/>
  <c r="M33" i="4"/>
  <c r="M31" i="4"/>
  <c r="M29" i="4"/>
  <c r="M27" i="4"/>
  <c r="M26" i="4"/>
  <c r="M24" i="4"/>
  <c r="M22" i="4"/>
  <c r="M20" i="4"/>
  <c r="M18" i="4"/>
  <c r="M16" i="4"/>
  <c r="M14" i="4"/>
  <c r="M12" i="4"/>
  <c r="M10" i="4"/>
  <c r="M63" i="4"/>
  <c r="M61" i="4"/>
  <c r="M59" i="4"/>
  <c r="M57" i="4"/>
  <c r="M55" i="4"/>
  <c r="M53" i="4"/>
  <c r="M51" i="4"/>
  <c r="M49" i="4"/>
  <c r="M47" i="4"/>
  <c r="M46" i="4"/>
  <c r="M44" i="4"/>
  <c r="M42" i="4"/>
  <c r="M40" i="4"/>
  <c r="M38" i="4"/>
  <c r="M36" i="4"/>
  <c r="M34" i="4"/>
  <c r="M32" i="4"/>
  <c r="M30" i="4"/>
  <c r="M28" i="4"/>
  <c r="M25" i="4"/>
  <c r="M23" i="4"/>
  <c r="M21" i="4"/>
  <c r="M19" i="4"/>
  <c r="M17" i="4"/>
  <c r="M15" i="4"/>
  <c r="M13" i="4"/>
  <c r="M11" i="4"/>
  <c r="M62" i="4"/>
  <c r="M60" i="4"/>
  <c r="M58" i="4"/>
  <c r="M56" i="4"/>
  <c r="M54" i="4"/>
  <c r="M52" i="4"/>
  <c r="M50" i="4"/>
  <c r="M48" i="4"/>
  <c r="O37" i="4"/>
  <c r="O35" i="4"/>
  <c r="O33" i="4"/>
  <c r="O31" i="4"/>
  <c r="O29" i="4"/>
  <c r="O27" i="4"/>
  <c r="O26" i="4"/>
  <c r="O24" i="4"/>
  <c r="O22" i="4"/>
  <c r="O20" i="4"/>
  <c r="O18" i="4"/>
  <c r="O16" i="4"/>
  <c r="O14" i="4"/>
  <c r="O12" i="4"/>
  <c r="O10" i="4"/>
  <c r="O63" i="4"/>
  <c r="O61" i="4"/>
  <c r="O59" i="4"/>
  <c r="O57" i="4"/>
  <c r="O55" i="4"/>
  <c r="O53" i="4"/>
  <c r="O51" i="4"/>
  <c r="O49" i="4"/>
  <c r="O47" i="4"/>
  <c r="O46" i="4"/>
  <c r="O44" i="4"/>
  <c r="O42" i="4"/>
  <c r="O40" i="4"/>
  <c r="O38" i="4"/>
  <c r="O36" i="4"/>
  <c r="O34" i="4"/>
  <c r="O32" i="4"/>
  <c r="O30" i="4"/>
  <c r="O28" i="4"/>
  <c r="O25" i="4"/>
  <c r="O23" i="4"/>
  <c r="O21" i="4"/>
  <c r="O19" i="4"/>
  <c r="O17" i="4"/>
  <c r="O15" i="4"/>
  <c r="O13" i="4"/>
  <c r="O11" i="4"/>
  <c r="O62" i="4"/>
  <c r="O60" i="4"/>
  <c r="O58" i="4"/>
  <c r="O56" i="4"/>
  <c r="O54" i="4"/>
  <c r="O52" i="4"/>
  <c r="O50" i="4"/>
  <c r="O48" i="4"/>
  <c r="L37" i="4"/>
  <c r="L35" i="4"/>
  <c r="L33" i="4"/>
  <c r="L31" i="4"/>
  <c r="L29" i="4"/>
  <c r="L27" i="4"/>
  <c r="L26" i="4"/>
  <c r="L24" i="4"/>
  <c r="L22" i="4"/>
  <c r="L20" i="4"/>
  <c r="L18" i="4"/>
  <c r="L16" i="4"/>
  <c r="L14" i="4"/>
  <c r="L12" i="4"/>
  <c r="L10" i="4"/>
  <c r="L63" i="4"/>
  <c r="L61" i="4"/>
  <c r="L59" i="4"/>
  <c r="L57" i="4"/>
  <c r="L55" i="4"/>
  <c r="L53" i="4"/>
  <c r="L51" i="4"/>
  <c r="L49" i="4"/>
  <c r="L47" i="4"/>
  <c r="L46" i="4"/>
  <c r="L44" i="4"/>
  <c r="L42" i="4"/>
  <c r="L40" i="4"/>
  <c r="L38" i="4"/>
  <c r="L36" i="4"/>
  <c r="L34" i="4"/>
  <c r="L32" i="4"/>
  <c r="L30" i="4"/>
  <c r="L28" i="4"/>
  <c r="L25" i="4"/>
  <c r="L23" i="4"/>
  <c r="L21" i="4"/>
  <c r="L19" i="4"/>
  <c r="L17" i="4"/>
  <c r="L15" i="4"/>
  <c r="L13" i="4"/>
  <c r="L11" i="4"/>
  <c r="L60" i="4"/>
  <c r="L58" i="4"/>
  <c r="L56" i="4"/>
  <c r="L54" i="4"/>
  <c r="L52" i="4"/>
  <c r="L50" i="4"/>
  <c r="L48" i="4"/>
  <c r="X37" i="4"/>
  <c r="X35" i="4"/>
  <c r="X33" i="4"/>
  <c r="X31" i="4"/>
  <c r="X29" i="4"/>
  <c r="X27" i="4"/>
  <c r="X26" i="4"/>
  <c r="X24" i="4"/>
  <c r="X22" i="4"/>
  <c r="X20" i="4"/>
  <c r="X18" i="4"/>
  <c r="X16" i="4"/>
  <c r="X14" i="4"/>
  <c r="X12" i="4"/>
  <c r="X10" i="4"/>
  <c r="X63" i="4"/>
  <c r="X61" i="4"/>
  <c r="X59" i="4"/>
  <c r="X57" i="4"/>
  <c r="X55" i="4"/>
  <c r="X53" i="4"/>
  <c r="X51" i="4"/>
  <c r="X49" i="4"/>
  <c r="X47" i="4"/>
  <c r="X46" i="4"/>
  <c r="X44" i="4"/>
  <c r="X42" i="4"/>
  <c r="X40" i="4"/>
  <c r="X38" i="4"/>
  <c r="X36" i="4"/>
  <c r="X34" i="4"/>
  <c r="X32" i="4"/>
  <c r="X30" i="4"/>
  <c r="X28" i="4"/>
  <c r="X25" i="4"/>
  <c r="X23" i="4"/>
  <c r="X21" i="4"/>
  <c r="X19" i="4"/>
  <c r="X17" i="4"/>
  <c r="X15" i="4"/>
  <c r="X13" i="4"/>
  <c r="X11" i="4"/>
  <c r="X62" i="4"/>
  <c r="X60" i="4"/>
  <c r="X58" i="4"/>
  <c r="X56" i="4"/>
  <c r="X54" i="4"/>
  <c r="X52" i="4"/>
  <c r="X50" i="4"/>
  <c r="X48" i="4"/>
  <c r="AB37" i="4"/>
  <c r="AC37" i="4" s="1"/>
  <c r="AD37" i="4" s="1"/>
  <c r="AB35" i="4"/>
  <c r="AC35" i="4" s="1"/>
  <c r="AD35" i="4" s="1"/>
  <c r="AB33" i="4"/>
  <c r="AC33" i="4" s="1"/>
  <c r="AD33" i="4" s="1"/>
  <c r="AB31" i="4"/>
  <c r="AC31" i="4" s="1"/>
  <c r="AD31" i="4" s="1"/>
  <c r="AB29" i="4"/>
  <c r="AC29" i="4" s="1"/>
  <c r="AD29" i="4" s="1"/>
  <c r="AB27" i="4"/>
  <c r="AC27" i="4" s="1"/>
  <c r="AD27" i="4" s="1"/>
  <c r="AB26" i="4"/>
  <c r="AC26" i="4" s="1"/>
  <c r="AD26" i="4" s="1"/>
  <c r="AB24" i="4"/>
  <c r="AC24" i="4" s="1"/>
  <c r="AD24" i="4" s="1"/>
  <c r="AB22" i="4"/>
  <c r="AC22" i="4" s="1"/>
  <c r="AD22" i="4" s="1"/>
  <c r="AB20" i="4"/>
  <c r="AC20" i="4" s="1"/>
  <c r="AD20" i="4" s="1"/>
  <c r="AB18" i="4"/>
  <c r="AC18" i="4" s="1"/>
  <c r="AD18" i="4" s="1"/>
  <c r="AB16" i="4"/>
  <c r="AC16" i="4" s="1"/>
  <c r="AD16" i="4" s="1"/>
  <c r="AB14" i="4"/>
  <c r="AC14" i="4" s="1"/>
  <c r="AD14" i="4" s="1"/>
  <c r="AB12" i="4"/>
  <c r="AC12" i="4" s="1"/>
  <c r="AD12" i="4" s="1"/>
  <c r="AB10" i="4"/>
  <c r="AC10" i="4" s="1"/>
  <c r="AD10" i="4" s="1"/>
  <c r="AB63" i="4"/>
  <c r="AC63" i="4" s="1"/>
  <c r="AD63" i="4" s="1"/>
  <c r="AB61" i="4"/>
  <c r="AC61" i="4" s="1"/>
  <c r="AD61" i="4" s="1"/>
  <c r="AB59" i="4"/>
  <c r="AC59" i="4" s="1"/>
  <c r="AD59" i="4" s="1"/>
  <c r="AB57" i="4"/>
  <c r="AC57" i="4" s="1"/>
  <c r="AD57" i="4" s="1"/>
  <c r="AB55" i="4"/>
  <c r="AC55" i="4" s="1"/>
  <c r="AD55" i="4" s="1"/>
  <c r="AB53" i="4"/>
  <c r="AC53" i="4" s="1"/>
  <c r="AD53" i="4" s="1"/>
  <c r="AB51" i="4"/>
  <c r="AC51" i="4" s="1"/>
  <c r="AD51" i="4" s="1"/>
  <c r="AB49" i="4"/>
  <c r="AC49" i="4" s="1"/>
  <c r="AD49" i="4" s="1"/>
  <c r="AB47" i="4"/>
  <c r="AC47" i="4" s="1"/>
  <c r="AD47" i="4" s="1"/>
  <c r="AB46" i="4"/>
  <c r="AC46" i="4" s="1"/>
  <c r="AD46" i="4" s="1"/>
  <c r="AB44" i="4"/>
  <c r="AC44" i="4" s="1"/>
  <c r="AD44" i="4" s="1"/>
  <c r="AB42" i="4"/>
  <c r="AC42" i="4" s="1"/>
  <c r="AD42" i="4" s="1"/>
  <c r="AB40" i="4"/>
  <c r="AC40" i="4" s="1"/>
  <c r="AD40" i="4" s="1"/>
  <c r="AB38" i="4"/>
  <c r="AC38" i="4" s="1"/>
  <c r="AD38" i="4" s="1"/>
  <c r="AB36" i="4"/>
  <c r="AC36" i="4" s="1"/>
  <c r="AD36" i="4" s="1"/>
  <c r="AB34" i="4"/>
  <c r="AC34" i="4" s="1"/>
  <c r="AD34" i="4" s="1"/>
  <c r="AB32" i="4"/>
  <c r="AB30" i="4"/>
  <c r="AC30" i="4" s="1"/>
  <c r="AD30" i="4" s="1"/>
  <c r="AB28" i="4"/>
  <c r="AC28" i="4" s="1"/>
  <c r="AD28" i="4" s="1"/>
  <c r="AB25" i="4"/>
  <c r="AC25" i="4" s="1"/>
  <c r="AD25" i="4" s="1"/>
  <c r="AB23" i="4"/>
  <c r="AC23" i="4" s="1"/>
  <c r="AD23" i="4" s="1"/>
  <c r="AB21" i="4"/>
  <c r="AC21" i="4" s="1"/>
  <c r="AD21" i="4" s="1"/>
  <c r="AB19" i="4"/>
  <c r="AC19" i="4" s="1"/>
  <c r="AD19" i="4" s="1"/>
  <c r="AB17" i="4"/>
  <c r="AC17" i="4" s="1"/>
  <c r="AD17" i="4" s="1"/>
  <c r="AB15" i="4"/>
  <c r="AC15" i="4" s="1"/>
  <c r="AD15" i="4" s="1"/>
  <c r="AB13" i="4"/>
  <c r="AC13" i="4" s="1"/>
  <c r="AD13" i="4" s="1"/>
  <c r="AB11" i="4"/>
  <c r="AC11" i="4" s="1"/>
  <c r="AD11" i="4" s="1"/>
  <c r="AB62" i="4"/>
  <c r="AC62" i="4" s="1"/>
  <c r="AD62" i="4" s="1"/>
  <c r="AB60" i="4"/>
  <c r="AC60" i="4" s="1"/>
  <c r="AD60" i="4" s="1"/>
  <c r="AB58" i="4"/>
  <c r="AC58" i="4" s="1"/>
  <c r="AD58" i="4" s="1"/>
  <c r="AB56" i="4"/>
  <c r="AC56" i="4" s="1"/>
  <c r="AD56" i="4" s="1"/>
  <c r="AB54" i="4"/>
  <c r="AC54" i="4" s="1"/>
  <c r="AD54" i="4" s="1"/>
  <c r="AB52" i="4"/>
  <c r="AC52" i="4" s="1"/>
  <c r="AD52" i="4" s="1"/>
  <c r="AB50" i="4"/>
  <c r="AB48" i="4"/>
  <c r="AC48" i="4" s="1"/>
  <c r="AD48" i="4" s="1"/>
  <c r="AC32" i="4"/>
  <c r="AD32" i="4" s="1"/>
  <c r="AC50" i="4"/>
  <c r="AD50" i="4" s="1"/>
  <c r="K39" i="4"/>
  <c r="M39" i="4"/>
  <c r="O39" i="4"/>
  <c r="L39" i="4"/>
  <c r="X39" i="4"/>
  <c r="AB39" i="4"/>
  <c r="AC39" i="4" s="1"/>
  <c r="AD39" i="4" s="1"/>
  <c r="J63" i="14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21" i="9"/>
  <c r="M97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21" i="9"/>
  <c r="L97" i="9" s="1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P58" i="9"/>
  <c r="P57" i="9"/>
  <c r="P56" i="9"/>
  <c r="P55" i="9"/>
  <c r="P54" i="9"/>
  <c r="P53" i="9"/>
  <c r="P52" i="9"/>
  <c r="P51" i="9"/>
  <c r="P50" i="9"/>
  <c r="P49" i="9"/>
  <c r="P48" i="9"/>
  <c r="P46" i="9"/>
  <c r="P45" i="9"/>
  <c r="P43" i="9"/>
  <c r="P42" i="9"/>
  <c r="P41" i="9"/>
  <c r="P40" i="9"/>
  <c r="P39" i="9"/>
  <c r="P38" i="9"/>
  <c r="P37" i="9"/>
  <c r="P36" i="9"/>
  <c r="P35" i="9"/>
  <c r="P34" i="9"/>
  <c r="P31" i="9"/>
  <c r="P30" i="9"/>
  <c r="P29" i="9"/>
  <c r="P28" i="9"/>
  <c r="P27" i="9"/>
  <c r="P26" i="9"/>
  <c r="P25" i="9"/>
  <c r="P24" i="9"/>
  <c r="P21" i="9"/>
  <c r="N64" i="4" l="1"/>
  <c r="N50" i="4"/>
  <c r="N54" i="4"/>
  <c r="N58" i="4"/>
  <c r="N62" i="4"/>
  <c r="N13" i="4"/>
  <c r="N17" i="4"/>
  <c r="N21" i="4"/>
  <c r="N25" i="4"/>
  <c r="N30" i="4"/>
  <c r="N34" i="4"/>
  <c r="N38" i="4"/>
  <c r="N42" i="4"/>
  <c r="N46" i="4"/>
  <c r="N49" i="4"/>
  <c r="N53" i="4"/>
  <c r="N57" i="4"/>
  <c r="N61" i="4"/>
  <c r="N12" i="4"/>
  <c r="N16" i="4"/>
  <c r="N20" i="4"/>
  <c r="N24" i="4"/>
  <c r="N27" i="4"/>
  <c r="N31" i="4"/>
  <c r="N35" i="4"/>
  <c r="N48" i="4"/>
  <c r="N52" i="4"/>
  <c r="N56" i="4"/>
  <c r="N60" i="4"/>
  <c r="N11" i="4"/>
  <c r="N15" i="4"/>
  <c r="N19" i="4"/>
  <c r="N23" i="4"/>
  <c r="N28" i="4"/>
  <c r="N32" i="4"/>
  <c r="N36" i="4"/>
  <c r="N40" i="4"/>
  <c r="N44" i="4"/>
  <c r="N47" i="4"/>
  <c r="N51" i="4"/>
  <c r="N55" i="4"/>
  <c r="N59" i="4"/>
  <c r="N63" i="4"/>
  <c r="N10" i="4"/>
  <c r="N14" i="4"/>
  <c r="N18" i="4"/>
  <c r="N22" i="4"/>
  <c r="N26" i="4"/>
  <c r="N29" i="4"/>
  <c r="N33" i="4"/>
  <c r="N37" i="4"/>
  <c r="N39" i="4"/>
  <c r="O45" i="4"/>
  <c r="O43" i="4"/>
  <c r="O41" i="4"/>
  <c r="M45" i="4"/>
  <c r="M43" i="4"/>
  <c r="M41" i="4"/>
  <c r="K45" i="4"/>
  <c r="K43" i="4"/>
  <c r="K41" i="4"/>
  <c r="N43" i="4" l="1"/>
  <c r="L43" i="4"/>
  <c r="N41" i="4"/>
  <c r="L41" i="4"/>
  <c r="N45" i="4"/>
  <c r="L45" i="4"/>
  <c r="X45" i="4" l="1"/>
  <c r="X43" i="4"/>
  <c r="X41" i="4"/>
  <c r="AB41" i="4" l="1"/>
  <c r="AC41" i="4" s="1"/>
  <c r="AD41" i="4" s="1"/>
  <c r="AB43" i="4"/>
  <c r="AC43" i="4" s="1"/>
  <c r="AD43" i="4" s="1"/>
  <c r="X65" i="4" l="1"/>
  <c r="AB45" i="4" l="1"/>
  <c r="AC45" i="4" s="1"/>
  <c r="AD45" i="4" s="1"/>
</calcChain>
</file>

<file path=xl/sharedStrings.xml><?xml version="1.0" encoding="utf-8"?>
<sst xmlns="http://schemas.openxmlformats.org/spreadsheetml/2006/main" count="1252" uniqueCount="243">
  <si>
    <t>PU HT</t>
  </si>
  <si>
    <t>Montant HT</t>
  </si>
  <si>
    <t>code_artsiege</t>
  </si>
  <si>
    <t>lib1</t>
  </si>
  <si>
    <t>lib2</t>
  </si>
  <si>
    <t>descriptif</t>
  </si>
  <si>
    <t>tacla</t>
  </si>
  <si>
    <t>Famille</t>
  </si>
  <si>
    <t>Prix Tarif HT</t>
  </si>
  <si>
    <t>Unité</t>
  </si>
  <si>
    <t>Prix Net HT</t>
  </si>
  <si>
    <t>U</t>
  </si>
  <si>
    <t>54I</t>
  </si>
  <si>
    <t>A</t>
  </si>
  <si>
    <t>*</t>
  </si>
  <si>
    <t>A01999991</t>
  </si>
  <si>
    <t>GRILLE</t>
  </si>
  <si>
    <t>CODE GENERIQUE</t>
  </si>
  <si>
    <t>A020104425075</t>
  </si>
  <si>
    <t>DA 0425 x 0075 GALVA</t>
  </si>
  <si>
    <t>Registre à glissière droit (reprise), vernisage en noir</t>
  </si>
  <si>
    <t>A020104425125</t>
  </si>
  <si>
    <t>DA 0425 x 0125 GALVA</t>
  </si>
  <si>
    <t>A020104425225</t>
  </si>
  <si>
    <t>DA 0425 x 0225 GALVA</t>
  </si>
  <si>
    <t>A020104525075</t>
  </si>
  <si>
    <t>DA 0525 x 0075 GALVA</t>
  </si>
  <si>
    <t>A020104525125</t>
  </si>
  <si>
    <t>DA 0525 x 0125 GALVA</t>
  </si>
  <si>
    <t>A020104525225</t>
  </si>
  <si>
    <t>DA 0525 x 0225 GALVA</t>
  </si>
  <si>
    <t>A020104625075</t>
  </si>
  <si>
    <t>DA 0625 x 0075 GALVA</t>
  </si>
  <si>
    <t>A020104625125</t>
  </si>
  <si>
    <t>DA 0625 x 0125 GALVA</t>
  </si>
  <si>
    <t>A020104625225</t>
  </si>
  <si>
    <t>DA 0625 x 0225 GALVA</t>
  </si>
  <si>
    <t>D</t>
  </si>
  <si>
    <t>H</t>
  </si>
  <si>
    <t>54K</t>
  </si>
  <si>
    <t>E</t>
  </si>
  <si>
    <t>CFTH</t>
  </si>
  <si>
    <t>ECR121001000</t>
  </si>
  <si>
    <t>CR120 Ø100</t>
  </si>
  <si>
    <t>MFUS</t>
  </si>
  <si>
    <t>Clapet coupe-feu circulaire, boitier non évolutif MFUS</t>
  </si>
  <si>
    <t>ECR121001300</t>
  </si>
  <si>
    <t>MFUS + FDCU</t>
  </si>
  <si>
    <t>Clapet coupe-feu circulaire, boitier non évolutif MFUS, contact début et fin de course unipolaire</t>
  </si>
  <si>
    <t>ECR121003000</t>
  </si>
  <si>
    <t>MMAG</t>
  </si>
  <si>
    <t>Clapet coupe-feu circulaire, boitier évolutif MMAG</t>
  </si>
  <si>
    <t>ECR121003300</t>
  </si>
  <si>
    <t>MMAG + FDCU</t>
  </si>
  <si>
    <t>Clapet coupe-feu circulaire, boitier évolutif MMAG, contact début et fin de course unipolaire</t>
  </si>
  <si>
    <t>ECR121003310</t>
  </si>
  <si>
    <t>MMAG + FDCU + VD</t>
  </si>
  <si>
    <t>Clapet coupe-feu circulaire, boitier évolutif MMAG, contact début et fin de course unipolaire, bobine à émission 24/48V</t>
  </si>
  <si>
    <t>ECR121003311</t>
  </si>
  <si>
    <t>MMAG + FDCU + VD + ME</t>
  </si>
  <si>
    <t>Clapet coupe-feu circulaire, boitier évolutif MMAG, contact début et fin de course unipolaire, bobine à émission 24/48V, moteur de réarmement</t>
  </si>
  <si>
    <t>ECR121003320</t>
  </si>
  <si>
    <t>MMAG + FDCU + VM</t>
  </si>
  <si>
    <t>Clapet coupe-feu circulaire, boitier évolutif MMAG, contact début et fin de course unipolaire, bobine à rupture 24/48V</t>
  </si>
  <si>
    <t>ECR121003321</t>
  </si>
  <si>
    <t>MMAG + FDCU + VM + ME</t>
  </si>
  <si>
    <t>Clapet coupe-feu circulaire, boitier évolutif MMAG, contact début et fin de course unipolaire, bobine à rupture 24/48V, moteur de réarmement</t>
  </si>
  <si>
    <t>MANO</t>
  </si>
  <si>
    <t>Libellé</t>
  </si>
  <si>
    <t>GRILLE CODE GENERIQUE</t>
  </si>
  <si>
    <t>DA 0425 x 0075 GALVA *</t>
  </si>
  <si>
    <t>DA 0425 x 0125 GALVA *</t>
  </si>
  <si>
    <t>DA 0425 x 0225 GALVA *</t>
  </si>
  <si>
    <t>DA 0525 x 0075 GALVA *</t>
  </si>
  <si>
    <t>DA 0525 x 0125 GALVA *</t>
  </si>
  <si>
    <t>DA 0525 x 0225 GALVA *</t>
  </si>
  <si>
    <t>DA 0625 x 0075 GALVA *</t>
  </si>
  <si>
    <t>DA 0625 x 0125 GALVA *</t>
  </si>
  <si>
    <t>DA 0625 x 0225 GALVA *</t>
  </si>
  <si>
    <t>CR120 Ø100 MFUS</t>
  </si>
  <si>
    <t>CR120 Ø100 MFUS + FDCU</t>
  </si>
  <si>
    <t>CR120 Ø100 MMAG</t>
  </si>
  <si>
    <t>CR120 Ø100 MMAG + FDCU</t>
  </si>
  <si>
    <t>CR120 Ø100 MMAG + FDCU + VD</t>
  </si>
  <si>
    <t>CR120 Ø100 MMAG + FDCU + VD + ME</t>
  </si>
  <si>
    <t>CR120 Ø100 MMAG + FDCU + VM</t>
  </si>
  <si>
    <t>CR120 Ø100 MMAG + FDCU + VM + ME</t>
  </si>
  <si>
    <t>PA</t>
  </si>
  <si>
    <t>Libellé 1</t>
  </si>
  <si>
    <t>Libellé 2</t>
  </si>
  <si>
    <t>Descriptif</t>
  </si>
  <si>
    <t>Rem. FR</t>
  </si>
  <si>
    <t>Code</t>
  </si>
  <si>
    <t>Marge</t>
  </si>
  <si>
    <t>PA avec remise</t>
  </si>
  <si>
    <t>Qté</t>
  </si>
  <si>
    <t>OFFRE DE PRIX</t>
  </si>
  <si>
    <t>Rédacteur</t>
  </si>
  <si>
    <t>Commercial</t>
  </si>
  <si>
    <t>Client</t>
  </si>
  <si>
    <t>1</t>
  </si>
  <si>
    <t>2</t>
  </si>
  <si>
    <t>3</t>
  </si>
  <si>
    <t>Taux de marge</t>
  </si>
  <si>
    <t>Date : 30/06/2016</t>
  </si>
  <si>
    <t>Colonne1</t>
  </si>
  <si>
    <t>V1</t>
  </si>
  <si>
    <t>Repère</t>
  </si>
  <si>
    <t>Total HT</t>
  </si>
  <si>
    <t>Art</t>
  </si>
  <si>
    <t>Liv</t>
  </si>
  <si>
    <t>id</t>
  </si>
  <si>
    <t>Forme</t>
  </si>
  <si>
    <t>Circulaire</t>
  </si>
  <si>
    <t>X</t>
  </si>
  <si>
    <t>FDCU</t>
  </si>
  <si>
    <t>VD</t>
  </si>
  <si>
    <t>ME</t>
  </si>
  <si>
    <t>VM</t>
  </si>
  <si>
    <t>FDCB</t>
  </si>
  <si>
    <t>Diamètre</t>
  </si>
  <si>
    <t>100</t>
  </si>
  <si>
    <t>Largeur</t>
  </si>
  <si>
    <t/>
  </si>
  <si>
    <t>Paroi béton</t>
  </si>
  <si>
    <t>Dalle béton</t>
  </si>
  <si>
    <t>Paroi metal Stud plaques de plâtre</t>
  </si>
  <si>
    <t>Paroi carreaux de plâtre</t>
  </si>
  <si>
    <t>Qté 1</t>
  </si>
  <si>
    <t>Uo1</t>
  </si>
  <si>
    <t>Qté 2</t>
  </si>
  <si>
    <t>Uo2</t>
  </si>
  <si>
    <t>PUV</t>
  </si>
  <si>
    <t>Rem</t>
  </si>
  <si>
    <t>Rem 1</t>
  </si>
  <si>
    <t>Rem 2</t>
  </si>
  <si>
    <t>Rem 3</t>
  </si>
  <si>
    <t>DATE: 12.07.2016</t>
  </si>
  <si>
    <t>CHANTIER: CAMPUS DE L'ARCHE</t>
  </si>
  <si>
    <t>Interlocuteur: Mr THIBOUT</t>
  </si>
  <si>
    <t>OFFRE DE PRIX 105038</t>
  </si>
  <si>
    <t>ETAGE</t>
  </si>
  <si>
    <t>CODE</t>
  </si>
  <si>
    <t>diffuseurs</t>
  </si>
  <si>
    <t>quantité</t>
  </si>
  <si>
    <t>RAL</t>
  </si>
  <si>
    <t>soufflage</t>
  </si>
  <si>
    <t>reprise</t>
  </si>
  <si>
    <t>Prix de vente Soufflage</t>
  </si>
  <si>
    <t>Prix de vente Reprise</t>
  </si>
  <si>
    <t>Totale Prix de vente Reprise</t>
  </si>
  <si>
    <t xml:space="preserve">Totale </t>
  </si>
  <si>
    <t>Remise Complémentaire</t>
  </si>
  <si>
    <t>RDJ</t>
  </si>
  <si>
    <t xml:space="preserve">diffuseurs carré 4 directions </t>
  </si>
  <si>
    <t>9003 MAT</t>
  </si>
  <si>
    <t>PS/APK 4 450x450 675² + RMAS-i5</t>
  </si>
  <si>
    <t>PS/APK 4 450x450 675²  + RMAS</t>
  </si>
  <si>
    <t>grille reprise mural</t>
  </si>
  <si>
    <t>PS/APK- 4 225x225 + RMAS-i5</t>
  </si>
  <si>
    <t xml:space="preserve">PS/APK- 4 150x150 + RMAS </t>
  </si>
  <si>
    <t>PS/APK- 4 150x150 + RMAS</t>
  </si>
  <si>
    <t>PS/APK-4 375x375 675² + RMAS-i5</t>
  </si>
  <si>
    <t>PS/APK-4 375x375 675² + RMAS</t>
  </si>
  <si>
    <t>bouche</t>
  </si>
  <si>
    <t>PS/SRR-A  Diam160  675² + RES-i5</t>
  </si>
  <si>
    <t>PS/SRR-A  Diam160  675² + RES</t>
  </si>
  <si>
    <t>D104</t>
  </si>
  <si>
    <t>RDR</t>
  </si>
  <si>
    <t>PS-APK 4  375² 375 675²+ RMAS-i5</t>
  </si>
  <si>
    <t>PS-APK 4 375² 375 675²</t>
  </si>
  <si>
    <t>PS/APK- 4 375x375 + RMAS-i5</t>
  </si>
  <si>
    <t>PS/APK- 4 375x375 + RMAS</t>
  </si>
  <si>
    <t>PS-APK-4 225x225 675² + RMAS-i5</t>
  </si>
  <si>
    <t>PS-APK-4 225x225 675² + RMAS</t>
  </si>
  <si>
    <t>D205</t>
  </si>
  <si>
    <t>RDD</t>
  </si>
  <si>
    <t>PS/APK 4 450x450 675² + RMAS</t>
  </si>
  <si>
    <t>PS-APK 4 150x150 675² + RMAS-i5</t>
  </si>
  <si>
    <t>PS-APK 4 150x150 675² + RMAS</t>
  </si>
  <si>
    <t>ASF 300*1 FENTE RAL 9003 MAT + PLM 1DN125</t>
  </si>
  <si>
    <t>CAMPUS DE L'ARCHE</t>
  </si>
  <si>
    <t>Mr THIBOUT</t>
  </si>
  <si>
    <t>RDJ - CODE 101</t>
  </si>
  <si>
    <t>RDJ - CODE 102</t>
  </si>
  <si>
    <t>RDJ - CODE 103</t>
  </si>
  <si>
    <t>RDJ - CODE 104</t>
  </si>
  <si>
    <t>RDJ - CODE 105</t>
  </si>
  <si>
    <t>RDJ - CODE 106</t>
  </si>
  <si>
    <t>RDJ - CODE 114</t>
  </si>
  <si>
    <t>RDJ - CODE 115</t>
  </si>
  <si>
    <t>RDJ - CODE 116</t>
  </si>
  <si>
    <t>RDJ - CODE 117</t>
  </si>
  <si>
    <t>RDJ - CODE 119</t>
  </si>
  <si>
    <t>RDJ - CODE D104</t>
  </si>
  <si>
    <t>RDR - CODE 200</t>
  </si>
  <si>
    <t>RDR - CODE 201</t>
  </si>
  <si>
    <t>RDR - CODE 202</t>
  </si>
  <si>
    <t>RDR - CODE 203</t>
  </si>
  <si>
    <t>RDR - CODE 204</t>
  </si>
  <si>
    <t>RDR - CODE 214</t>
  </si>
  <si>
    <t>RDR - CODE 215</t>
  </si>
  <si>
    <t>RDR - CODE 216</t>
  </si>
  <si>
    <t>RDR - CODE 217</t>
  </si>
  <si>
    <t>RDR - CODE 218</t>
  </si>
  <si>
    <t>RDR - CODE 219</t>
  </si>
  <si>
    <t>RDR - CODE D205</t>
  </si>
  <si>
    <t>RDD - CODE 301</t>
  </si>
  <si>
    <t>RDD - CODE 302</t>
  </si>
  <si>
    <t>RDD - CODE 303</t>
  </si>
  <si>
    <t>RDD - CODE 304</t>
  </si>
  <si>
    <t>RDD - CODE 305</t>
  </si>
  <si>
    <t>RDD - CODE 306</t>
  </si>
  <si>
    <t>RDD - CODE 307</t>
  </si>
  <si>
    <t>RDD - CODE 308</t>
  </si>
  <si>
    <t>RDD - CODE 309</t>
  </si>
  <si>
    <t>RDD - CODE 310</t>
  </si>
  <si>
    <t>RDD - CODE 311</t>
  </si>
  <si>
    <t>RDD - CODE 312</t>
  </si>
  <si>
    <t>RDD - CODE 313</t>
  </si>
  <si>
    <t xml:space="preserve"> </t>
  </si>
  <si>
    <t xml:space="preserve">grille reprise mural </t>
  </si>
  <si>
    <t>bouchePS/SRR-A  Diam160  675² + RES-i5 9003 MAT</t>
  </si>
  <si>
    <t>bouchePS/SRR-A  Diam160  675² + RES 9003 MAT</t>
  </si>
  <si>
    <t>ASF 300*1 FENTE RAL 9003 MAT + PLM 1DN125 9003 MAT</t>
  </si>
  <si>
    <t>PS/APK 4 450x450 675² + RMAS-i5 9003 MAT</t>
  </si>
  <si>
    <t>PS/APK- 4 225x225 + RMAS-i5 9003 MAT</t>
  </si>
  <si>
    <t>PS/APK-4 375x375 675² + RMAS-i5 9003 MAT</t>
  </si>
  <si>
    <t>PS-APK 4  375² 375 675²+ RMAS-i5 9003 MAT</t>
  </si>
  <si>
    <t>PS/APK- 4 375x375 + RMAS-i5 9003 MAT</t>
  </si>
  <si>
    <t>PS-APK-4 225x225 675² + RMAS-i5 9003 MAT</t>
  </si>
  <si>
    <t>PS-APK 4 150x150 675² + RMAS-i5 9003 MAT</t>
  </si>
  <si>
    <t>PS/APK 4 450x450 675²  + RMAS 9003 MAT</t>
  </si>
  <si>
    <t>PS/APK- 4 150x150 + RMAS  9003 MAT</t>
  </si>
  <si>
    <t>PS/APK- 4 150x150 + RMAS 9003 MAT</t>
  </si>
  <si>
    <t>PS/APK-4 375x375 675² + RMAS 9003 MAT</t>
  </si>
  <si>
    <t>PS-APK 4 375² 375 675² 9003 MAT</t>
  </si>
  <si>
    <t>PS/APK- 4 375x375 + RMAS 9003 MAT</t>
  </si>
  <si>
    <t>PS-APK-4 225x225 675² + RMAS 9003 MAT</t>
  </si>
  <si>
    <t>PS/APK 4 450x450 675² + RMAS 9003 MAT</t>
  </si>
  <si>
    <t>PS-APK 4 150x150 675² + RMAS 9003 MAT</t>
  </si>
  <si>
    <t>PS/SRR-A  Diam160  675² + RES-i5 9003 MAT</t>
  </si>
  <si>
    <t>PS/SRR-A  Diam160  675² + RES 9003 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</si>
</sst>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_ ;\-0\ "/>
    <numFmt numFmtId="167" formatCode="_-* #,##0\ &quot;€&quot;_-;\-* #,##0\ &quot;€&quot;_-;_-* &quot;-&quot;??\ &quot;€&quot;_-;_-@_-"/>
    <numFmt numFmtId="168" formatCode="#,##0.00\ &quot;€&quot;"/>
    <numFmt numFmtId="169" formatCode="#,##0.00\ _€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rgb="FFFF0000"/>
      <name val="Century Gothic"/>
      <family val="2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b/>
      <sz val="26"/>
      <color theme="1"/>
      <name val="Century Gothic"/>
      <family val="2"/>
    </font>
    <font>
      <b/>
      <sz val="12"/>
      <color theme="1"/>
      <name val="Century Gothic"/>
      <family val="2"/>
    </font>
    <font>
      <b/>
      <sz val="22"/>
      <color theme="1"/>
      <name val="Century Gothic"/>
      <family val="2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sz val="16"/>
      <color theme="1"/>
      <name val="Century Gothic"/>
      <family val="2"/>
    </font>
    <font>
      <b/>
      <sz val="10"/>
      <color theme="0"/>
      <name val="Century Gothic"/>
      <family val="2"/>
    </font>
    <font>
      <sz val="16"/>
      <color theme="0"/>
      <name val="Century Gothic"/>
      <family val="2"/>
    </font>
    <font>
      <b/>
      <sz val="12"/>
      <color theme="0"/>
      <name val="Century Gothic"/>
      <family val="2"/>
    </font>
    <font>
      <b/>
      <sz val="22"/>
      <color theme="0"/>
      <name val="Century Gothic"/>
      <family val="2"/>
    </font>
    <font>
      <b/>
      <sz val="11"/>
      <color theme="5" tint="-0.249977111117893"/>
      <name val="Century Gothic"/>
      <family val="2"/>
    </font>
    <font>
      <b/>
      <sz val="26"/>
      <color theme="0"/>
      <name val="Century Gothic"/>
      <family val="2"/>
    </font>
    <font>
      <b/>
      <sz val="11"/>
      <color theme="0"/>
      <name val="Century Gothic"/>
      <family val="2"/>
    </font>
    <font>
      <b/>
      <sz val="10"/>
      <color rgb="FFFF0000"/>
      <name val="Century Gothic"/>
      <family val="2"/>
    </font>
    <font>
      <sz val="11"/>
      <color theme="0"/>
      <name val="Century Gothic"/>
      <family val="2"/>
    </font>
    <font>
      <b/>
      <sz val="10"/>
      <color rgb="FFFF0000"/>
      <name val="Century Gothic"/>
      <family val="2"/>
    </font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sz val="11"/>
      <color theme="0"/>
      <name val="Calibri"/>
      <family val="2"/>
      <scheme val="minor"/>
    </font>
    <font>
      <sz val="9"/>
      <color theme="1"/>
      <name val="Century Gothic"/>
    </font>
    <font>
      <sz val="11"/>
      <color rgb="FFFF0000"/>
      <name val="Calibri"/>
      <scheme val="minor"/>
    </font>
    <font>
      <sz val="12"/>
      <color theme="1"/>
      <name val="Century Gothic"/>
    </font>
    <font>
      <sz val="12"/>
      <color theme="1"/>
      <name val="Calibri"/>
      <scheme val="minor"/>
    </font>
    <font>
      <b/>
      <sz val="10"/>
      <color rgb="FFFF0000"/>
      <name val="Century Gothic"/>
    </font>
    <font>
      <sz val="9"/>
      <name val="Century Gothic"/>
    </font>
    <font>
      <sz val="10"/>
      <color theme="1"/>
      <name val="Century Gothic"/>
    </font>
    <font>
      <sz val="8"/>
      <color theme="1"/>
      <name val="Century Gothic"/>
    </font>
    <font>
      <sz val="10"/>
      <color theme="0"/>
      <name val="Century Gothic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22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9C0006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79985961485641044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C7CE"/>
      </patternFill>
    </fill>
    <fill>
      <patternFill patternType="solid">
        <fgColor rgb="FFC4D79B"/>
        <bgColor rgb="FF000000"/>
      </patternFill>
    </fill>
    <fill>
      <patternFill patternType="solid">
        <fgColor rgb="FF1F497D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dotted">
        <color indexed="64"/>
      </left>
      <right style="hair">
        <color auto="1"/>
      </right>
      <top style="medium">
        <color indexed="64"/>
      </top>
      <bottom/>
      <diagonal/>
    </border>
    <border>
      <left style="dotted">
        <color indexed="64"/>
      </left>
      <right style="hair">
        <color auto="1"/>
      </right>
      <top/>
      <bottom/>
      <diagonal/>
    </border>
    <border>
      <left/>
      <right style="dotted">
        <color theme="0" tint="-0.499984740745262"/>
      </right>
      <top/>
      <bottom/>
      <diagonal/>
    </border>
    <border>
      <left style="thick">
        <color auto="1"/>
      </left>
      <right/>
      <top/>
      <bottom/>
      <diagonal/>
    </border>
    <border>
      <left style="hair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auto="1"/>
      </right>
      <top style="medium">
        <color indexed="64"/>
      </top>
      <bottom/>
      <diagonal/>
    </border>
    <border>
      <left style="hair">
        <color indexed="64"/>
      </left>
      <right style="thick">
        <color auto="1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hair">
        <color auto="1"/>
      </left>
      <right style="hair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6" fillId="9" borderId="0" applyNumberFormat="0" applyBorder="0" applyAlignment="0" applyProtection="0"/>
    <xf numFmtId="0" fontId="37" fillId="0" borderId="0" applyNumberFormat="0" applyFill="0" applyBorder="0" applyAlignment="0" applyProtection="0"/>
  </cellStyleXfs>
  <cellXfs count="251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3" fillId="0" borderId="0" xfId="0" applyFont="1" applyProtection="1"/>
    <xf numFmtId="0" fontId="5" fillId="0" borderId="0" xfId="0" applyFont="1" applyProtection="1"/>
    <xf numFmtId="165" fontId="3" fillId="0" borderId="0" xfId="1" applyFont="1" applyProtection="1"/>
    <xf numFmtId="0" fontId="4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vertical="center"/>
    </xf>
    <xf numFmtId="0" fontId="7" fillId="0" borderId="0" xfId="0" applyFont="1" applyFill="1" applyProtection="1"/>
    <xf numFmtId="167" fontId="13" fillId="0" borderId="0" xfId="2" applyNumberFormat="1" applyFont="1" applyBorder="1" applyAlignment="1" applyProtection="1">
      <alignment horizontal="center" vertical="center"/>
    </xf>
    <xf numFmtId="167" fontId="4" fillId="0" borderId="0" xfId="2" applyNumberFormat="1" applyFont="1" applyBorder="1" applyAlignment="1" applyProtection="1">
      <alignment horizontal="center"/>
    </xf>
    <xf numFmtId="167" fontId="9" fillId="0" borderId="0" xfId="2" applyNumberFormat="1" applyFont="1" applyBorder="1" applyAlignment="1" applyProtection="1">
      <alignment horizontal="center" vertical="center"/>
    </xf>
    <xf numFmtId="167" fontId="10" fillId="0" borderId="0" xfId="2" applyNumberFormat="1" applyFont="1" applyFill="1" applyBorder="1" applyAlignment="1" applyProtection="1">
      <alignment horizontal="center" vertical="center"/>
    </xf>
    <xf numFmtId="167" fontId="4" fillId="0" borderId="0" xfId="2" applyNumberFormat="1" applyFont="1" applyFill="1" applyBorder="1" applyAlignment="1" applyProtection="1">
      <alignment vertical="center"/>
    </xf>
    <xf numFmtId="167" fontId="3" fillId="0" borderId="0" xfId="2" applyNumberFormat="1" applyFont="1" applyProtection="1"/>
    <xf numFmtId="0" fontId="2" fillId="2" borderId="15" xfId="0" applyFont="1" applyFill="1" applyBorder="1" applyAlignment="1" applyProtection="1">
      <alignment horizontal="center" vertical="center"/>
    </xf>
    <xf numFmtId="165" fontId="13" fillId="0" borderId="0" xfId="1" applyFont="1" applyBorder="1" applyAlignment="1" applyProtection="1">
      <alignment horizontal="center" vertical="center"/>
    </xf>
    <xf numFmtId="165" fontId="4" fillId="0" borderId="0" xfId="1" applyFont="1" applyBorder="1" applyAlignment="1" applyProtection="1">
      <alignment horizontal="center"/>
    </xf>
    <xf numFmtId="165" fontId="9" fillId="0" borderId="0" xfId="1" applyFont="1" applyBorder="1" applyAlignment="1" applyProtection="1">
      <alignment horizontal="center" vertical="center"/>
    </xf>
    <xf numFmtId="165" fontId="10" fillId="0" borderId="0" xfId="1" applyFont="1" applyFill="1" applyBorder="1" applyAlignment="1" applyProtection="1">
      <alignment horizontal="center" vertical="center"/>
    </xf>
    <xf numFmtId="165" fontId="4" fillId="0" borderId="0" xfId="1" applyFont="1" applyFill="1" applyBorder="1" applyAlignment="1" applyProtection="1">
      <alignment vertical="center"/>
    </xf>
    <xf numFmtId="167" fontId="2" fillId="3" borderId="0" xfId="2" applyNumberFormat="1" applyFont="1" applyFill="1" applyBorder="1" applyAlignment="1" applyProtection="1">
      <alignment horizontal="center" vertical="center" wrapText="1"/>
    </xf>
    <xf numFmtId="165" fontId="2" fillId="3" borderId="0" xfId="1" applyFont="1" applyFill="1" applyBorder="1" applyAlignment="1" applyProtection="1">
      <alignment horizontal="center" vertical="center" wrapText="1"/>
    </xf>
    <xf numFmtId="164" fontId="13" fillId="0" borderId="0" xfId="2" applyNumberFormat="1" applyFont="1" applyBorder="1" applyAlignment="1" applyProtection="1">
      <alignment horizontal="center" vertical="center"/>
    </xf>
    <xf numFmtId="164" fontId="4" fillId="0" borderId="0" xfId="2" applyNumberFormat="1" applyFont="1" applyBorder="1" applyAlignment="1" applyProtection="1">
      <alignment horizontal="center"/>
    </xf>
    <xf numFmtId="164" fontId="9" fillId="0" borderId="0" xfId="2" applyNumberFormat="1" applyFont="1" applyBorder="1" applyAlignment="1" applyProtection="1">
      <alignment horizontal="center" vertical="center"/>
    </xf>
    <xf numFmtId="164" fontId="10" fillId="0" borderId="0" xfId="2" applyNumberFormat="1" applyFont="1" applyFill="1" applyBorder="1" applyAlignment="1" applyProtection="1">
      <alignment horizontal="center" vertical="center"/>
    </xf>
    <xf numFmtId="164" fontId="4" fillId="0" borderId="0" xfId="2" applyNumberFormat="1" applyFont="1" applyFill="1" applyBorder="1" applyAlignment="1" applyProtection="1">
      <alignment vertical="center"/>
    </xf>
    <xf numFmtId="164" fontId="2" fillId="3" borderId="0" xfId="2" applyNumberFormat="1" applyFont="1" applyFill="1" applyBorder="1" applyAlignment="1" applyProtection="1">
      <alignment horizontal="center" vertical="center" wrapText="1"/>
    </xf>
    <xf numFmtId="164" fontId="3" fillId="0" borderId="0" xfId="2" applyNumberFormat="1" applyFont="1" applyProtection="1"/>
    <xf numFmtId="10" fontId="13" fillId="0" borderId="0" xfId="3" applyNumberFormat="1" applyFont="1" applyBorder="1" applyAlignment="1" applyProtection="1">
      <alignment horizontal="center" vertical="center"/>
    </xf>
    <xf numFmtId="10" fontId="4" fillId="0" borderId="0" xfId="3" applyNumberFormat="1" applyFont="1" applyBorder="1" applyAlignment="1" applyProtection="1">
      <alignment horizontal="center"/>
    </xf>
    <xf numFmtId="10" fontId="9" fillId="0" borderId="0" xfId="3" applyNumberFormat="1" applyFont="1" applyBorder="1" applyAlignment="1" applyProtection="1">
      <alignment horizontal="center" vertical="center"/>
    </xf>
    <xf numFmtId="10" fontId="10" fillId="0" borderId="0" xfId="3" applyNumberFormat="1" applyFont="1" applyFill="1" applyBorder="1" applyAlignment="1" applyProtection="1">
      <alignment horizontal="center" vertical="center"/>
    </xf>
    <xf numFmtId="10" fontId="4" fillId="0" borderId="0" xfId="3" applyNumberFormat="1" applyFont="1" applyFill="1" applyBorder="1" applyAlignment="1" applyProtection="1">
      <alignment vertical="center"/>
    </xf>
    <xf numFmtId="10" fontId="2" fillId="3" borderId="0" xfId="3" applyNumberFormat="1" applyFont="1" applyFill="1" applyBorder="1" applyAlignment="1" applyProtection="1">
      <alignment horizontal="center" vertical="center" wrapText="1"/>
    </xf>
    <xf numFmtId="10" fontId="3" fillId="0" borderId="0" xfId="3" applyNumberFormat="1" applyFont="1" applyProtection="1"/>
    <xf numFmtId="0" fontId="18" fillId="3" borderId="19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vertical="center" wrapText="1"/>
    </xf>
    <xf numFmtId="0" fontId="2" fillId="2" borderId="16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vertical="center" wrapText="1"/>
    </xf>
    <xf numFmtId="0" fontId="20" fillId="2" borderId="1" xfId="0" applyFont="1" applyFill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166" fontId="3" fillId="0" borderId="14" xfId="1" applyNumberFormat="1" applyFont="1" applyBorder="1" applyAlignment="1" applyProtection="1">
      <alignment vertical="center"/>
    </xf>
    <xf numFmtId="0" fontId="0" fillId="0" borderId="0" xfId="0" applyBorder="1" applyAlignment="1">
      <alignment vertical="center" wrapText="1"/>
    </xf>
    <xf numFmtId="0" fontId="20" fillId="2" borderId="2" xfId="0" applyFont="1" applyFill="1" applyBorder="1" applyAlignment="1" applyProtection="1">
      <alignment horizontal="center" vertical="center"/>
    </xf>
    <xf numFmtId="0" fontId="22" fillId="2" borderId="15" xfId="0" applyFont="1" applyFill="1" applyBorder="1" applyAlignment="1" applyProtection="1">
      <alignment horizontal="center" vertical="center"/>
    </xf>
    <xf numFmtId="0" fontId="2" fillId="2" borderId="20" xfId="0" applyFont="1" applyFill="1" applyBorder="1" applyAlignment="1" applyProtection="1">
      <alignment horizontal="left" vertical="center"/>
    </xf>
    <xf numFmtId="166" fontId="3" fillId="0" borderId="13" xfId="1" applyNumberFormat="1" applyFont="1" applyBorder="1" applyAlignment="1" applyProtection="1">
      <alignment horizontal="center" vertical="center"/>
    </xf>
    <xf numFmtId="1" fontId="2" fillId="2" borderId="15" xfId="0" applyNumberFormat="1" applyFont="1" applyFill="1" applyBorder="1" applyAlignment="1" applyProtection="1">
      <alignment horizontal="center" vertical="center"/>
    </xf>
    <xf numFmtId="1" fontId="3" fillId="0" borderId="0" xfId="1" applyNumberFormat="1" applyFont="1" applyBorder="1" applyAlignment="1" applyProtection="1">
      <alignment horizontal="center" vertical="center"/>
    </xf>
    <xf numFmtId="168" fontId="3" fillId="0" borderId="23" xfId="2" applyNumberFormat="1" applyFont="1" applyBorder="1" applyAlignment="1" applyProtection="1">
      <alignment vertical="center"/>
    </xf>
    <xf numFmtId="168" fontId="7" fillId="0" borderId="19" xfId="0" applyNumberFormat="1" applyFont="1" applyFill="1" applyBorder="1" applyAlignment="1" applyProtection="1">
      <alignment horizontal="center" vertical="center"/>
    </xf>
    <xf numFmtId="168" fontId="3" fillId="0" borderId="0" xfId="2" applyNumberFormat="1" applyFont="1" applyBorder="1" applyAlignment="1" applyProtection="1">
      <alignment horizontal="center" vertical="center"/>
    </xf>
    <xf numFmtId="168" fontId="3" fillId="0" borderId="0" xfId="1" applyNumberFormat="1" applyFont="1" applyBorder="1" applyAlignment="1" applyProtection="1">
      <alignment horizontal="center" vertical="center"/>
    </xf>
    <xf numFmtId="168" fontId="3" fillId="0" borderId="0" xfId="3" applyNumberFormat="1" applyFont="1" applyBorder="1" applyAlignment="1" applyProtection="1">
      <alignment horizontal="center" vertical="center"/>
    </xf>
    <xf numFmtId="168" fontId="0" fillId="0" borderId="19" xfId="0" applyNumberFormat="1" applyBorder="1"/>
    <xf numFmtId="168" fontId="0" fillId="0" borderId="0" xfId="0" applyNumberFormat="1" applyBorder="1"/>
    <xf numFmtId="168" fontId="0" fillId="0" borderId="0" xfId="0" applyNumberFormat="1"/>
    <xf numFmtId="168" fontId="4" fillId="0" borderId="0" xfId="0" applyNumberFormat="1" applyFont="1" applyFill="1" applyBorder="1" applyAlignment="1" applyProtection="1">
      <alignment vertical="center"/>
    </xf>
    <xf numFmtId="168" fontId="2" fillId="2" borderId="22" xfId="0" applyNumberFormat="1" applyFont="1" applyFill="1" applyBorder="1" applyAlignment="1" applyProtection="1">
      <alignment horizontal="center" vertical="center"/>
    </xf>
    <xf numFmtId="168" fontId="3" fillId="0" borderId="0" xfId="0" applyNumberFormat="1" applyFont="1" applyAlignment="1" applyProtection="1">
      <alignment vertical="center"/>
    </xf>
    <xf numFmtId="166" fontId="24" fillId="0" borderId="14" xfId="1" applyNumberFormat="1" applyFont="1" applyBorder="1" applyAlignment="1" applyProtection="1">
      <alignment vertical="center"/>
    </xf>
    <xf numFmtId="1" fontId="3" fillId="0" borderId="0" xfId="1" applyNumberFormat="1" applyFont="1" applyAlignment="1" applyProtection="1">
      <alignment horizontal="center" vertical="center"/>
    </xf>
    <xf numFmtId="168" fontId="25" fillId="0" borderId="19" xfId="0" applyNumberFormat="1" applyFont="1" applyFill="1" applyBorder="1" applyAlignment="1" applyProtection="1">
      <alignment horizontal="center" vertical="center"/>
    </xf>
    <xf numFmtId="168" fontId="24" fillId="0" borderId="0" xfId="2" applyNumberFormat="1" applyFont="1" applyAlignment="1" applyProtection="1">
      <alignment horizontal="center" vertical="center"/>
    </xf>
    <xf numFmtId="168" fontId="24" fillId="0" borderId="0" xfId="1" applyNumberFormat="1" applyFont="1" applyAlignment="1" applyProtection="1">
      <alignment horizontal="center" vertical="center"/>
    </xf>
    <xf numFmtId="10" fontId="24" fillId="0" borderId="0" xfId="3" applyNumberFormat="1" applyFont="1" applyAlignment="1" applyProtection="1">
      <alignment horizontal="center" vertical="center"/>
    </xf>
    <xf numFmtId="169" fontId="4" fillId="0" borderId="0" xfId="0" applyNumberFormat="1" applyFont="1" applyFill="1" applyBorder="1" applyAlignment="1" applyProtection="1">
      <alignment vertical="center"/>
    </xf>
    <xf numFmtId="169" fontId="2" fillId="2" borderId="20" xfId="0" applyNumberFormat="1" applyFont="1" applyFill="1" applyBorder="1" applyAlignment="1" applyProtection="1">
      <alignment horizontal="center" vertical="center"/>
    </xf>
    <xf numFmtId="169" fontId="3" fillId="0" borderId="0" xfId="2" applyNumberFormat="1" applyFont="1" applyBorder="1" applyAlignment="1" applyProtection="1">
      <alignment vertical="center"/>
    </xf>
    <xf numFmtId="169" fontId="3" fillId="0" borderId="0" xfId="2" applyNumberFormat="1" applyFont="1" applyAlignment="1" applyProtection="1">
      <alignment vertical="center"/>
    </xf>
    <xf numFmtId="169" fontId="3" fillId="0" borderId="0" xfId="0" applyNumberFormat="1" applyFont="1" applyAlignment="1" applyProtection="1">
      <alignment vertical="center"/>
    </xf>
    <xf numFmtId="0" fontId="0" fillId="7" borderId="24" xfId="0" applyFont="1" applyFill="1" applyBorder="1"/>
    <xf numFmtId="0" fontId="0" fillId="0" borderId="24" xfId="0" applyFont="1" applyBorder="1"/>
    <xf numFmtId="169" fontId="3" fillId="0" borderId="0" xfId="2" applyNumberFormat="1" applyFont="1" applyProtection="1"/>
    <xf numFmtId="1" fontId="3" fillId="0" borderId="0" xfId="1" applyNumberFormat="1" applyFont="1" applyAlignment="1" applyProtection="1">
      <alignment horizontal="center"/>
    </xf>
    <xf numFmtId="0" fontId="11" fillId="4" borderId="11" xfId="0" applyFont="1" applyFill="1" applyBorder="1" applyAlignment="1" applyProtection="1">
      <alignment horizontal="center" vertical="center"/>
    </xf>
    <xf numFmtId="0" fontId="11" fillId="4" borderId="12" xfId="0" applyFont="1" applyFill="1" applyBorder="1" applyAlignment="1" applyProtection="1">
      <alignment horizontal="center" vertical="center"/>
    </xf>
    <xf numFmtId="0" fontId="4" fillId="4" borderId="21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/>
    </xf>
    <xf numFmtId="0" fontId="0" fillId="7" borderId="24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166" fontId="3" fillId="0" borderId="0" xfId="1" applyNumberFormat="1" applyFont="1" applyBorder="1" applyAlignment="1" applyProtection="1">
      <alignment horizontal="left" vertical="center" wrapText="1"/>
    </xf>
    <xf numFmtId="166" fontId="24" fillId="0" borderId="0" xfId="1" applyNumberFormat="1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 wrapText="1"/>
    </xf>
    <xf numFmtId="0" fontId="21" fillId="0" borderId="0" xfId="0" applyFont="1" applyAlignment="1" applyProtection="1">
      <alignment horizontal="left" vertical="center"/>
    </xf>
    <xf numFmtId="0" fontId="21" fillId="0" borderId="4" xfId="0" applyFont="1" applyBorder="1" applyAlignment="1" applyProtection="1">
      <alignment horizontal="left" vertical="center"/>
    </xf>
    <xf numFmtId="0" fontId="23" fillId="0" borderId="4" xfId="0" applyFont="1" applyBorder="1" applyAlignment="1" applyProtection="1">
      <alignment horizontal="left" vertical="center"/>
    </xf>
    <xf numFmtId="0" fontId="26" fillId="8" borderId="25" xfId="0" applyFont="1" applyFill="1" applyBorder="1"/>
    <xf numFmtId="0" fontId="26" fillId="8" borderId="25" xfId="0" applyFont="1" applyFill="1" applyBorder="1" applyAlignment="1">
      <alignment horizontal="center"/>
    </xf>
    <xf numFmtId="0" fontId="11" fillId="4" borderId="7" xfId="0" applyFont="1" applyFill="1" applyBorder="1" applyAlignment="1" applyProtection="1">
      <alignment horizontal="center" vertical="center"/>
    </xf>
    <xf numFmtId="0" fontId="12" fillId="4" borderId="2" xfId="0" applyFont="1" applyFill="1" applyBorder="1" applyAlignment="1" applyProtection="1">
      <alignment horizontal="center" vertical="center"/>
    </xf>
    <xf numFmtId="0" fontId="12" fillId="4" borderId="6" xfId="0" applyFont="1" applyFill="1" applyBorder="1" applyAlignment="1" applyProtection="1">
      <alignment horizontal="center" vertical="center"/>
    </xf>
    <xf numFmtId="0" fontId="27" fillId="0" borderId="0" xfId="0" applyNumberFormat="1" applyFont="1" applyBorder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center" vertical="center"/>
    </xf>
    <xf numFmtId="165" fontId="2" fillId="2" borderId="2" xfId="1" applyFont="1" applyFill="1" applyBorder="1" applyAlignment="1" applyProtection="1">
      <alignment horizontal="center" vertical="center"/>
    </xf>
    <xf numFmtId="165" fontId="2" fillId="2" borderId="2" xfId="0" applyNumberFormat="1" applyFont="1" applyFill="1" applyBorder="1" applyAlignment="1" applyProtection="1">
      <alignment horizontal="center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7" fillId="0" borderId="0" xfId="0" applyNumberFormat="1" applyFont="1" applyBorder="1" applyAlignment="1" applyProtection="1">
      <alignment horizontal="center" vertical="center"/>
    </xf>
    <xf numFmtId="0" fontId="29" fillId="0" borderId="0" xfId="0" applyNumberFormat="1" applyFont="1" applyBorder="1" applyAlignment="1" applyProtection="1">
      <alignment horizontal="center" vertical="center"/>
      <protection locked="0"/>
    </xf>
    <xf numFmtId="0" fontId="27" fillId="0" borderId="0" xfId="0" applyNumberFormat="1" applyFont="1" applyBorder="1" applyAlignment="1" applyProtection="1">
      <alignment horizontal="center" vertical="center"/>
      <protection locked="0"/>
    </xf>
    <xf numFmtId="169" fontId="29" fillId="0" borderId="18" xfId="0" applyNumberFormat="1" applyFont="1" applyBorder="1" applyAlignment="1" applyProtection="1">
      <alignment horizontal="center" vertical="center"/>
    </xf>
    <xf numFmtId="168" fontId="30" fillId="0" borderId="0" xfId="0" applyNumberFormat="1" applyFont="1" applyAlignment="1">
      <alignment vertical="center"/>
    </xf>
    <xf numFmtId="165" fontId="11" fillId="4" borderId="7" xfId="1" applyFont="1" applyFill="1" applyBorder="1" applyAlignment="1" applyProtection="1">
      <alignment horizontal="center" vertical="center"/>
    </xf>
    <xf numFmtId="165" fontId="12" fillId="4" borderId="2" xfId="1" applyFont="1" applyFill="1" applyBorder="1" applyAlignment="1" applyProtection="1">
      <alignment horizontal="center" vertical="center"/>
    </xf>
    <xf numFmtId="165" fontId="12" fillId="4" borderId="6" xfId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165" fontId="3" fillId="0" borderId="0" xfId="1" applyFont="1" applyFill="1" applyBorder="1" applyAlignment="1" applyProtection="1">
      <alignment horizontal="center" vertical="center" wrapText="1"/>
    </xf>
    <xf numFmtId="166" fontId="3" fillId="0" borderId="0" xfId="1" applyNumberFormat="1" applyFont="1" applyBorder="1" applyAlignment="1" applyProtection="1">
      <alignment horizontal="center" vertical="center" wrapText="1"/>
    </xf>
    <xf numFmtId="165" fontId="3" fillId="0" borderId="0" xfId="1" applyFont="1" applyBorder="1" applyAlignment="1" applyProtection="1">
      <alignment horizontal="center" vertical="center" wrapText="1"/>
    </xf>
    <xf numFmtId="166" fontId="24" fillId="0" borderId="0" xfId="1" applyNumberFormat="1" applyFont="1" applyAlignment="1" applyProtection="1">
      <alignment horizontal="center" vertical="center" wrapText="1"/>
    </xf>
    <xf numFmtId="165" fontId="24" fillId="0" borderId="0" xfId="1" applyFont="1" applyAlignment="1" applyProtection="1">
      <alignment horizontal="center" vertical="center" wrapText="1"/>
    </xf>
    <xf numFmtId="165" fontId="3" fillId="0" borderId="0" xfId="1" applyFont="1" applyAlignment="1" applyProtection="1">
      <alignment horizontal="center" vertical="center" wrapText="1"/>
    </xf>
    <xf numFmtId="0" fontId="27" fillId="0" borderId="0" xfId="0" applyNumberFormat="1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165" fontId="27" fillId="0" borderId="0" xfId="0" applyNumberFormat="1" applyFont="1" applyBorder="1" applyAlignment="1" applyProtection="1">
      <alignment horizontal="center" vertical="center" wrapText="1"/>
    </xf>
    <xf numFmtId="0" fontId="31" fillId="0" borderId="4" xfId="0" applyFont="1" applyBorder="1" applyAlignment="1" applyProtection="1">
      <alignment horizontal="left" vertical="center"/>
    </xf>
    <xf numFmtId="0" fontId="32" fillId="0" borderId="0" xfId="0" applyFont="1" applyAlignment="1" applyProtection="1">
      <alignment horizontal="center" vertical="center"/>
    </xf>
    <xf numFmtId="166" fontId="33" fillId="0" borderId="13" xfId="1" applyNumberFormat="1" applyFont="1" applyBorder="1" applyAlignment="1" applyProtection="1">
      <alignment horizontal="center" vertical="center"/>
    </xf>
    <xf numFmtId="166" fontId="33" fillId="0" borderId="14" xfId="1" applyNumberFormat="1" applyFont="1" applyBorder="1" applyAlignment="1" applyProtection="1">
      <alignment vertical="center"/>
    </xf>
    <xf numFmtId="166" fontId="33" fillId="0" borderId="0" xfId="1" applyNumberFormat="1" applyFont="1" applyAlignment="1" applyProtection="1">
      <alignment horizontal="left" vertical="center" wrapText="1"/>
    </xf>
    <xf numFmtId="166" fontId="33" fillId="0" borderId="0" xfId="1" applyNumberFormat="1" applyFont="1" applyAlignment="1" applyProtection="1">
      <alignment horizontal="center" vertical="center" wrapText="1"/>
    </xf>
    <xf numFmtId="165" fontId="33" fillId="0" borderId="0" xfId="1" applyFont="1" applyAlignment="1" applyProtection="1">
      <alignment horizontal="center" vertical="center" wrapText="1"/>
    </xf>
    <xf numFmtId="166" fontId="34" fillId="0" borderId="17" xfId="1" applyNumberFormat="1" applyFont="1" applyBorder="1" applyAlignment="1" applyProtection="1">
      <alignment vertical="center" wrapText="1"/>
    </xf>
    <xf numFmtId="1" fontId="33" fillId="0" borderId="13" xfId="2" applyNumberFormat="1" applyFont="1" applyBorder="1" applyAlignment="1" applyProtection="1">
      <alignment horizontal="center" vertical="center"/>
    </xf>
    <xf numFmtId="168" fontId="35" fillId="0" borderId="19" xfId="0" applyNumberFormat="1" applyFont="1" applyFill="1" applyBorder="1" applyAlignment="1" applyProtection="1">
      <alignment horizontal="center" vertical="center"/>
    </xf>
    <xf numFmtId="168" fontId="33" fillId="0" borderId="0" xfId="2" applyNumberFormat="1" applyFont="1" applyAlignment="1" applyProtection="1">
      <alignment horizontal="center" vertical="center"/>
    </xf>
    <xf numFmtId="168" fontId="33" fillId="0" borderId="0" xfId="1" applyNumberFormat="1" applyFont="1" applyAlignment="1" applyProtection="1">
      <alignment horizontal="center" vertical="center"/>
    </xf>
    <xf numFmtId="10" fontId="33" fillId="0" borderId="0" xfId="3" applyNumberFormat="1" applyFont="1" applyAlignment="1" applyProtection="1">
      <alignment horizontal="center" vertical="center"/>
    </xf>
    <xf numFmtId="0" fontId="12" fillId="4" borderId="1" xfId="0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center"/>
    </xf>
    <xf numFmtId="0" fontId="12" fillId="4" borderId="5" xfId="0" applyFont="1" applyFill="1" applyBorder="1" applyAlignment="1" applyProtection="1">
      <alignment horizontal="center" vertical="center"/>
    </xf>
    <xf numFmtId="0" fontId="12" fillId="4" borderId="7" xfId="0" applyFont="1" applyFill="1" applyBorder="1" applyAlignment="1" applyProtection="1">
      <alignment horizontal="center" vertical="center"/>
    </xf>
    <xf numFmtId="0" fontId="11" fillId="4" borderId="11" xfId="0" applyFont="1" applyFill="1" applyBorder="1" applyAlignment="1" applyProtection="1">
      <alignment horizontal="center" vertical="center"/>
    </xf>
    <xf numFmtId="0" fontId="11" fillId="4" borderId="12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</xf>
    <xf numFmtId="0" fontId="8" fillId="6" borderId="2" xfId="0" applyFont="1" applyFill="1" applyBorder="1" applyAlignment="1" applyProtection="1">
      <alignment horizontal="center" vertical="center"/>
    </xf>
    <xf numFmtId="0" fontId="8" fillId="6" borderId="3" xfId="0" applyFont="1" applyFill="1" applyBorder="1" applyAlignment="1" applyProtection="1">
      <alignment horizontal="center" vertical="center"/>
    </xf>
    <xf numFmtId="0" fontId="8" fillId="6" borderId="5" xfId="0" applyFont="1" applyFill="1" applyBorder="1" applyAlignment="1" applyProtection="1">
      <alignment horizontal="center" vertical="center"/>
    </xf>
    <xf numFmtId="0" fontId="8" fillId="6" borderId="6" xfId="0" applyFont="1" applyFill="1" applyBorder="1" applyAlignment="1" applyProtection="1">
      <alignment horizontal="center" vertical="center"/>
    </xf>
    <xf numFmtId="0" fontId="8" fillId="6" borderId="7" xfId="0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7" xfId="0" applyFont="1" applyFill="1" applyBorder="1" applyAlignment="1" applyProtection="1">
      <alignment horizontal="center" vertical="center" wrapText="1"/>
    </xf>
    <xf numFmtId="0" fontId="19" fillId="5" borderId="1" xfId="0" applyFont="1" applyFill="1" applyBorder="1" applyAlignment="1" applyProtection="1">
      <alignment horizontal="center" vertical="center"/>
    </xf>
    <xf numFmtId="0" fontId="19" fillId="5" borderId="2" xfId="0" applyFont="1" applyFill="1" applyBorder="1" applyAlignment="1" applyProtection="1">
      <alignment horizontal="center" vertical="center"/>
    </xf>
    <xf numFmtId="0" fontId="19" fillId="5" borderId="3" xfId="0" applyFont="1" applyFill="1" applyBorder="1" applyAlignment="1" applyProtection="1">
      <alignment horizontal="center" vertical="center"/>
    </xf>
    <xf numFmtId="0" fontId="19" fillId="5" borderId="5" xfId="0" applyFont="1" applyFill="1" applyBorder="1" applyAlignment="1" applyProtection="1">
      <alignment horizontal="center" vertical="center"/>
    </xf>
    <xf numFmtId="0" fontId="19" fillId="5" borderId="6" xfId="0" applyFont="1" applyFill="1" applyBorder="1" applyAlignment="1" applyProtection="1">
      <alignment horizontal="center" vertical="center"/>
    </xf>
    <xf numFmtId="0" fontId="19" fillId="5" borderId="7" xfId="0" applyFont="1" applyFill="1" applyBorder="1" applyAlignment="1" applyProtection="1">
      <alignment horizontal="center" vertical="center"/>
    </xf>
    <xf numFmtId="14" fontId="7" fillId="5" borderId="1" xfId="0" applyNumberFormat="1" applyFont="1" applyFill="1" applyBorder="1" applyAlignment="1" applyProtection="1">
      <alignment horizontal="center" vertical="center"/>
    </xf>
    <xf numFmtId="14" fontId="7" fillId="5" borderId="2" xfId="0" applyNumberFormat="1" applyFont="1" applyFill="1" applyBorder="1" applyAlignment="1" applyProtection="1">
      <alignment horizontal="center" vertical="center"/>
    </xf>
    <xf numFmtId="14" fontId="7" fillId="5" borderId="3" xfId="0" applyNumberFormat="1" applyFont="1" applyFill="1" applyBorder="1" applyAlignment="1" applyProtection="1">
      <alignment horizontal="center" vertical="center"/>
    </xf>
    <xf numFmtId="14" fontId="7" fillId="5" borderId="5" xfId="0" applyNumberFormat="1" applyFont="1" applyFill="1" applyBorder="1" applyAlignment="1" applyProtection="1">
      <alignment horizontal="center" vertical="center"/>
    </xf>
    <xf numFmtId="14" fontId="7" fillId="5" borderId="6" xfId="0" applyNumberFormat="1" applyFont="1" applyFill="1" applyBorder="1" applyAlignment="1" applyProtection="1">
      <alignment horizontal="center" vertical="center"/>
    </xf>
    <xf numFmtId="14" fontId="7" fillId="5" borderId="7" xfId="0" applyNumberFormat="1" applyFont="1" applyFill="1" applyBorder="1" applyAlignment="1" applyProtection="1">
      <alignment horizontal="center" vertical="center"/>
    </xf>
    <xf numFmtId="168" fontId="15" fillId="5" borderId="9" xfId="0" applyNumberFormat="1" applyFont="1" applyFill="1" applyBorder="1" applyAlignment="1" applyProtection="1">
      <alignment horizontal="center" vertical="center"/>
    </xf>
    <xf numFmtId="168" fontId="15" fillId="5" borderId="10" xfId="0" applyNumberFormat="1" applyFont="1" applyFill="1" applyBorder="1" applyAlignment="1" applyProtection="1">
      <alignment horizontal="center" vertical="center"/>
    </xf>
    <xf numFmtId="166" fontId="3" fillId="7" borderId="26" xfId="1" applyNumberFormat="1" applyFont="1" applyFill="1" applyBorder="1" applyAlignment="1">
      <alignment horizontal="center" vertical="center"/>
    </xf>
    <xf numFmtId="166" fontId="3" fillId="0" borderId="26" xfId="1" applyNumberFormat="1" applyFont="1" applyBorder="1" applyAlignment="1">
      <alignment horizontal="center" vertical="center"/>
    </xf>
    <xf numFmtId="0" fontId="38" fillId="0" borderId="0" xfId="0" applyFont="1" applyFill="1" applyBorder="1"/>
    <xf numFmtId="0" fontId="38" fillId="0" borderId="0" xfId="0" applyFont="1" applyFill="1" applyBorder="1" applyAlignment="1">
      <alignment horizontal="center"/>
    </xf>
    <xf numFmtId="0" fontId="38" fillId="0" borderId="0" xfId="0" applyFont="1" applyFill="1" applyBorder="1" applyAlignment="1">
      <alignment horizontal="center" vertical="center"/>
    </xf>
    <xf numFmtId="0" fontId="39" fillId="0" borderId="1" xfId="0" applyFont="1" applyFill="1" applyBorder="1"/>
    <xf numFmtId="0" fontId="39" fillId="0" borderId="3" xfId="0" applyFont="1" applyFill="1" applyBorder="1"/>
    <xf numFmtId="0" fontId="39" fillId="0" borderId="4" xfId="0" applyFont="1" applyFill="1" applyBorder="1"/>
    <xf numFmtId="0" fontId="39" fillId="0" borderId="8" xfId="0" applyFont="1" applyFill="1" applyBorder="1"/>
    <xf numFmtId="0" fontId="39" fillId="0" borderId="5" xfId="0" applyFont="1" applyFill="1" applyBorder="1"/>
    <xf numFmtId="0" fontId="39" fillId="0" borderId="7" xfId="0" applyFont="1" applyFill="1" applyBorder="1"/>
    <xf numFmtId="0" fontId="40" fillId="10" borderId="11" xfId="0" applyFont="1" applyFill="1" applyBorder="1" applyAlignment="1">
      <alignment horizontal="center"/>
    </xf>
    <xf numFmtId="0" fontId="40" fillId="10" borderId="21" xfId="0" applyFont="1" applyFill="1" applyBorder="1" applyAlignment="1">
      <alignment horizontal="center"/>
    </xf>
    <xf numFmtId="0" fontId="40" fillId="10" borderId="12" xfId="0" applyFont="1" applyFill="1" applyBorder="1" applyAlignment="1">
      <alignment horizontal="center"/>
    </xf>
    <xf numFmtId="0" fontId="41" fillId="11" borderId="27" xfId="0" applyFont="1" applyFill="1" applyBorder="1" applyAlignment="1">
      <alignment horizontal="center" vertical="center"/>
    </xf>
    <xf numFmtId="0" fontId="41" fillId="11" borderId="28" xfId="0" applyFont="1" applyFill="1" applyBorder="1" applyAlignment="1">
      <alignment horizontal="center" vertical="center"/>
    </xf>
    <xf numFmtId="0" fontId="41" fillId="11" borderId="28" xfId="0" applyFont="1" applyFill="1" applyBorder="1" applyAlignment="1">
      <alignment horizontal="center" vertical="center" wrapText="1"/>
    </xf>
    <xf numFmtId="0" fontId="41" fillId="11" borderId="0" xfId="0" applyFont="1" applyFill="1" applyBorder="1" applyAlignment="1">
      <alignment horizontal="center" vertical="center" wrapText="1"/>
    </xf>
    <xf numFmtId="0" fontId="41" fillId="11" borderId="30" xfId="0" applyFont="1" applyFill="1" applyBorder="1" applyAlignment="1">
      <alignment horizontal="center" vertical="center"/>
    </xf>
    <xf numFmtId="0" fontId="41" fillId="11" borderId="31" xfId="0" applyFont="1" applyFill="1" applyBorder="1" applyAlignment="1">
      <alignment vertical="center"/>
    </xf>
    <xf numFmtId="0" fontId="41" fillId="11" borderId="0" xfId="0" applyFont="1" applyFill="1" applyBorder="1" applyAlignment="1">
      <alignment horizontal="center" vertical="center"/>
    </xf>
    <xf numFmtId="0" fontId="38" fillId="13" borderId="0" xfId="0" applyFont="1" applyFill="1" applyBorder="1"/>
    <xf numFmtId="0" fontId="42" fillId="14" borderId="0" xfId="0" applyFont="1" applyFill="1" applyBorder="1"/>
    <xf numFmtId="0" fontId="41" fillId="11" borderId="33" xfId="0" applyFont="1" applyFill="1" applyBorder="1" applyAlignment="1">
      <alignment horizontal="center" vertical="center"/>
    </xf>
    <xf numFmtId="0" fontId="41" fillId="11" borderId="30" xfId="0" applyFont="1" applyFill="1" applyBorder="1" applyAlignment="1">
      <alignment horizontal="center" vertical="center"/>
    </xf>
    <xf numFmtId="1" fontId="38" fillId="0" borderId="36" xfId="0" applyNumberFormat="1" applyFont="1" applyFill="1" applyBorder="1" applyAlignment="1">
      <alignment horizontal="center"/>
    </xf>
    <xf numFmtId="0" fontId="38" fillId="0" borderId="37" xfId="0" applyFont="1" applyFill="1" applyBorder="1" applyAlignment="1">
      <alignment horizontal="center"/>
    </xf>
    <xf numFmtId="0" fontId="38" fillId="0" borderId="37" xfId="0" applyFont="1" applyFill="1" applyBorder="1" applyAlignment="1">
      <alignment horizontal="center" vertical="center"/>
    </xf>
    <xf numFmtId="168" fontId="38" fillId="0" borderId="37" xfId="0" applyNumberFormat="1" applyFont="1" applyFill="1" applyBorder="1"/>
    <xf numFmtId="168" fontId="38" fillId="13" borderId="37" xfId="0" applyNumberFormat="1" applyFont="1" applyFill="1" applyBorder="1"/>
    <xf numFmtId="168" fontId="42" fillId="14" borderId="37" xfId="0" applyNumberFormat="1" applyFont="1" applyFill="1" applyBorder="1"/>
    <xf numFmtId="1" fontId="43" fillId="0" borderId="34" xfId="5" applyNumberFormat="1" applyFont="1" applyFill="1" applyBorder="1" applyAlignment="1">
      <alignment horizontal="center"/>
    </xf>
    <xf numFmtId="0" fontId="43" fillId="0" borderId="37" xfId="5" applyFont="1" applyFill="1" applyBorder="1" applyAlignment="1">
      <alignment horizontal="center"/>
    </xf>
    <xf numFmtId="0" fontId="42" fillId="0" borderId="37" xfId="5" applyFont="1" applyFill="1" applyBorder="1" applyAlignment="1">
      <alignment horizontal="center"/>
    </xf>
    <xf numFmtId="1" fontId="38" fillId="0" borderId="34" xfId="0" applyNumberFormat="1" applyFont="1" applyFill="1" applyBorder="1" applyAlignment="1">
      <alignment horizontal="center"/>
    </xf>
    <xf numFmtId="0" fontId="42" fillId="0" borderId="37" xfId="0" applyFont="1" applyFill="1" applyBorder="1" applyAlignment="1">
      <alignment horizontal="center"/>
    </xf>
    <xf numFmtId="1" fontId="38" fillId="0" borderId="38" xfId="0" applyNumberFormat="1" applyFont="1" applyFill="1" applyBorder="1" applyAlignment="1">
      <alignment horizontal="center"/>
    </xf>
    <xf numFmtId="0" fontId="38" fillId="0" borderId="36" xfId="0" applyFont="1" applyFill="1" applyBorder="1" applyAlignment="1">
      <alignment horizontal="center"/>
    </xf>
    <xf numFmtId="0" fontId="45" fillId="17" borderId="37" xfId="4" applyFont="1" applyFill="1" applyBorder="1" applyAlignment="1">
      <alignment horizontal="center"/>
    </xf>
    <xf numFmtId="0" fontId="44" fillId="17" borderId="37" xfId="4" applyFont="1" applyFill="1" applyBorder="1" applyAlignment="1">
      <alignment horizontal="center"/>
    </xf>
    <xf numFmtId="0" fontId="38" fillId="0" borderId="34" xfId="0" applyFont="1" applyFill="1" applyBorder="1" applyAlignment="1">
      <alignment horizontal="center"/>
    </xf>
    <xf numFmtId="0" fontId="38" fillId="0" borderId="38" xfId="0" applyFont="1" applyFill="1" applyBorder="1" applyAlignment="1">
      <alignment horizontal="center"/>
    </xf>
    <xf numFmtId="0" fontId="38" fillId="0" borderId="35" xfId="0" applyFont="1" applyFill="1" applyBorder="1" applyAlignment="1">
      <alignment horizontal="center"/>
    </xf>
    <xf numFmtId="0" fontId="41" fillId="15" borderId="37" xfId="0" applyFont="1" applyFill="1" applyBorder="1" applyAlignment="1">
      <alignment horizontal="center" vertical="center"/>
    </xf>
    <xf numFmtId="0" fontId="38" fillId="16" borderId="37" xfId="0" applyFont="1" applyFill="1" applyBorder="1" applyAlignment="1">
      <alignment horizontal="center"/>
    </xf>
    <xf numFmtId="168" fontId="38" fillId="0" borderId="39" xfId="0" applyNumberFormat="1" applyFont="1" applyFill="1" applyBorder="1"/>
    <xf numFmtId="0" fontId="39" fillId="0" borderId="0" xfId="0" applyFont="1" applyFill="1" applyBorder="1"/>
    <xf numFmtId="0" fontId="41" fillId="11" borderId="27" xfId="0" applyFont="1" applyFill="1" applyBorder="1" applyAlignment="1">
      <alignment horizontal="center" vertical="center"/>
    </xf>
    <xf numFmtId="0" fontId="38" fillId="16" borderId="40" xfId="0" applyNumberFormat="1" applyFont="1" applyFill="1" applyBorder="1" applyAlignment="1">
      <alignment horizontal="center"/>
    </xf>
    <xf numFmtId="0" fontId="41" fillId="15" borderId="32" xfId="0" applyFont="1" applyFill="1" applyBorder="1" applyAlignment="1">
      <alignment vertical="center"/>
    </xf>
    <xf numFmtId="0" fontId="41" fillId="15" borderId="27" xfId="0" applyFont="1" applyFill="1" applyBorder="1" applyAlignment="1">
      <alignment vertical="center"/>
    </xf>
    <xf numFmtId="165" fontId="38" fillId="0" borderId="0" xfId="1" applyFont="1" applyFill="1" applyBorder="1"/>
    <xf numFmtId="165" fontId="41" fillId="11" borderId="28" xfId="1" applyFont="1" applyFill="1" applyBorder="1" applyAlignment="1">
      <alignment horizontal="center" vertical="center" wrapText="1"/>
    </xf>
    <xf numFmtId="165" fontId="38" fillId="12" borderId="0" xfId="1" applyFont="1" applyFill="1" applyBorder="1"/>
    <xf numFmtId="165" fontId="38" fillId="12" borderId="37" xfId="1" applyFont="1" applyFill="1" applyBorder="1"/>
    <xf numFmtId="165" fontId="38" fillId="13" borderId="37" xfId="1" applyFont="1" applyFill="1" applyBorder="1"/>
    <xf numFmtId="165" fontId="38" fillId="0" borderId="0" xfId="1" applyNumberFormat="1" applyFont="1" applyFill="1" applyBorder="1"/>
    <xf numFmtId="165" fontId="41" fillId="11" borderId="28" xfId="1" applyNumberFormat="1" applyFont="1" applyFill="1" applyBorder="1" applyAlignment="1">
      <alignment horizontal="center" vertical="center" wrapText="1"/>
    </xf>
    <xf numFmtId="165" fontId="38" fillId="0" borderId="37" xfId="1" applyNumberFormat="1" applyFont="1" applyFill="1" applyBorder="1"/>
    <xf numFmtId="165" fontId="38" fillId="0" borderId="0" xfId="0" applyNumberFormat="1" applyFont="1" applyFill="1" applyBorder="1"/>
    <xf numFmtId="0" fontId="38" fillId="0" borderId="0" xfId="0" applyFont="1" applyFill="1" applyBorder="1" applyAlignment="1">
      <alignment horizontal="left"/>
    </xf>
    <xf numFmtId="0" fontId="41" fillId="11" borderId="28" xfId="0" applyFont="1" applyFill="1" applyBorder="1" applyAlignment="1">
      <alignment horizontal="left" vertical="center"/>
    </xf>
    <xf numFmtId="0" fontId="41" fillId="11" borderId="0" xfId="0" applyFont="1" applyFill="1" applyBorder="1" applyAlignment="1">
      <alignment horizontal="left" vertical="center"/>
    </xf>
    <xf numFmtId="0" fontId="38" fillId="0" borderId="37" xfId="0" applyFont="1" applyFill="1" applyBorder="1" applyAlignment="1">
      <alignment horizontal="left"/>
    </xf>
    <xf numFmtId="0" fontId="41" fillId="11" borderId="41" xfId="0" applyFont="1" applyFill="1" applyBorder="1" applyAlignment="1">
      <alignment vertical="center" wrapText="1"/>
    </xf>
    <xf numFmtId="0" fontId="41" fillId="11" borderId="29" xfId="0" applyFont="1" applyFill="1" applyBorder="1" applyAlignment="1">
      <alignment vertical="center" wrapText="1"/>
    </xf>
    <xf numFmtId="165" fontId="0" fillId="0" borderId="0" xfId="0" applyNumberFormat="1"/>
    <xf numFmtId="0" fontId="0" fillId="18" borderId="0" xfId="0" applyFill="1"/>
  </cellXfs>
  <cellStyles count="6">
    <cellStyle name="Avertissement" xfId="5" builtinId="11"/>
    <cellStyle name="Insatisfaisant" xfId="4" builtinId="27"/>
    <cellStyle name="Milliers" xfId="1" builtinId="3"/>
    <cellStyle name="Monétaire" xfId="2" builtinId="4"/>
    <cellStyle name="Normal" xfId="0" builtinId="0"/>
    <cellStyle name="Pourcentage" xfId="3" builtinId="5"/>
  </cellStyles>
  <dxfs count="97">
    <dxf>
      <numFmt numFmtId="168" formatCode="#,##0.00\ &quot;€&quot;"/>
    </dxf>
    <dxf>
      <numFmt numFmtId="168" formatCode="#,##0.00\ &quot;€&quot;"/>
    </dxf>
    <dxf>
      <numFmt numFmtId="168" formatCode="#,##0.00\ &quot;€&quot;"/>
    </dxf>
    <dxf>
      <numFmt numFmtId="168" formatCode="#,##0.00\ &quot;€&quot;"/>
    </dxf>
    <dxf>
      <numFmt numFmtId="168" formatCode="#,##0.00\ &quot;€&quot;"/>
      <border diagonalUp="0" diagonalDown="0" outline="0">
        <left/>
        <right/>
        <top/>
        <bottom/>
      </border>
    </dxf>
    <dxf>
      <numFmt numFmtId="168" formatCode="#,##0.00\ &quot;€&quot;"/>
      <border diagonalUp="0" diagonalDown="0" outline="0">
        <left style="thick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#,##0.00\ &quot;€&quot;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9" formatCode="#,##0.00\ _€"/>
      <alignment horizontal="center" vertical="center" textRotation="0" wrapText="0" indent="0" justifyLastLine="0" shrinkToFit="0" readingOrder="0"/>
      <border diagonalUp="0" diagonalDown="0" outline="0">
        <left/>
        <right style="dotted">
          <color theme="0" tint="-0.49998474074526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165" formatCode="_(* #,##0.00_);_(* \(#,##0.00\);_(* &quot;-&quot;??_);_(@_)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left" vertical="center" textRotation="0" wrapText="1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general" vertical="center" textRotation="0" wrapText="0" relativeIndent="0" justifyLastLine="0" shrinkToFit="0" readingOrder="0"/>
      <border diagonalUp="0" diagonalDown="0">
        <left style="hair">
          <color indexed="64"/>
        </left>
        <right/>
        <top/>
        <bottom/>
      </border>
      <protection locked="1" hidden="0"/>
    </dxf>
    <dxf>
      <numFmt numFmtId="1" formatCode="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4" formatCode="0.00%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8" formatCode="#,##0.00\ &quot;€&quot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8" formatCode="#,##0.00\ &quot;€&quot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8" formatCode="#,##0.00\ &quot;€&quot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8" formatCode="#,##0.00\ &quot;€&quot;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numFmt numFmtId="168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/>
        <bottom/>
      </border>
      <protection locked="1" hidden="0"/>
    </dxf>
    <dxf>
      <numFmt numFmtId="168" formatCode="#,##0.00\ &quot;€&quot;"/>
      <alignment vertical="center" textRotation="0" indent="0" justifyLastLine="0" shrinkToFit="0" readingOrder="0"/>
      <border diagonalUp="0" diagonalDown="0" outline="0">
        <left style="hair">
          <color indexed="64"/>
        </left>
        <right style="thick">
          <color auto="1"/>
        </right>
        <top/>
        <bottom/>
      </border>
    </dxf>
    <dxf>
      <numFmt numFmtId="169" formatCode="#,##0.00\ _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66" formatCode="0_ ;\-0\ "/>
      <alignment horizontal="general" vertical="center" textRotation="0" wrapText="1" relativeIndent="0" justifyLastLine="0" shrinkToFit="0" readingOrder="0"/>
      <border diagonalUp="0" diagonalDown="0">
        <left style="dotted">
          <color indexed="64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6" formatCode="0_ ;\-0\ "/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alignment horizontal="center" vertical="center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none"/>
      </font>
      <alignment horizontal="center" vertical="center" textRotation="0" wrapText="0" relative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entury Gothic"/>
        <scheme val="none"/>
      </font>
      <alignment horizontal="left" vertical="center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  <protection locked="1" hidden="0"/>
    </dxf>
    <dxf>
      <border outline="0">
        <top style="thin">
          <color indexed="64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Style de tableau 1" pivot="0" count="0"/>
  </tableStyles>
  <colors>
    <mruColors>
      <color rgb="FF005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21166</xdr:colOff>
      <xdr:row>1</xdr:row>
      <xdr:rowOff>31750</xdr:rowOff>
    </xdr:from>
    <xdr:to>
      <xdr:col>7</xdr:col>
      <xdr:colOff>1186390</xdr:colOff>
      <xdr:row>5</xdr:row>
      <xdr:rowOff>126999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" y="222250"/>
          <a:ext cx="2466974" cy="1100666"/>
        </a:xfrm>
        <a:prstGeom prst="rect">
          <a:avLst/>
        </a:prstGeom>
      </xdr:spPr>
    </xdr:pic>
    <xdr:clientData/>
  </xdr:twoCellAnchor>
  <xdr:twoCellAnchor editAs="oneCell">
    <xdr:from>
      <xdr:col>8</xdr:col>
      <xdr:colOff>306917</xdr:colOff>
      <xdr:row>5</xdr:row>
      <xdr:rowOff>10585</xdr:rowOff>
    </xdr:from>
    <xdr:to>
      <xdr:col>8</xdr:col>
      <xdr:colOff>1746250</xdr:colOff>
      <xdr:row>6</xdr:row>
      <xdr:rowOff>243417</xdr:rowOff>
    </xdr:to>
    <xdr:sp macro="[0]!lance_userform" textlink="">
      <xdr:nvSpPr>
        <xdr:cNvPr id="2" name="BP_Image_IPR"/>
        <xdr:cNvSpPr/>
      </xdr:nvSpPr>
      <xdr:spPr>
        <a:xfrm>
          <a:off x="3143250" y="1206502"/>
          <a:ext cx="1439333" cy="423332"/>
        </a:xfrm>
        <a:prstGeom prst="roundRect">
          <a:avLst/>
        </a:prstGeom>
        <a:solidFill>
          <a:srgbClr val="FFC000"/>
        </a:solidFill>
        <a:ln/>
        <a:effectLst/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1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Century Gothic" panose="020B0502020202020204" pitchFamily="34" charset="0"/>
              <a:ea typeface="+mn-ea"/>
              <a:cs typeface="Times New Roman" pitchFamily="18" charset="0"/>
            </a:rPr>
            <a:t>rechercher</a:t>
          </a:r>
          <a:r>
            <a:rPr lang="fr-FR" sz="1100" b="1" baseline="0">
              <a:solidFill>
                <a:srgbClr val="002060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Century Gothic" panose="020B0502020202020204" pitchFamily="34" charset="0"/>
              <a:ea typeface="+mn-ea"/>
              <a:cs typeface="Times New Roman" pitchFamily="18" charset="0"/>
            </a:rPr>
            <a:t> réf.</a:t>
          </a:r>
          <a:endParaRPr lang="fr-FR" sz="1100" b="1">
            <a:solidFill>
              <a:srgbClr val="002060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Century Gothic" panose="020B0502020202020204" pitchFamily="34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A9:AD65" totalsRowCount="1" headerRowDxfId="96" dataDxfId="95" tableBorderDxfId="94" dataCellStyle="Monétaire">
  <autoFilter ref="A9:AD64"/>
  <tableColumns count="30">
    <tableColumn id="2" name="Repère" dataDxfId="93" totalsRowDxfId="29"/>
    <tableColumn id="27" name="1" dataDxfId="92" totalsRowDxfId="28">
      <calculatedColumnFormula>IF(Tableau2[[#This Row],[Code]]&lt;&gt;"","0","")</calculatedColumnFormula>
    </tableColumn>
    <tableColumn id="26" name="2" dataDxfId="91" totalsRowDxfId="27">
      <calculatedColumnFormula>IF(Tableau2[[#This Row],[Code]]&lt;&gt;"","0","")</calculatedColumnFormula>
    </tableColumn>
    <tableColumn id="21" name="3" dataDxfId="90" totalsRowDxfId="26">
      <calculatedColumnFormula>IF(Tableau2[[#This Row],[Code]]&lt;&gt;"","0","")</calculatedColumnFormula>
    </tableColumn>
    <tableColumn id="17" name="Art" dataDxfId="89" totalsRowDxfId="25">
      <calculatedColumnFormula>IF(Tableau2[[#This Row],[Code]]&lt;&gt;"","A","")</calculatedColumnFormula>
    </tableColumn>
    <tableColumn id="28" name="Liv" dataDxfId="88" totalsRowDxfId="24">
      <calculatedColumnFormula>IF(Tableau2[[#This Row],[Code]]&lt;&gt;"","D","")</calculatedColumnFormula>
    </tableColumn>
    <tableColumn id="11" name="id" dataDxfId="87" totalsRowDxfId="23">
      <calculatedColumnFormula>IF(Tableau2[[#This Row],[Code]]&lt;&gt;"","0","")</calculatedColumnFormula>
    </tableColumn>
    <tableColumn id="1" name="Code" dataDxfId="86" totalsRowDxfId="22" dataCellStyle="Milliers"/>
    <tableColumn id="3" name="Libellé 1" dataDxfId="32" totalsRowDxfId="21" dataCellStyle="Milliers">
      <calculatedColumnFormula>IFERROR(VLOOKUP(H10,produits!A:H,3,FALSE),"")</calculatedColumnFormula>
    </tableColumn>
    <tableColumn id="4" name="Libellé 2" dataDxfId="31" totalsRowDxfId="20" dataCellStyle="Milliers">
      <calculatedColumnFormula>IFERROR(VLOOKUP(H10,produits!A:H,4,FALSE),"")</calculatedColumnFormula>
    </tableColumn>
    <tableColumn id="25" name="Qté 1" dataDxfId="85" totalsRowDxfId="19" dataCellStyle="Milliers">
      <calculatedColumnFormula>Tableau2[[#This Row],[Qté]]</calculatedColumnFormula>
    </tableColumn>
    <tableColumn id="24" name="Uo1" dataDxfId="84" totalsRowDxfId="18" dataCellStyle="Milliers">
      <calculatedColumnFormula>Tableau2[[#This Row],[Unité]]</calculatedColumnFormula>
    </tableColumn>
    <tableColumn id="23" name="Qté 2" dataDxfId="83" totalsRowDxfId="17" dataCellStyle="Milliers">
      <calculatedColumnFormula>Tableau2[[#This Row],[Qté]]</calculatedColumnFormula>
    </tableColumn>
    <tableColumn id="22" name="Uo2" dataDxfId="82" totalsRowDxfId="16" dataCellStyle="Milliers">
      <calculatedColumnFormula>Tableau2[[#This Row],[Unité]]</calculatedColumnFormula>
    </tableColumn>
    <tableColumn id="16" name="PUV" dataDxfId="81" totalsRowDxfId="15" dataCellStyle="Milliers">
      <calculatedColumnFormula>Tableau2[[#This Row],[PU HT]]</calculatedColumnFormula>
    </tableColumn>
    <tableColumn id="15" name="Rem" dataDxfId="80" totalsRowDxfId="14" dataCellStyle="Milliers">
      <calculatedColumnFormula>IF(Tableau2[[#This Row],[Code]]&lt;&gt;"","0","")</calculatedColumnFormula>
    </tableColumn>
    <tableColumn id="14" name="Rem 1" dataDxfId="79" totalsRowDxfId="13" dataCellStyle="Milliers"/>
    <tableColumn id="13" name="Rem 2" dataDxfId="78" totalsRowDxfId="12" dataCellStyle="Milliers"/>
    <tableColumn id="12" name="Rem 3" dataDxfId="77" totalsRowDxfId="11" dataCellStyle="Milliers"/>
    <tableColumn id="5" name="Descriptif" dataDxfId="76" totalsRowDxfId="10" dataCellStyle="Milliers">
      <calculatedColumnFormula>IFERROR(VLOOKUP(Tableau2[[#This Row],[Code]],produits!A:E,5,FALSE),"")</calculatedColumnFormula>
    </tableColumn>
    <tableColumn id="6" name="Qté" dataDxfId="33" totalsRowDxfId="9" dataCellStyle="Milliers"/>
    <tableColumn id="7" name="Unité" dataDxfId="30" totalsRowDxfId="8" dataCellStyle="Monétaire">
      <calculatedColumnFormula>IFERROR(VLOOKUP(H10,produits!A:M,9,FALSE),"")</calculatedColumnFormula>
    </tableColumn>
    <tableColumn id="8" name="PU HT" totalsRowLabel="Total HT" dataDxfId="75" totalsRowDxfId="7" dataCellStyle="Monétaire"/>
    <tableColumn id="9" name="Montant HT" totalsRowFunction="sum" dataDxfId="74" totalsRowDxfId="6" dataCellStyle="Monétaire">
      <calculatedColumnFormula>U10*W10</calculatedColumnFormula>
    </tableColumn>
    <tableColumn id="10" name="Colonne1" dataDxfId="73" totalsRowDxfId="5"/>
    <tableColumn id="18" name="PA" dataDxfId="72" totalsRowDxfId="4" dataCellStyle="Monétaire"/>
    <tableColumn id="19" name="Rem. FR" dataDxfId="71" totalsRowDxfId="3" dataCellStyle="Milliers"/>
    <tableColumn id="20" name="PA avec remise" dataDxfId="70" totalsRowDxfId="2" dataCellStyle="Monétaire">
      <calculatedColumnFormula>Z10*((100-AA10)/100)</calculatedColumnFormula>
    </tableColumn>
    <tableColumn id="29" name="Marge" dataDxfId="69" totalsRowDxfId="1" dataCellStyle="Monétaire">
      <calculatedColumnFormula>IF(AB10="",W10-Z10,W10-AB10)</calculatedColumnFormula>
    </tableColumn>
    <tableColumn id="30" name="Taux de marge" dataDxfId="68" totalsRowDxfId="0" dataCellStyle="Pourcentage">
      <calculatedColumnFormula>IFERROR(AC10/W10,"")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3" displayName="Tableau3" ref="A1:K11" totalsRowShown="0">
  <autoFilter ref="A1:K11"/>
  <tableColumns count="11">
    <tableColumn id="1" name="code_artsiege"/>
    <tableColumn id="11" name="Libellé"/>
    <tableColumn id="2" name="lib1"/>
    <tableColumn id="3" name="lib2"/>
    <tableColumn id="4" name="descriptif"/>
    <tableColumn id="5" name="tacla"/>
    <tableColumn id="6" name="Famille"/>
    <tableColumn id="7" name="Prix Tarif HT"/>
    <tableColumn id="8" name="Unité"/>
    <tableColumn id="9" name="Prix Net HT" dataDxfId="67"/>
    <tableColumn id="12" name="P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AC9" totalsRowShown="0" headerRowDxfId="66" dataDxfId="64" headerRowBorderDxfId="65" tableBorderDxfId="63">
  <autoFilter ref="A1:AC9"/>
  <tableColumns count="29">
    <tableColumn id="1" name="code_artsiege" dataDxfId="62"/>
    <tableColumn id="2" name="Libellé" dataDxfId="61"/>
    <tableColumn id="29" name="Paroi béton" dataDxfId="60"/>
    <tableColumn id="28" name="Dalle béton" dataDxfId="59"/>
    <tableColumn id="30" name="Paroi metal Stud plaques de plâtre" dataDxfId="58"/>
    <tableColumn id="27" name="Paroi carreaux de plâtre" dataDxfId="57"/>
    <tableColumn id="3" name="Forme" dataDxfId="56"/>
    <tableColumn id="4" name="lib1" dataDxfId="55"/>
    <tableColumn id="5" name="Diamètre" dataDxfId="54"/>
    <tableColumn id="6" name="Largeur" dataDxfId="53"/>
    <tableColumn id="7" name="H" dataDxfId="52"/>
    <tableColumn id="8" name="lib2" dataDxfId="51"/>
    <tableColumn id="9" name="MFUS" dataDxfId="50"/>
    <tableColumn id="10" name="MMAG" dataDxfId="49"/>
    <tableColumn id="11" name="MANO" dataDxfId="48"/>
    <tableColumn id="12" name="FDCU" dataDxfId="47"/>
    <tableColumn id="13" name="FDCB" dataDxfId="46"/>
    <tableColumn id="14" name="VD" dataDxfId="45"/>
    <tableColumn id="15" name="VM" dataDxfId="44"/>
    <tableColumn id="16" name="ME" dataDxfId="43"/>
    <tableColumn id="17" name="CFTH" dataDxfId="42"/>
    <tableColumn id="18" name="Colonne1" dataDxfId="41"/>
    <tableColumn id="19" name="descriptif" dataDxfId="40"/>
    <tableColumn id="20" name="tacla" dataDxfId="39"/>
    <tableColumn id="21" name="Famille" dataDxfId="38"/>
    <tableColumn id="22" name="Prix Tarif HT" dataDxfId="37"/>
    <tableColumn id="23" name="Unité" dataDxfId="36"/>
    <tableColumn id="24" name="Prix Net HT" dataDxfId="35"/>
    <tableColumn id="25" name="PA" dataDxfId="3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  <pageSetUpPr fitToPage="1"/>
  </sheetPr>
  <dimension ref="A1:AF481"/>
  <sheetViews>
    <sheetView showGridLines="0" tabSelected="1" zoomScale="90" zoomScaleNormal="90" zoomScaleSheetLayoutView="55" zoomScalePageLayoutView="80" workbookViewId="0">
      <pane ySplit="9" topLeftCell="A10" activePane="bottomLeft" state="frozen"/>
      <selection pane="bottomLeft" activeCell="T49" sqref="T49"/>
    </sheetView>
  </sheetViews>
  <sheetFormatPr baseColWidth="10" defaultColWidth="11.42578125" defaultRowHeight="39" customHeight="1" x14ac:dyDescent="0.25"/>
  <cols>
    <col min="1" max="1" width="19.5703125" style="98" customWidth="1"/>
    <col min="2" max="4" width="7.28515625" style="53" hidden="1" customWidth="1"/>
    <col min="5" max="5" width="9.140625" style="53" hidden="1" customWidth="1"/>
    <col min="6" max="6" width="8.85546875" style="53" hidden="1" customWidth="1"/>
    <col min="7" max="7" width="8.28515625" style="53" hidden="1" customWidth="1"/>
    <col min="8" max="8" width="19.28515625" style="47" customWidth="1"/>
    <col min="9" max="9" width="39.5703125" style="46" bestFit="1" customWidth="1"/>
    <col min="10" max="10" width="17.5703125" style="97" bestFit="1" customWidth="1"/>
    <col min="11" max="11" width="11.5703125" style="128" hidden="1" customWidth="1"/>
    <col min="12" max="12" width="9.85546875" style="128" hidden="1" customWidth="1"/>
    <col min="13" max="13" width="11.5703125" style="128" hidden="1" customWidth="1"/>
    <col min="14" max="14" width="9.85546875" style="128" hidden="1" customWidth="1"/>
    <col min="15" max="15" width="11.5703125" style="126" hidden="1" customWidth="1"/>
    <col min="16" max="16" width="12.140625" style="128" hidden="1" customWidth="1"/>
    <col min="17" max="19" width="14" style="128" hidden="1" customWidth="1"/>
    <col min="20" max="20" width="44.42578125" style="51" bestFit="1" customWidth="1"/>
    <col min="21" max="22" width="9.85546875" style="47" customWidth="1"/>
    <col min="23" max="23" width="9.85546875" style="83" customWidth="1"/>
    <col min="24" max="24" width="17" style="72" bestFit="1" customWidth="1"/>
    <col min="25" max="25" width="2.42578125" style="13" customWidth="1"/>
    <col min="26" max="26" width="10" style="19" customWidth="1"/>
    <col min="27" max="27" width="10" style="5" customWidth="1"/>
    <col min="28" max="28" width="10" style="19" customWidth="1"/>
    <col min="29" max="29" width="10" style="34" customWidth="1"/>
    <col min="30" max="30" width="11.140625" style="41" customWidth="1"/>
    <col min="31" max="31" width="2.7109375" style="3" customWidth="1"/>
    <col min="32" max="16384" width="11.42578125" style="3"/>
  </cols>
  <sheetData>
    <row r="1" spans="1:32" ht="15" customHeight="1" x14ac:dyDescent="0.25">
      <c r="A1" s="149"/>
      <c r="B1" s="150"/>
      <c r="C1" s="150"/>
      <c r="D1" s="150"/>
      <c r="E1" s="150"/>
      <c r="F1" s="150"/>
      <c r="G1" s="150"/>
      <c r="H1" s="151"/>
      <c r="I1" s="169" t="s">
        <v>96</v>
      </c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1"/>
      <c r="U1" s="175" t="s">
        <v>104</v>
      </c>
      <c r="V1" s="176"/>
      <c r="W1" s="177"/>
      <c r="X1" s="181" t="s">
        <v>106</v>
      </c>
      <c r="Y1" s="8"/>
      <c r="Z1" s="14"/>
      <c r="AA1" s="21"/>
      <c r="AB1" s="14"/>
      <c r="AC1" s="28"/>
      <c r="AD1" s="35"/>
    </row>
    <row r="2" spans="1:32" ht="25.5" customHeight="1" thickBot="1" x14ac:dyDescent="0.3">
      <c r="A2" s="152"/>
      <c r="B2" s="153"/>
      <c r="C2" s="153"/>
      <c r="D2" s="153"/>
      <c r="E2" s="153"/>
      <c r="F2" s="153"/>
      <c r="G2" s="153"/>
      <c r="H2" s="154"/>
      <c r="I2" s="172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4"/>
      <c r="U2" s="178"/>
      <c r="V2" s="179"/>
      <c r="W2" s="180"/>
      <c r="X2" s="182"/>
      <c r="Y2" s="8"/>
      <c r="Z2" s="14"/>
      <c r="AA2" s="21"/>
      <c r="AB2" s="14"/>
      <c r="AC2" s="28"/>
      <c r="AD2" s="35"/>
    </row>
    <row r="3" spans="1:32" ht="23.25" customHeight="1" thickBot="1" x14ac:dyDescent="0.3">
      <c r="A3" s="152"/>
      <c r="B3" s="153"/>
      <c r="C3" s="153"/>
      <c r="D3" s="153"/>
      <c r="E3" s="153"/>
      <c r="F3" s="153"/>
      <c r="G3" s="153"/>
      <c r="H3" s="154"/>
      <c r="I3" s="147" t="s">
        <v>97</v>
      </c>
      <c r="J3" s="148"/>
      <c r="K3" s="103"/>
      <c r="L3" s="103"/>
      <c r="M3" s="103"/>
      <c r="N3" s="103"/>
      <c r="O3" s="117"/>
      <c r="P3" s="103"/>
      <c r="Q3" s="103"/>
      <c r="R3" s="103"/>
      <c r="S3" s="103"/>
      <c r="T3" s="48"/>
      <c r="U3" s="88" t="s">
        <v>98</v>
      </c>
      <c r="V3" s="89"/>
      <c r="W3" s="90"/>
      <c r="X3" s="91"/>
      <c r="Y3" s="9"/>
      <c r="Z3" s="15"/>
      <c r="AA3" s="22"/>
      <c r="AB3" s="15"/>
      <c r="AC3" s="29"/>
      <c r="AD3" s="36"/>
    </row>
    <row r="4" spans="1:32" ht="15" customHeight="1" x14ac:dyDescent="0.25">
      <c r="A4" s="152"/>
      <c r="B4" s="153"/>
      <c r="C4" s="153"/>
      <c r="D4" s="153"/>
      <c r="E4" s="153"/>
      <c r="F4" s="153"/>
      <c r="G4" s="153"/>
      <c r="H4" s="154"/>
      <c r="I4" s="143" t="s">
        <v>99</v>
      </c>
      <c r="J4" s="144"/>
      <c r="K4" s="104"/>
      <c r="L4" s="104"/>
      <c r="M4" s="104"/>
      <c r="N4" s="104"/>
      <c r="O4" s="118"/>
      <c r="P4" s="104"/>
      <c r="Q4" s="104"/>
      <c r="R4" s="104"/>
      <c r="S4" s="104"/>
      <c r="T4" s="163" t="s">
        <v>182</v>
      </c>
      <c r="U4" s="164"/>
      <c r="V4" s="164"/>
      <c r="W4" s="164"/>
      <c r="X4" s="165"/>
      <c r="Y4" s="10"/>
      <c r="Z4" s="16"/>
      <c r="AA4" s="23"/>
      <c r="AB4" s="16"/>
      <c r="AC4" s="30"/>
      <c r="AD4" s="37"/>
      <c r="AE4" s="4"/>
      <c r="AF4" s="4"/>
    </row>
    <row r="5" spans="1:32" ht="15" customHeight="1" thickBot="1" x14ac:dyDescent="0.3">
      <c r="A5" s="152"/>
      <c r="B5" s="153"/>
      <c r="C5" s="153"/>
      <c r="D5" s="153"/>
      <c r="E5" s="153"/>
      <c r="F5" s="153"/>
      <c r="G5" s="153"/>
      <c r="H5" s="154"/>
      <c r="I5" s="145"/>
      <c r="J5" s="146"/>
      <c r="K5" s="105"/>
      <c r="L5" s="105"/>
      <c r="M5" s="105"/>
      <c r="N5" s="105"/>
      <c r="O5" s="119"/>
      <c r="P5" s="105"/>
      <c r="Q5" s="105"/>
      <c r="R5" s="105"/>
      <c r="S5" s="105"/>
      <c r="T5" s="166"/>
      <c r="U5" s="167"/>
      <c r="V5" s="167"/>
      <c r="W5" s="167"/>
      <c r="X5" s="168"/>
      <c r="Y5" s="10"/>
      <c r="Z5" s="16"/>
      <c r="AA5" s="23"/>
      <c r="AB5" s="16"/>
      <c r="AC5" s="30"/>
      <c r="AD5" s="37"/>
      <c r="AE5" s="4"/>
      <c r="AF5" s="4"/>
    </row>
    <row r="6" spans="1:32" ht="15" customHeight="1" x14ac:dyDescent="0.25">
      <c r="A6" s="152"/>
      <c r="B6" s="153"/>
      <c r="C6" s="153"/>
      <c r="D6" s="153"/>
      <c r="E6" s="153"/>
      <c r="F6" s="153"/>
      <c r="G6" s="153"/>
      <c r="H6" s="153"/>
      <c r="I6" s="157" t="s">
        <v>181</v>
      </c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9"/>
      <c r="Y6" s="11"/>
      <c r="Z6" s="17"/>
      <c r="AA6" s="24"/>
      <c r="AB6" s="17"/>
      <c r="AC6" s="31"/>
      <c r="AD6" s="38"/>
      <c r="AE6" s="4"/>
      <c r="AF6" s="4"/>
    </row>
    <row r="7" spans="1:32" ht="20.25" customHeight="1" thickBot="1" x14ac:dyDescent="0.3">
      <c r="A7" s="155"/>
      <c r="B7" s="156"/>
      <c r="C7" s="156"/>
      <c r="D7" s="156"/>
      <c r="E7" s="156"/>
      <c r="F7" s="156"/>
      <c r="G7" s="156"/>
      <c r="H7" s="156"/>
      <c r="I7" s="160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2"/>
      <c r="Y7" s="11"/>
      <c r="Z7" s="17"/>
      <c r="AA7" s="24"/>
      <c r="AB7" s="17"/>
      <c r="AC7" s="31"/>
      <c r="AD7" s="38"/>
      <c r="AE7" s="4"/>
      <c r="AF7" s="4"/>
    </row>
    <row r="8" spans="1:32" ht="7.5" customHeight="1" thickBot="1" x14ac:dyDescent="0.3">
      <c r="H8" s="44"/>
      <c r="I8" s="43"/>
      <c r="J8" s="93"/>
      <c r="K8" s="120"/>
      <c r="L8" s="120"/>
      <c r="M8" s="120"/>
      <c r="N8" s="120"/>
      <c r="O8" s="121"/>
      <c r="P8" s="120"/>
      <c r="Q8" s="120"/>
      <c r="R8" s="120"/>
      <c r="S8" s="120"/>
      <c r="T8" s="49"/>
      <c r="U8" s="6"/>
      <c r="V8" s="6"/>
      <c r="W8" s="79"/>
      <c r="X8" s="70"/>
      <c r="Y8" s="12"/>
      <c r="Z8" s="18"/>
      <c r="AA8" s="25"/>
      <c r="AB8" s="18"/>
      <c r="AC8" s="32"/>
      <c r="AD8" s="39"/>
      <c r="AE8" s="4"/>
      <c r="AF8" s="4"/>
    </row>
    <row r="9" spans="1:32" ht="36" customHeight="1" x14ac:dyDescent="0.25">
      <c r="A9" s="52" t="s">
        <v>107</v>
      </c>
      <c r="B9" s="56" t="s">
        <v>100</v>
      </c>
      <c r="C9" s="56" t="s">
        <v>101</v>
      </c>
      <c r="D9" s="56" t="s">
        <v>102</v>
      </c>
      <c r="E9" s="56" t="s">
        <v>109</v>
      </c>
      <c r="F9" s="56" t="s">
        <v>110</v>
      </c>
      <c r="G9" s="56" t="s">
        <v>111</v>
      </c>
      <c r="H9" s="57" t="s">
        <v>92</v>
      </c>
      <c r="I9" s="58" t="s">
        <v>88</v>
      </c>
      <c r="J9" s="94" t="s">
        <v>89</v>
      </c>
      <c r="K9" s="107" t="s">
        <v>128</v>
      </c>
      <c r="L9" s="107" t="s">
        <v>129</v>
      </c>
      <c r="M9" s="107" t="s">
        <v>130</v>
      </c>
      <c r="N9" s="107" t="s">
        <v>131</v>
      </c>
      <c r="O9" s="108" t="s">
        <v>132</v>
      </c>
      <c r="P9" s="109" t="s">
        <v>133</v>
      </c>
      <c r="Q9" s="109" t="s">
        <v>134</v>
      </c>
      <c r="R9" s="109" t="s">
        <v>135</v>
      </c>
      <c r="S9" s="109" t="s">
        <v>136</v>
      </c>
      <c r="T9" s="50" t="s">
        <v>90</v>
      </c>
      <c r="U9" s="60" t="s">
        <v>95</v>
      </c>
      <c r="V9" s="20" t="s">
        <v>9</v>
      </c>
      <c r="W9" s="80" t="s">
        <v>0</v>
      </c>
      <c r="X9" s="71" t="s">
        <v>1</v>
      </c>
      <c r="Y9" s="42" t="s">
        <v>105</v>
      </c>
      <c r="Z9" s="26" t="s">
        <v>87</v>
      </c>
      <c r="AA9" s="27" t="s">
        <v>91</v>
      </c>
      <c r="AB9" s="26" t="s">
        <v>94</v>
      </c>
      <c r="AC9" s="33" t="s">
        <v>93</v>
      </c>
      <c r="AD9" s="40" t="s">
        <v>103</v>
      </c>
      <c r="AE9" s="7"/>
    </row>
    <row r="10" spans="1:32" ht="27.75" customHeight="1" x14ac:dyDescent="0.25">
      <c r="A10" s="130" t="s">
        <v>205</v>
      </c>
      <c r="B10" s="131" t="str">
        <f>IF(Tableau2[[#This Row],[Code]]&lt;&gt;"","0","")</f>
        <v>0</v>
      </c>
      <c r="C10" s="131" t="str">
        <f>IF(Tableau2[[#This Row],[Code]]&lt;&gt;"","0","")</f>
        <v>0</v>
      </c>
      <c r="D10" s="131" t="str">
        <f>IF(Tableau2[[#This Row],[Code]]&lt;&gt;"","0","")</f>
        <v>0</v>
      </c>
      <c r="E10" s="131" t="str">
        <f>IF(Tableau2[[#This Row],[Code]]&lt;&gt;"","A","")</f>
        <v>A</v>
      </c>
      <c r="F10" s="131" t="str">
        <f>IF(Tableau2[[#This Row],[Code]]&lt;&gt;"","D","")</f>
        <v>D</v>
      </c>
      <c r="G10" s="131" t="str">
        <f>IF(Tableau2[[#This Row],[Code]]&lt;&gt;"","0","")</f>
        <v>0</v>
      </c>
      <c r="H10" s="59" t="s">
        <v>15</v>
      </c>
      <c r="I10" s="133" t="str">
        <f>IFERROR(VLOOKUP(H10,produits!A:H,3,FALSE),"")</f>
        <v>GRILLE</v>
      </c>
      <c r="J10" s="134" t="str">
        <f>IFERROR(VLOOKUP(H10,produits!A:H,4,FALSE),"")</f>
        <v>CODE GENERIQUE</v>
      </c>
      <c r="K10" s="135">
        <f>Tableau2[[#This Row],[Qté]]</f>
        <v>1</v>
      </c>
      <c r="L10" s="135" t="str">
        <f>Tableau2[[#This Row],[Unité]]</f>
        <v>U</v>
      </c>
      <c r="M10" s="135">
        <f>Tableau2[[#This Row],[Qté]]</f>
        <v>1</v>
      </c>
      <c r="N10" s="135" t="str">
        <f>Tableau2[[#This Row],[Unité]]</f>
        <v>U</v>
      </c>
      <c r="O10" s="136">
        <f>Tableau2[[#This Row],[PU HT]]</f>
        <v>119.90000000000002</v>
      </c>
      <c r="P10" s="135" t="str">
        <f>IF(Tableau2[[#This Row],[Code]]&lt;&gt;"","0","")</f>
        <v>0</v>
      </c>
      <c r="Q10" s="135" t="str">
        <f>IF(Tableau2[[#This Row],[Code]]&lt;&gt;"","0","")</f>
        <v>0</v>
      </c>
      <c r="R10" s="135" t="str">
        <f>IF(Tableau2[[#This Row],[Code]]&lt;&gt;"","0","")</f>
        <v>0</v>
      </c>
      <c r="S10" s="135" t="str">
        <f>IF(Tableau2[[#This Row],[Code]]&lt;&gt;"","0","")</f>
        <v>0</v>
      </c>
      <c r="T10" s="137">
        <f>IFERROR(VLOOKUP(Tableau2[[#This Row],[Code]],produits!A:E,5,FALSE),"")</f>
        <v>0</v>
      </c>
      <c r="U10" s="74">
        <v>1</v>
      </c>
      <c r="V10" s="138" t="str">
        <f>IFERROR(VLOOKUP(H10,produits!A:M,9,FALSE),"")</f>
        <v>U</v>
      </c>
      <c r="W10" s="82">
        <v>119.90000000000002</v>
      </c>
      <c r="X10" s="62">
        <f>U10*W10</f>
        <v>119.90000000000002</v>
      </c>
      <c r="Y10" s="139"/>
      <c r="Z10" s="140"/>
      <c r="AA10" s="141"/>
      <c r="AB10" s="140">
        <f>Z10*((100-AA10)/100)</f>
        <v>0</v>
      </c>
      <c r="AC10" s="140">
        <f>IF(AB10="",W10-Z10,W10-AB10)</f>
        <v>119.90000000000002</v>
      </c>
      <c r="AD10" s="142">
        <f>IFERROR(AC10/W10,"")</f>
        <v>1</v>
      </c>
    </row>
    <row r="11" spans="1:32" ht="27.75" customHeight="1" x14ac:dyDescent="0.25">
      <c r="A11" s="130"/>
      <c r="B11" s="131" t="str">
        <f>IF(Tableau2[[#This Row],[Code]]&lt;&gt;"","0","")</f>
        <v>0</v>
      </c>
      <c r="C11" s="131" t="str">
        <f>IF(Tableau2[[#This Row],[Code]]&lt;&gt;"","0","")</f>
        <v>0</v>
      </c>
      <c r="D11" s="131" t="str">
        <f>IF(Tableau2[[#This Row],[Code]]&lt;&gt;"","0","")</f>
        <v>0</v>
      </c>
      <c r="E11" s="131" t="str">
        <f>IF(Tableau2[[#This Row],[Code]]&lt;&gt;"","A","")</f>
        <v>A</v>
      </c>
      <c r="F11" s="131" t="str">
        <f>IF(Tableau2[[#This Row],[Code]]&lt;&gt;"","D","")</f>
        <v>D</v>
      </c>
      <c r="G11" s="131" t="str">
        <f>IF(Tableau2[[#This Row],[Code]]&lt;&gt;"","0","")</f>
        <v>0</v>
      </c>
      <c r="H11" s="59" t="s">
        <v>15</v>
      </c>
      <c r="I11" s="133" t="str">
        <f>IFERROR(VLOOKUP(H11,produits!A:H,3,FALSE),"")</f>
        <v>GRILLE</v>
      </c>
      <c r="J11" s="134" t="str">
        <f>IFERROR(VLOOKUP(H11,produits!A:H,4,FALSE),"")</f>
        <v>CODE GENERIQUE</v>
      </c>
      <c r="K11" s="135">
        <f>Tableau2[[#This Row],[Qté]]</f>
        <v>1</v>
      </c>
      <c r="L11" s="135" t="str">
        <f>Tableau2[[#This Row],[Unité]]</f>
        <v>U</v>
      </c>
      <c r="M11" s="135">
        <f>Tableau2[[#This Row],[Qté]]</f>
        <v>1</v>
      </c>
      <c r="N11" s="135" t="str">
        <f>Tableau2[[#This Row],[Unité]]</f>
        <v>U</v>
      </c>
      <c r="O11" s="136">
        <f>Tableau2[[#This Row],[PU HT]]</f>
        <v>99.771428571428586</v>
      </c>
      <c r="P11" s="135" t="str">
        <f>IF(Tableau2[[#This Row],[Code]]&lt;&gt;"","0","")</f>
        <v>0</v>
      </c>
      <c r="Q11" s="135" t="str">
        <f>IF(Tableau2[[#This Row],[Code]]&lt;&gt;"","0","")</f>
        <v>0</v>
      </c>
      <c r="R11" s="135" t="str">
        <f>IF(Tableau2[[#This Row],[Code]]&lt;&gt;"","0","")</f>
        <v>0</v>
      </c>
      <c r="S11" s="135" t="str">
        <f>IF(Tableau2[[#This Row],[Code]]&lt;&gt;"","0","")</f>
        <v>0</v>
      </c>
      <c r="T11" s="137">
        <f>IFERROR(VLOOKUP(Tableau2[[#This Row],[Code]],produits!A:E,5,FALSE),"")</f>
        <v>0</v>
      </c>
      <c r="U11" s="74">
        <v>1</v>
      </c>
      <c r="V11" s="138" t="str">
        <f>IFERROR(VLOOKUP(H11,produits!A:M,9,FALSE),"")</f>
        <v>U</v>
      </c>
      <c r="W11" s="82">
        <v>99.771428571428586</v>
      </c>
      <c r="X11" s="62">
        <f>U11*W11</f>
        <v>99.771428571428586</v>
      </c>
      <c r="Y11" s="139"/>
      <c r="Z11" s="140"/>
      <c r="AA11" s="141"/>
      <c r="AB11" s="140">
        <f>Z11*((100-AA11)/100)</f>
        <v>0</v>
      </c>
      <c r="AC11" s="140">
        <f>IF(AB11="",W11-Z11,W11-AB11)</f>
        <v>99.771428571428586</v>
      </c>
      <c r="AD11" s="142">
        <f>IFERROR(AC11/W11,"")</f>
        <v>1</v>
      </c>
    </row>
    <row r="12" spans="1:32" ht="27.75" customHeight="1" x14ac:dyDescent="0.25">
      <c r="A12" s="130" t="s">
        <v>204</v>
      </c>
      <c r="B12" s="131" t="str">
        <f>IF(Tableau2[[#This Row],[Code]]&lt;&gt;"","0","")</f>
        <v>0</v>
      </c>
      <c r="C12" s="131" t="str">
        <f>IF(Tableau2[[#This Row],[Code]]&lt;&gt;"","0","")</f>
        <v>0</v>
      </c>
      <c r="D12" s="131" t="str">
        <f>IF(Tableau2[[#This Row],[Code]]&lt;&gt;"","0","")</f>
        <v>0</v>
      </c>
      <c r="E12" s="131" t="str">
        <f>IF(Tableau2[[#This Row],[Code]]&lt;&gt;"","A","")</f>
        <v>A</v>
      </c>
      <c r="F12" s="131" t="str">
        <f>IF(Tableau2[[#This Row],[Code]]&lt;&gt;"","D","")</f>
        <v>D</v>
      </c>
      <c r="G12" s="131" t="str">
        <f>IF(Tableau2[[#This Row],[Code]]&lt;&gt;"","0","")</f>
        <v>0</v>
      </c>
      <c r="H12" s="59" t="s">
        <v>15</v>
      </c>
      <c r="I12" s="133" t="str">
        <f>IFERROR(VLOOKUP(H12,produits!A:H,3,FALSE),"")</f>
        <v>GRILLE</v>
      </c>
      <c r="J12" s="134" t="str">
        <f>IFERROR(VLOOKUP(H12,produits!A:H,4,FALSE),"")</f>
        <v>CODE GENERIQUE</v>
      </c>
      <c r="K12" s="135">
        <f>Tableau2[[#This Row],[Qté]]</f>
        <v>1</v>
      </c>
      <c r="L12" s="135" t="str">
        <f>Tableau2[[#This Row],[Unité]]</f>
        <v>U</v>
      </c>
      <c r="M12" s="135">
        <f>Tableau2[[#This Row],[Qté]]</f>
        <v>1</v>
      </c>
      <c r="N12" s="135" t="str">
        <f>Tableau2[[#This Row],[Unité]]</f>
        <v>U</v>
      </c>
      <c r="O12" s="136">
        <f>Tableau2[[#This Row],[PU HT]]</f>
        <v>119.90000000000002</v>
      </c>
      <c r="P12" s="135" t="str">
        <f>IF(Tableau2[[#This Row],[Code]]&lt;&gt;"","0","")</f>
        <v>0</v>
      </c>
      <c r="Q12" s="135" t="str">
        <f>IF(Tableau2[[#This Row],[Code]]&lt;&gt;"","0","")</f>
        <v>0</v>
      </c>
      <c r="R12" s="135" t="str">
        <f>IF(Tableau2[[#This Row],[Code]]&lt;&gt;"","0","")</f>
        <v>0</v>
      </c>
      <c r="S12" s="135" t="str">
        <f>IF(Tableau2[[#This Row],[Code]]&lt;&gt;"","0","")</f>
        <v>0</v>
      </c>
      <c r="T12" s="137">
        <f>IFERROR(VLOOKUP(Tableau2[[#This Row],[Code]],produits!A:E,5,FALSE),"")</f>
        <v>0</v>
      </c>
      <c r="U12" s="74">
        <v>1</v>
      </c>
      <c r="V12" s="138" t="str">
        <f>IFERROR(VLOOKUP(H12,produits!A:M,9,FALSE),"")</f>
        <v>U</v>
      </c>
      <c r="W12" s="82">
        <v>119.90000000000002</v>
      </c>
      <c r="X12" s="62">
        <f>U12*W12</f>
        <v>119.90000000000002</v>
      </c>
      <c r="Y12" s="139"/>
      <c r="Z12" s="140"/>
      <c r="AA12" s="141"/>
      <c r="AB12" s="140">
        <f>Z12*((100-AA12)/100)</f>
        <v>0</v>
      </c>
      <c r="AC12" s="140">
        <f>IF(AB12="",W12-Z12,W12-AB12)</f>
        <v>119.90000000000002</v>
      </c>
      <c r="AD12" s="142">
        <f>IFERROR(AC12/W12,"")</f>
        <v>1</v>
      </c>
    </row>
    <row r="13" spans="1:32" ht="27.75" customHeight="1" x14ac:dyDescent="0.25">
      <c r="A13" s="130"/>
      <c r="B13" s="131" t="str">
        <f>IF(Tableau2[[#This Row],[Code]]&lt;&gt;"","0","")</f>
        <v>0</v>
      </c>
      <c r="C13" s="131" t="str">
        <f>IF(Tableau2[[#This Row],[Code]]&lt;&gt;"","0","")</f>
        <v>0</v>
      </c>
      <c r="D13" s="131" t="str">
        <f>IF(Tableau2[[#This Row],[Code]]&lt;&gt;"","0","")</f>
        <v>0</v>
      </c>
      <c r="E13" s="131" t="str">
        <f>IF(Tableau2[[#This Row],[Code]]&lt;&gt;"","A","")</f>
        <v>A</v>
      </c>
      <c r="F13" s="131" t="str">
        <f>IF(Tableau2[[#This Row],[Code]]&lt;&gt;"","D","")</f>
        <v>D</v>
      </c>
      <c r="G13" s="131" t="str">
        <f>IF(Tableau2[[#This Row],[Code]]&lt;&gt;"","0","")</f>
        <v>0</v>
      </c>
      <c r="H13" s="59" t="s">
        <v>15</v>
      </c>
      <c r="I13" s="133" t="str">
        <f>IFERROR(VLOOKUP(H13,produits!A:H,3,FALSE),"")</f>
        <v>GRILLE</v>
      </c>
      <c r="J13" s="134" t="str">
        <f>IFERROR(VLOOKUP(H13,produits!A:H,4,FALSE),"")</f>
        <v>CODE GENERIQUE</v>
      </c>
      <c r="K13" s="135">
        <f>Tableau2[[#This Row],[Qté]]</f>
        <v>1</v>
      </c>
      <c r="L13" s="135" t="str">
        <f>Tableau2[[#This Row],[Unité]]</f>
        <v>U</v>
      </c>
      <c r="M13" s="135">
        <f>Tableau2[[#This Row],[Qté]]</f>
        <v>1</v>
      </c>
      <c r="N13" s="135" t="str">
        <f>Tableau2[[#This Row],[Unité]]</f>
        <v>U</v>
      </c>
      <c r="O13" s="136">
        <f>Tableau2[[#This Row],[PU HT]]</f>
        <v>99.771428571428586</v>
      </c>
      <c r="P13" s="135" t="str">
        <f>IF(Tableau2[[#This Row],[Code]]&lt;&gt;"","0","")</f>
        <v>0</v>
      </c>
      <c r="Q13" s="135" t="str">
        <f>IF(Tableau2[[#This Row],[Code]]&lt;&gt;"","0","")</f>
        <v>0</v>
      </c>
      <c r="R13" s="135" t="str">
        <f>IF(Tableau2[[#This Row],[Code]]&lt;&gt;"","0","")</f>
        <v>0</v>
      </c>
      <c r="S13" s="135" t="str">
        <f>IF(Tableau2[[#This Row],[Code]]&lt;&gt;"","0","")</f>
        <v>0</v>
      </c>
      <c r="T13" s="137">
        <f>IFERROR(VLOOKUP(Tableau2[[#This Row],[Code]],produits!A:E,5,FALSE),"")</f>
        <v>0</v>
      </c>
      <c r="U13" s="74">
        <v>1</v>
      </c>
      <c r="V13" s="138" t="str">
        <f>IFERROR(VLOOKUP(H13,produits!A:M,9,FALSE),"")</f>
        <v>U</v>
      </c>
      <c r="W13" s="82">
        <v>99.771428571428586</v>
      </c>
      <c r="X13" s="62">
        <f>U13*W13</f>
        <v>99.771428571428586</v>
      </c>
      <c r="Y13" s="139"/>
      <c r="Z13" s="140"/>
      <c r="AA13" s="141"/>
      <c r="AB13" s="140">
        <f>Z13*((100-AA13)/100)</f>
        <v>0</v>
      </c>
      <c r="AC13" s="140">
        <f>IF(AB13="",W13-Z13,W13-AB13)</f>
        <v>99.771428571428586</v>
      </c>
      <c r="AD13" s="142">
        <f>IFERROR(AC13/W13,"")</f>
        <v>1</v>
      </c>
    </row>
    <row r="14" spans="1:32" ht="27.75" customHeight="1" x14ac:dyDescent="0.25">
      <c r="A14" s="130" t="s">
        <v>203</v>
      </c>
      <c r="B14" s="131" t="str">
        <f>IF(Tableau2[[#This Row],[Code]]&lt;&gt;"","0","")</f>
        <v>0</v>
      </c>
      <c r="C14" s="131" t="str">
        <f>IF(Tableau2[[#This Row],[Code]]&lt;&gt;"","0","")</f>
        <v>0</v>
      </c>
      <c r="D14" s="131" t="str">
        <f>IF(Tableau2[[#This Row],[Code]]&lt;&gt;"","0","")</f>
        <v>0</v>
      </c>
      <c r="E14" s="131" t="str">
        <f>IF(Tableau2[[#This Row],[Code]]&lt;&gt;"","A","")</f>
        <v>A</v>
      </c>
      <c r="F14" s="131" t="str">
        <f>IF(Tableau2[[#This Row],[Code]]&lt;&gt;"","D","")</f>
        <v>D</v>
      </c>
      <c r="G14" s="131" t="str">
        <f>IF(Tableau2[[#This Row],[Code]]&lt;&gt;"","0","")</f>
        <v>0</v>
      </c>
      <c r="H14" s="59" t="s">
        <v>15</v>
      </c>
      <c r="I14" s="133" t="str">
        <f>IFERROR(VLOOKUP(H14,produits!A:H,3,FALSE),"")</f>
        <v>GRILLE</v>
      </c>
      <c r="J14" s="134" t="str">
        <f>IFERROR(VLOOKUP(H14,produits!A:H,4,FALSE),"")</f>
        <v>CODE GENERIQUE</v>
      </c>
      <c r="K14" s="135">
        <f>Tableau2[[#This Row],[Qté]]</f>
        <v>1</v>
      </c>
      <c r="L14" s="135" t="str">
        <f>Tableau2[[#This Row],[Unité]]</f>
        <v>U</v>
      </c>
      <c r="M14" s="135">
        <f>Tableau2[[#This Row],[Qté]]</f>
        <v>1</v>
      </c>
      <c r="N14" s="135" t="str">
        <f>Tableau2[[#This Row],[Unité]]</f>
        <v>U</v>
      </c>
      <c r="O14" s="136">
        <f>Tableau2[[#This Row],[PU HT]]</f>
        <v>70.142857142857153</v>
      </c>
      <c r="P14" s="135" t="str">
        <f>IF(Tableau2[[#This Row],[Code]]&lt;&gt;"","0","")</f>
        <v>0</v>
      </c>
      <c r="Q14" s="135" t="str">
        <f>IF(Tableau2[[#This Row],[Code]]&lt;&gt;"","0","")</f>
        <v>0</v>
      </c>
      <c r="R14" s="135" t="str">
        <f>IF(Tableau2[[#This Row],[Code]]&lt;&gt;"","0","")</f>
        <v>0</v>
      </c>
      <c r="S14" s="135" t="str">
        <f>IF(Tableau2[[#This Row],[Code]]&lt;&gt;"","0","")</f>
        <v>0</v>
      </c>
      <c r="T14" s="137">
        <f>IFERROR(VLOOKUP(Tableau2[[#This Row],[Code]],produits!A:E,5,FALSE),"")</f>
        <v>0</v>
      </c>
      <c r="U14" s="74">
        <v>1</v>
      </c>
      <c r="V14" s="138" t="str">
        <f>IFERROR(VLOOKUP(H14,produits!A:M,9,FALSE),"")</f>
        <v>U</v>
      </c>
      <c r="W14" s="82">
        <v>70.142857142857153</v>
      </c>
      <c r="X14" s="62">
        <f>U14*W14</f>
        <v>70.142857142857153</v>
      </c>
      <c r="Y14" s="139"/>
      <c r="Z14" s="140"/>
      <c r="AA14" s="141"/>
      <c r="AB14" s="140">
        <f>Z14*((100-AA14)/100)</f>
        <v>0</v>
      </c>
      <c r="AC14" s="140">
        <f>IF(AB14="",W14-Z14,W14-AB14)</f>
        <v>70.142857142857153</v>
      </c>
      <c r="AD14" s="142">
        <f>IFERROR(AC14/W14,"")</f>
        <v>1</v>
      </c>
    </row>
    <row r="15" spans="1:32" ht="27.75" customHeight="1" x14ac:dyDescent="0.25">
      <c r="A15" s="130"/>
      <c r="B15" s="131" t="str">
        <f>IF(Tableau2[[#This Row],[Code]]&lt;&gt;"","0","")</f>
        <v>0</v>
      </c>
      <c r="C15" s="131" t="str">
        <f>IF(Tableau2[[#This Row],[Code]]&lt;&gt;"","0","")</f>
        <v>0</v>
      </c>
      <c r="D15" s="131" t="str">
        <f>IF(Tableau2[[#This Row],[Code]]&lt;&gt;"","0","")</f>
        <v>0</v>
      </c>
      <c r="E15" s="131" t="str">
        <f>IF(Tableau2[[#This Row],[Code]]&lt;&gt;"","A","")</f>
        <v>A</v>
      </c>
      <c r="F15" s="131" t="str">
        <f>IF(Tableau2[[#This Row],[Code]]&lt;&gt;"","D","")</f>
        <v>D</v>
      </c>
      <c r="G15" s="131" t="str">
        <f>IF(Tableau2[[#This Row],[Code]]&lt;&gt;"","0","")</f>
        <v>0</v>
      </c>
      <c r="H15" s="59" t="s">
        <v>15</v>
      </c>
      <c r="I15" s="133" t="str">
        <f>IFERROR(VLOOKUP(H15,produits!A:H,3,FALSE),"")</f>
        <v>GRILLE</v>
      </c>
      <c r="J15" s="134" t="str">
        <f>IFERROR(VLOOKUP(H15,produits!A:H,4,FALSE),"")</f>
        <v>CODE GENERIQUE</v>
      </c>
      <c r="K15" s="135">
        <f>Tableau2[[#This Row],[Qté]]</f>
        <v>1</v>
      </c>
      <c r="L15" s="135" t="str">
        <f>Tableau2[[#This Row],[Unité]]</f>
        <v>U</v>
      </c>
      <c r="M15" s="135">
        <f>Tableau2[[#This Row],[Qté]]</f>
        <v>1</v>
      </c>
      <c r="N15" s="135" t="str">
        <f>Tableau2[[#This Row],[Unité]]</f>
        <v>U</v>
      </c>
      <c r="O15" s="136">
        <f>Tableau2[[#This Row],[PU HT]]</f>
        <v>61.985714285714288</v>
      </c>
      <c r="P15" s="135" t="str">
        <f>IF(Tableau2[[#This Row],[Code]]&lt;&gt;"","0","")</f>
        <v>0</v>
      </c>
      <c r="Q15" s="135" t="str">
        <f>IF(Tableau2[[#This Row],[Code]]&lt;&gt;"","0","")</f>
        <v>0</v>
      </c>
      <c r="R15" s="135" t="str">
        <f>IF(Tableau2[[#This Row],[Code]]&lt;&gt;"","0","")</f>
        <v>0</v>
      </c>
      <c r="S15" s="135" t="str">
        <f>IF(Tableau2[[#This Row],[Code]]&lt;&gt;"","0","")</f>
        <v>0</v>
      </c>
      <c r="T15" s="137">
        <f>IFERROR(VLOOKUP(Tableau2[[#This Row],[Code]],produits!A:E,5,FALSE),"")</f>
        <v>0</v>
      </c>
      <c r="U15" s="74">
        <v>1</v>
      </c>
      <c r="V15" s="138" t="str">
        <f>IFERROR(VLOOKUP(H15,produits!A:M,9,FALSE),"")</f>
        <v>U</v>
      </c>
      <c r="W15" s="82">
        <v>61.985714285714288</v>
      </c>
      <c r="X15" s="62">
        <f>U15*W15</f>
        <v>61.985714285714288</v>
      </c>
      <c r="Y15" s="139"/>
      <c r="Z15" s="140"/>
      <c r="AA15" s="141"/>
      <c r="AB15" s="140">
        <f>Z15*((100-AA15)/100)</f>
        <v>0</v>
      </c>
      <c r="AC15" s="140">
        <f>IF(AB15="",W15-Z15,W15-AB15)</f>
        <v>61.985714285714288</v>
      </c>
      <c r="AD15" s="142">
        <f>IFERROR(AC15/W15,"")</f>
        <v>1</v>
      </c>
    </row>
    <row r="16" spans="1:32" ht="27.75" customHeight="1" x14ac:dyDescent="0.25">
      <c r="A16" s="130" t="s">
        <v>202</v>
      </c>
      <c r="B16" s="131" t="str">
        <f>IF(Tableau2[[#This Row],[Code]]&lt;&gt;"","0","")</f>
        <v>0</v>
      </c>
      <c r="C16" s="131" t="str">
        <f>IF(Tableau2[[#This Row],[Code]]&lt;&gt;"","0","")</f>
        <v>0</v>
      </c>
      <c r="D16" s="131" t="str">
        <f>IF(Tableau2[[#This Row],[Code]]&lt;&gt;"","0","")</f>
        <v>0</v>
      </c>
      <c r="E16" s="131" t="str">
        <f>IF(Tableau2[[#This Row],[Code]]&lt;&gt;"","A","")</f>
        <v>A</v>
      </c>
      <c r="F16" s="131" t="str">
        <f>IF(Tableau2[[#This Row],[Code]]&lt;&gt;"","D","")</f>
        <v>D</v>
      </c>
      <c r="G16" s="131" t="str">
        <f>IF(Tableau2[[#This Row],[Code]]&lt;&gt;"","0","")</f>
        <v>0</v>
      </c>
      <c r="H16" s="59" t="s">
        <v>15</v>
      </c>
      <c r="I16" s="133" t="str">
        <f>IFERROR(VLOOKUP(H16,produits!A:H,3,FALSE),"")</f>
        <v>GRILLE</v>
      </c>
      <c r="J16" s="134" t="str">
        <f>IFERROR(VLOOKUP(H16,produits!A:H,4,FALSE),"")</f>
        <v>CODE GENERIQUE</v>
      </c>
      <c r="K16" s="135">
        <f>Tableau2[[#This Row],[Qté]]</f>
        <v>1</v>
      </c>
      <c r="L16" s="135" t="str">
        <f>Tableau2[[#This Row],[Unité]]</f>
        <v>U</v>
      </c>
      <c r="M16" s="135">
        <f>Tableau2[[#This Row],[Qté]]</f>
        <v>1</v>
      </c>
      <c r="N16" s="135" t="str">
        <f>Tableau2[[#This Row],[Unité]]</f>
        <v>U</v>
      </c>
      <c r="O16" s="136">
        <f>Tableau2[[#This Row],[PU HT]]</f>
        <v>75.3857142857143</v>
      </c>
      <c r="P16" s="135" t="str">
        <f>IF(Tableau2[[#This Row],[Code]]&lt;&gt;"","0","")</f>
        <v>0</v>
      </c>
      <c r="Q16" s="135" t="str">
        <f>IF(Tableau2[[#This Row],[Code]]&lt;&gt;"","0","")</f>
        <v>0</v>
      </c>
      <c r="R16" s="135" t="str">
        <f>IF(Tableau2[[#This Row],[Code]]&lt;&gt;"","0","")</f>
        <v>0</v>
      </c>
      <c r="S16" s="135" t="str">
        <f>IF(Tableau2[[#This Row],[Code]]&lt;&gt;"","0","")</f>
        <v>0</v>
      </c>
      <c r="T16" s="137">
        <f>IFERROR(VLOOKUP(Tableau2[[#This Row],[Code]],produits!A:E,5,FALSE),"")</f>
        <v>0</v>
      </c>
      <c r="U16" s="74">
        <v>1</v>
      </c>
      <c r="V16" s="138" t="str">
        <f>IFERROR(VLOOKUP(H16,produits!A:M,9,FALSE),"")</f>
        <v>U</v>
      </c>
      <c r="W16" s="82">
        <v>75.3857142857143</v>
      </c>
      <c r="X16" s="62">
        <f>U16*W16</f>
        <v>75.3857142857143</v>
      </c>
      <c r="Y16" s="139"/>
      <c r="Z16" s="140"/>
      <c r="AA16" s="141"/>
      <c r="AB16" s="140">
        <f>Z16*((100-AA16)/100)</f>
        <v>0</v>
      </c>
      <c r="AC16" s="140">
        <f>IF(AB16="",W16-Z16,W16-AB16)</f>
        <v>75.3857142857143</v>
      </c>
      <c r="AD16" s="142">
        <f>IFERROR(AC16/W16,"")</f>
        <v>1</v>
      </c>
    </row>
    <row r="17" spans="1:30" ht="27.75" customHeight="1" x14ac:dyDescent="0.25">
      <c r="A17" s="130"/>
      <c r="B17" s="131" t="str">
        <f>IF(Tableau2[[#This Row],[Code]]&lt;&gt;"","0","")</f>
        <v>0</v>
      </c>
      <c r="C17" s="131" t="str">
        <f>IF(Tableau2[[#This Row],[Code]]&lt;&gt;"","0","")</f>
        <v>0</v>
      </c>
      <c r="D17" s="131" t="str">
        <f>IF(Tableau2[[#This Row],[Code]]&lt;&gt;"","0","")</f>
        <v>0</v>
      </c>
      <c r="E17" s="131" t="str">
        <f>IF(Tableau2[[#This Row],[Code]]&lt;&gt;"","A","")</f>
        <v>A</v>
      </c>
      <c r="F17" s="131" t="str">
        <f>IF(Tableau2[[#This Row],[Code]]&lt;&gt;"","D","")</f>
        <v>D</v>
      </c>
      <c r="G17" s="131" t="str">
        <f>IF(Tableau2[[#This Row],[Code]]&lt;&gt;"","0","")</f>
        <v>0</v>
      </c>
      <c r="H17" s="59" t="s">
        <v>15</v>
      </c>
      <c r="I17" s="133" t="str">
        <f>IFERROR(VLOOKUP(H17,produits!A:H,3,FALSE),"")</f>
        <v>GRILLE</v>
      </c>
      <c r="J17" s="134" t="str">
        <f>IFERROR(VLOOKUP(H17,produits!A:H,4,FALSE),"")</f>
        <v>CODE GENERIQUE</v>
      </c>
      <c r="K17" s="135">
        <f>Tableau2[[#This Row],[Qté]]</f>
        <v>1</v>
      </c>
      <c r="L17" s="135" t="str">
        <f>Tableau2[[#This Row],[Unité]]</f>
        <v>U</v>
      </c>
      <c r="M17" s="135">
        <f>Tableau2[[#This Row],[Qté]]</f>
        <v>1</v>
      </c>
      <c r="N17" s="135" t="str">
        <f>Tableau2[[#This Row],[Unité]]</f>
        <v>U</v>
      </c>
      <c r="O17" s="136">
        <f>Tableau2[[#This Row],[PU HT]]</f>
        <v>62.957142857142863</v>
      </c>
      <c r="P17" s="135" t="str">
        <f>IF(Tableau2[[#This Row],[Code]]&lt;&gt;"","0","")</f>
        <v>0</v>
      </c>
      <c r="Q17" s="135" t="str">
        <f>IF(Tableau2[[#This Row],[Code]]&lt;&gt;"","0","")</f>
        <v>0</v>
      </c>
      <c r="R17" s="135" t="str">
        <f>IF(Tableau2[[#This Row],[Code]]&lt;&gt;"","0","")</f>
        <v>0</v>
      </c>
      <c r="S17" s="135" t="str">
        <f>IF(Tableau2[[#This Row],[Code]]&lt;&gt;"","0","")</f>
        <v>0</v>
      </c>
      <c r="T17" s="137">
        <f>IFERROR(VLOOKUP(Tableau2[[#This Row],[Code]],produits!A:E,5,FALSE),"")</f>
        <v>0</v>
      </c>
      <c r="U17" s="74">
        <v>1</v>
      </c>
      <c r="V17" s="138" t="str">
        <f>IFERROR(VLOOKUP(H17,produits!A:M,9,FALSE),"")</f>
        <v>U</v>
      </c>
      <c r="W17" s="82">
        <v>62.957142857142863</v>
      </c>
      <c r="X17" s="62">
        <f>U17*W17</f>
        <v>62.957142857142863</v>
      </c>
      <c r="Y17" s="139"/>
      <c r="Z17" s="140"/>
      <c r="AA17" s="141"/>
      <c r="AB17" s="140">
        <f>Z17*((100-AA17)/100)</f>
        <v>0</v>
      </c>
      <c r="AC17" s="140">
        <f>IF(AB17="",W17-Z17,W17-AB17)</f>
        <v>62.957142857142863</v>
      </c>
      <c r="AD17" s="142">
        <f>IFERROR(AC17/W17,"")</f>
        <v>1</v>
      </c>
    </row>
    <row r="18" spans="1:30" ht="27.75" customHeight="1" x14ac:dyDescent="0.25">
      <c r="A18" s="130" t="s">
        <v>201</v>
      </c>
      <c r="B18" s="131" t="str">
        <f>IF(Tableau2[[#This Row],[Code]]&lt;&gt;"","0","")</f>
        <v>0</v>
      </c>
      <c r="C18" s="131" t="str">
        <f>IF(Tableau2[[#This Row],[Code]]&lt;&gt;"","0","")</f>
        <v>0</v>
      </c>
      <c r="D18" s="131" t="str">
        <f>IF(Tableau2[[#This Row],[Code]]&lt;&gt;"","0","")</f>
        <v>0</v>
      </c>
      <c r="E18" s="131" t="str">
        <f>IF(Tableau2[[#This Row],[Code]]&lt;&gt;"","A","")</f>
        <v>A</v>
      </c>
      <c r="F18" s="131" t="str">
        <f>IF(Tableau2[[#This Row],[Code]]&lt;&gt;"","D","")</f>
        <v>D</v>
      </c>
      <c r="G18" s="131" t="str">
        <f>IF(Tableau2[[#This Row],[Code]]&lt;&gt;"","0","")</f>
        <v>0</v>
      </c>
      <c r="H18" s="59" t="s">
        <v>15</v>
      </c>
      <c r="I18" s="133" t="str">
        <f>IFERROR(VLOOKUP(H18,produits!A:H,3,FALSE),"")</f>
        <v>GRILLE</v>
      </c>
      <c r="J18" s="134" t="str">
        <f>IFERROR(VLOOKUP(H18,produits!A:H,4,FALSE),"")</f>
        <v>CODE GENERIQUE</v>
      </c>
      <c r="K18" s="135">
        <f>Tableau2[[#This Row],[Qté]]</f>
        <v>1</v>
      </c>
      <c r="L18" s="135" t="str">
        <f>Tableau2[[#This Row],[Unité]]</f>
        <v>U</v>
      </c>
      <c r="M18" s="135">
        <f>Tableau2[[#This Row],[Qté]]</f>
        <v>1</v>
      </c>
      <c r="N18" s="135" t="str">
        <f>Tableau2[[#This Row],[Unité]]</f>
        <v>U</v>
      </c>
      <c r="O18" s="136">
        <f>Tableau2[[#This Row],[PU HT]]</f>
        <v>75.3857142857143</v>
      </c>
      <c r="P18" s="135" t="str">
        <f>IF(Tableau2[[#This Row],[Code]]&lt;&gt;"","0","")</f>
        <v>0</v>
      </c>
      <c r="Q18" s="135" t="str">
        <f>IF(Tableau2[[#This Row],[Code]]&lt;&gt;"","0","")</f>
        <v>0</v>
      </c>
      <c r="R18" s="135" t="str">
        <f>IF(Tableau2[[#This Row],[Code]]&lt;&gt;"","0","")</f>
        <v>0</v>
      </c>
      <c r="S18" s="135" t="str">
        <f>IF(Tableau2[[#This Row],[Code]]&lt;&gt;"","0","")</f>
        <v>0</v>
      </c>
      <c r="T18" s="137">
        <f>IFERROR(VLOOKUP(Tableau2[[#This Row],[Code]],produits!A:E,5,FALSE),"")</f>
        <v>0</v>
      </c>
      <c r="U18" s="74">
        <v>1</v>
      </c>
      <c r="V18" s="138" t="str">
        <f>IFERROR(VLOOKUP(H18,produits!A:M,9,FALSE),"")</f>
        <v>U</v>
      </c>
      <c r="W18" s="82">
        <v>75.3857142857143</v>
      </c>
      <c r="X18" s="62">
        <f>U18*W18</f>
        <v>75.3857142857143</v>
      </c>
      <c r="Y18" s="139"/>
      <c r="Z18" s="140"/>
      <c r="AA18" s="141"/>
      <c r="AB18" s="140">
        <f>Z18*((100-AA18)/100)</f>
        <v>0</v>
      </c>
      <c r="AC18" s="140">
        <f>IF(AB18="",W18-Z18,W18-AB18)</f>
        <v>75.3857142857143</v>
      </c>
      <c r="AD18" s="142">
        <f>IFERROR(AC18/W18,"")</f>
        <v>1</v>
      </c>
    </row>
    <row r="19" spans="1:30" ht="27.75" customHeight="1" x14ac:dyDescent="0.25">
      <c r="A19" s="130"/>
      <c r="B19" s="131" t="str">
        <f>IF(Tableau2[[#This Row],[Code]]&lt;&gt;"","0","")</f>
        <v>0</v>
      </c>
      <c r="C19" s="131" t="str">
        <f>IF(Tableau2[[#This Row],[Code]]&lt;&gt;"","0","")</f>
        <v>0</v>
      </c>
      <c r="D19" s="131" t="str">
        <f>IF(Tableau2[[#This Row],[Code]]&lt;&gt;"","0","")</f>
        <v>0</v>
      </c>
      <c r="E19" s="131" t="str">
        <f>IF(Tableau2[[#This Row],[Code]]&lt;&gt;"","A","")</f>
        <v>A</v>
      </c>
      <c r="F19" s="131" t="str">
        <f>IF(Tableau2[[#This Row],[Code]]&lt;&gt;"","D","")</f>
        <v>D</v>
      </c>
      <c r="G19" s="131" t="str">
        <f>IF(Tableau2[[#This Row],[Code]]&lt;&gt;"","0","")</f>
        <v>0</v>
      </c>
      <c r="H19" s="59" t="s">
        <v>15</v>
      </c>
      <c r="I19" s="133" t="str">
        <f>IFERROR(VLOOKUP(H19,produits!A:H,3,FALSE),"")</f>
        <v>GRILLE</v>
      </c>
      <c r="J19" s="134" t="str">
        <f>IFERROR(VLOOKUP(H19,produits!A:H,4,FALSE),"")</f>
        <v>CODE GENERIQUE</v>
      </c>
      <c r="K19" s="135">
        <f>Tableau2[[#This Row],[Qté]]</f>
        <v>1</v>
      </c>
      <c r="L19" s="135" t="str">
        <f>Tableau2[[#This Row],[Unité]]</f>
        <v>U</v>
      </c>
      <c r="M19" s="135">
        <f>Tableau2[[#This Row],[Qté]]</f>
        <v>1</v>
      </c>
      <c r="N19" s="135" t="str">
        <f>Tableau2[[#This Row],[Unité]]</f>
        <v>U</v>
      </c>
      <c r="O19" s="136">
        <f>Tableau2[[#This Row],[PU HT]]</f>
        <v>62.957142857142863</v>
      </c>
      <c r="P19" s="135" t="str">
        <f>IF(Tableau2[[#This Row],[Code]]&lt;&gt;"","0","")</f>
        <v>0</v>
      </c>
      <c r="Q19" s="135" t="str">
        <f>IF(Tableau2[[#This Row],[Code]]&lt;&gt;"","0","")</f>
        <v>0</v>
      </c>
      <c r="R19" s="135" t="str">
        <f>IF(Tableau2[[#This Row],[Code]]&lt;&gt;"","0","")</f>
        <v>0</v>
      </c>
      <c r="S19" s="135" t="str">
        <f>IF(Tableau2[[#This Row],[Code]]&lt;&gt;"","0","")</f>
        <v>0</v>
      </c>
      <c r="T19" s="137">
        <f>IFERROR(VLOOKUP(Tableau2[[#This Row],[Code]],produits!A:E,5,FALSE),"")</f>
        <v>0</v>
      </c>
      <c r="U19" s="74">
        <v>1</v>
      </c>
      <c r="V19" s="138" t="str">
        <f>IFERROR(VLOOKUP(H19,produits!A:M,9,FALSE),"")</f>
        <v>U</v>
      </c>
      <c r="W19" s="82">
        <v>62.957142857142863</v>
      </c>
      <c r="X19" s="62">
        <f>U19*W19</f>
        <v>62.957142857142863</v>
      </c>
      <c r="Y19" s="139"/>
      <c r="Z19" s="140"/>
      <c r="AA19" s="141"/>
      <c r="AB19" s="140">
        <f>Z19*((100-AA19)/100)</f>
        <v>0</v>
      </c>
      <c r="AC19" s="140">
        <f>IF(AB19="",W19-Z19,W19-AB19)</f>
        <v>62.957142857142863</v>
      </c>
      <c r="AD19" s="142">
        <f>IFERROR(AC19/W19,"")</f>
        <v>1</v>
      </c>
    </row>
    <row r="20" spans="1:30" ht="27.75" customHeight="1" x14ac:dyDescent="0.25">
      <c r="A20" s="130" t="s">
        <v>200</v>
      </c>
      <c r="B20" s="131" t="str">
        <f>IF(Tableau2[[#This Row],[Code]]&lt;&gt;"","0","")</f>
        <v>0</v>
      </c>
      <c r="C20" s="131" t="str">
        <f>IF(Tableau2[[#This Row],[Code]]&lt;&gt;"","0","")</f>
        <v>0</v>
      </c>
      <c r="D20" s="131" t="str">
        <f>IF(Tableau2[[#This Row],[Code]]&lt;&gt;"","0","")</f>
        <v>0</v>
      </c>
      <c r="E20" s="131" t="str">
        <f>IF(Tableau2[[#This Row],[Code]]&lt;&gt;"","A","")</f>
        <v>A</v>
      </c>
      <c r="F20" s="131" t="str">
        <f>IF(Tableau2[[#This Row],[Code]]&lt;&gt;"","D","")</f>
        <v>D</v>
      </c>
      <c r="G20" s="131" t="str">
        <f>IF(Tableau2[[#This Row],[Code]]&lt;&gt;"","0","")</f>
        <v>0</v>
      </c>
      <c r="H20" s="59" t="s">
        <v>15</v>
      </c>
      <c r="I20" s="133" t="str">
        <f>IFERROR(VLOOKUP(H20,produits!A:H,3,FALSE),"")</f>
        <v>GRILLE</v>
      </c>
      <c r="J20" s="134" t="str">
        <f>IFERROR(VLOOKUP(H20,produits!A:H,4,FALSE),"")</f>
        <v>CODE GENERIQUE</v>
      </c>
      <c r="K20" s="135">
        <f>Tableau2[[#This Row],[Qté]]</f>
        <v>1</v>
      </c>
      <c r="L20" s="135" t="str">
        <f>Tableau2[[#This Row],[Unité]]</f>
        <v>U</v>
      </c>
      <c r="M20" s="135">
        <f>Tableau2[[#This Row],[Qté]]</f>
        <v>1</v>
      </c>
      <c r="N20" s="135" t="str">
        <f>Tableau2[[#This Row],[Unité]]</f>
        <v>U</v>
      </c>
      <c r="O20" s="136">
        <f>Tableau2[[#This Row],[PU HT]]</f>
        <v>75.3857142857143</v>
      </c>
      <c r="P20" s="135" t="str">
        <f>IF(Tableau2[[#This Row],[Code]]&lt;&gt;"","0","")</f>
        <v>0</v>
      </c>
      <c r="Q20" s="135" t="str">
        <f>IF(Tableau2[[#This Row],[Code]]&lt;&gt;"","0","")</f>
        <v>0</v>
      </c>
      <c r="R20" s="135" t="str">
        <f>IF(Tableau2[[#This Row],[Code]]&lt;&gt;"","0","")</f>
        <v>0</v>
      </c>
      <c r="S20" s="135" t="str">
        <f>IF(Tableau2[[#This Row],[Code]]&lt;&gt;"","0","")</f>
        <v>0</v>
      </c>
      <c r="T20" s="137">
        <f>IFERROR(VLOOKUP(Tableau2[[#This Row],[Code]],produits!A:E,5,FALSE),"")</f>
        <v>0</v>
      </c>
      <c r="U20" s="74">
        <v>1</v>
      </c>
      <c r="V20" s="138" t="str">
        <f>IFERROR(VLOOKUP(H20,produits!A:M,9,FALSE),"")</f>
        <v>U</v>
      </c>
      <c r="W20" s="82">
        <v>75.3857142857143</v>
      </c>
      <c r="X20" s="62">
        <f>U20*W20</f>
        <v>75.3857142857143</v>
      </c>
      <c r="Y20" s="139"/>
      <c r="Z20" s="140"/>
      <c r="AA20" s="141"/>
      <c r="AB20" s="140">
        <f>Z20*((100-AA20)/100)</f>
        <v>0</v>
      </c>
      <c r="AC20" s="140">
        <f>IF(AB20="",W20-Z20,W20-AB20)</f>
        <v>75.3857142857143</v>
      </c>
      <c r="AD20" s="142">
        <f>IFERROR(AC20/W20,"")</f>
        <v>1</v>
      </c>
    </row>
    <row r="21" spans="1:30" ht="27.75" customHeight="1" x14ac:dyDescent="0.25">
      <c r="A21" s="130"/>
      <c r="B21" s="131" t="str">
        <f>IF(Tableau2[[#This Row],[Code]]&lt;&gt;"","0","")</f>
        <v>0</v>
      </c>
      <c r="C21" s="131" t="str">
        <f>IF(Tableau2[[#This Row],[Code]]&lt;&gt;"","0","")</f>
        <v>0</v>
      </c>
      <c r="D21" s="131" t="str">
        <f>IF(Tableau2[[#This Row],[Code]]&lt;&gt;"","0","")</f>
        <v>0</v>
      </c>
      <c r="E21" s="131" t="str">
        <f>IF(Tableau2[[#This Row],[Code]]&lt;&gt;"","A","")</f>
        <v>A</v>
      </c>
      <c r="F21" s="131" t="str">
        <f>IF(Tableau2[[#This Row],[Code]]&lt;&gt;"","D","")</f>
        <v>D</v>
      </c>
      <c r="G21" s="131" t="str">
        <f>IF(Tableau2[[#This Row],[Code]]&lt;&gt;"","0","")</f>
        <v>0</v>
      </c>
      <c r="H21" s="59" t="s">
        <v>15</v>
      </c>
      <c r="I21" s="133" t="str">
        <f>IFERROR(VLOOKUP(H21,produits!A:H,3,FALSE),"")</f>
        <v>GRILLE</v>
      </c>
      <c r="J21" s="134" t="str">
        <f>IFERROR(VLOOKUP(H21,produits!A:H,4,FALSE),"")</f>
        <v>CODE GENERIQUE</v>
      </c>
      <c r="K21" s="135">
        <f>Tableau2[[#This Row],[Qté]]</f>
        <v>1</v>
      </c>
      <c r="L21" s="135" t="str">
        <f>Tableau2[[#This Row],[Unité]]</f>
        <v>U</v>
      </c>
      <c r="M21" s="135">
        <f>Tableau2[[#This Row],[Qté]]</f>
        <v>1</v>
      </c>
      <c r="N21" s="135" t="str">
        <f>Tableau2[[#This Row],[Unité]]</f>
        <v>U</v>
      </c>
      <c r="O21" s="136">
        <f>Tableau2[[#This Row],[PU HT]]</f>
        <v>62.957142857142863</v>
      </c>
      <c r="P21" s="135" t="str">
        <f>IF(Tableau2[[#This Row],[Code]]&lt;&gt;"","0","")</f>
        <v>0</v>
      </c>
      <c r="Q21" s="135" t="str">
        <f>IF(Tableau2[[#This Row],[Code]]&lt;&gt;"","0","")</f>
        <v>0</v>
      </c>
      <c r="R21" s="135" t="str">
        <f>IF(Tableau2[[#This Row],[Code]]&lt;&gt;"","0","")</f>
        <v>0</v>
      </c>
      <c r="S21" s="135" t="str">
        <f>IF(Tableau2[[#This Row],[Code]]&lt;&gt;"","0","")</f>
        <v>0</v>
      </c>
      <c r="T21" s="137">
        <f>IFERROR(VLOOKUP(Tableau2[[#This Row],[Code]],produits!A:E,5,FALSE),"")</f>
        <v>0</v>
      </c>
      <c r="U21" s="74">
        <v>1</v>
      </c>
      <c r="V21" s="138" t="str">
        <f>IFERROR(VLOOKUP(H21,produits!A:M,9,FALSE),"")</f>
        <v>U</v>
      </c>
      <c r="W21" s="82">
        <v>62.957142857142863</v>
      </c>
      <c r="X21" s="62">
        <f>U21*W21</f>
        <v>62.957142857142863</v>
      </c>
      <c r="Y21" s="139"/>
      <c r="Z21" s="140"/>
      <c r="AA21" s="141"/>
      <c r="AB21" s="140">
        <f>Z21*((100-AA21)/100)</f>
        <v>0</v>
      </c>
      <c r="AC21" s="140">
        <f>IF(AB21="",W21-Z21,W21-AB21)</f>
        <v>62.957142857142863</v>
      </c>
      <c r="AD21" s="142">
        <f>IFERROR(AC21/W21,"")</f>
        <v>1</v>
      </c>
    </row>
    <row r="22" spans="1:30" ht="27.75" customHeight="1" x14ac:dyDescent="0.25">
      <c r="A22" s="130" t="s">
        <v>199</v>
      </c>
      <c r="B22" s="131" t="str">
        <f>IF(Tableau2[[#This Row],[Code]]&lt;&gt;"","0","")</f>
        <v>0</v>
      </c>
      <c r="C22" s="131" t="str">
        <f>IF(Tableau2[[#This Row],[Code]]&lt;&gt;"","0","")</f>
        <v>0</v>
      </c>
      <c r="D22" s="131" t="str">
        <f>IF(Tableau2[[#This Row],[Code]]&lt;&gt;"","0","")</f>
        <v>0</v>
      </c>
      <c r="E22" s="131" t="str">
        <f>IF(Tableau2[[#This Row],[Code]]&lt;&gt;"","A","")</f>
        <v>A</v>
      </c>
      <c r="F22" s="131" t="str">
        <f>IF(Tableau2[[#This Row],[Code]]&lt;&gt;"","D","")</f>
        <v>D</v>
      </c>
      <c r="G22" s="131" t="str">
        <f>IF(Tableau2[[#This Row],[Code]]&lt;&gt;"","0","")</f>
        <v>0</v>
      </c>
      <c r="H22" s="59" t="s">
        <v>15</v>
      </c>
      <c r="I22" s="133" t="str">
        <f>IFERROR(VLOOKUP(H22,produits!A:H,3,FALSE),"")</f>
        <v>GRILLE</v>
      </c>
      <c r="J22" s="134" t="str">
        <f>IFERROR(VLOOKUP(H22,produits!A:H,4,FALSE),"")</f>
        <v>CODE GENERIQUE</v>
      </c>
      <c r="K22" s="135">
        <f>Tableau2[[#This Row],[Qté]]</f>
        <v>1</v>
      </c>
      <c r="L22" s="135" t="str">
        <f>Tableau2[[#This Row],[Unité]]</f>
        <v>U</v>
      </c>
      <c r="M22" s="135">
        <f>Tableau2[[#This Row],[Qté]]</f>
        <v>1</v>
      </c>
      <c r="N22" s="135" t="str">
        <f>Tableau2[[#This Row],[Unité]]</f>
        <v>U</v>
      </c>
      <c r="O22" s="136">
        <f>Tableau2[[#This Row],[PU HT]]</f>
        <v>75.3857142857143</v>
      </c>
      <c r="P22" s="135" t="str">
        <f>IF(Tableau2[[#This Row],[Code]]&lt;&gt;"","0","")</f>
        <v>0</v>
      </c>
      <c r="Q22" s="135" t="str">
        <f>IF(Tableau2[[#This Row],[Code]]&lt;&gt;"","0","")</f>
        <v>0</v>
      </c>
      <c r="R22" s="135" t="str">
        <f>IF(Tableau2[[#This Row],[Code]]&lt;&gt;"","0","")</f>
        <v>0</v>
      </c>
      <c r="S22" s="135" t="str">
        <f>IF(Tableau2[[#This Row],[Code]]&lt;&gt;"","0","")</f>
        <v>0</v>
      </c>
      <c r="T22" s="137">
        <f>IFERROR(VLOOKUP(Tableau2[[#This Row],[Code]],produits!A:E,5,FALSE),"")</f>
        <v>0</v>
      </c>
      <c r="U22" s="74">
        <v>1</v>
      </c>
      <c r="V22" s="138" t="str">
        <f>IFERROR(VLOOKUP(H22,produits!A:M,9,FALSE),"")</f>
        <v>U</v>
      </c>
      <c r="W22" s="82">
        <v>75.3857142857143</v>
      </c>
      <c r="X22" s="62">
        <f>U22*W22</f>
        <v>75.3857142857143</v>
      </c>
      <c r="Y22" s="139"/>
      <c r="Z22" s="140"/>
      <c r="AA22" s="141"/>
      <c r="AB22" s="140">
        <f>Z22*((100-AA22)/100)</f>
        <v>0</v>
      </c>
      <c r="AC22" s="140">
        <f>IF(AB22="",W22-Z22,W22-AB22)</f>
        <v>75.3857142857143</v>
      </c>
      <c r="AD22" s="142">
        <f>IFERROR(AC22/W22,"")</f>
        <v>1</v>
      </c>
    </row>
    <row r="23" spans="1:30" ht="27.75" customHeight="1" x14ac:dyDescent="0.25">
      <c r="A23" s="130"/>
      <c r="B23" s="131" t="str">
        <f>IF(Tableau2[[#This Row],[Code]]&lt;&gt;"","0","")</f>
        <v>0</v>
      </c>
      <c r="C23" s="131" t="str">
        <f>IF(Tableau2[[#This Row],[Code]]&lt;&gt;"","0","")</f>
        <v>0</v>
      </c>
      <c r="D23" s="131" t="str">
        <f>IF(Tableau2[[#This Row],[Code]]&lt;&gt;"","0","")</f>
        <v>0</v>
      </c>
      <c r="E23" s="131" t="str">
        <f>IF(Tableau2[[#This Row],[Code]]&lt;&gt;"","A","")</f>
        <v>A</v>
      </c>
      <c r="F23" s="131" t="str">
        <f>IF(Tableau2[[#This Row],[Code]]&lt;&gt;"","D","")</f>
        <v>D</v>
      </c>
      <c r="G23" s="131" t="str">
        <f>IF(Tableau2[[#This Row],[Code]]&lt;&gt;"","0","")</f>
        <v>0</v>
      </c>
      <c r="H23" s="59" t="s">
        <v>15</v>
      </c>
      <c r="I23" s="133" t="str">
        <f>IFERROR(VLOOKUP(H23,produits!A:H,3,FALSE),"")</f>
        <v>GRILLE</v>
      </c>
      <c r="J23" s="134" t="str">
        <f>IFERROR(VLOOKUP(H23,produits!A:H,4,FALSE),"")</f>
        <v>CODE GENERIQUE</v>
      </c>
      <c r="K23" s="135">
        <f>Tableau2[[#This Row],[Qté]]</f>
        <v>1</v>
      </c>
      <c r="L23" s="135" t="str">
        <f>Tableau2[[#This Row],[Unité]]</f>
        <v>U</v>
      </c>
      <c r="M23" s="135">
        <f>Tableau2[[#This Row],[Qté]]</f>
        <v>1</v>
      </c>
      <c r="N23" s="135" t="str">
        <f>Tableau2[[#This Row],[Unité]]</f>
        <v>U</v>
      </c>
      <c r="O23" s="136">
        <f>Tableau2[[#This Row],[PU HT]]</f>
        <v>62.957142857142863</v>
      </c>
      <c r="P23" s="135" t="str">
        <f>IF(Tableau2[[#This Row],[Code]]&lt;&gt;"","0","")</f>
        <v>0</v>
      </c>
      <c r="Q23" s="135" t="str">
        <f>IF(Tableau2[[#This Row],[Code]]&lt;&gt;"","0","")</f>
        <v>0</v>
      </c>
      <c r="R23" s="135" t="str">
        <f>IF(Tableau2[[#This Row],[Code]]&lt;&gt;"","0","")</f>
        <v>0</v>
      </c>
      <c r="S23" s="135" t="str">
        <f>IF(Tableau2[[#This Row],[Code]]&lt;&gt;"","0","")</f>
        <v>0</v>
      </c>
      <c r="T23" s="137">
        <f>IFERROR(VLOOKUP(Tableau2[[#This Row],[Code]],produits!A:E,5,FALSE),"")</f>
        <v>0</v>
      </c>
      <c r="U23" s="74">
        <v>1</v>
      </c>
      <c r="V23" s="138" t="str">
        <f>IFERROR(VLOOKUP(H23,produits!A:M,9,FALSE),"")</f>
        <v>U</v>
      </c>
      <c r="W23" s="82">
        <v>62.957142857142863</v>
      </c>
      <c r="X23" s="62">
        <f>U23*W23</f>
        <v>62.957142857142863</v>
      </c>
      <c r="Y23" s="139"/>
      <c r="Z23" s="140"/>
      <c r="AA23" s="141"/>
      <c r="AB23" s="140">
        <f>Z23*((100-AA23)/100)</f>
        <v>0</v>
      </c>
      <c r="AC23" s="140">
        <f>IF(AB23="",W23-Z23,W23-AB23)</f>
        <v>62.957142857142863</v>
      </c>
      <c r="AD23" s="142">
        <f>IFERROR(AC23/W23,"")</f>
        <v>1</v>
      </c>
    </row>
    <row r="24" spans="1:30" ht="27.75" customHeight="1" x14ac:dyDescent="0.25">
      <c r="A24" s="130" t="s">
        <v>198</v>
      </c>
      <c r="B24" s="131" t="str">
        <f>IF(Tableau2[[#This Row],[Code]]&lt;&gt;"","0","")</f>
        <v>0</v>
      </c>
      <c r="C24" s="131" t="str">
        <f>IF(Tableau2[[#This Row],[Code]]&lt;&gt;"","0","")</f>
        <v>0</v>
      </c>
      <c r="D24" s="131" t="str">
        <f>IF(Tableau2[[#This Row],[Code]]&lt;&gt;"","0","")</f>
        <v>0</v>
      </c>
      <c r="E24" s="131" t="str">
        <f>IF(Tableau2[[#This Row],[Code]]&lt;&gt;"","A","")</f>
        <v>A</v>
      </c>
      <c r="F24" s="131" t="str">
        <f>IF(Tableau2[[#This Row],[Code]]&lt;&gt;"","D","")</f>
        <v>D</v>
      </c>
      <c r="G24" s="131" t="str">
        <f>IF(Tableau2[[#This Row],[Code]]&lt;&gt;"","0","")</f>
        <v>0</v>
      </c>
      <c r="H24" s="59" t="s">
        <v>15</v>
      </c>
      <c r="I24" s="133" t="str">
        <f>IFERROR(VLOOKUP(H24,produits!A:H,3,FALSE),"")</f>
        <v>GRILLE</v>
      </c>
      <c r="J24" s="134" t="str">
        <f>IFERROR(VLOOKUP(H24,produits!A:H,4,FALSE),"")</f>
        <v>CODE GENERIQUE</v>
      </c>
      <c r="K24" s="135">
        <f>Tableau2[[#This Row],[Qté]]</f>
        <v>1</v>
      </c>
      <c r="L24" s="135" t="str">
        <f>Tableau2[[#This Row],[Unité]]</f>
        <v>U</v>
      </c>
      <c r="M24" s="135">
        <f>Tableau2[[#This Row],[Qté]]</f>
        <v>1</v>
      </c>
      <c r="N24" s="135" t="str">
        <f>Tableau2[[#This Row],[Unité]]</f>
        <v>U</v>
      </c>
      <c r="O24" s="136">
        <f>Tableau2[[#This Row],[PU HT]]</f>
        <v>108.84285714285714</v>
      </c>
      <c r="P24" s="135" t="str">
        <f>IF(Tableau2[[#This Row],[Code]]&lt;&gt;"","0","")</f>
        <v>0</v>
      </c>
      <c r="Q24" s="135" t="str">
        <f>IF(Tableau2[[#This Row],[Code]]&lt;&gt;"","0","")</f>
        <v>0</v>
      </c>
      <c r="R24" s="135" t="str">
        <f>IF(Tableau2[[#This Row],[Code]]&lt;&gt;"","0","")</f>
        <v>0</v>
      </c>
      <c r="S24" s="135" t="str">
        <f>IF(Tableau2[[#This Row],[Code]]&lt;&gt;"","0","")</f>
        <v>0</v>
      </c>
      <c r="T24" s="137">
        <f>IFERROR(VLOOKUP(Tableau2[[#This Row],[Code]],produits!A:E,5,FALSE),"")</f>
        <v>0</v>
      </c>
      <c r="U24" s="74">
        <v>1</v>
      </c>
      <c r="V24" s="138" t="str">
        <f>IFERROR(VLOOKUP(H24,produits!A:M,9,FALSE),"")</f>
        <v>U</v>
      </c>
      <c r="W24" s="82">
        <v>108.84285714285714</v>
      </c>
      <c r="X24" s="62">
        <f>U24*W24</f>
        <v>108.84285714285714</v>
      </c>
      <c r="Y24" s="139"/>
      <c r="Z24" s="140"/>
      <c r="AA24" s="141"/>
      <c r="AB24" s="140">
        <f>Z24*((100-AA24)/100)</f>
        <v>0</v>
      </c>
      <c r="AC24" s="140">
        <f>IF(AB24="",W24-Z24,W24-AB24)</f>
        <v>108.84285714285714</v>
      </c>
      <c r="AD24" s="142">
        <f>IFERROR(AC24/W24,"")</f>
        <v>1</v>
      </c>
    </row>
    <row r="25" spans="1:30" ht="27.75" customHeight="1" x14ac:dyDescent="0.25">
      <c r="A25" s="130"/>
      <c r="B25" s="131" t="str">
        <f>IF(Tableau2[[#This Row],[Code]]&lt;&gt;"","0","")</f>
        <v>0</v>
      </c>
      <c r="C25" s="131" t="str">
        <f>IF(Tableau2[[#This Row],[Code]]&lt;&gt;"","0","")</f>
        <v>0</v>
      </c>
      <c r="D25" s="131" t="str">
        <f>IF(Tableau2[[#This Row],[Code]]&lt;&gt;"","0","")</f>
        <v>0</v>
      </c>
      <c r="E25" s="131" t="str">
        <f>IF(Tableau2[[#This Row],[Code]]&lt;&gt;"","A","")</f>
        <v>A</v>
      </c>
      <c r="F25" s="131" t="str">
        <f>IF(Tableau2[[#This Row],[Code]]&lt;&gt;"","D","")</f>
        <v>D</v>
      </c>
      <c r="G25" s="131" t="str">
        <f>IF(Tableau2[[#This Row],[Code]]&lt;&gt;"","0","")</f>
        <v>0</v>
      </c>
      <c r="H25" s="59" t="s">
        <v>15</v>
      </c>
      <c r="I25" s="133" t="str">
        <f>IFERROR(VLOOKUP(H25,produits!A:H,3,FALSE),"")</f>
        <v>GRILLE</v>
      </c>
      <c r="J25" s="134" t="str">
        <f>IFERROR(VLOOKUP(H25,produits!A:H,4,FALSE),"")</f>
        <v>CODE GENERIQUE</v>
      </c>
      <c r="K25" s="135">
        <f>Tableau2[[#This Row],[Qté]]</f>
        <v>1</v>
      </c>
      <c r="L25" s="135" t="str">
        <f>Tableau2[[#This Row],[Unité]]</f>
        <v>U</v>
      </c>
      <c r="M25" s="135">
        <f>Tableau2[[#This Row],[Qté]]</f>
        <v>1</v>
      </c>
      <c r="N25" s="135" t="str">
        <f>Tableau2[[#This Row],[Unité]]</f>
        <v>U</v>
      </c>
      <c r="O25" s="136">
        <f>Tableau2[[#This Row],[PU HT]]</f>
        <v>91.51428571428572</v>
      </c>
      <c r="P25" s="135" t="str">
        <f>IF(Tableau2[[#This Row],[Code]]&lt;&gt;"","0","")</f>
        <v>0</v>
      </c>
      <c r="Q25" s="135" t="str">
        <f>IF(Tableau2[[#This Row],[Code]]&lt;&gt;"","0","")</f>
        <v>0</v>
      </c>
      <c r="R25" s="135" t="str">
        <f>IF(Tableau2[[#This Row],[Code]]&lt;&gt;"","0","")</f>
        <v>0</v>
      </c>
      <c r="S25" s="135" t="str">
        <f>IF(Tableau2[[#This Row],[Code]]&lt;&gt;"","0","")</f>
        <v>0</v>
      </c>
      <c r="T25" s="137">
        <f>IFERROR(VLOOKUP(Tableau2[[#This Row],[Code]],produits!A:E,5,FALSE),"")</f>
        <v>0</v>
      </c>
      <c r="U25" s="74">
        <v>1</v>
      </c>
      <c r="V25" s="138" t="str">
        <f>IFERROR(VLOOKUP(H25,produits!A:M,9,FALSE),"")</f>
        <v>U</v>
      </c>
      <c r="W25" s="82">
        <v>91.51428571428572</v>
      </c>
      <c r="X25" s="62">
        <f>U25*W25</f>
        <v>91.51428571428572</v>
      </c>
      <c r="Y25" s="139"/>
      <c r="Z25" s="140"/>
      <c r="AA25" s="141"/>
      <c r="AB25" s="140">
        <f>Z25*((100-AA25)/100)</f>
        <v>0</v>
      </c>
      <c r="AC25" s="140">
        <f>IF(AB25="",W25-Z25,W25-AB25)</f>
        <v>91.51428571428572</v>
      </c>
      <c r="AD25" s="142">
        <f>IFERROR(AC25/W25,"")</f>
        <v>1</v>
      </c>
    </row>
    <row r="26" spans="1:30" ht="27.75" customHeight="1" x14ac:dyDescent="0.25">
      <c r="A26" s="130" t="s">
        <v>197</v>
      </c>
      <c r="B26" s="131" t="str">
        <f>IF(Tableau2[[#This Row],[Code]]&lt;&gt;"","0","")</f>
        <v>0</v>
      </c>
      <c r="C26" s="131" t="str">
        <f>IF(Tableau2[[#This Row],[Code]]&lt;&gt;"","0","")</f>
        <v>0</v>
      </c>
      <c r="D26" s="131" t="str">
        <f>IF(Tableau2[[#This Row],[Code]]&lt;&gt;"","0","")</f>
        <v>0</v>
      </c>
      <c r="E26" s="131" t="str">
        <f>IF(Tableau2[[#This Row],[Code]]&lt;&gt;"","A","")</f>
        <v>A</v>
      </c>
      <c r="F26" s="131" t="str">
        <f>IF(Tableau2[[#This Row],[Code]]&lt;&gt;"","D","")</f>
        <v>D</v>
      </c>
      <c r="G26" s="131" t="str">
        <f>IF(Tableau2[[#This Row],[Code]]&lt;&gt;"","0","")</f>
        <v>0</v>
      </c>
      <c r="H26" s="59" t="s">
        <v>15</v>
      </c>
      <c r="I26" s="133" t="str">
        <f>IFERROR(VLOOKUP(H26,produits!A:H,3,FALSE),"")</f>
        <v>GRILLE</v>
      </c>
      <c r="J26" s="134" t="str">
        <f>IFERROR(VLOOKUP(H26,produits!A:H,4,FALSE),"")</f>
        <v>CODE GENERIQUE</v>
      </c>
      <c r="K26" s="135">
        <f>Tableau2[[#This Row],[Qté]]</f>
        <v>1</v>
      </c>
      <c r="L26" s="135" t="str">
        <f>Tableau2[[#This Row],[Unité]]</f>
        <v>U</v>
      </c>
      <c r="M26" s="135">
        <f>Tableau2[[#This Row],[Qté]]</f>
        <v>1</v>
      </c>
      <c r="N26" s="135" t="str">
        <f>Tableau2[[#This Row],[Unité]]</f>
        <v>U</v>
      </c>
      <c r="O26" s="136">
        <f>Tableau2[[#This Row],[PU HT]]</f>
        <v>103.12857142857143</v>
      </c>
      <c r="P26" s="135" t="str">
        <f>IF(Tableau2[[#This Row],[Code]]&lt;&gt;"","0","")</f>
        <v>0</v>
      </c>
      <c r="Q26" s="135" t="str">
        <f>IF(Tableau2[[#This Row],[Code]]&lt;&gt;"","0","")</f>
        <v>0</v>
      </c>
      <c r="R26" s="135" t="str">
        <f>IF(Tableau2[[#This Row],[Code]]&lt;&gt;"","0","")</f>
        <v>0</v>
      </c>
      <c r="S26" s="135" t="str">
        <f>IF(Tableau2[[#This Row],[Code]]&lt;&gt;"","0","")</f>
        <v>0</v>
      </c>
      <c r="T26" s="137">
        <f>IFERROR(VLOOKUP(Tableau2[[#This Row],[Code]],produits!A:E,5,FALSE),"")</f>
        <v>0</v>
      </c>
      <c r="U26" s="74">
        <v>1</v>
      </c>
      <c r="V26" s="138" t="str">
        <f>IFERROR(VLOOKUP(H26,produits!A:M,9,FALSE),"")</f>
        <v>U</v>
      </c>
      <c r="W26" s="82">
        <v>103.12857142857143</v>
      </c>
      <c r="X26" s="62">
        <f>U26*W26</f>
        <v>103.12857142857143</v>
      </c>
      <c r="Y26" s="139"/>
      <c r="Z26" s="140"/>
      <c r="AA26" s="141"/>
      <c r="AB26" s="140">
        <f>Z26*((100-AA26)/100)</f>
        <v>0</v>
      </c>
      <c r="AC26" s="140">
        <f>IF(AB26="",W26-Z26,W26-AB26)</f>
        <v>103.12857142857143</v>
      </c>
      <c r="AD26" s="142">
        <f>IFERROR(AC26/W26,"")</f>
        <v>1</v>
      </c>
    </row>
    <row r="27" spans="1:30" ht="27.75" customHeight="1" x14ac:dyDescent="0.25">
      <c r="A27" s="130" t="s">
        <v>196</v>
      </c>
      <c r="B27" s="131" t="str">
        <f>IF(Tableau2[[#This Row],[Code]]&lt;&gt;"","0","")</f>
        <v>0</v>
      </c>
      <c r="C27" s="131" t="str">
        <f>IF(Tableau2[[#This Row],[Code]]&lt;&gt;"","0","")</f>
        <v>0</v>
      </c>
      <c r="D27" s="131" t="str">
        <f>IF(Tableau2[[#This Row],[Code]]&lt;&gt;"","0","")</f>
        <v>0</v>
      </c>
      <c r="E27" s="131" t="str">
        <f>IF(Tableau2[[#This Row],[Code]]&lt;&gt;"","A","")</f>
        <v>A</v>
      </c>
      <c r="F27" s="131" t="str">
        <f>IF(Tableau2[[#This Row],[Code]]&lt;&gt;"","D","")</f>
        <v>D</v>
      </c>
      <c r="G27" s="131" t="str">
        <f>IF(Tableau2[[#This Row],[Code]]&lt;&gt;"","0","")</f>
        <v>0</v>
      </c>
      <c r="H27" s="59" t="s">
        <v>15</v>
      </c>
      <c r="I27" s="133" t="str">
        <f>IFERROR(VLOOKUP(H27,produits!A:H,3,FALSE),"")</f>
        <v>GRILLE</v>
      </c>
      <c r="J27" s="134" t="str">
        <f>IFERROR(VLOOKUP(H27,produits!A:H,4,FALSE),"")</f>
        <v>CODE GENERIQUE</v>
      </c>
      <c r="K27" s="135">
        <f>Tableau2[[#This Row],[Qté]]</f>
        <v>2</v>
      </c>
      <c r="L27" s="135" t="str">
        <f>Tableau2[[#This Row],[Unité]]</f>
        <v>U</v>
      </c>
      <c r="M27" s="135">
        <f>Tableau2[[#This Row],[Qté]]</f>
        <v>2</v>
      </c>
      <c r="N27" s="135" t="str">
        <f>Tableau2[[#This Row],[Unité]]</f>
        <v>U</v>
      </c>
      <c r="O27" s="136">
        <f>Tableau2[[#This Row],[PU HT]]</f>
        <v>108.84285714285714</v>
      </c>
      <c r="P27" s="135" t="str">
        <f>IF(Tableau2[[#This Row],[Code]]&lt;&gt;"","0","")</f>
        <v>0</v>
      </c>
      <c r="Q27" s="135" t="str">
        <f>IF(Tableau2[[#This Row],[Code]]&lt;&gt;"","0","")</f>
        <v>0</v>
      </c>
      <c r="R27" s="135" t="str">
        <f>IF(Tableau2[[#This Row],[Code]]&lt;&gt;"","0","")</f>
        <v>0</v>
      </c>
      <c r="S27" s="135" t="str">
        <f>IF(Tableau2[[#This Row],[Code]]&lt;&gt;"","0","")</f>
        <v>0</v>
      </c>
      <c r="T27" s="137">
        <f>IFERROR(VLOOKUP(Tableau2[[#This Row],[Code]],produits!A:E,5,FALSE),"")</f>
        <v>0</v>
      </c>
      <c r="U27" s="74">
        <v>2</v>
      </c>
      <c r="V27" s="138" t="str">
        <f>IFERROR(VLOOKUP(H27,produits!A:M,9,FALSE),"")</f>
        <v>U</v>
      </c>
      <c r="W27" s="82">
        <v>108.84285714285714</v>
      </c>
      <c r="X27" s="62">
        <f>U27*W27</f>
        <v>217.68571428571428</v>
      </c>
      <c r="Y27" s="139"/>
      <c r="Z27" s="140"/>
      <c r="AA27" s="141"/>
      <c r="AB27" s="140">
        <f>Z27*((100-AA27)/100)</f>
        <v>0</v>
      </c>
      <c r="AC27" s="140">
        <f>IF(AB27="",W27-Z27,W27-AB27)</f>
        <v>108.84285714285714</v>
      </c>
      <c r="AD27" s="142">
        <f>IFERROR(AC27/W27,"")</f>
        <v>1</v>
      </c>
    </row>
    <row r="28" spans="1:30" ht="27.75" customHeight="1" x14ac:dyDescent="0.25">
      <c r="A28" s="130"/>
      <c r="B28" s="131" t="str">
        <f>IF(Tableau2[[#This Row],[Code]]&lt;&gt;"","0","")</f>
        <v>0</v>
      </c>
      <c r="C28" s="131" t="str">
        <f>IF(Tableau2[[#This Row],[Code]]&lt;&gt;"","0","")</f>
        <v>0</v>
      </c>
      <c r="D28" s="131" t="str">
        <f>IF(Tableau2[[#This Row],[Code]]&lt;&gt;"","0","")</f>
        <v>0</v>
      </c>
      <c r="E28" s="131" t="str">
        <f>IF(Tableau2[[#This Row],[Code]]&lt;&gt;"","A","")</f>
        <v>A</v>
      </c>
      <c r="F28" s="131" t="str">
        <f>IF(Tableau2[[#This Row],[Code]]&lt;&gt;"","D","")</f>
        <v>D</v>
      </c>
      <c r="G28" s="131" t="str">
        <f>IF(Tableau2[[#This Row],[Code]]&lt;&gt;"","0","")</f>
        <v>0</v>
      </c>
      <c r="H28" s="59" t="s">
        <v>15</v>
      </c>
      <c r="I28" s="133" t="str">
        <f>IFERROR(VLOOKUP(H28,produits!A:H,3,FALSE),"")</f>
        <v>GRILLE</v>
      </c>
      <c r="J28" s="134" t="str">
        <f>IFERROR(VLOOKUP(H28,produits!A:H,4,FALSE),"")</f>
        <v>CODE GENERIQUE</v>
      </c>
      <c r="K28" s="135">
        <f>Tableau2[[#This Row],[Qté]]</f>
        <v>2</v>
      </c>
      <c r="L28" s="135" t="str">
        <f>Tableau2[[#This Row],[Unité]]</f>
        <v>U</v>
      </c>
      <c r="M28" s="135">
        <f>Tableau2[[#This Row],[Qté]]</f>
        <v>2</v>
      </c>
      <c r="N28" s="135" t="str">
        <f>Tableau2[[#This Row],[Unité]]</f>
        <v>U</v>
      </c>
      <c r="O28" s="136">
        <f>Tableau2[[#This Row],[PU HT]]</f>
        <v>91.51428571428572</v>
      </c>
      <c r="P28" s="135" t="str">
        <f>IF(Tableau2[[#This Row],[Code]]&lt;&gt;"","0","")</f>
        <v>0</v>
      </c>
      <c r="Q28" s="135" t="str">
        <f>IF(Tableau2[[#This Row],[Code]]&lt;&gt;"","0","")</f>
        <v>0</v>
      </c>
      <c r="R28" s="135" t="str">
        <f>IF(Tableau2[[#This Row],[Code]]&lt;&gt;"","0","")</f>
        <v>0</v>
      </c>
      <c r="S28" s="135" t="str">
        <f>IF(Tableau2[[#This Row],[Code]]&lt;&gt;"","0","")</f>
        <v>0</v>
      </c>
      <c r="T28" s="137">
        <f>IFERROR(VLOOKUP(Tableau2[[#This Row],[Code]],produits!A:E,5,FALSE),"")</f>
        <v>0</v>
      </c>
      <c r="U28" s="74">
        <v>2</v>
      </c>
      <c r="V28" s="138" t="str">
        <f>IFERROR(VLOOKUP(H28,produits!A:M,9,FALSE),"")</f>
        <v>U</v>
      </c>
      <c r="W28" s="82">
        <v>91.51428571428572</v>
      </c>
      <c r="X28" s="62">
        <f>U28*W28</f>
        <v>183.02857142857144</v>
      </c>
      <c r="Y28" s="139"/>
      <c r="Z28" s="140"/>
      <c r="AA28" s="141"/>
      <c r="AB28" s="140">
        <f>Z28*((100-AA28)/100)</f>
        <v>0</v>
      </c>
      <c r="AC28" s="140">
        <f>IF(AB28="",W28-Z28,W28-AB28)</f>
        <v>91.51428571428572</v>
      </c>
      <c r="AD28" s="142">
        <f>IFERROR(AC28/W28,"")</f>
        <v>1</v>
      </c>
    </row>
    <row r="29" spans="1:30" ht="27.75" customHeight="1" x14ac:dyDescent="0.25">
      <c r="A29" s="130" t="s">
        <v>193</v>
      </c>
      <c r="B29" s="131" t="str">
        <f>IF(Tableau2[[#This Row],[Code]]&lt;&gt;"","0","")</f>
        <v>0</v>
      </c>
      <c r="C29" s="131" t="str">
        <f>IF(Tableau2[[#This Row],[Code]]&lt;&gt;"","0","")</f>
        <v>0</v>
      </c>
      <c r="D29" s="131" t="str">
        <f>IF(Tableau2[[#This Row],[Code]]&lt;&gt;"","0","")</f>
        <v>0</v>
      </c>
      <c r="E29" s="131" t="str">
        <f>IF(Tableau2[[#This Row],[Code]]&lt;&gt;"","A","")</f>
        <v>A</v>
      </c>
      <c r="F29" s="131" t="str">
        <f>IF(Tableau2[[#This Row],[Code]]&lt;&gt;"","D","")</f>
        <v>D</v>
      </c>
      <c r="G29" s="131" t="str">
        <f>IF(Tableau2[[#This Row],[Code]]&lt;&gt;"","0","")</f>
        <v>0</v>
      </c>
      <c r="H29" s="59" t="s">
        <v>15</v>
      </c>
      <c r="I29" s="133" t="str">
        <f>IFERROR(VLOOKUP(H29,produits!A:H,3,FALSE),"")</f>
        <v>GRILLE</v>
      </c>
      <c r="J29" s="134" t="str">
        <f>IFERROR(VLOOKUP(H29,produits!A:H,4,FALSE),"")</f>
        <v>CODE GENERIQUE</v>
      </c>
      <c r="K29" s="135">
        <f>Tableau2[[#This Row],[Qté]]</f>
        <v>1</v>
      </c>
      <c r="L29" s="135" t="str">
        <f>Tableau2[[#This Row],[Unité]]</f>
        <v>U</v>
      </c>
      <c r="M29" s="135">
        <f>Tableau2[[#This Row],[Qté]]</f>
        <v>1</v>
      </c>
      <c r="N29" s="135" t="str">
        <f>Tableau2[[#This Row],[Unité]]</f>
        <v>U</v>
      </c>
      <c r="O29" s="136">
        <f>Tableau2[[#This Row],[PU HT]]</f>
        <v>70.142857142857153</v>
      </c>
      <c r="P29" s="135" t="str">
        <f>IF(Tableau2[[#This Row],[Code]]&lt;&gt;"","0","")</f>
        <v>0</v>
      </c>
      <c r="Q29" s="135" t="str">
        <f>IF(Tableau2[[#This Row],[Code]]&lt;&gt;"","0","")</f>
        <v>0</v>
      </c>
      <c r="R29" s="135" t="str">
        <f>IF(Tableau2[[#This Row],[Code]]&lt;&gt;"","0","")</f>
        <v>0</v>
      </c>
      <c r="S29" s="135" t="str">
        <f>IF(Tableau2[[#This Row],[Code]]&lt;&gt;"","0","")</f>
        <v>0</v>
      </c>
      <c r="T29" s="137">
        <f>IFERROR(VLOOKUP(Tableau2[[#This Row],[Code]],produits!A:E,5,FALSE),"")</f>
        <v>0</v>
      </c>
      <c r="U29" s="74">
        <v>1</v>
      </c>
      <c r="V29" s="138" t="str">
        <f>IFERROR(VLOOKUP(H29,produits!A:M,9,FALSE),"")</f>
        <v>U</v>
      </c>
      <c r="W29" s="82">
        <v>70.142857142857153</v>
      </c>
      <c r="X29" s="62">
        <f>U29*W29</f>
        <v>70.142857142857153</v>
      </c>
      <c r="Y29" s="139"/>
      <c r="Z29" s="140"/>
      <c r="AA29" s="141"/>
      <c r="AB29" s="140">
        <f>Z29*((100-AA29)/100)</f>
        <v>0</v>
      </c>
      <c r="AC29" s="140">
        <f>IF(AB29="",W29-Z29,W29-AB29)</f>
        <v>70.142857142857153</v>
      </c>
      <c r="AD29" s="142">
        <f>IFERROR(AC29/W29,"")</f>
        <v>1</v>
      </c>
    </row>
    <row r="30" spans="1:30" ht="27.75" customHeight="1" x14ac:dyDescent="0.25">
      <c r="A30" s="130"/>
      <c r="B30" s="131" t="str">
        <f>IF(Tableau2[[#This Row],[Code]]&lt;&gt;"","0","")</f>
        <v>0</v>
      </c>
      <c r="C30" s="131" t="str">
        <f>IF(Tableau2[[#This Row],[Code]]&lt;&gt;"","0","")</f>
        <v>0</v>
      </c>
      <c r="D30" s="131" t="str">
        <f>IF(Tableau2[[#This Row],[Code]]&lt;&gt;"","0","")</f>
        <v>0</v>
      </c>
      <c r="E30" s="131" t="str">
        <f>IF(Tableau2[[#This Row],[Code]]&lt;&gt;"","A","")</f>
        <v>A</v>
      </c>
      <c r="F30" s="131" t="str">
        <f>IF(Tableau2[[#This Row],[Code]]&lt;&gt;"","D","")</f>
        <v>D</v>
      </c>
      <c r="G30" s="131" t="str">
        <f>IF(Tableau2[[#This Row],[Code]]&lt;&gt;"","0","")</f>
        <v>0</v>
      </c>
      <c r="H30" s="59" t="s">
        <v>15</v>
      </c>
      <c r="I30" s="133" t="str">
        <f>IFERROR(VLOOKUP(H30,produits!A:H,3,FALSE),"")</f>
        <v>GRILLE</v>
      </c>
      <c r="J30" s="134" t="str">
        <f>IFERROR(VLOOKUP(H30,produits!A:H,4,FALSE),"")</f>
        <v>CODE GENERIQUE</v>
      </c>
      <c r="K30" s="135">
        <f>Tableau2[[#This Row],[Qté]]</f>
        <v>1</v>
      </c>
      <c r="L30" s="135" t="str">
        <f>Tableau2[[#This Row],[Unité]]</f>
        <v>U</v>
      </c>
      <c r="M30" s="135">
        <f>Tableau2[[#This Row],[Qté]]</f>
        <v>1</v>
      </c>
      <c r="N30" s="135" t="str">
        <f>Tableau2[[#This Row],[Unité]]</f>
        <v>U</v>
      </c>
      <c r="O30" s="136">
        <f>Tableau2[[#This Row],[PU HT]]</f>
        <v>61.985714285714288</v>
      </c>
      <c r="P30" s="135" t="str">
        <f>IF(Tableau2[[#This Row],[Code]]&lt;&gt;"","0","")</f>
        <v>0</v>
      </c>
      <c r="Q30" s="135" t="str">
        <f>IF(Tableau2[[#This Row],[Code]]&lt;&gt;"","0","")</f>
        <v>0</v>
      </c>
      <c r="R30" s="135" t="str">
        <f>IF(Tableau2[[#This Row],[Code]]&lt;&gt;"","0","")</f>
        <v>0</v>
      </c>
      <c r="S30" s="135" t="str">
        <f>IF(Tableau2[[#This Row],[Code]]&lt;&gt;"","0","")</f>
        <v>0</v>
      </c>
      <c r="T30" s="137">
        <f>IFERROR(VLOOKUP(Tableau2[[#This Row],[Code]],produits!A:E,5,FALSE),"")</f>
        <v>0</v>
      </c>
      <c r="U30" s="74">
        <v>1</v>
      </c>
      <c r="V30" s="138" t="str">
        <f>IFERROR(VLOOKUP(H30,produits!A:M,9,FALSE),"")</f>
        <v>U</v>
      </c>
      <c r="W30" s="82">
        <v>61.985714285714288</v>
      </c>
      <c r="X30" s="62">
        <f>U30*W30</f>
        <v>61.985714285714288</v>
      </c>
      <c r="Y30" s="139"/>
      <c r="Z30" s="140"/>
      <c r="AA30" s="141"/>
      <c r="AB30" s="140">
        <f>Z30*((100-AA30)/100)</f>
        <v>0</v>
      </c>
      <c r="AC30" s="140">
        <f>IF(AB30="",W30-Z30,W30-AB30)</f>
        <v>61.985714285714288</v>
      </c>
      <c r="AD30" s="142">
        <f>IFERROR(AC30/W30,"")</f>
        <v>1</v>
      </c>
    </row>
    <row r="31" spans="1:30" ht="27.75" customHeight="1" x14ac:dyDescent="0.25">
      <c r="A31" s="130" t="s">
        <v>192</v>
      </c>
      <c r="B31" s="131" t="str">
        <f>IF(Tableau2[[#This Row],[Code]]&lt;&gt;"","0","")</f>
        <v>0</v>
      </c>
      <c r="C31" s="131" t="str">
        <f>IF(Tableau2[[#This Row],[Code]]&lt;&gt;"","0","")</f>
        <v>0</v>
      </c>
      <c r="D31" s="131" t="str">
        <f>IF(Tableau2[[#This Row],[Code]]&lt;&gt;"","0","")</f>
        <v>0</v>
      </c>
      <c r="E31" s="131" t="str">
        <f>IF(Tableau2[[#This Row],[Code]]&lt;&gt;"","A","")</f>
        <v>A</v>
      </c>
      <c r="F31" s="131" t="str">
        <f>IF(Tableau2[[#This Row],[Code]]&lt;&gt;"","D","")</f>
        <v>D</v>
      </c>
      <c r="G31" s="131" t="str">
        <f>IF(Tableau2[[#This Row],[Code]]&lt;&gt;"","0","")</f>
        <v>0</v>
      </c>
      <c r="H31" s="59" t="s">
        <v>15</v>
      </c>
      <c r="I31" s="133" t="str">
        <f>IFERROR(VLOOKUP(H31,produits!A:H,3,FALSE),"")</f>
        <v>GRILLE</v>
      </c>
      <c r="J31" s="134" t="str">
        <f>IFERROR(VLOOKUP(H31,produits!A:H,4,FALSE),"")</f>
        <v>CODE GENERIQUE</v>
      </c>
      <c r="K31" s="135">
        <f>Tableau2[[#This Row],[Qté]]</f>
        <v>2</v>
      </c>
      <c r="L31" s="135" t="str">
        <f>Tableau2[[#This Row],[Unité]]</f>
        <v>U</v>
      </c>
      <c r="M31" s="135">
        <f>Tableau2[[#This Row],[Qté]]</f>
        <v>2</v>
      </c>
      <c r="N31" s="135" t="str">
        <f>Tableau2[[#This Row],[Unité]]</f>
        <v>U</v>
      </c>
      <c r="O31" s="136">
        <f>Tableau2[[#This Row],[PU HT]]</f>
        <v>119.90000000000002</v>
      </c>
      <c r="P31" s="135" t="str">
        <f>IF(Tableau2[[#This Row],[Code]]&lt;&gt;"","0","")</f>
        <v>0</v>
      </c>
      <c r="Q31" s="135" t="str">
        <f>IF(Tableau2[[#This Row],[Code]]&lt;&gt;"","0","")</f>
        <v>0</v>
      </c>
      <c r="R31" s="135" t="str">
        <f>IF(Tableau2[[#This Row],[Code]]&lt;&gt;"","0","")</f>
        <v>0</v>
      </c>
      <c r="S31" s="135" t="str">
        <f>IF(Tableau2[[#This Row],[Code]]&lt;&gt;"","0","")</f>
        <v>0</v>
      </c>
      <c r="T31" s="137">
        <f>IFERROR(VLOOKUP(Tableau2[[#This Row],[Code]],produits!A:E,5,FALSE),"")</f>
        <v>0</v>
      </c>
      <c r="U31" s="74">
        <v>2</v>
      </c>
      <c r="V31" s="138" t="str">
        <f>IFERROR(VLOOKUP(H31,produits!A:M,9,FALSE),"")</f>
        <v>U</v>
      </c>
      <c r="W31" s="82">
        <v>119.90000000000002</v>
      </c>
      <c r="X31" s="62">
        <f>U31*W31</f>
        <v>239.80000000000004</v>
      </c>
      <c r="Y31" s="139"/>
      <c r="Z31" s="140"/>
      <c r="AA31" s="141"/>
      <c r="AB31" s="140">
        <f>Z31*((100-AA31)/100)</f>
        <v>0</v>
      </c>
      <c r="AC31" s="140">
        <f>IF(AB31="",W31-Z31,W31-AB31)</f>
        <v>119.90000000000002</v>
      </c>
      <c r="AD31" s="142">
        <f>IFERROR(AC31/W31,"")</f>
        <v>1</v>
      </c>
    </row>
    <row r="32" spans="1:30" ht="27.75" customHeight="1" x14ac:dyDescent="0.25">
      <c r="A32" s="130"/>
      <c r="B32" s="131" t="str">
        <f>IF(Tableau2[[#This Row],[Code]]&lt;&gt;"","0","")</f>
        <v>0</v>
      </c>
      <c r="C32" s="131" t="str">
        <f>IF(Tableau2[[#This Row],[Code]]&lt;&gt;"","0","")</f>
        <v>0</v>
      </c>
      <c r="D32" s="131" t="str">
        <f>IF(Tableau2[[#This Row],[Code]]&lt;&gt;"","0","")</f>
        <v>0</v>
      </c>
      <c r="E32" s="131" t="str">
        <f>IF(Tableau2[[#This Row],[Code]]&lt;&gt;"","A","")</f>
        <v>A</v>
      </c>
      <c r="F32" s="131" t="str">
        <f>IF(Tableau2[[#This Row],[Code]]&lt;&gt;"","D","")</f>
        <v>D</v>
      </c>
      <c r="G32" s="131" t="str">
        <f>IF(Tableau2[[#This Row],[Code]]&lt;&gt;"","0","")</f>
        <v>0</v>
      </c>
      <c r="H32" s="59" t="s">
        <v>15</v>
      </c>
      <c r="I32" s="133" t="str">
        <f>IFERROR(VLOOKUP(H32,produits!A:H,3,FALSE),"")</f>
        <v>GRILLE</v>
      </c>
      <c r="J32" s="134" t="str">
        <f>IFERROR(VLOOKUP(H32,produits!A:H,4,FALSE),"")</f>
        <v>CODE GENERIQUE</v>
      </c>
      <c r="K32" s="135">
        <f>Tableau2[[#This Row],[Qté]]</f>
        <v>2</v>
      </c>
      <c r="L32" s="135" t="str">
        <f>Tableau2[[#This Row],[Unité]]</f>
        <v>U</v>
      </c>
      <c r="M32" s="135">
        <f>Tableau2[[#This Row],[Qté]]</f>
        <v>2</v>
      </c>
      <c r="N32" s="135" t="str">
        <f>Tableau2[[#This Row],[Unité]]</f>
        <v>U</v>
      </c>
      <c r="O32" s="136">
        <f>Tableau2[[#This Row],[PU HT]]</f>
        <v>99.771428571428586</v>
      </c>
      <c r="P32" s="135" t="str">
        <f>IF(Tableau2[[#This Row],[Code]]&lt;&gt;"","0","")</f>
        <v>0</v>
      </c>
      <c r="Q32" s="135" t="str">
        <f>IF(Tableau2[[#This Row],[Code]]&lt;&gt;"","0","")</f>
        <v>0</v>
      </c>
      <c r="R32" s="135" t="str">
        <f>IF(Tableau2[[#This Row],[Code]]&lt;&gt;"","0","")</f>
        <v>0</v>
      </c>
      <c r="S32" s="135" t="str">
        <f>IF(Tableau2[[#This Row],[Code]]&lt;&gt;"","0","")</f>
        <v>0</v>
      </c>
      <c r="T32" s="137">
        <f>IFERROR(VLOOKUP(Tableau2[[#This Row],[Code]],produits!A:E,5,FALSE),"")</f>
        <v>0</v>
      </c>
      <c r="U32" s="74">
        <v>2</v>
      </c>
      <c r="V32" s="138" t="str">
        <f>IFERROR(VLOOKUP(H32,produits!A:M,9,FALSE),"")</f>
        <v>U</v>
      </c>
      <c r="W32" s="82">
        <v>99.771428571428586</v>
      </c>
      <c r="X32" s="62">
        <f>U32*W32</f>
        <v>199.54285714285717</v>
      </c>
      <c r="Y32" s="139"/>
      <c r="Z32" s="140"/>
      <c r="AA32" s="141"/>
      <c r="AB32" s="140">
        <f>Z32*((100-AA32)/100)</f>
        <v>0</v>
      </c>
      <c r="AC32" s="140">
        <f>IF(AB32="",W32-Z32,W32-AB32)</f>
        <v>99.771428571428586</v>
      </c>
      <c r="AD32" s="142">
        <f>IFERROR(AC32/W32,"")</f>
        <v>1</v>
      </c>
    </row>
    <row r="33" spans="1:30" ht="27.75" customHeight="1" x14ac:dyDescent="0.25">
      <c r="A33" s="130" t="s">
        <v>191</v>
      </c>
      <c r="B33" s="131" t="str">
        <f>IF(Tableau2[[#This Row],[Code]]&lt;&gt;"","0","")</f>
        <v>0</v>
      </c>
      <c r="C33" s="131" t="str">
        <f>IF(Tableau2[[#This Row],[Code]]&lt;&gt;"","0","")</f>
        <v>0</v>
      </c>
      <c r="D33" s="131" t="str">
        <f>IF(Tableau2[[#This Row],[Code]]&lt;&gt;"","0","")</f>
        <v>0</v>
      </c>
      <c r="E33" s="131" t="str">
        <f>IF(Tableau2[[#This Row],[Code]]&lt;&gt;"","A","")</f>
        <v>A</v>
      </c>
      <c r="F33" s="131" t="str">
        <f>IF(Tableau2[[#This Row],[Code]]&lt;&gt;"","D","")</f>
        <v>D</v>
      </c>
      <c r="G33" s="131" t="str">
        <f>IF(Tableau2[[#This Row],[Code]]&lt;&gt;"","0","")</f>
        <v>0</v>
      </c>
      <c r="H33" s="59" t="s">
        <v>15</v>
      </c>
      <c r="I33" s="133" t="str">
        <f>IFERROR(VLOOKUP(H33,produits!A:H,3,FALSE),"")</f>
        <v>GRILLE</v>
      </c>
      <c r="J33" s="134" t="str">
        <f>IFERROR(VLOOKUP(H33,produits!A:H,4,FALSE),"")</f>
        <v>CODE GENERIQUE</v>
      </c>
      <c r="K33" s="135">
        <f>Tableau2[[#This Row],[Qté]]</f>
        <v>1</v>
      </c>
      <c r="L33" s="135" t="str">
        <f>Tableau2[[#This Row],[Unité]]</f>
        <v>U</v>
      </c>
      <c r="M33" s="135">
        <f>Tableau2[[#This Row],[Qté]]</f>
        <v>1</v>
      </c>
      <c r="N33" s="135" t="str">
        <f>Tableau2[[#This Row],[Unité]]</f>
        <v>U</v>
      </c>
      <c r="O33" s="136">
        <f>Tableau2[[#This Row],[PU HT]]</f>
        <v>119.90000000000002</v>
      </c>
      <c r="P33" s="135" t="str">
        <f>IF(Tableau2[[#This Row],[Code]]&lt;&gt;"","0","")</f>
        <v>0</v>
      </c>
      <c r="Q33" s="135" t="str">
        <f>IF(Tableau2[[#This Row],[Code]]&lt;&gt;"","0","")</f>
        <v>0</v>
      </c>
      <c r="R33" s="135" t="str">
        <f>IF(Tableau2[[#This Row],[Code]]&lt;&gt;"","0","")</f>
        <v>0</v>
      </c>
      <c r="S33" s="135" t="str">
        <f>IF(Tableau2[[#This Row],[Code]]&lt;&gt;"","0","")</f>
        <v>0</v>
      </c>
      <c r="T33" s="137">
        <f>IFERROR(VLOOKUP(Tableau2[[#This Row],[Code]],produits!A:E,5,FALSE),"")</f>
        <v>0</v>
      </c>
      <c r="U33" s="74">
        <v>1</v>
      </c>
      <c r="V33" s="138" t="str">
        <f>IFERROR(VLOOKUP(H33,produits!A:M,9,FALSE),"")</f>
        <v>U</v>
      </c>
      <c r="W33" s="82">
        <v>119.90000000000002</v>
      </c>
      <c r="X33" s="62">
        <f>U33*W33</f>
        <v>119.90000000000002</v>
      </c>
      <c r="Y33" s="139"/>
      <c r="Z33" s="140"/>
      <c r="AA33" s="141"/>
      <c r="AB33" s="140">
        <f>Z33*((100-AA33)/100)</f>
        <v>0</v>
      </c>
      <c r="AC33" s="140">
        <f>IF(AB33="",W33-Z33,W33-AB33)</f>
        <v>119.90000000000002</v>
      </c>
      <c r="AD33" s="142">
        <f>IFERROR(AC33/W33,"")</f>
        <v>1</v>
      </c>
    </row>
    <row r="34" spans="1:30" ht="27.75" customHeight="1" x14ac:dyDescent="0.25">
      <c r="A34" s="130"/>
      <c r="B34" s="131" t="str">
        <f>IF(Tableau2[[#This Row],[Code]]&lt;&gt;"","0","")</f>
        <v>0</v>
      </c>
      <c r="C34" s="131" t="str">
        <f>IF(Tableau2[[#This Row],[Code]]&lt;&gt;"","0","")</f>
        <v>0</v>
      </c>
      <c r="D34" s="131" t="str">
        <f>IF(Tableau2[[#This Row],[Code]]&lt;&gt;"","0","")</f>
        <v>0</v>
      </c>
      <c r="E34" s="131" t="str">
        <f>IF(Tableau2[[#This Row],[Code]]&lt;&gt;"","A","")</f>
        <v>A</v>
      </c>
      <c r="F34" s="131" t="str">
        <f>IF(Tableau2[[#This Row],[Code]]&lt;&gt;"","D","")</f>
        <v>D</v>
      </c>
      <c r="G34" s="131" t="str">
        <f>IF(Tableau2[[#This Row],[Code]]&lt;&gt;"","0","")</f>
        <v>0</v>
      </c>
      <c r="H34" s="59" t="s">
        <v>15</v>
      </c>
      <c r="I34" s="133" t="str">
        <f>IFERROR(VLOOKUP(H34,produits!A:H,3,FALSE),"")</f>
        <v>GRILLE</v>
      </c>
      <c r="J34" s="134" t="str">
        <f>IFERROR(VLOOKUP(H34,produits!A:H,4,FALSE),"")</f>
        <v>CODE GENERIQUE</v>
      </c>
      <c r="K34" s="135">
        <f>Tableau2[[#This Row],[Qté]]</f>
        <v>1</v>
      </c>
      <c r="L34" s="135" t="str">
        <f>Tableau2[[#This Row],[Unité]]</f>
        <v>U</v>
      </c>
      <c r="M34" s="135">
        <f>Tableau2[[#This Row],[Qté]]</f>
        <v>1</v>
      </c>
      <c r="N34" s="135" t="str">
        <f>Tableau2[[#This Row],[Unité]]</f>
        <v>U</v>
      </c>
      <c r="O34" s="136">
        <f>Tableau2[[#This Row],[PU HT]]</f>
        <v>99.771428571428586</v>
      </c>
      <c r="P34" s="135" t="str">
        <f>IF(Tableau2[[#This Row],[Code]]&lt;&gt;"","0","")</f>
        <v>0</v>
      </c>
      <c r="Q34" s="135" t="str">
        <f>IF(Tableau2[[#This Row],[Code]]&lt;&gt;"","0","")</f>
        <v>0</v>
      </c>
      <c r="R34" s="135" t="str">
        <f>IF(Tableau2[[#This Row],[Code]]&lt;&gt;"","0","")</f>
        <v>0</v>
      </c>
      <c r="S34" s="135" t="str">
        <f>IF(Tableau2[[#This Row],[Code]]&lt;&gt;"","0","")</f>
        <v>0</v>
      </c>
      <c r="T34" s="137">
        <f>IFERROR(VLOOKUP(Tableau2[[#This Row],[Code]],produits!A:E,5,FALSE),"")</f>
        <v>0</v>
      </c>
      <c r="U34" s="74">
        <v>1</v>
      </c>
      <c r="V34" s="138" t="str">
        <f>IFERROR(VLOOKUP(H34,produits!A:M,9,FALSE),"")</f>
        <v>U</v>
      </c>
      <c r="W34" s="82">
        <v>99.771428571428586</v>
      </c>
      <c r="X34" s="62">
        <f>U34*W34</f>
        <v>99.771428571428586</v>
      </c>
      <c r="Y34" s="139"/>
      <c r="Z34" s="140"/>
      <c r="AA34" s="141"/>
      <c r="AB34" s="140">
        <f>Z34*((100-AA34)/100)</f>
        <v>0</v>
      </c>
      <c r="AC34" s="140">
        <f>IF(AB34="",W34-Z34,W34-AB34)</f>
        <v>99.771428571428586</v>
      </c>
      <c r="AD34" s="142">
        <f>IFERROR(AC34/W34,"")</f>
        <v>1</v>
      </c>
    </row>
    <row r="35" spans="1:30" ht="27.75" customHeight="1" x14ac:dyDescent="0.25">
      <c r="A35" s="130" t="s">
        <v>190</v>
      </c>
      <c r="B35" s="131" t="str">
        <f>IF(Tableau2[[#This Row],[Code]]&lt;&gt;"","0","")</f>
        <v>0</v>
      </c>
      <c r="C35" s="131" t="str">
        <f>IF(Tableau2[[#This Row],[Code]]&lt;&gt;"","0","")</f>
        <v>0</v>
      </c>
      <c r="D35" s="131" t="str">
        <f>IF(Tableau2[[#This Row],[Code]]&lt;&gt;"","0","")</f>
        <v>0</v>
      </c>
      <c r="E35" s="131" t="str">
        <f>IF(Tableau2[[#This Row],[Code]]&lt;&gt;"","A","")</f>
        <v>A</v>
      </c>
      <c r="F35" s="131" t="str">
        <f>IF(Tableau2[[#This Row],[Code]]&lt;&gt;"","D","")</f>
        <v>D</v>
      </c>
      <c r="G35" s="131" t="str">
        <f>IF(Tableau2[[#This Row],[Code]]&lt;&gt;"","0","")</f>
        <v>0</v>
      </c>
      <c r="H35" s="59" t="s">
        <v>15</v>
      </c>
      <c r="I35" s="133" t="str">
        <f>IFERROR(VLOOKUP(H35,produits!A:H,3,FALSE),"")</f>
        <v>GRILLE</v>
      </c>
      <c r="J35" s="134" t="str">
        <f>IFERROR(VLOOKUP(H35,produits!A:H,4,FALSE),"")</f>
        <v>CODE GENERIQUE</v>
      </c>
      <c r="K35" s="135">
        <f>Tableau2[[#This Row],[Qté]]</f>
        <v>1</v>
      </c>
      <c r="L35" s="135" t="str">
        <f>Tableau2[[#This Row],[Unité]]</f>
        <v>U</v>
      </c>
      <c r="M35" s="135">
        <f>Tableau2[[#This Row],[Qté]]</f>
        <v>1</v>
      </c>
      <c r="N35" s="135" t="str">
        <f>Tableau2[[#This Row],[Unité]]</f>
        <v>U</v>
      </c>
      <c r="O35" s="136">
        <f>Tableau2[[#This Row],[PU HT]]</f>
        <v>108.84285714285714</v>
      </c>
      <c r="P35" s="135" t="str">
        <f>IF(Tableau2[[#This Row],[Code]]&lt;&gt;"","0","")</f>
        <v>0</v>
      </c>
      <c r="Q35" s="135" t="str">
        <f>IF(Tableau2[[#This Row],[Code]]&lt;&gt;"","0","")</f>
        <v>0</v>
      </c>
      <c r="R35" s="135" t="str">
        <f>IF(Tableau2[[#This Row],[Code]]&lt;&gt;"","0","")</f>
        <v>0</v>
      </c>
      <c r="S35" s="135" t="str">
        <f>IF(Tableau2[[#This Row],[Code]]&lt;&gt;"","0","")</f>
        <v>0</v>
      </c>
      <c r="T35" s="137">
        <f>IFERROR(VLOOKUP(Tableau2[[#This Row],[Code]],produits!A:E,5,FALSE),"")</f>
        <v>0</v>
      </c>
      <c r="U35" s="74">
        <v>1</v>
      </c>
      <c r="V35" s="138" t="str">
        <f>IFERROR(VLOOKUP(H35,produits!A:M,9,FALSE),"")</f>
        <v>U</v>
      </c>
      <c r="W35" s="82">
        <v>108.84285714285714</v>
      </c>
      <c r="X35" s="62">
        <f>U35*W35</f>
        <v>108.84285714285714</v>
      </c>
      <c r="Y35" s="139"/>
      <c r="Z35" s="140"/>
      <c r="AA35" s="141"/>
      <c r="AB35" s="140">
        <f>Z35*((100-AA35)/100)</f>
        <v>0</v>
      </c>
      <c r="AC35" s="140">
        <f>IF(AB35="",W35-Z35,W35-AB35)</f>
        <v>108.84285714285714</v>
      </c>
      <c r="AD35" s="142">
        <f>IFERROR(AC35/W35,"")</f>
        <v>1</v>
      </c>
    </row>
    <row r="36" spans="1:30" ht="27.75" customHeight="1" x14ac:dyDescent="0.25">
      <c r="A36" s="130"/>
      <c r="B36" s="131" t="str">
        <f>IF(Tableau2[[#This Row],[Code]]&lt;&gt;"","0","")</f>
        <v>0</v>
      </c>
      <c r="C36" s="131" t="str">
        <f>IF(Tableau2[[#This Row],[Code]]&lt;&gt;"","0","")</f>
        <v>0</v>
      </c>
      <c r="D36" s="131" t="str">
        <f>IF(Tableau2[[#This Row],[Code]]&lt;&gt;"","0","")</f>
        <v>0</v>
      </c>
      <c r="E36" s="131" t="str">
        <f>IF(Tableau2[[#This Row],[Code]]&lt;&gt;"","A","")</f>
        <v>A</v>
      </c>
      <c r="F36" s="131" t="str">
        <f>IF(Tableau2[[#This Row],[Code]]&lt;&gt;"","D","")</f>
        <v>D</v>
      </c>
      <c r="G36" s="131" t="str">
        <f>IF(Tableau2[[#This Row],[Code]]&lt;&gt;"","0","")</f>
        <v>0</v>
      </c>
      <c r="H36" s="59" t="s">
        <v>15</v>
      </c>
      <c r="I36" s="133" t="str">
        <f>IFERROR(VLOOKUP(H36,produits!A:H,3,FALSE),"")</f>
        <v>GRILLE</v>
      </c>
      <c r="J36" s="134" t="str">
        <f>IFERROR(VLOOKUP(H36,produits!A:H,4,FALSE),"")</f>
        <v>CODE GENERIQUE</v>
      </c>
      <c r="K36" s="135">
        <f>Tableau2[[#This Row],[Qté]]</f>
        <v>1</v>
      </c>
      <c r="L36" s="135" t="str">
        <f>Tableau2[[#This Row],[Unité]]</f>
        <v>U</v>
      </c>
      <c r="M36" s="135">
        <f>Tableau2[[#This Row],[Qté]]</f>
        <v>1</v>
      </c>
      <c r="N36" s="135" t="str">
        <f>Tableau2[[#This Row],[Unité]]</f>
        <v>U</v>
      </c>
      <c r="O36" s="136">
        <f>Tableau2[[#This Row],[PU HT]]</f>
        <v>91.51428571428572</v>
      </c>
      <c r="P36" s="135" t="str">
        <f>IF(Tableau2[[#This Row],[Code]]&lt;&gt;"","0","")</f>
        <v>0</v>
      </c>
      <c r="Q36" s="135" t="str">
        <f>IF(Tableau2[[#This Row],[Code]]&lt;&gt;"","0","")</f>
        <v>0</v>
      </c>
      <c r="R36" s="135" t="str">
        <f>IF(Tableau2[[#This Row],[Code]]&lt;&gt;"","0","")</f>
        <v>0</v>
      </c>
      <c r="S36" s="135" t="str">
        <f>IF(Tableau2[[#This Row],[Code]]&lt;&gt;"","0","")</f>
        <v>0</v>
      </c>
      <c r="T36" s="137">
        <f>IFERROR(VLOOKUP(Tableau2[[#This Row],[Code]],produits!A:E,5,FALSE),"")</f>
        <v>0</v>
      </c>
      <c r="U36" s="74">
        <v>1</v>
      </c>
      <c r="V36" s="138" t="str">
        <f>IFERROR(VLOOKUP(H36,produits!A:M,9,FALSE),"")</f>
        <v>U</v>
      </c>
      <c r="W36" s="82">
        <v>91.51428571428572</v>
      </c>
      <c r="X36" s="62">
        <f>U36*W36</f>
        <v>91.51428571428572</v>
      </c>
      <c r="Y36" s="139"/>
      <c r="Z36" s="140"/>
      <c r="AA36" s="141"/>
      <c r="AB36" s="140">
        <f>Z36*((100-AA36)/100)</f>
        <v>0</v>
      </c>
      <c r="AC36" s="140">
        <f>IF(AB36="",W36-Z36,W36-AB36)</f>
        <v>91.51428571428572</v>
      </c>
      <c r="AD36" s="142">
        <f>IFERROR(AC36/W36,"")</f>
        <v>1</v>
      </c>
    </row>
    <row r="37" spans="1:30" ht="27.75" customHeight="1" x14ac:dyDescent="0.25">
      <c r="A37" s="130" t="s">
        <v>189</v>
      </c>
      <c r="B37" s="131" t="str">
        <f>IF(Tableau2[[#This Row],[Code]]&lt;&gt;"","0","")</f>
        <v>0</v>
      </c>
      <c r="C37" s="131" t="str">
        <f>IF(Tableau2[[#This Row],[Code]]&lt;&gt;"","0","")</f>
        <v>0</v>
      </c>
      <c r="D37" s="131" t="str">
        <f>IF(Tableau2[[#This Row],[Code]]&lt;&gt;"","0","")</f>
        <v>0</v>
      </c>
      <c r="E37" s="131" t="str">
        <f>IF(Tableau2[[#This Row],[Code]]&lt;&gt;"","A","")</f>
        <v>A</v>
      </c>
      <c r="F37" s="131" t="str">
        <f>IF(Tableau2[[#This Row],[Code]]&lt;&gt;"","D","")</f>
        <v>D</v>
      </c>
      <c r="G37" s="131" t="str">
        <f>IF(Tableau2[[#This Row],[Code]]&lt;&gt;"","0","")</f>
        <v>0</v>
      </c>
      <c r="H37" s="59" t="s">
        <v>15</v>
      </c>
      <c r="I37" s="133" t="str">
        <f>IFERROR(VLOOKUP(H37,produits!A:H,3,FALSE),"")</f>
        <v>GRILLE</v>
      </c>
      <c r="J37" s="134" t="str">
        <f>IFERROR(VLOOKUP(H37,produits!A:H,4,FALSE),"")</f>
        <v>CODE GENERIQUE</v>
      </c>
      <c r="K37" s="135">
        <f>Tableau2[[#This Row],[Qté]]</f>
        <v>1</v>
      </c>
      <c r="L37" s="135" t="str">
        <f>Tableau2[[#This Row],[Unité]]</f>
        <v>U</v>
      </c>
      <c r="M37" s="135">
        <f>Tableau2[[#This Row],[Qté]]</f>
        <v>1</v>
      </c>
      <c r="N37" s="135" t="str">
        <f>Tableau2[[#This Row],[Unité]]</f>
        <v>U</v>
      </c>
      <c r="O37" s="136">
        <f>Tableau2[[#This Row],[PU HT]]</f>
        <v>108.84285714285714</v>
      </c>
      <c r="P37" s="135" t="str">
        <f>IF(Tableau2[[#This Row],[Code]]&lt;&gt;"","0","")</f>
        <v>0</v>
      </c>
      <c r="Q37" s="135" t="str">
        <f>IF(Tableau2[[#This Row],[Code]]&lt;&gt;"","0","")</f>
        <v>0</v>
      </c>
      <c r="R37" s="135" t="str">
        <f>IF(Tableau2[[#This Row],[Code]]&lt;&gt;"","0","")</f>
        <v>0</v>
      </c>
      <c r="S37" s="135" t="str">
        <f>IF(Tableau2[[#This Row],[Code]]&lt;&gt;"","0","")</f>
        <v>0</v>
      </c>
      <c r="T37" s="137">
        <f>IFERROR(VLOOKUP(Tableau2[[#This Row],[Code]],produits!A:E,5,FALSE),"")</f>
        <v>0</v>
      </c>
      <c r="U37" s="87">
        <v>1</v>
      </c>
      <c r="V37" s="138" t="str">
        <f>IFERROR(VLOOKUP(H37,produits!A:M,9,FALSE),"")</f>
        <v>U</v>
      </c>
      <c r="W37" s="86">
        <v>108.84285714285714</v>
      </c>
      <c r="X37" s="62">
        <f>U37*W37</f>
        <v>108.84285714285714</v>
      </c>
      <c r="Y37" s="139"/>
      <c r="Z37" s="140"/>
      <c r="AA37" s="141"/>
      <c r="AB37" s="140">
        <f>Z37*((100-AA37)/100)</f>
        <v>0</v>
      </c>
      <c r="AC37" s="140">
        <f>IF(AB37="",W37-Z37,W37-AB37)</f>
        <v>108.84285714285714</v>
      </c>
      <c r="AD37" s="142">
        <f>IFERROR(AC37/W37,"")</f>
        <v>1</v>
      </c>
    </row>
    <row r="38" spans="1:30" ht="27.75" customHeight="1" x14ac:dyDescent="0.25">
      <c r="A38" s="130"/>
      <c r="B38" s="131" t="str">
        <f>IF(Tableau2[[#This Row],[Code]]&lt;&gt;"","0","")</f>
        <v>0</v>
      </c>
      <c r="C38" s="131" t="str">
        <f>IF(Tableau2[[#This Row],[Code]]&lt;&gt;"","0","")</f>
        <v>0</v>
      </c>
      <c r="D38" s="131" t="str">
        <f>IF(Tableau2[[#This Row],[Code]]&lt;&gt;"","0","")</f>
        <v>0</v>
      </c>
      <c r="E38" s="131" t="str">
        <f>IF(Tableau2[[#This Row],[Code]]&lt;&gt;"","A","")</f>
        <v>A</v>
      </c>
      <c r="F38" s="131" t="str">
        <f>IF(Tableau2[[#This Row],[Code]]&lt;&gt;"","D","")</f>
        <v>D</v>
      </c>
      <c r="G38" s="131" t="str">
        <f>IF(Tableau2[[#This Row],[Code]]&lt;&gt;"","0","")</f>
        <v>0</v>
      </c>
      <c r="H38" s="59" t="s">
        <v>15</v>
      </c>
      <c r="I38" s="133" t="str">
        <f>IFERROR(VLOOKUP(H38,produits!A:H,3,FALSE),"")</f>
        <v>GRILLE</v>
      </c>
      <c r="J38" s="134" t="str">
        <f>IFERROR(VLOOKUP(H38,produits!A:H,4,FALSE),"")</f>
        <v>CODE GENERIQUE</v>
      </c>
      <c r="K38" s="135">
        <f>Tableau2[[#This Row],[Qté]]</f>
        <v>1</v>
      </c>
      <c r="L38" s="135" t="str">
        <f>Tableau2[[#This Row],[Unité]]</f>
        <v>U</v>
      </c>
      <c r="M38" s="135">
        <f>Tableau2[[#This Row],[Qté]]</f>
        <v>1</v>
      </c>
      <c r="N38" s="135" t="str">
        <f>Tableau2[[#This Row],[Unité]]</f>
        <v>U</v>
      </c>
      <c r="O38" s="136">
        <f>Tableau2[[#This Row],[PU HT]]</f>
        <v>91.51428571428572</v>
      </c>
      <c r="P38" s="135" t="str">
        <f>IF(Tableau2[[#This Row],[Code]]&lt;&gt;"","0","")</f>
        <v>0</v>
      </c>
      <c r="Q38" s="135" t="str">
        <f>IF(Tableau2[[#This Row],[Code]]&lt;&gt;"","0","")</f>
        <v>0</v>
      </c>
      <c r="R38" s="135" t="str">
        <f>IF(Tableau2[[#This Row],[Code]]&lt;&gt;"","0","")</f>
        <v>0</v>
      </c>
      <c r="S38" s="135" t="str">
        <f>IF(Tableau2[[#This Row],[Code]]&lt;&gt;"","0","")</f>
        <v>0</v>
      </c>
      <c r="T38" s="137">
        <f>IFERROR(VLOOKUP(Tableau2[[#This Row],[Code]],produits!A:E,5,FALSE),"")</f>
        <v>0</v>
      </c>
      <c r="U38" s="74">
        <v>1</v>
      </c>
      <c r="V38" s="138" t="str">
        <f>IFERROR(VLOOKUP(H38,produits!A:M,9,FALSE),"")</f>
        <v>U</v>
      </c>
      <c r="W38" s="82">
        <v>91.51428571428572</v>
      </c>
      <c r="X38" s="62">
        <f>U38*W38</f>
        <v>91.51428571428572</v>
      </c>
      <c r="Y38" s="139"/>
      <c r="Z38" s="140"/>
      <c r="AA38" s="141"/>
      <c r="AB38" s="140">
        <f>Z38*((100-AA38)/100)</f>
        <v>0</v>
      </c>
      <c r="AC38" s="140">
        <f>IF(AB38="",W38-Z38,W38-AB38)</f>
        <v>91.51428571428572</v>
      </c>
      <c r="AD38" s="142">
        <f>IFERROR(AC38/W38,"")</f>
        <v>1</v>
      </c>
    </row>
    <row r="39" spans="1:30" ht="27.75" customHeight="1" x14ac:dyDescent="0.25">
      <c r="A39" s="130" t="s">
        <v>188</v>
      </c>
      <c r="B39" s="131" t="str">
        <f>IF(Tableau2[[#This Row],[Code]]&lt;&gt;"","0","")</f>
        <v>0</v>
      </c>
      <c r="C39" s="131" t="str">
        <f>IF(Tableau2[[#This Row],[Code]]&lt;&gt;"","0","")</f>
        <v>0</v>
      </c>
      <c r="D39" s="131" t="str">
        <f>IF(Tableau2[[#This Row],[Code]]&lt;&gt;"","0","")</f>
        <v>0</v>
      </c>
      <c r="E39" s="131" t="str">
        <f>IF(Tableau2[[#This Row],[Code]]&lt;&gt;"","A","")</f>
        <v>A</v>
      </c>
      <c r="F39" s="131" t="str">
        <f>IF(Tableau2[[#This Row],[Code]]&lt;&gt;"","D","")</f>
        <v>D</v>
      </c>
      <c r="G39" s="131" t="str">
        <f>IF(Tableau2[[#This Row],[Code]]&lt;&gt;"","0","")</f>
        <v>0</v>
      </c>
      <c r="H39" s="59" t="s">
        <v>15</v>
      </c>
      <c r="I39" s="133" t="str">
        <f>IFERROR(VLOOKUP(H39,produits!A:H,3,FALSE),"")</f>
        <v>GRILLE</v>
      </c>
      <c r="J39" s="134" t="str">
        <f>IFERROR(VLOOKUP(H39,produits!A:H,4,FALSE),"")</f>
        <v>CODE GENERIQUE</v>
      </c>
      <c r="K39" s="135">
        <f>Tableau2[[#This Row],[Qté]]</f>
        <v>1</v>
      </c>
      <c r="L39" s="135" t="str">
        <f>Tableau2[[#This Row],[Unité]]</f>
        <v>U</v>
      </c>
      <c r="M39" s="135">
        <f>Tableau2[[#This Row],[Qté]]</f>
        <v>1</v>
      </c>
      <c r="N39" s="135" t="str">
        <f>Tableau2[[#This Row],[Unité]]</f>
        <v>U</v>
      </c>
      <c r="O39" s="136">
        <f>Tableau2[[#This Row],[PU HT]]</f>
        <v>108.84285714285714</v>
      </c>
      <c r="P39" s="135" t="str">
        <f>IF(Tableau2[[#This Row],[Code]]&lt;&gt;"","0","")</f>
        <v>0</v>
      </c>
      <c r="Q39" s="135" t="str">
        <f>IF(Tableau2[[#This Row],[Code]]&lt;&gt;"","0","")</f>
        <v>0</v>
      </c>
      <c r="R39" s="135" t="str">
        <f>IF(Tableau2[[#This Row],[Code]]&lt;&gt;"","0","")</f>
        <v>0</v>
      </c>
      <c r="S39" s="135" t="str">
        <f>IF(Tableau2[[#This Row],[Code]]&lt;&gt;"","0","")</f>
        <v>0</v>
      </c>
      <c r="T39" s="137">
        <f>IFERROR(VLOOKUP(Tableau2[[#This Row],[Code]],produits!A:E,5,FALSE),"")</f>
        <v>0</v>
      </c>
      <c r="U39" s="74">
        <v>1</v>
      </c>
      <c r="V39" s="138" t="str">
        <f>IFERROR(VLOOKUP(H39,produits!A:M,9,FALSE),"")</f>
        <v>U</v>
      </c>
      <c r="W39" s="82">
        <v>108.84285714285714</v>
      </c>
      <c r="X39" s="62">
        <f>U39*W39</f>
        <v>108.84285714285714</v>
      </c>
      <c r="Y39" s="139"/>
      <c r="Z39" s="140">
        <v>10</v>
      </c>
      <c r="AA39" s="141"/>
      <c r="AB39" s="140">
        <f>Z39*((100-AA39)/100)</f>
        <v>10</v>
      </c>
      <c r="AC39" s="140">
        <f>IF(AB39="",W39-Z39,W39-AB39)</f>
        <v>98.842857142857142</v>
      </c>
      <c r="AD39" s="142">
        <f>IFERROR(AC39/W39,"")</f>
        <v>0.90812442577766106</v>
      </c>
    </row>
    <row r="40" spans="1:30" ht="27.75" customHeight="1" x14ac:dyDescent="0.25">
      <c r="A40" s="130"/>
      <c r="B40" s="131" t="str">
        <f>IF(Tableau2[[#This Row],[Code]]&lt;&gt;"","0","")</f>
        <v>0</v>
      </c>
      <c r="C40" s="131" t="str">
        <f>IF(Tableau2[[#This Row],[Code]]&lt;&gt;"","0","")</f>
        <v>0</v>
      </c>
      <c r="D40" s="131" t="str">
        <f>IF(Tableau2[[#This Row],[Code]]&lt;&gt;"","0","")</f>
        <v>0</v>
      </c>
      <c r="E40" s="131" t="str">
        <f>IF(Tableau2[[#This Row],[Code]]&lt;&gt;"","A","")</f>
        <v>A</v>
      </c>
      <c r="F40" s="131" t="str">
        <f>IF(Tableau2[[#This Row],[Code]]&lt;&gt;"","D","")</f>
        <v>D</v>
      </c>
      <c r="G40" s="131" t="str">
        <f>IF(Tableau2[[#This Row],[Code]]&lt;&gt;"","0","")</f>
        <v>0</v>
      </c>
      <c r="H40" s="59" t="s">
        <v>15</v>
      </c>
      <c r="I40" s="133" t="str">
        <f>IFERROR(VLOOKUP(H40,produits!A:H,3,FALSE),"")</f>
        <v>GRILLE</v>
      </c>
      <c r="J40" s="134" t="str">
        <f>IFERROR(VLOOKUP(H40,produits!A:H,4,FALSE),"")</f>
        <v>CODE GENERIQUE</v>
      </c>
      <c r="K40" s="135">
        <f>Tableau2[[#This Row],[Qté]]</f>
        <v>1</v>
      </c>
      <c r="L40" s="135" t="str">
        <f>Tableau2[[#This Row],[Unité]]</f>
        <v>U</v>
      </c>
      <c r="M40" s="135">
        <f>Tableau2[[#This Row],[Qté]]</f>
        <v>1</v>
      </c>
      <c r="N40" s="135" t="str">
        <f>Tableau2[[#This Row],[Unité]]</f>
        <v>U</v>
      </c>
      <c r="O40" s="136">
        <f>Tableau2[[#This Row],[PU HT]]</f>
        <v>91.51428571428572</v>
      </c>
      <c r="P40" s="135" t="str">
        <f>IF(Tableau2[[#This Row],[Code]]&lt;&gt;"","0","")</f>
        <v>0</v>
      </c>
      <c r="Q40" s="135" t="str">
        <f>IF(Tableau2[[#This Row],[Code]]&lt;&gt;"","0","")</f>
        <v>0</v>
      </c>
      <c r="R40" s="135" t="str">
        <f>IF(Tableau2[[#This Row],[Code]]&lt;&gt;"","0","")</f>
        <v>0</v>
      </c>
      <c r="S40" s="135" t="str">
        <f>IF(Tableau2[[#This Row],[Code]]&lt;&gt;"","0","")</f>
        <v>0</v>
      </c>
      <c r="T40" s="137">
        <f>IFERROR(VLOOKUP(Tableau2[[#This Row],[Code]],produits!A:E,5,FALSE),"")</f>
        <v>0</v>
      </c>
      <c r="U40" s="74">
        <v>1</v>
      </c>
      <c r="V40" s="138" t="str">
        <f>IFERROR(VLOOKUP(H40,produits!A:M,9,FALSE),"")</f>
        <v>U</v>
      </c>
      <c r="W40" s="82">
        <v>91.51428571428572</v>
      </c>
      <c r="X40" s="62">
        <f>U40*W40</f>
        <v>91.51428571428572</v>
      </c>
      <c r="Y40" s="139"/>
      <c r="Z40" s="140"/>
      <c r="AA40" s="141"/>
      <c r="AB40" s="140">
        <f>Z40*((100-AA40)/100)</f>
        <v>0</v>
      </c>
      <c r="AC40" s="140">
        <f>IF(AB40="",W40-Z40,W40-AB40)</f>
        <v>91.51428571428572</v>
      </c>
      <c r="AD40" s="142">
        <f>IFERROR(AC40/W40,"")</f>
        <v>1</v>
      </c>
    </row>
    <row r="41" spans="1:30" ht="27.75" customHeight="1" x14ac:dyDescent="0.25">
      <c r="A41" s="100" t="s">
        <v>187</v>
      </c>
      <c r="B41" s="131" t="str">
        <f>IF(Tableau2[[#This Row],[Code]]&lt;&gt;"","0","")</f>
        <v>0</v>
      </c>
      <c r="C41" s="131" t="str">
        <f>IF(Tableau2[[#This Row],[Code]]&lt;&gt;"","0","")</f>
        <v>0</v>
      </c>
      <c r="D41" s="131" t="str">
        <f>IF(Tableau2[[#This Row],[Code]]&lt;&gt;"","0","")</f>
        <v>0</v>
      </c>
      <c r="E41" s="131" t="str">
        <f>IF(Tableau2[[#This Row],[Code]]&lt;&gt;"","A","")</f>
        <v>A</v>
      </c>
      <c r="F41" s="131" t="str">
        <f>IF(Tableau2[[#This Row],[Code]]&lt;&gt;"","D","")</f>
        <v>D</v>
      </c>
      <c r="G41" s="131" t="str">
        <f>IF(Tableau2[[#This Row],[Code]]&lt;&gt;"","0","")</f>
        <v>0</v>
      </c>
      <c r="H41" s="59" t="s">
        <v>15</v>
      </c>
      <c r="I41" s="73" t="str">
        <f>IFERROR(VLOOKUP(H41,produits!A:H,3,FALSE),"")</f>
        <v>GRILLE</v>
      </c>
      <c r="J41" s="96" t="str">
        <f>IFERROR(VLOOKUP(H41,produits!A:H,4,FALSE),"")</f>
        <v>CODE GENERIQUE</v>
      </c>
      <c r="K41" s="124">
        <f>Tableau2[[#This Row],[Qté]]</f>
        <v>1</v>
      </c>
      <c r="L41" s="124" t="str">
        <f>Tableau2[[#This Row],[Unité]]</f>
        <v>U</v>
      </c>
      <c r="M41" s="124">
        <f>Tableau2[[#This Row],[Qté]]</f>
        <v>1</v>
      </c>
      <c r="N41" s="124" t="str">
        <f>Tableau2[[#This Row],[Unité]]</f>
        <v>U</v>
      </c>
      <c r="O41" s="125">
        <f>Tableau2[[#This Row],[PU HT]]</f>
        <v>73.828571428571436</v>
      </c>
      <c r="P41" s="135" t="str">
        <f>IF(Tableau2[[#This Row],[Code]]&lt;&gt;"","0","")</f>
        <v>0</v>
      </c>
      <c r="Q41" s="135" t="str">
        <f>IF(Tableau2[[#This Row],[Code]]&lt;&gt;"","0","")</f>
        <v>0</v>
      </c>
      <c r="R41" s="135" t="str">
        <f>IF(Tableau2[[#This Row],[Code]]&lt;&gt;"","0","")</f>
        <v>0</v>
      </c>
      <c r="S41" s="135" t="str">
        <f>IF(Tableau2[[#This Row],[Code]]&lt;&gt;"","0","")</f>
        <v>0</v>
      </c>
      <c r="T41" s="137">
        <f>IFERROR(VLOOKUP(Tableau2[[#This Row],[Code]],produits!A:E,5,FALSE),"")</f>
        <v>0</v>
      </c>
      <c r="U41" s="61">
        <v>1</v>
      </c>
      <c r="V41" s="138" t="str">
        <f>IFERROR(VLOOKUP(H41,produits!A:M,9,FALSE),"")</f>
        <v>U</v>
      </c>
      <c r="W41" s="82">
        <v>73.828571428571436</v>
      </c>
      <c r="X41" s="62">
        <f>U41*W41</f>
        <v>73.828571428571436</v>
      </c>
      <c r="Y41" s="75"/>
      <c r="Z41" s="76">
        <v>44.418199999999999</v>
      </c>
      <c r="AA41" s="77"/>
      <c r="AB41" s="76">
        <f>Z41*((100-AA41)/100)</f>
        <v>44.418199999999999</v>
      </c>
      <c r="AC41" s="76">
        <f>IF(AB41="",W41-Z41,W41-AB41)</f>
        <v>29.410371428571437</v>
      </c>
      <c r="AD41" s="78">
        <f>IFERROR(AC41/W41,"")</f>
        <v>0.39836029411764712</v>
      </c>
    </row>
    <row r="42" spans="1:30" ht="27.75" customHeight="1" x14ac:dyDescent="0.25">
      <c r="A42" s="130"/>
      <c r="B42" s="131" t="str">
        <f>IF(Tableau2[[#This Row],[Code]]&lt;&gt;"","0","")</f>
        <v>0</v>
      </c>
      <c r="C42" s="131" t="str">
        <f>IF(Tableau2[[#This Row],[Code]]&lt;&gt;"","0","")</f>
        <v>0</v>
      </c>
      <c r="D42" s="131" t="str">
        <f>IF(Tableau2[[#This Row],[Code]]&lt;&gt;"","0","")</f>
        <v>0</v>
      </c>
      <c r="E42" s="131" t="str">
        <f>IF(Tableau2[[#This Row],[Code]]&lt;&gt;"","A","")</f>
        <v>A</v>
      </c>
      <c r="F42" s="131" t="str">
        <f>IF(Tableau2[[#This Row],[Code]]&lt;&gt;"","D","")</f>
        <v>D</v>
      </c>
      <c r="G42" s="131" t="str">
        <f>IF(Tableau2[[#This Row],[Code]]&lt;&gt;"","0","")</f>
        <v>0</v>
      </c>
      <c r="H42" s="59" t="s">
        <v>15</v>
      </c>
      <c r="I42" s="133" t="str">
        <f>IFERROR(VLOOKUP(H42,produits!A:H,3,FALSE),"")</f>
        <v>GRILLE</v>
      </c>
      <c r="J42" s="134" t="str">
        <f>IFERROR(VLOOKUP(H42,produits!A:H,4,FALSE),"")</f>
        <v>CODE GENERIQUE</v>
      </c>
      <c r="K42" s="135">
        <f>Tableau2[[#This Row],[Qté]]</f>
        <v>1</v>
      </c>
      <c r="L42" s="135" t="str">
        <f>Tableau2[[#This Row],[Unité]]</f>
        <v>U</v>
      </c>
      <c r="M42" s="135">
        <f>Tableau2[[#This Row],[Qté]]</f>
        <v>1</v>
      </c>
      <c r="N42" s="135" t="str">
        <f>Tableau2[[#This Row],[Unité]]</f>
        <v>U</v>
      </c>
      <c r="O42" s="136">
        <f>Tableau2[[#This Row],[PU HT]]</f>
        <v>48.671428571428578</v>
      </c>
      <c r="P42" s="135" t="str">
        <f>IF(Tableau2[[#This Row],[Code]]&lt;&gt;"","0","")</f>
        <v>0</v>
      </c>
      <c r="Q42" s="135" t="str">
        <f>IF(Tableau2[[#This Row],[Code]]&lt;&gt;"","0","")</f>
        <v>0</v>
      </c>
      <c r="R42" s="135" t="str">
        <f>IF(Tableau2[[#This Row],[Code]]&lt;&gt;"","0","")</f>
        <v>0</v>
      </c>
      <c r="S42" s="135" t="str">
        <f>IF(Tableau2[[#This Row],[Code]]&lt;&gt;"","0","")</f>
        <v>0</v>
      </c>
      <c r="T42" s="137">
        <f>IFERROR(VLOOKUP(Tableau2[[#This Row],[Code]],produits!A:E,5,FALSE),"")</f>
        <v>0</v>
      </c>
      <c r="U42" s="74">
        <v>1</v>
      </c>
      <c r="V42" s="138" t="str">
        <f>IFERROR(VLOOKUP(H42,produits!A:M,9,FALSE),"")</f>
        <v>U</v>
      </c>
      <c r="W42" s="82">
        <v>48.671428571428578</v>
      </c>
      <c r="X42" s="62">
        <f>U42*W42</f>
        <v>48.671428571428578</v>
      </c>
      <c r="Y42" s="139"/>
      <c r="Z42" s="140"/>
      <c r="AA42" s="141"/>
      <c r="AB42" s="140">
        <f>Z42*((100-AA42)/100)</f>
        <v>0</v>
      </c>
      <c r="AC42" s="140">
        <f>IF(AB42="",W42-Z42,W42-AB42)</f>
        <v>48.671428571428578</v>
      </c>
      <c r="AD42" s="142">
        <f>IFERROR(AC42/W42,"")</f>
        <v>1</v>
      </c>
    </row>
    <row r="43" spans="1:30" ht="27.75" customHeight="1" x14ac:dyDescent="0.25">
      <c r="A43" s="100" t="s">
        <v>186</v>
      </c>
      <c r="B43" s="131" t="str">
        <f>IF(Tableau2[[#This Row],[Code]]&lt;&gt;"","0","")</f>
        <v>0</v>
      </c>
      <c r="C43" s="131" t="str">
        <f>IF(Tableau2[[#This Row],[Code]]&lt;&gt;"","0","")</f>
        <v>0</v>
      </c>
      <c r="D43" s="131" t="str">
        <f>IF(Tableau2[[#This Row],[Code]]&lt;&gt;"","0","")</f>
        <v>0</v>
      </c>
      <c r="E43" s="131" t="str">
        <f>IF(Tableau2[[#This Row],[Code]]&lt;&gt;"","A","")</f>
        <v>A</v>
      </c>
      <c r="F43" s="131" t="str">
        <f>IF(Tableau2[[#This Row],[Code]]&lt;&gt;"","D","")</f>
        <v>D</v>
      </c>
      <c r="G43" s="131" t="str">
        <f>IF(Tableau2[[#This Row],[Code]]&lt;&gt;"","0","")</f>
        <v>0</v>
      </c>
      <c r="H43" s="59" t="s">
        <v>15</v>
      </c>
      <c r="I43" s="73" t="str">
        <f>IFERROR(VLOOKUP(H43,produits!A:H,3,FALSE),"")</f>
        <v>GRILLE</v>
      </c>
      <c r="J43" s="96" t="str">
        <f>IFERROR(VLOOKUP(H43,produits!A:H,4,FALSE),"")</f>
        <v>CODE GENERIQUE</v>
      </c>
      <c r="K43" s="124">
        <f>Tableau2[[#This Row],[Qté]]</f>
        <v>1</v>
      </c>
      <c r="L43" s="124" t="str">
        <f>Tableau2[[#This Row],[Unité]]</f>
        <v>U</v>
      </c>
      <c r="M43" s="124">
        <f>Tableau2[[#This Row],[Qté]]</f>
        <v>1</v>
      </c>
      <c r="N43" s="124" t="str">
        <f>Tableau2[[#This Row],[Unité]]</f>
        <v>U</v>
      </c>
      <c r="O43" s="125">
        <f>Tableau2[[#This Row],[PU HT]]</f>
        <v>73.828571428571436</v>
      </c>
      <c r="P43" s="135" t="str">
        <f>IF(Tableau2[[#This Row],[Code]]&lt;&gt;"","0","")</f>
        <v>0</v>
      </c>
      <c r="Q43" s="135" t="str">
        <f>IF(Tableau2[[#This Row],[Code]]&lt;&gt;"","0","")</f>
        <v>0</v>
      </c>
      <c r="R43" s="135" t="str">
        <f>IF(Tableau2[[#This Row],[Code]]&lt;&gt;"","0","")</f>
        <v>0</v>
      </c>
      <c r="S43" s="135" t="str">
        <f>IF(Tableau2[[#This Row],[Code]]&lt;&gt;"","0","")</f>
        <v>0</v>
      </c>
      <c r="T43" s="137">
        <f>IFERROR(VLOOKUP(Tableau2[[#This Row],[Code]],produits!A:E,5,FALSE),"")</f>
        <v>0</v>
      </c>
      <c r="U43" s="74">
        <v>1</v>
      </c>
      <c r="V43" s="138" t="str">
        <f>IFERROR(VLOOKUP(H43,produits!A:M,9,FALSE),"")</f>
        <v>U</v>
      </c>
      <c r="W43" s="82">
        <v>73.828571428571436</v>
      </c>
      <c r="X43" s="62">
        <f>U43*W43</f>
        <v>73.828571428571436</v>
      </c>
      <c r="Y43" s="75"/>
      <c r="Z43" s="76">
        <v>48.389200000000002</v>
      </c>
      <c r="AA43" s="77"/>
      <c r="AB43" s="76">
        <f>Z43*((100-AA43)/100)</f>
        <v>48.389200000000002</v>
      </c>
      <c r="AC43" s="76">
        <f>IF(AB43="",W43-Z43,W43-AB43)</f>
        <v>25.439371428571434</v>
      </c>
      <c r="AD43" s="78">
        <f>IFERROR(AC43/W43,"")</f>
        <v>0.34457352941176472</v>
      </c>
    </row>
    <row r="44" spans="1:30" ht="27.75" customHeight="1" x14ac:dyDescent="0.25">
      <c r="A44" s="130"/>
      <c r="B44" s="131" t="str">
        <f>IF(Tableau2[[#This Row],[Code]]&lt;&gt;"","0","")</f>
        <v>0</v>
      </c>
      <c r="C44" s="131" t="str">
        <f>IF(Tableau2[[#This Row],[Code]]&lt;&gt;"","0","")</f>
        <v>0</v>
      </c>
      <c r="D44" s="131" t="str">
        <f>IF(Tableau2[[#This Row],[Code]]&lt;&gt;"","0","")</f>
        <v>0</v>
      </c>
      <c r="E44" s="131" t="str">
        <f>IF(Tableau2[[#This Row],[Code]]&lt;&gt;"","A","")</f>
        <v>A</v>
      </c>
      <c r="F44" s="131" t="str">
        <f>IF(Tableau2[[#This Row],[Code]]&lt;&gt;"","D","")</f>
        <v>D</v>
      </c>
      <c r="G44" s="131" t="str">
        <f>IF(Tableau2[[#This Row],[Code]]&lt;&gt;"","0","")</f>
        <v>0</v>
      </c>
      <c r="H44" s="59" t="s">
        <v>15</v>
      </c>
      <c r="I44" s="133" t="str">
        <f>IFERROR(VLOOKUP(H44,produits!A:H,3,FALSE),"")</f>
        <v>GRILLE</v>
      </c>
      <c r="J44" s="134" t="str">
        <f>IFERROR(VLOOKUP(H44,produits!A:H,4,FALSE),"")</f>
        <v>CODE GENERIQUE</v>
      </c>
      <c r="K44" s="135">
        <f>Tableau2[[#This Row],[Qté]]</f>
        <v>1</v>
      </c>
      <c r="L44" s="135" t="str">
        <f>Tableau2[[#This Row],[Unité]]</f>
        <v>U</v>
      </c>
      <c r="M44" s="135">
        <f>Tableau2[[#This Row],[Qté]]</f>
        <v>1</v>
      </c>
      <c r="N44" s="135" t="str">
        <f>Tableau2[[#This Row],[Unité]]</f>
        <v>U</v>
      </c>
      <c r="O44" s="136">
        <f>Tableau2[[#This Row],[PU HT]]</f>
        <v>48.671428571428578</v>
      </c>
      <c r="P44" s="135" t="str">
        <f>IF(Tableau2[[#This Row],[Code]]&lt;&gt;"","0","")</f>
        <v>0</v>
      </c>
      <c r="Q44" s="135" t="str">
        <f>IF(Tableau2[[#This Row],[Code]]&lt;&gt;"","0","")</f>
        <v>0</v>
      </c>
      <c r="R44" s="135" t="str">
        <f>IF(Tableau2[[#This Row],[Code]]&lt;&gt;"","0","")</f>
        <v>0</v>
      </c>
      <c r="S44" s="135" t="str">
        <f>IF(Tableau2[[#This Row],[Code]]&lt;&gt;"","0","")</f>
        <v>0</v>
      </c>
      <c r="T44" s="137">
        <f>IFERROR(VLOOKUP(Tableau2[[#This Row],[Code]],produits!A:E,5,FALSE),"")</f>
        <v>0</v>
      </c>
      <c r="U44" s="74">
        <v>1</v>
      </c>
      <c r="V44" s="138" t="str">
        <f>IFERROR(VLOOKUP(H44,produits!A:M,9,FALSE),"")</f>
        <v>U</v>
      </c>
      <c r="W44" s="82">
        <v>48.671428571428578</v>
      </c>
      <c r="X44" s="62">
        <f>U44*W44</f>
        <v>48.671428571428578</v>
      </c>
      <c r="Y44" s="139"/>
      <c r="Z44" s="140"/>
      <c r="AA44" s="141"/>
      <c r="AB44" s="140">
        <f>Z44*((100-AA44)/100)</f>
        <v>0</v>
      </c>
      <c r="AC44" s="140">
        <f>IF(AB44="",W44-Z44,W44-AB44)</f>
        <v>48.671428571428578</v>
      </c>
      <c r="AD44" s="142">
        <f>IFERROR(AC44/W44,"")</f>
        <v>1</v>
      </c>
    </row>
    <row r="45" spans="1:30" ht="27.75" customHeight="1" x14ac:dyDescent="0.25">
      <c r="A45" s="99" t="s">
        <v>183</v>
      </c>
      <c r="B45" s="131" t="str">
        <f>IF(Tableau2[[#This Row],[Code]]&lt;&gt;"","0","")</f>
        <v>0</v>
      </c>
      <c r="C45" s="131" t="str">
        <f>IF(Tableau2[[#This Row],[Code]]&lt;&gt;"","0","")</f>
        <v>0</v>
      </c>
      <c r="D45" s="131" t="str">
        <f>IF(Tableau2[[#This Row],[Code]]&lt;&gt;"","0","")</f>
        <v>0</v>
      </c>
      <c r="E45" s="131" t="str">
        <f>IF(Tableau2[[#This Row],[Code]]&lt;&gt;"","A","")</f>
        <v>A</v>
      </c>
      <c r="F45" s="131" t="str">
        <f>IF(Tableau2[[#This Row],[Code]]&lt;&gt;"","D","")</f>
        <v>D</v>
      </c>
      <c r="G45" s="131" t="str">
        <f>IF(Tableau2[[#This Row],[Code]]&lt;&gt;"","0","")</f>
        <v>0</v>
      </c>
      <c r="H45" s="59" t="s">
        <v>15</v>
      </c>
      <c r="I45" s="54" t="str">
        <f>IFERROR(VLOOKUP(H45,produits!A:H,3,FALSE),"")</f>
        <v>GRILLE</v>
      </c>
      <c r="J45" s="95" t="str">
        <f>IFERROR(VLOOKUP(H45,produits!A:H,4,FALSE),"")</f>
        <v>CODE GENERIQUE</v>
      </c>
      <c r="K45" s="122">
        <f>Tableau2[[#This Row],[Qté]]</f>
        <v>1</v>
      </c>
      <c r="L45" s="122" t="str">
        <f>Tableau2[[#This Row],[Unité]]</f>
        <v>U</v>
      </c>
      <c r="M45" s="122">
        <f>Tableau2[[#This Row],[Qté]]</f>
        <v>1</v>
      </c>
      <c r="N45" s="122" t="str">
        <f>Tableau2[[#This Row],[Unité]]</f>
        <v>U</v>
      </c>
      <c r="O45" s="123">
        <f>Tableau2[[#This Row],[PU HT]]</f>
        <v>119.90000000000002</v>
      </c>
      <c r="P45" s="135" t="str">
        <f>IF(Tableau2[[#This Row],[Code]]&lt;&gt;"","0","")</f>
        <v>0</v>
      </c>
      <c r="Q45" s="135" t="str">
        <f>IF(Tableau2[[#This Row],[Code]]&lt;&gt;"","0","")</f>
        <v>0</v>
      </c>
      <c r="R45" s="135" t="str">
        <f>IF(Tableau2[[#This Row],[Code]]&lt;&gt;"","0","")</f>
        <v>0</v>
      </c>
      <c r="S45" s="135" t="str">
        <f>IF(Tableau2[[#This Row],[Code]]&lt;&gt;"","0","")</f>
        <v>0</v>
      </c>
      <c r="T45" s="137">
        <f>IFERROR(VLOOKUP(Tableau2[[#This Row],[Code]],produits!A:E,5,FALSE),"")</f>
        <v>0</v>
      </c>
      <c r="U45" s="61">
        <v>1</v>
      </c>
      <c r="V45" s="138" t="str">
        <f>IFERROR(VLOOKUP(H45,produits!A:M,9,FALSE),"")</f>
        <v>U</v>
      </c>
      <c r="W45" s="81">
        <v>119.90000000000002</v>
      </c>
      <c r="X45" s="62">
        <f>U45*W45</f>
        <v>119.90000000000002</v>
      </c>
      <c r="Y45" s="63"/>
      <c r="Z45" s="64">
        <v>48.389200000000002</v>
      </c>
      <c r="AA45" s="65"/>
      <c r="AB45" s="64">
        <f>Z45*((100-AA45)/100)</f>
        <v>48.389200000000002</v>
      </c>
      <c r="AC45" s="64">
        <f>IF(AB45="",W45-Z45,W45-AB45)</f>
        <v>71.510800000000017</v>
      </c>
      <c r="AD45" s="66">
        <f>IFERROR(AC45/W45,"")</f>
        <v>0.59642035029190998</v>
      </c>
    </row>
    <row r="46" spans="1:30" ht="27.75" customHeight="1" x14ac:dyDescent="0.25">
      <c r="A46" s="130"/>
      <c r="B46" s="131" t="str">
        <f>IF(Tableau2[[#This Row],[Code]]&lt;&gt;"","0","")</f>
        <v>0</v>
      </c>
      <c r="C46" s="131" t="str">
        <f>IF(Tableau2[[#This Row],[Code]]&lt;&gt;"","0","")</f>
        <v>0</v>
      </c>
      <c r="D46" s="131" t="str">
        <f>IF(Tableau2[[#This Row],[Code]]&lt;&gt;"","0","")</f>
        <v>0</v>
      </c>
      <c r="E46" s="131" t="str">
        <f>IF(Tableau2[[#This Row],[Code]]&lt;&gt;"","A","")</f>
        <v>A</v>
      </c>
      <c r="F46" s="131" t="str">
        <f>IF(Tableau2[[#This Row],[Code]]&lt;&gt;"","D","")</f>
        <v>D</v>
      </c>
      <c r="G46" s="131" t="str">
        <f>IF(Tableau2[[#This Row],[Code]]&lt;&gt;"","0","")</f>
        <v>0</v>
      </c>
      <c r="H46" s="59" t="s">
        <v>15</v>
      </c>
      <c r="I46" s="133" t="str">
        <f>IFERROR(VLOOKUP(H46,produits!A:H,3,FALSE),"")</f>
        <v>GRILLE</v>
      </c>
      <c r="J46" s="134" t="str">
        <f>IFERROR(VLOOKUP(H46,produits!A:H,4,FALSE),"")</f>
        <v>CODE GENERIQUE</v>
      </c>
      <c r="K46" s="135">
        <f>Tableau2[[#This Row],[Qté]]</f>
        <v>1</v>
      </c>
      <c r="L46" s="135" t="str">
        <f>Tableau2[[#This Row],[Unité]]</f>
        <v>U</v>
      </c>
      <c r="M46" s="135">
        <f>Tableau2[[#This Row],[Qté]]</f>
        <v>1</v>
      </c>
      <c r="N46" s="135" t="str">
        <f>Tableau2[[#This Row],[Unité]]</f>
        <v>U</v>
      </c>
      <c r="O46" s="136">
        <f>Tableau2[[#This Row],[PU HT]]</f>
        <v>99.771428571428586</v>
      </c>
      <c r="P46" s="135" t="str">
        <f>IF(Tableau2[[#This Row],[Code]]&lt;&gt;"","0","")</f>
        <v>0</v>
      </c>
      <c r="Q46" s="135" t="str">
        <f>IF(Tableau2[[#This Row],[Code]]&lt;&gt;"","0","")</f>
        <v>0</v>
      </c>
      <c r="R46" s="135" t="str">
        <f>IF(Tableau2[[#This Row],[Code]]&lt;&gt;"","0","")</f>
        <v>0</v>
      </c>
      <c r="S46" s="135" t="str">
        <f>IF(Tableau2[[#This Row],[Code]]&lt;&gt;"","0","")</f>
        <v>0</v>
      </c>
      <c r="T46" s="137">
        <f>IFERROR(VLOOKUP(Tableau2[[#This Row],[Code]],produits!A:E,5,FALSE),"")</f>
        <v>0</v>
      </c>
      <c r="U46" s="74">
        <v>1</v>
      </c>
      <c r="V46" s="138" t="str">
        <f>IFERROR(VLOOKUP(H46,produits!A:M,9,FALSE),"")</f>
        <v>U</v>
      </c>
      <c r="W46" s="82">
        <v>99.771428571428586</v>
      </c>
      <c r="X46" s="62">
        <f>U46*W46</f>
        <v>99.771428571428586</v>
      </c>
      <c r="Y46" s="139"/>
      <c r="Z46" s="140"/>
      <c r="AA46" s="141"/>
      <c r="AB46" s="140">
        <f>Z46*((100-AA46)/100)</f>
        <v>0</v>
      </c>
      <c r="AC46" s="140">
        <f>IF(AB46="",W46-Z46,W46-AB46)</f>
        <v>99.771428571428586</v>
      </c>
      <c r="AD46" s="142">
        <f>IFERROR(AC46/W46,"")</f>
        <v>1</v>
      </c>
    </row>
    <row r="47" spans="1:30" ht="27.75" customHeight="1" x14ac:dyDescent="0.25">
      <c r="A47" s="130" t="s">
        <v>219</v>
      </c>
      <c r="B47" s="131" t="str">
        <f>IF(Tableau2[[#This Row],[Code]]&lt;&gt;"","0","")</f>
        <v>0</v>
      </c>
      <c r="C47" s="131" t="str">
        <f>IF(Tableau2[[#This Row],[Code]]&lt;&gt;"","0","")</f>
        <v>0</v>
      </c>
      <c r="D47" s="131" t="str">
        <f>IF(Tableau2[[#This Row],[Code]]&lt;&gt;"","0","")</f>
        <v>0</v>
      </c>
      <c r="E47" s="131" t="str">
        <f>IF(Tableau2[[#This Row],[Code]]&lt;&gt;"","A","")</f>
        <v>A</v>
      </c>
      <c r="F47" s="131" t="str">
        <f>IF(Tableau2[[#This Row],[Code]]&lt;&gt;"","D","")</f>
        <v>D</v>
      </c>
      <c r="G47" s="131" t="str">
        <f>IF(Tableau2[[#This Row],[Code]]&lt;&gt;"","0","")</f>
        <v>0</v>
      </c>
      <c r="H47" s="59" t="s">
        <v>15</v>
      </c>
      <c r="I47" s="133" t="str">
        <f>IFERROR(VLOOKUP(H47,produits!A:H,3,FALSE),"")</f>
        <v>GRILLE</v>
      </c>
      <c r="J47" s="134" t="str">
        <f>IFERROR(VLOOKUP(H47,produits!A:H,4,FALSE),"")</f>
        <v>CODE GENERIQUE</v>
      </c>
      <c r="K47" s="135">
        <f>Tableau2[[#This Row],[Qté]]</f>
        <v>1</v>
      </c>
      <c r="L47" s="135" t="str">
        <f>Tableau2[[#This Row],[Unité]]</f>
        <v>U</v>
      </c>
      <c r="M47" s="135">
        <f>Tableau2[[#This Row],[Qté]]</f>
        <v>1</v>
      </c>
      <c r="N47" s="135" t="str">
        <f>Tableau2[[#This Row],[Unité]]</f>
        <v>U</v>
      </c>
      <c r="O47" s="136">
        <f>Tableau2[[#This Row],[PU HT]]</f>
        <v>108.84285714285714</v>
      </c>
      <c r="P47" s="135" t="str">
        <f>IF(Tableau2[[#This Row],[Code]]&lt;&gt;"","0","")</f>
        <v>0</v>
      </c>
      <c r="Q47" s="135" t="str">
        <f>IF(Tableau2[[#This Row],[Code]]&lt;&gt;"","0","")</f>
        <v>0</v>
      </c>
      <c r="R47" s="135" t="str">
        <f>IF(Tableau2[[#This Row],[Code]]&lt;&gt;"","0","")</f>
        <v>0</v>
      </c>
      <c r="S47" s="135" t="str">
        <f>IF(Tableau2[[#This Row],[Code]]&lt;&gt;"","0","")</f>
        <v>0</v>
      </c>
      <c r="T47" s="137">
        <f>IFERROR(VLOOKUP(Tableau2[[#This Row],[Code]],produits!A:E,5,FALSE),"")</f>
        <v>0</v>
      </c>
      <c r="U47" s="74">
        <v>1</v>
      </c>
      <c r="V47" s="138" t="str">
        <f>IFERROR(VLOOKUP(H47,produits!A:M,9,FALSE),"")</f>
        <v>U</v>
      </c>
      <c r="W47" s="82">
        <v>108.84285714285714</v>
      </c>
      <c r="X47" s="62">
        <f>U47*W47</f>
        <v>108.84285714285714</v>
      </c>
      <c r="Y47" s="139"/>
      <c r="Z47" s="140"/>
      <c r="AA47" s="141"/>
      <c r="AB47" s="140">
        <f>Z47*((100-AA47)/100)</f>
        <v>0</v>
      </c>
      <c r="AC47" s="140">
        <f>IF(AB47="",W47-Z47,W47-AB47)</f>
        <v>108.84285714285714</v>
      </c>
      <c r="AD47" s="142">
        <f>IFERROR(AC47/W47,"")</f>
        <v>1</v>
      </c>
    </row>
    <row r="48" spans="1:30" ht="27.75" customHeight="1" x14ac:dyDescent="0.25">
      <c r="A48" s="130"/>
      <c r="B48" s="131" t="str">
        <f>IF(Tableau2[[#This Row],[Code]]&lt;&gt;"","0","")</f>
        <v>0</v>
      </c>
      <c r="C48" s="131" t="str">
        <f>IF(Tableau2[[#This Row],[Code]]&lt;&gt;"","0","")</f>
        <v>0</v>
      </c>
      <c r="D48" s="131" t="str">
        <f>IF(Tableau2[[#This Row],[Code]]&lt;&gt;"","0","")</f>
        <v>0</v>
      </c>
      <c r="E48" s="131" t="str">
        <f>IF(Tableau2[[#This Row],[Code]]&lt;&gt;"","A","")</f>
        <v>A</v>
      </c>
      <c r="F48" s="131" t="str">
        <f>IF(Tableau2[[#This Row],[Code]]&lt;&gt;"","D","")</f>
        <v>D</v>
      </c>
      <c r="G48" s="131" t="str">
        <f>IF(Tableau2[[#This Row],[Code]]&lt;&gt;"","0","")</f>
        <v>0</v>
      </c>
      <c r="H48" s="59" t="s">
        <v>15</v>
      </c>
      <c r="I48" s="133" t="str">
        <f>IFERROR(VLOOKUP(H48,produits!A:H,3,FALSE),"")</f>
        <v>GRILLE</v>
      </c>
      <c r="J48" s="134" t="str">
        <f>IFERROR(VLOOKUP(H48,produits!A:H,4,FALSE),"")</f>
        <v>CODE GENERIQUE</v>
      </c>
      <c r="K48" s="135">
        <f>Tableau2[[#This Row],[Qté]]</f>
        <v>1</v>
      </c>
      <c r="L48" s="135" t="str">
        <f>Tableau2[[#This Row],[Unité]]</f>
        <v>U</v>
      </c>
      <c r="M48" s="135">
        <f>Tableau2[[#This Row],[Qté]]</f>
        <v>1</v>
      </c>
      <c r="N48" s="135" t="str">
        <f>Tableau2[[#This Row],[Unité]]</f>
        <v>U</v>
      </c>
      <c r="O48" s="136">
        <f>Tableau2[[#This Row],[PU HT]]</f>
        <v>91.51428571428572</v>
      </c>
      <c r="P48" s="135" t="str">
        <f>IF(Tableau2[[#This Row],[Code]]&lt;&gt;"","0","")</f>
        <v>0</v>
      </c>
      <c r="Q48" s="135" t="str">
        <f>IF(Tableau2[[#This Row],[Code]]&lt;&gt;"","0","")</f>
        <v>0</v>
      </c>
      <c r="R48" s="135" t="str">
        <f>IF(Tableau2[[#This Row],[Code]]&lt;&gt;"","0","")</f>
        <v>0</v>
      </c>
      <c r="S48" s="135" t="str">
        <f>IF(Tableau2[[#This Row],[Code]]&lt;&gt;"","0","")</f>
        <v>0</v>
      </c>
      <c r="T48" s="137">
        <f>IFERROR(VLOOKUP(Tableau2[[#This Row],[Code]],produits!A:E,5,FALSE),"")</f>
        <v>0</v>
      </c>
      <c r="U48" s="74">
        <v>1</v>
      </c>
      <c r="V48" s="138" t="str">
        <f>IFERROR(VLOOKUP(H48,produits!A:M,9,FALSE),"")</f>
        <v>U</v>
      </c>
      <c r="W48" s="82">
        <v>91.51428571428572</v>
      </c>
      <c r="X48" s="62">
        <f>U48*W48</f>
        <v>91.51428571428572</v>
      </c>
      <c r="Y48" s="139"/>
      <c r="Z48" s="140"/>
      <c r="AA48" s="141"/>
      <c r="AB48" s="140">
        <f>Z48*((100-AA48)/100)</f>
        <v>0</v>
      </c>
      <c r="AC48" s="140">
        <f>IF(AB48="",W48-Z48,W48-AB48)</f>
        <v>91.51428571428572</v>
      </c>
      <c r="AD48" s="142">
        <f>IFERROR(AC48/W48,"")</f>
        <v>1</v>
      </c>
    </row>
    <row r="49" spans="1:30" ht="27.75" customHeight="1" x14ac:dyDescent="0.25">
      <c r="A49" s="130" t="s">
        <v>218</v>
      </c>
      <c r="B49" s="131" t="str">
        <f>IF(Tableau2[[#This Row],[Code]]&lt;&gt;"","0","")</f>
        <v>0</v>
      </c>
      <c r="C49" s="131" t="str">
        <f>IF(Tableau2[[#This Row],[Code]]&lt;&gt;"","0","")</f>
        <v>0</v>
      </c>
      <c r="D49" s="131" t="str">
        <f>IF(Tableau2[[#This Row],[Code]]&lt;&gt;"","0","")</f>
        <v>0</v>
      </c>
      <c r="E49" s="131" t="str">
        <f>IF(Tableau2[[#This Row],[Code]]&lt;&gt;"","A","")</f>
        <v>A</v>
      </c>
      <c r="F49" s="131" t="str">
        <f>IF(Tableau2[[#This Row],[Code]]&lt;&gt;"","D","")</f>
        <v>D</v>
      </c>
      <c r="G49" s="131" t="str">
        <f>IF(Tableau2[[#This Row],[Code]]&lt;&gt;"","0","")</f>
        <v>0</v>
      </c>
      <c r="H49" s="59" t="s">
        <v>15</v>
      </c>
      <c r="I49" s="133" t="str">
        <f>IFERROR(VLOOKUP(H49,produits!A:H,3,FALSE),"")</f>
        <v>GRILLE</v>
      </c>
      <c r="J49" s="134" t="str">
        <f>IFERROR(VLOOKUP(H49,produits!A:H,4,FALSE),"")</f>
        <v>CODE GENERIQUE</v>
      </c>
      <c r="K49" s="135">
        <f>Tableau2[[#This Row],[Qté]]</f>
        <v>1</v>
      </c>
      <c r="L49" s="135" t="str">
        <f>Tableau2[[#This Row],[Unité]]</f>
        <v>U</v>
      </c>
      <c r="M49" s="135">
        <f>Tableau2[[#This Row],[Qté]]</f>
        <v>1</v>
      </c>
      <c r="N49" s="135" t="str">
        <f>Tableau2[[#This Row],[Unité]]</f>
        <v>U</v>
      </c>
      <c r="O49" s="136">
        <f>Tableau2[[#This Row],[PU HT]]</f>
        <v>108.84285714285714</v>
      </c>
      <c r="P49" s="135" t="str">
        <f>IF(Tableau2[[#This Row],[Code]]&lt;&gt;"","0","")</f>
        <v>0</v>
      </c>
      <c r="Q49" s="135" t="str">
        <f>IF(Tableau2[[#This Row],[Code]]&lt;&gt;"","0","")</f>
        <v>0</v>
      </c>
      <c r="R49" s="135" t="str">
        <f>IF(Tableau2[[#This Row],[Code]]&lt;&gt;"","0","")</f>
        <v>0</v>
      </c>
      <c r="S49" s="135" t="str">
        <f>IF(Tableau2[[#This Row],[Code]]&lt;&gt;"","0","")</f>
        <v>0</v>
      </c>
      <c r="T49" s="137">
        <f>IFERROR(VLOOKUP(Tableau2[[#This Row],[Code]],produits!A:E,5,FALSE),"")</f>
        <v>0</v>
      </c>
      <c r="U49" s="74">
        <v>1</v>
      </c>
      <c r="V49" s="138" t="str">
        <f>IFERROR(VLOOKUP(H49,produits!A:M,9,FALSE),"")</f>
        <v>U</v>
      </c>
      <c r="W49" s="82">
        <v>108.84285714285714</v>
      </c>
      <c r="X49" s="62">
        <f>U49*W49</f>
        <v>108.84285714285714</v>
      </c>
      <c r="Y49" s="139"/>
      <c r="Z49" s="140"/>
      <c r="AA49" s="141"/>
      <c r="AB49" s="140">
        <f>Z49*((100-AA49)/100)</f>
        <v>0</v>
      </c>
      <c r="AC49" s="140">
        <f>IF(AB49="",W49-Z49,W49-AB49)</f>
        <v>108.84285714285714</v>
      </c>
      <c r="AD49" s="142">
        <f>IFERROR(AC49/W49,"")</f>
        <v>1</v>
      </c>
    </row>
    <row r="50" spans="1:30" ht="27.75" customHeight="1" x14ac:dyDescent="0.25">
      <c r="A50" s="130"/>
      <c r="B50" s="131" t="str">
        <f>IF(Tableau2[[#This Row],[Code]]&lt;&gt;"","0","")</f>
        <v>0</v>
      </c>
      <c r="C50" s="131" t="str">
        <f>IF(Tableau2[[#This Row],[Code]]&lt;&gt;"","0","")</f>
        <v>0</v>
      </c>
      <c r="D50" s="131" t="str">
        <f>IF(Tableau2[[#This Row],[Code]]&lt;&gt;"","0","")</f>
        <v>0</v>
      </c>
      <c r="E50" s="131" t="str">
        <f>IF(Tableau2[[#This Row],[Code]]&lt;&gt;"","A","")</f>
        <v>A</v>
      </c>
      <c r="F50" s="131" t="str">
        <f>IF(Tableau2[[#This Row],[Code]]&lt;&gt;"","D","")</f>
        <v>D</v>
      </c>
      <c r="G50" s="131" t="str">
        <f>IF(Tableau2[[#This Row],[Code]]&lt;&gt;"","0","")</f>
        <v>0</v>
      </c>
      <c r="H50" s="59" t="s">
        <v>15</v>
      </c>
      <c r="I50" s="133" t="str">
        <f>IFERROR(VLOOKUP(H50,produits!A:H,3,FALSE),"")</f>
        <v>GRILLE</v>
      </c>
      <c r="J50" s="134" t="str">
        <f>IFERROR(VLOOKUP(H50,produits!A:H,4,FALSE),"")</f>
        <v>CODE GENERIQUE</v>
      </c>
      <c r="K50" s="135">
        <f>Tableau2[[#This Row],[Qté]]</f>
        <v>1</v>
      </c>
      <c r="L50" s="135" t="str">
        <f>Tableau2[[#This Row],[Unité]]</f>
        <v>U</v>
      </c>
      <c r="M50" s="135">
        <f>Tableau2[[#This Row],[Qté]]</f>
        <v>1</v>
      </c>
      <c r="N50" s="135" t="str">
        <f>Tableau2[[#This Row],[Unité]]</f>
        <v>U</v>
      </c>
      <c r="O50" s="136">
        <f>Tableau2[[#This Row],[PU HT]]</f>
        <v>91.51428571428572</v>
      </c>
      <c r="P50" s="135" t="str">
        <f>IF(Tableau2[[#This Row],[Code]]&lt;&gt;"","0","")</f>
        <v>0</v>
      </c>
      <c r="Q50" s="135" t="str">
        <f>IF(Tableau2[[#This Row],[Code]]&lt;&gt;"","0","")</f>
        <v>0</v>
      </c>
      <c r="R50" s="135" t="str">
        <f>IF(Tableau2[[#This Row],[Code]]&lt;&gt;"","0","")</f>
        <v>0</v>
      </c>
      <c r="S50" s="135" t="str">
        <f>IF(Tableau2[[#This Row],[Code]]&lt;&gt;"","0","")</f>
        <v>0</v>
      </c>
      <c r="T50" s="137">
        <f>IFERROR(VLOOKUP(Tableau2[[#This Row],[Code]],produits!A:E,5,FALSE),"")</f>
        <v>0</v>
      </c>
      <c r="U50" s="74">
        <v>1</v>
      </c>
      <c r="V50" s="138" t="str">
        <f>IFERROR(VLOOKUP(H50,produits!A:M,9,FALSE),"")</f>
        <v>U</v>
      </c>
      <c r="W50" s="82">
        <v>91.51428571428572</v>
      </c>
      <c r="X50" s="62">
        <f>U50*W50</f>
        <v>91.51428571428572</v>
      </c>
      <c r="Y50" s="139"/>
      <c r="Z50" s="140"/>
      <c r="AA50" s="141"/>
      <c r="AB50" s="140">
        <f>Z50*((100-AA50)/100)</f>
        <v>0</v>
      </c>
      <c r="AC50" s="140">
        <f>IF(AB50="",W50-Z50,W50-AB50)</f>
        <v>91.51428571428572</v>
      </c>
      <c r="AD50" s="142">
        <f>IFERROR(AC50/W50,"")</f>
        <v>1</v>
      </c>
    </row>
    <row r="51" spans="1:30" ht="27.75" customHeight="1" x14ac:dyDescent="0.25">
      <c r="A51" s="130" t="s">
        <v>217</v>
      </c>
      <c r="B51" s="131" t="str">
        <f>IF(Tableau2[[#This Row],[Code]]&lt;&gt;"","0","")</f>
        <v>0</v>
      </c>
      <c r="C51" s="131" t="str">
        <f>IF(Tableau2[[#This Row],[Code]]&lt;&gt;"","0","")</f>
        <v>0</v>
      </c>
      <c r="D51" s="131" t="str">
        <f>IF(Tableau2[[#This Row],[Code]]&lt;&gt;"","0","")</f>
        <v>0</v>
      </c>
      <c r="E51" s="131" t="str">
        <f>IF(Tableau2[[#This Row],[Code]]&lt;&gt;"","A","")</f>
        <v>A</v>
      </c>
      <c r="F51" s="131" t="str">
        <f>IF(Tableau2[[#This Row],[Code]]&lt;&gt;"","D","")</f>
        <v>D</v>
      </c>
      <c r="G51" s="131" t="str">
        <f>IF(Tableau2[[#This Row],[Code]]&lt;&gt;"","0","")</f>
        <v>0</v>
      </c>
      <c r="H51" s="59" t="s">
        <v>15</v>
      </c>
      <c r="I51" s="133" t="str">
        <f>IFERROR(VLOOKUP(H51,produits!A:H,3,FALSE),"")</f>
        <v>GRILLE</v>
      </c>
      <c r="J51" s="134" t="str">
        <f>IFERROR(VLOOKUP(H51,produits!A:H,4,FALSE),"")</f>
        <v>CODE GENERIQUE</v>
      </c>
      <c r="K51" s="135">
        <f>Tableau2[[#This Row],[Qté]]</f>
        <v>1</v>
      </c>
      <c r="L51" s="135" t="str">
        <f>Tableau2[[#This Row],[Unité]]</f>
        <v>U</v>
      </c>
      <c r="M51" s="135">
        <f>Tableau2[[#This Row],[Qté]]</f>
        <v>1</v>
      </c>
      <c r="N51" s="135" t="str">
        <f>Tableau2[[#This Row],[Unité]]</f>
        <v>U</v>
      </c>
      <c r="O51" s="136">
        <f>Tableau2[[#This Row],[PU HT]]</f>
        <v>119.90000000000002</v>
      </c>
      <c r="P51" s="135" t="str">
        <f>IF(Tableau2[[#This Row],[Code]]&lt;&gt;"","0","")</f>
        <v>0</v>
      </c>
      <c r="Q51" s="135" t="str">
        <f>IF(Tableau2[[#This Row],[Code]]&lt;&gt;"","0","")</f>
        <v>0</v>
      </c>
      <c r="R51" s="135" t="str">
        <f>IF(Tableau2[[#This Row],[Code]]&lt;&gt;"","0","")</f>
        <v>0</v>
      </c>
      <c r="S51" s="135" t="str">
        <f>IF(Tableau2[[#This Row],[Code]]&lt;&gt;"","0","")</f>
        <v>0</v>
      </c>
      <c r="T51" s="137">
        <f>IFERROR(VLOOKUP(Tableau2[[#This Row],[Code]],produits!A:E,5,FALSE),"")</f>
        <v>0</v>
      </c>
      <c r="U51" s="74">
        <v>1</v>
      </c>
      <c r="V51" s="138" t="str">
        <f>IFERROR(VLOOKUP(H51,produits!A:M,9,FALSE),"")</f>
        <v>U</v>
      </c>
      <c r="W51" s="82">
        <v>119.90000000000002</v>
      </c>
      <c r="X51" s="62">
        <f>U51*W51</f>
        <v>119.90000000000002</v>
      </c>
      <c r="Y51" s="139"/>
      <c r="Z51" s="140"/>
      <c r="AA51" s="141"/>
      <c r="AB51" s="140">
        <f>Z51*((100-AA51)/100)</f>
        <v>0</v>
      </c>
      <c r="AC51" s="140">
        <f>IF(AB51="",W51-Z51,W51-AB51)</f>
        <v>119.90000000000002</v>
      </c>
      <c r="AD51" s="142">
        <f>IFERROR(AC51/W51,"")</f>
        <v>1</v>
      </c>
    </row>
    <row r="52" spans="1:30" ht="27.75" customHeight="1" x14ac:dyDescent="0.25">
      <c r="A52" s="130"/>
      <c r="B52" s="131" t="str">
        <f>IF(Tableau2[[#This Row],[Code]]&lt;&gt;"","0","")</f>
        <v>0</v>
      </c>
      <c r="C52" s="131" t="str">
        <f>IF(Tableau2[[#This Row],[Code]]&lt;&gt;"","0","")</f>
        <v>0</v>
      </c>
      <c r="D52" s="131" t="str">
        <f>IF(Tableau2[[#This Row],[Code]]&lt;&gt;"","0","")</f>
        <v>0</v>
      </c>
      <c r="E52" s="131" t="str">
        <f>IF(Tableau2[[#This Row],[Code]]&lt;&gt;"","A","")</f>
        <v>A</v>
      </c>
      <c r="F52" s="131" t="str">
        <f>IF(Tableau2[[#This Row],[Code]]&lt;&gt;"","D","")</f>
        <v>D</v>
      </c>
      <c r="G52" s="131" t="str">
        <f>IF(Tableau2[[#This Row],[Code]]&lt;&gt;"","0","")</f>
        <v>0</v>
      </c>
      <c r="H52" s="59" t="s">
        <v>15</v>
      </c>
      <c r="I52" s="133" t="str">
        <f>IFERROR(VLOOKUP(H52,produits!A:H,3,FALSE),"")</f>
        <v>GRILLE</v>
      </c>
      <c r="J52" s="134" t="str">
        <f>IFERROR(VLOOKUP(H52,produits!A:H,4,FALSE),"")</f>
        <v>CODE GENERIQUE</v>
      </c>
      <c r="K52" s="135">
        <f>Tableau2[[#This Row],[Qté]]</f>
        <v>1</v>
      </c>
      <c r="L52" s="135" t="str">
        <f>Tableau2[[#This Row],[Unité]]</f>
        <v>U</v>
      </c>
      <c r="M52" s="135">
        <f>Tableau2[[#This Row],[Qté]]</f>
        <v>1</v>
      </c>
      <c r="N52" s="135" t="str">
        <f>Tableau2[[#This Row],[Unité]]</f>
        <v>U</v>
      </c>
      <c r="O52" s="136">
        <f>Tableau2[[#This Row],[PU HT]]</f>
        <v>99.771428571428586</v>
      </c>
      <c r="P52" s="135" t="str">
        <f>IF(Tableau2[[#This Row],[Code]]&lt;&gt;"","0","")</f>
        <v>0</v>
      </c>
      <c r="Q52" s="135" t="str">
        <f>IF(Tableau2[[#This Row],[Code]]&lt;&gt;"","0","")</f>
        <v>0</v>
      </c>
      <c r="R52" s="135" t="str">
        <f>IF(Tableau2[[#This Row],[Code]]&lt;&gt;"","0","")</f>
        <v>0</v>
      </c>
      <c r="S52" s="135" t="str">
        <f>IF(Tableau2[[#This Row],[Code]]&lt;&gt;"","0","")</f>
        <v>0</v>
      </c>
      <c r="T52" s="137">
        <f>IFERROR(VLOOKUP(Tableau2[[#This Row],[Code]],produits!A:E,5,FALSE),"")</f>
        <v>0</v>
      </c>
      <c r="U52" s="74">
        <v>1</v>
      </c>
      <c r="V52" s="138" t="str">
        <f>IFERROR(VLOOKUP(H52,produits!A:M,9,FALSE),"")</f>
        <v>U</v>
      </c>
      <c r="W52" s="82">
        <v>99.771428571428586</v>
      </c>
      <c r="X52" s="62">
        <f>U52*W52</f>
        <v>99.771428571428586</v>
      </c>
      <c r="Y52" s="139"/>
      <c r="Z52" s="140"/>
      <c r="AA52" s="141"/>
      <c r="AB52" s="140">
        <f>Z52*((100-AA52)/100)</f>
        <v>0</v>
      </c>
      <c r="AC52" s="140">
        <f>IF(AB52="",W52-Z52,W52-AB52)</f>
        <v>99.771428571428586</v>
      </c>
      <c r="AD52" s="142">
        <f>IFERROR(AC52/W52,"")</f>
        <v>1</v>
      </c>
    </row>
    <row r="53" spans="1:30" ht="27.75" customHeight="1" x14ac:dyDescent="0.25">
      <c r="A53" s="130" t="s">
        <v>216</v>
      </c>
      <c r="B53" s="131" t="str">
        <f>IF(Tableau2[[#This Row],[Code]]&lt;&gt;"","0","")</f>
        <v>0</v>
      </c>
      <c r="C53" s="131" t="str">
        <f>IF(Tableau2[[#This Row],[Code]]&lt;&gt;"","0","")</f>
        <v>0</v>
      </c>
      <c r="D53" s="131" t="str">
        <f>IF(Tableau2[[#This Row],[Code]]&lt;&gt;"","0","")</f>
        <v>0</v>
      </c>
      <c r="E53" s="131" t="str">
        <f>IF(Tableau2[[#This Row],[Code]]&lt;&gt;"","A","")</f>
        <v>A</v>
      </c>
      <c r="F53" s="131" t="str">
        <f>IF(Tableau2[[#This Row],[Code]]&lt;&gt;"","D","")</f>
        <v>D</v>
      </c>
      <c r="G53" s="131" t="str">
        <f>IF(Tableau2[[#This Row],[Code]]&lt;&gt;"","0","")</f>
        <v>0</v>
      </c>
      <c r="H53" s="59" t="s">
        <v>15</v>
      </c>
      <c r="I53" s="133" t="str">
        <f>IFERROR(VLOOKUP(H53,produits!A:H,3,FALSE),"")</f>
        <v>GRILLE</v>
      </c>
      <c r="J53" s="134" t="str">
        <f>IFERROR(VLOOKUP(H53,produits!A:H,4,FALSE),"")</f>
        <v>CODE GENERIQUE</v>
      </c>
      <c r="K53" s="135">
        <f>Tableau2[[#This Row],[Qté]]</f>
        <v>1</v>
      </c>
      <c r="L53" s="135" t="str">
        <f>Tableau2[[#This Row],[Unité]]</f>
        <v>U</v>
      </c>
      <c r="M53" s="135">
        <f>Tableau2[[#This Row],[Qté]]</f>
        <v>1</v>
      </c>
      <c r="N53" s="135" t="str">
        <f>Tableau2[[#This Row],[Unité]]</f>
        <v>U</v>
      </c>
      <c r="O53" s="136">
        <f>Tableau2[[#This Row],[PU HT]]</f>
        <v>60.485714285714295</v>
      </c>
      <c r="P53" s="135" t="str">
        <f>IF(Tableau2[[#This Row],[Code]]&lt;&gt;"","0","")</f>
        <v>0</v>
      </c>
      <c r="Q53" s="135" t="str">
        <f>IF(Tableau2[[#This Row],[Code]]&lt;&gt;"","0","")</f>
        <v>0</v>
      </c>
      <c r="R53" s="135" t="str">
        <f>IF(Tableau2[[#This Row],[Code]]&lt;&gt;"","0","")</f>
        <v>0</v>
      </c>
      <c r="S53" s="135" t="str">
        <f>IF(Tableau2[[#This Row],[Code]]&lt;&gt;"","0","")</f>
        <v>0</v>
      </c>
      <c r="T53" s="137">
        <f>IFERROR(VLOOKUP(Tableau2[[#This Row],[Code]],produits!A:E,5,FALSE),"")</f>
        <v>0</v>
      </c>
      <c r="U53" s="74">
        <v>1</v>
      </c>
      <c r="V53" s="138" t="str">
        <f>IFERROR(VLOOKUP(H53,produits!A:M,9,FALSE),"")</f>
        <v>U</v>
      </c>
      <c r="W53" s="82">
        <v>60.485714285714295</v>
      </c>
      <c r="X53" s="62">
        <f>U53*W53</f>
        <v>60.485714285714295</v>
      </c>
      <c r="Y53" s="139"/>
      <c r="Z53" s="140"/>
      <c r="AA53" s="141"/>
      <c r="AB53" s="140">
        <f>Z53*((100-AA53)/100)</f>
        <v>0</v>
      </c>
      <c r="AC53" s="140">
        <f>IF(AB53="",W53-Z53,W53-AB53)</f>
        <v>60.485714285714295</v>
      </c>
      <c r="AD53" s="142">
        <f>IFERROR(AC53/W53,"")</f>
        <v>1</v>
      </c>
    </row>
    <row r="54" spans="1:30" ht="27.75" customHeight="1" x14ac:dyDescent="0.25">
      <c r="A54" s="130"/>
      <c r="B54" s="131" t="str">
        <f>IF(Tableau2[[#This Row],[Code]]&lt;&gt;"","0","")</f>
        <v>0</v>
      </c>
      <c r="C54" s="131" t="str">
        <f>IF(Tableau2[[#This Row],[Code]]&lt;&gt;"","0","")</f>
        <v>0</v>
      </c>
      <c r="D54" s="131" t="str">
        <f>IF(Tableau2[[#This Row],[Code]]&lt;&gt;"","0","")</f>
        <v>0</v>
      </c>
      <c r="E54" s="131" t="str">
        <f>IF(Tableau2[[#This Row],[Code]]&lt;&gt;"","A","")</f>
        <v>A</v>
      </c>
      <c r="F54" s="131" t="str">
        <f>IF(Tableau2[[#This Row],[Code]]&lt;&gt;"","D","")</f>
        <v>D</v>
      </c>
      <c r="G54" s="131" t="str">
        <f>IF(Tableau2[[#This Row],[Code]]&lt;&gt;"","0","")</f>
        <v>0</v>
      </c>
      <c r="H54" s="59" t="s">
        <v>15</v>
      </c>
      <c r="I54" s="133" t="str">
        <f>IFERROR(VLOOKUP(H54,produits!A:H,3,FALSE),"")</f>
        <v>GRILLE</v>
      </c>
      <c r="J54" s="134" t="str">
        <f>IFERROR(VLOOKUP(H54,produits!A:H,4,FALSE),"")</f>
        <v>CODE GENERIQUE</v>
      </c>
      <c r="K54" s="135">
        <f>Tableau2[[#This Row],[Qté]]</f>
        <v>1</v>
      </c>
      <c r="L54" s="135" t="str">
        <f>Tableau2[[#This Row],[Unité]]</f>
        <v>U</v>
      </c>
      <c r="M54" s="135">
        <f>Tableau2[[#This Row],[Qté]]</f>
        <v>1</v>
      </c>
      <c r="N54" s="135" t="str">
        <f>Tableau2[[#This Row],[Unité]]</f>
        <v>U</v>
      </c>
      <c r="O54" s="136">
        <f>Tableau2[[#This Row],[PU HT]]</f>
        <v>50.228571428571428</v>
      </c>
      <c r="P54" s="135" t="str">
        <f>IF(Tableau2[[#This Row],[Code]]&lt;&gt;"","0","")</f>
        <v>0</v>
      </c>
      <c r="Q54" s="135" t="str">
        <f>IF(Tableau2[[#This Row],[Code]]&lt;&gt;"","0","")</f>
        <v>0</v>
      </c>
      <c r="R54" s="135" t="str">
        <f>IF(Tableau2[[#This Row],[Code]]&lt;&gt;"","0","")</f>
        <v>0</v>
      </c>
      <c r="S54" s="135" t="str">
        <f>IF(Tableau2[[#This Row],[Code]]&lt;&gt;"","0","")</f>
        <v>0</v>
      </c>
      <c r="T54" s="137">
        <f>IFERROR(VLOOKUP(Tableau2[[#This Row],[Code]],produits!A:E,5,FALSE),"")</f>
        <v>0</v>
      </c>
      <c r="U54" s="74">
        <v>1</v>
      </c>
      <c r="V54" s="138" t="str">
        <f>IFERROR(VLOOKUP(H54,produits!A:M,9,FALSE),"")</f>
        <v>U</v>
      </c>
      <c r="W54" s="82">
        <v>50.228571428571428</v>
      </c>
      <c r="X54" s="62">
        <f>U54*W54</f>
        <v>50.228571428571428</v>
      </c>
      <c r="Y54" s="139"/>
      <c r="Z54" s="140"/>
      <c r="AA54" s="141"/>
      <c r="AB54" s="140">
        <f>Z54*((100-AA54)/100)</f>
        <v>0</v>
      </c>
      <c r="AC54" s="140">
        <f>IF(AB54="",W54-Z54,W54-AB54)</f>
        <v>50.228571428571428</v>
      </c>
      <c r="AD54" s="142">
        <f>IFERROR(AC54/W54,"")</f>
        <v>1</v>
      </c>
    </row>
    <row r="55" spans="1:30" ht="27.75" customHeight="1" x14ac:dyDescent="0.25">
      <c r="A55" s="130" t="s">
        <v>215</v>
      </c>
      <c r="B55" s="131" t="str">
        <f>IF(Tableau2[[#This Row],[Code]]&lt;&gt;"","0","")</f>
        <v>0</v>
      </c>
      <c r="C55" s="131" t="str">
        <f>IF(Tableau2[[#This Row],[Code]]&lt;&gt;"","0","")</f>
        <v>0</v>
      </c>
      <c r="D55" s="131" t="str">
        <f>IF(Tableau2[[#This Row],[Code]]&lt;&gt;"","0","")</f>
        <v>0</v>
      </c>
      <c r="E55" s="131" t="str">
        <f>IF(Tableau2[[#This Row],[Code]]&lt;&gt;"","A","")</f>
        <v>A</v>
      </c>
      <c r="F55" s="131" t="str">
        <f>IF(Tableau2[[#This Row],[Code]]&lt;&gt;"","D","")</f>
        <v>D</v>
      </c>
      <c r="G55" s="131" t="str">
        <f>IF(Tableau2[[#This Row],[Code]]&lt;&gt;"","0","")</f>
        <v>0</v>
      </c>
      <c r="H55" s="59" t="s">
        <v>15</v>
      </c>
      <c r="I55" s="133" t="str">
        <f>IFERROR(VLOOKUP(H55,produits!A:H,3,FALSE),"")</f>
        <v>GRILLE</v>
      </c>
      <c r="J55" s="134" t="str">
        <f>IFERROR(VLOOKUP(H55,produits!A:H,4,FALSE),"")</f>
        <v>CODE GENERIQUE</v>
      </c>
      <c r="K55" s="135">
        <f>Tableau2[[#This Row],[Qté]]</f>
        <v>1</v>
      </c>
      <c r="L55" s="135" t="str">
        <f>Tableau2[[#This Row],[Unité]]</f>
        <v>U</v>
      </c>
      <c r="M55" s="135">
        <f>Tableau2[[#This Row],[Qté]]</f>
        <v>1</v>
      </c>
      <c r="N55" s="135" t="str">
        <f>Tableau2[[#This Row],[Unité]]</f>
        <v>U</v>
      </c>
      <c r="O55" s="136">
        <f>Tableau2[[#This Row],[PU HT]]</f>
        <v>60.485714285714295</v>
      </c>
      <c r="P55" s="135" t="str">
        <f>IF(Tableau2[[#This Row],[Code]]&lt;&gt;"","0","")</f>
        <v>0</v>
      </c>
      <c r="Q55" s="135" t="str">
        <f>IF(Tableau2[[#This Row],[Code]]&lt;&gt;"","0","")</f>
        <v>0</v>
      </c>
      <c r="R55" s="135" t="str">
        <f>IF(Tableau2[[#This Row],[Code]]&lt;&gt;"","0","")</f>
        <v>0</v>
      </c>
      <c r="S55" s="135" t="str">
        <f>IF(Tableau2[[#This Row],[Code]]&lt;&gt;"","0","")</f>
        <v>0</v>
      </c>
      <c r="T55" s="137">
        <f>IFERROR(VLOOKUP(Tableau2[[#This Row],[Code]],produits!A:E,5,FALSE),"")</f>
        <v>0</v>
      </c>
      <c r="U55" s="74">
        <v>1</v>
      </c>
      <c r="V55" s="138" t="str">
        <f>IFERROR(VLOOKUP(H55,produits!A:M,9,FALSE),"")</f>
        <v>U</v>
      </c>
      <c r="W55" s="82">
        <v>60.485714285714295</v>
      </c>
      <c r="X55" s="62">
        <f>U55*W55</f>
        <v>60.485714285714295</v>
      </c>
      <c r="Y55" s="139"/>
      <c r="Z55" s="140"/>
      <c r="AA55" s="141"/>
      <c r="AB55" s="140">
        <f>Z55*((100-AA55)/100)</f>
        <v>0</v>
      </c>
      <c r="AC55" s="140">
        <f>IF(AB55="",W55-Z55,W55-AB55)</f>
        <v>60.485714285714295</v>
      </c>
      <c r="AD55" s="142">
        <f>IFERROR(AC55/W55,"")</f>
        <v>1</v>
      </c>
    </row>
    <row r="56" spans="1:30" ht="27.75" customHeight="1" x14ac:dyDescent="0.25">
      <c r="A56" s="130"/>
      <c r="B56" s="131" t="str">
        <f>IF(Tableau2[[#This Row],[Code]]&lt;&gt;"","0","")</f>
        <v>0</v>
      </c>
      <c r="C56" s="131" t="str">
        <f>IF(Tableau2[[#This Row],[Code]]&lt;&gt;"","0","")</f>
        <v>0</v>
      </c>
      <c r="D56" s="131" t="str">
        <f>IF(Tableau2[[#This Row],[Code]]&lt;&gt;"","0","")</f>
        <v>0</v>
      </c>
      <c r="E56" s="131" t="str">
        <f>IF(Tableau2[[#This Row],[Code]]&lt;&gt;"","A","")</f>
        <v>A</v>
      </c>
      <c r="F56" s="131" t="str">
        <f>IF(Tableau2[[#This Row],[Code]]&lt;&gt;"","D","")</f>
        <v>D</v>
      </c>
      <c r="G56" s="131" t="str">
        <f>IF(Tableau2[[#This Row],[Code]]&lt;&gt;"","0","")</f>
        <v>0</v>
      </c>
      <c r="H56" s="59" t="s">
        <v>15</v>
      </c>
      <c r="I56" s="133" t="str">
        <f>IFERROR(VLOOKUP(H56,produits!A:H,3,FALSE),"")</f>
        <v>GRILLE</v>
      </c>
      <c r="J56" s="134" t="str">
        <f>IFERROR(VLOOKUP(H56,produits!A:H,4,FALSE),"")</f>
        <v>CODE GENERIQUE</v>
      </c>
      <c r="K56" s="135">
        <f>Tableau2[[#This Row],[Qté]]</f>
        <v>1</v>
      </c>
      <c r="L56" s="135" t="str">
        <f>Tableau2[[#This Row],[Unité]]</f>
        <v>U</v>
      </c>
      <c r="M56" s="135">
        <f>Tableau2[[#This Row],[Qté]]</f>
        <v>1</v>
      </c>
      <c r="N56" s="135" t="str">
        <f>Tableau2[[#This Row],[Unité]]</f>
        <v>U</v>
      </c>
      <c r="O56" s="136">
        <f>Tableau2[[#This Row],[PU HT]]</f>
        <v>50.228571428571428</v>
      </c>
      <c r="P56" s="135" t="str">
        <f>IF(Tableau2[[#This Row],[Code]]&lt;&gt;"","0","")</f>
        <v>0</v>
      </c>
      <c r="Q56" s="135" t="str">
        <f>IF(Tableau2[[#This Row],[Code]]&lt;&gt;"","0","")</f>
        <v>0</v>
      </c>
      <c r="R56" s="135" t="str">
        <f>IF(Tableau2[[#This Row],[Code]]&lt;&gt;"","0","")</f>
        <v>0</v>
      </c>
      <c r="S56" s="135" t="str">
        <f>IF(Tableau2[[#This Row],[Code]]&lt;&gt;"","0","")</f>
        <v>0</v>
      </c>
      <c r="T56" s="137">
        <f>IFERROR(VLOOKUP(Tableau2[[#This Row],[Code]],produits!A:E,5,FALSE),"")</f>
        <v>0</v>
      </c>
      <c r="U56" s="74">
        <v>1</v>
      </c>
      <c r="V56" s="138" t="str">
        <f>IFERROR(VLOOKUP(H56,produits!A:M,9,FALSE),"")</f>
        <v>U</v>
      </c>
      <c r="W56" s="82">
        <v>50.228571428571428</v>
      </c>
      <c r="X56" s="62">
        <f>U56*W56</f>
        <v>50.228571428571428</v>
      </c>
      <c r="Y56" s="139"/>
      <c r="Z56" s="140"/>
      <c r="AA56" s="141"/>
      <c r="AB56" s="140">
        <f>Z56*((100-AA56)/100)</f>
        <v>0</v>
      </c>
      <c r="AC56" s="140">
        <f>IF(AB56="",W56-Z56,W56-AB56)</f>
        <v>50.228571428571428</v>
      </c>
      <c r="AD56" s="142">
        <f>IFERROR(AC56/W56,"")</f>
        <v>1</v>
      </c>
    </row>
    <row r="57" spans="1:30" ht="27.75" customHeight="1" x14ac:dyDescent="0.25">
      <c r="A57" s="130" t="s">
        <v>214</v>
      </c>
      <c r="B57" s="131" t="str">
        <f>IF(Tableau2[[#This Row],[Code]]&lt;&gt;"","0","")</f>
        <v>0</v>
      </c>
      <c r="C57" s="131" t="str">
        <f>IF(Tableau2[[#This Row],[Code]]&lt;&gt;"","0","")</f>
        <v>0</v>
      </c>
      <c r="D57" s="131" t="str">
        <f>IF(Tableau2[[#This Row],[Code]]&lt;&gt;"","0","")</f>
        <v>0</v>
      </c>
      <c r="E57" s="131" t="str">
        <f>IF(Tableau2[[#This Row],[Code]]&lt;&gt;"","A","")</f>
        <v>A</v>
      </c>
      <c r="F57" s="131" t="str">
        <f>IF(Tableau2[[#This Row],[Code]]&lt;&gt;"","D","")</f>
        <v>D</v>
      </c>
      <c r="G57" s="131" t="str">
        <f>IF(Tableau2[[#This Row],[Code]]&lt;&gt;"","0","")</f>
        <v>0</v>
      </c>
      <c r="H57" s="59" t="s">
        <v>15</v>
      </c>
      <c r="I57" s="133" t="str">
        <f>IFERROR(VLOOKUP(H57,produits!A:H,3,FALSE),"")</f>
        <v>GRILLE</v>
      </c>
      <c r="J57" s="134" t="str">
        <f>IFERROR(VLOOKUP(H57,produits!A:H,4,FALSE),"")</f>
        <v>CODE GENERIQUE</v>
      </c>
      <c r="K57" s="135">
        <f>Tableau2[[#This Row],[Qté]]</f>
        <v>1</v>
      </c>
      <c r="L57" s="135" t="str">
        <f>Tableau2[[#This Row],[Unité]]</f>
        <v>U</v>
      </c>
      <c r="M57" s="135">
        <f>Tableau2[[#This Row],[Qté]]</f>
        <v>1</v>
      </c>
      <c r="N57" s="135" t="str">
        <f>Tableau2[[#This Row],[Unité]]</f>
        <v>U</v>
      </c>
      <c r="O57" s="136">
        <f>Tableau2[[#This Row],[PU HT]]</f>
        <v>119.90000000000002</v>
      </c>
      <c r="P57" s="135" t="str">
        <f>IF(Tableau2[[#This Row],[Code]]&lt;&gt;"","0","")</f>
        <v>0</v>
      </c>
      <c r="Q57" s="135" t="str">
        <f>IF(Tableau2[[#This Row],[Code]]&lt;&gt;"","0","")</f>
        <v>0</v>
      </c>
      <c r="R57" s="135" t="str">
        <f>IF(Tableau2[[#This Row],[Code]]&lt;&gt;"","0","")</f>
        <v>0</v>
      </c>
      <c r="S57" s="135" t="str">
        <f>IF(Tableau2[[#This Row],[Code]]&lt;&gt;"","0","")</f>
        <v>0</v>
      </c>
      <c r="T57" s="137">
        <f>IFERROR(VLOOKUP(Tableau2[[#This Row],[Code]],produits!A:E,5,FALSE),"")</f>
        <v>0</v>
      </c>
      <c r="U57" s="74">
        <v>1</v>
      </c>
      <c r="V57" s="138" t="str">
        <f>IFERROR(VLOOKUP(H57,produits!A:M,9,FALSE),"")</f>
        <v>U</v>
      </c>
      <c r="W57" s="82">
        <v>119.90000000000002</v>
      </c>
      <c r="X57" s="62">
        <f>U57*W57</f>
        <v>119.90000000000002</v>
      </c>
      <c r="Y57" s="139"/>
      <c r="Z57" s="140"/>
      <c r="AA57" s="141"/>
      <c r="AB57" s="140">
        <f>Z57*((100-AA57)/100)</f>
        <v>0</v>
      </c>
      <c r="AC57" s="140">
        <f>IF(AB57="",W57-Z57,W57-AB57)</f>
        <v>119.90000000000002</v>
      </c>
      <c r="AD57" s="142">
        <f>IFERROR(AC57/W57,"")</f>
        <v>1</v>
      </c>
    </row>
    <row r="58" spans="1:30" ht="27.75" customHeight="1" x14ac:dyDescent="0.25">
      <c r="A58" s="130"/>
      <c r="B58" s="131" t="str">
        <f>IF(Tableau2[[#This Row],[Code]]&lt;&gt;"","0","")</f>
        <v>0</v>
      </c>
      <c r="C58" s="131" t="str">
        <f>IF(Tableau2[[#This Row],[Code]]&lt;&gt;"","0","")</f>
        <v>0</v>
      </c>
      <c r="D58" s="131" t="str">
        <f>IF(Tableau2[[#This Row],[Code]]&lt;&gt;"","0","")</f>
        <v>0</v>
      </c>
      <c r="E58" s="131" t="str">
        <f>IF(Tableau2[[#This Row],[Code]]&lt;&gt;"","A","")</f>
        <v>A</v>
      </c>
      <c r="F58" s="131" t="str">
        <f>IF(Tableau2[[#This Row],[Code]]&lt;&gt;"","D","")</f>
        <v>D</v>
      </c>
      <c r="G58" s="131" t="str">
        <f>IF(Tableau2[[#This Row],[Code]]&lt;&gt;"","0","")</f>
        <v>0</v>
      </c>
      <c r="H58" s="59" t="s">
        <v>15</v>
      </c>
      <c r="I58" s="133" t="str">
        <f>IFERROR(VLOOKUP(H58,produits!A:H,3,FALSE),"")</f>
        <v>GRILLE</v>
      </c>
      <c r="J58" s="134" t="str">
        <f>IFERROR(VLOOKUP(H58,produits!A:H,4,FALSE),"")</f>
        <v>CODE GENERIQUE</v>
      </c>
      <c r="K58" s="135">
        <f>Tableau2[[#This Row],[Qté]]</f>
        <v>1</v>
      </c>
      <c r="L58" s="135" t="str">
        <f>Tableau2[[#This Row],[Unité]]</f>
        <v>U</v>
      </c>
      <c r="M58" s="135">
        <f>Tableau2[[#This Row],[Qté]]</f>
        <v>1</v>
      </c>
      <c r="N58" s="135" t="str">
        <f>Tableau2[[#This Row],[Unité]]</f>
        <v>U</v>
      </c>
      <c r="O58" s="136">
        <f>Tableau2[[#This Row],[PU HT]]</f>
        <v>99.771428571428586</v>
      </c>
      <c r="P58" s="135" t="str">
        <f>IF(Tableau2[[#This Row],[Code]]&lt;&gt;"","0","")</f>
        <v>0</v>
      </c>
      <c r="Q58" s="135" t="str">
        <f>IF(Tableau2[[#This Row],[Code]]&lt;&gt;"","0","")</f>
        <v>0</v>
      </c>
      <c r="R58" s="135" t="str">
        <f>IF(Tableau2[[#This Row],[Code]]&lt;&gt;"","0","")</f>
        <v>0</v>
      </c>
      <c r="S58" s="135" t="str">
        <f>IF(Tableau2[[#This Row],[Code]]&lt;&gt;"","0","")</f>
        <v>0</v>
      </c>
      <c r="T58" s="137">
        <f>IFERROR(VLOOKUP(Tableau2[[#This Row],[Code]],produits!A:E,5,FALSE),"")</f>
        <v>0</v>
      </c>
      <c r="U58" s="74">
        <v>1</v>
      </c>
      <c r="V58" s="138" t="str">
        <f>IFERROR(VLOOKUP(H58,produits!A:M,9,FALSE),"")</f>
        <v>U</v>
      </c>
      <c r="W58" s="82">
        <v>99.771428571428586</v>
      </c>
      <c r="X58" s="62">
        <f>U58*W58</f>
        <v>99.771428571428586</v>
      </c>
      <c r="Y58" s="139"/>
      <c r="Z58" s="140"/>
      <c r="AA58" s="141"/>
      <c r="AB58" s="140">
        <f>Z58*((100-AA58)/100)</f>
        <v>0</v>
      </c>
      <c r="AC58" s="140">
        <f>IF(AB58="",W58-Z58,W58-AB58)</f>
        <v>99.771428571428586</v>
      </c>
      <c r="AD58" s="142">
        <f>IFERROR(AC58/W58,"")</f>
        <v>1</v>
      </c>
    </row>
    <row r="59" spans="1:30" ht="27.75" customHeight="1" x14ac:dyDescent="0.25">
      <c r="A59" s="130" t="s">
        <v>213</v>
      </c>
      <c r="B59" s="131" t="str">
        <f>IF(Tableau2[[#This Row],[Code]]&lt;&gt;"","0","")</f>
        <v>0</v>
      </c>
      <c r="C59" s="131" t="str">
        <f>IF(Tableau2[[#This Row],[Code]]&lt;&gt;"","0","")</f>
        <v>0</v>
      </c>
      <c r="D59" s="131" t="str">
        <f>IF(Tableau2[[#This Row],[Code]]&lt;&gt;"","0","")</f>
        <v>0</v>
      </c>
      <c r="E59" s="131" t="str">
        <f>IF(Tableau2[[#This Row],[Code]]&lt;&gt;"","A","")</f>
        <v>A</v>
      </c>
      <c r="F59" s="131" t="str">
        <f>IF(Tableau2[[#This Row],[Code]]&lt;&gt;"","D","")</f>
        <v>D</v>
      </c>
      <c r="G59" s="131" t="str">
        <f>IF(Tableau2[[#This Row],[Code]]&lt;&gt;"","0","")</f>
        <v>0</v>
      </c>
      <c r="H59" s="59" t="s">
        <v>15</v>
      </c>
      <c r="I59" s="133" t="str">
        <f>IFERROR(VLOOKUP(H59,produits!A:H,3,FALSE),"")</f>
        <v>GRILLE</v>
      </c>
      <c r="J59" s="134" t="str">
        <f>IFERROR(VLOOKUP(H59,produits!A:H,4,FALSE),"")</f>
        <v>CODE GENERIQUE</v>
      </c>
      <c r="K59" s="135">
        <f>Tableau2[[#This Row],[Qté]]</f>
        <v>1</v>
      </c>
      <c r="L59" s="135" t="str">
        <f>Tableau2[[#This Row],[Unité]]</f>
        <v>U</v>
      </c>
      <c r="M59" s="135">
        <f>Tableau2[[#This Row],[Qté]]</f>
        <v>1</v>
      </c>
      <c r="N59" s="135" t="str">
        <f>Tableau2[[#This Row],[Unité]]</f>
        <v>U</v>
      </c>
      <c r="O59" s="136">
        <f>Tableau2[[#This Row],[PU HT]]</f>
        <v>108.84285714285714</v>
      </c>
      <c r="P59" s="135" t="str">
        <f>IF(Tableau2[[#This Row],[Code]]&lt;&gt;"","0","")</f>
        <v>0</v>
      </c>
      <c r="Q59" s="135" t="str">
        <f>IF(Tableau2[[#This Row],[Code]]&lt;&gt;"","0","")</f>
        <v>0</v>
      </c>
      <c r="R59" s="135" t="str">
        <f>IF(Tableau2[[#This Row],[Code]]&lt;&gt;"","0","")</f>
        <v>0</v>
      </c>
      <c r="S59" s="135" t="str">
        <f>IF(Tableau2[[#This Row],[Code]]&lt;&gt;"","0","")</f>
        <v>0</v>
      </c>
      <c r="T59" s="137">
        <f>IFERROR(VLOOKUP(Tableau2[[#This Row],[Code]],produits!A:E,5,FALSE),"")</f>
        <v>0</v>
      </c>
      <c r="U59" s="74">
        <v>1</v>
      </c>
      <c r="V59" s="138" t="str">
        <f>IFERROR(VLOOKUP(H59,produits!A:M,9,FALSE),"")</f>
        <v>U</v>
      </c>
      <c r="W59" s="82">
        <v>108.84285714285714</v>
      </c>
      <c r="X59" s="62">
        <f>U59*W59</f>
        <v>108.84285714285714</v>
      </c>
      <c r="Y59" s="139"/>
      <c r="Z59" s="140"/>
      <c r="AA59" s="141"/>
      <c r="AB59" s="140">
        <f>Z59*((100-AA59)/100)</f>
        <v>0</v>
      </c>
      <c r="AC59" s="140">
        <f>IF(AB59="",W59-Z59,W59-AB59)</f>
        <v>108.84285714285714</v>
      </c>
      <c r="AD59" s="142">
        <f>IFERROR(AC59/W59,"")</f>
        <v>1</v>
      </c>
    </row>
    <row r="60" spans="1:30" ht="27.75" customHeight="1" x14ac:dyDescent="0.25">
      <c r="A60" s="130"/>
      <c r="B60" s="131" t="str">
        <f>IF(Tableau2[[#This Row],[Code]]&lt;&gt;"","0","")</f>
        <v>0</v>
      </c>
      <c r="C60" s="131" t="str">
        <f>IF(Tableau2[[#This Row],[Code]]&lt;&gt;"","0","")</f>
        <v>0</v>
      </c>
      <c r="D60" s="131" t="str">
        <f>IF(Tableau2[[#This Row],[Code]]&lt;&gt;"","0","")</f>
        <v>0</v>
      </c>
      <c r="E60" s="131" t="str">
        <f>IF(Tableau2[[#This Row],[Code]]&lt;&gt;"","A","")</f>
        <v>A</v>
      </c>
      <c r="F60" s="131" t="str">
        <f>IF(Tableau2[[#This Row],[Code]]&lt;&gt;"","D","")</f>
        <v>D</v>
      </c>
      <c r="G60" s="131" t="str">
        <f>IF(Tableau2[[#This Row],[Code]]&lt;&gt;"","0","")</f>
        <v>0</v>
      </c>
      <c r="H60" s="59" t="s">
        <v>15</v>
      </c>
      <c r="I60" s="133" t="str">
        <f>IFERROR(VLOOKUP(H60,produits!A:H,3,FALSE),"")</f>
        <v>GRILLE</v>
      </c>
      <c r="J60" s="134" t="str">
        <f>IFERROR(VLOOKUP(H60,produits!A:H,4,FALSE),"")</f>
        <v>CODE GENERIQUE</v>
      </c>
      <c r="K60" s="135">
        <f>Tableau2[[#This Row],[Qté]]</f>
        <v>1</v>
      </c>
      <c r="L60" s="135" t="str">
        <f>Tableau2[[#This Row],[Unité]]</f>
        <v>U</v>
      </c>
      <c r="M60" s="135">
        <f>Tableau2[[#This Row],[Qté]]</f>
        <v>1</v>
      </c>
      <c r="N60" s="135" t="str">
        <f>Tableau2[[#This Row],[Unité]]</f>
        <v>U</v>
      </c>
      <c r="O60" s="136">
        <f>Tableau2[[#This Row],[PU HT]]</f>
        <v>91.51428571428572</v>
      </c>
      <c r="P60" s="135" t="str">
        <f>IF(Tableau2[[#This Row],[Code]]&lt;&gt;"","0","")</f>
        <v>0</v>
      </c>
      <c r="Q60" s="135" t="str">
        <f>IF(Tableau2[[#This Row],[Code]]&lt;&gt;"","0","")</f>
        <v>0</v>
      </c>
      <c r="R60" s="135" t="str">
        <f>IF(Tableau2[[#This Row],[Code]]&lt;&gt;"","0","")</f>
        <v>0</v>
      </c>
      <c r="S60" s="135" t="str">
        <f>IF(Tableau2[[#This Row],[Code]]&lt;&gt;"","0","")</f>
        <v>0</v>
      </c>
      <c r="T60" s="137">
        <f>IFERROR(VLOOKUP(Tableau2[[#This Row],[Code]],produits!A:E,5,FALSE),"")</f>
        <v>0</v>
      </c>
      <c r="U60" s="74">
        <v>1</v>
      </c>
      <c r="V60" s="138" t="str">
        <f>IFERROR(VLOOKUP(H60,produits!A:M,9,FALSE),"")</f>
        <v>U</v>
      </c>
      <c r="W60" s="82">
        <v>91.51428571428572</v>
      </c>
      <c r="X60" s="62">
        <f>U60*W60</f>
        <v>91.51428571428572</v>
      </c>
      <c r="Y60" s="139"/>
      <c r="Z60" s="140"/>
      <c r="AA60" s="141"/>
      <c r="AB60" s="140">
        <f>Z60*((100-AA60)/100)</f>
        <v>0</v>
      </c>
      <c r="AC60" s="140">
        <f>IF(AB60="",W60-Z60,W60-AB60)</f>
        <v>91.51428571428572</v>
      </c>
      <c r="AD60" s="142">
        <f>IFERROR(AC60/W60,"")</f>
        <v>1</v>
      </c>
    </row>
    <row r="61" spans="1:30" ht="27.75" customHeight="1" x14ac:dyDescent="0.25">
      <c r="A61" s="130" t="s">
        <v>212</v>
      </c>
      <c r="B61" s="131" t="str">
        <f>IF(Tableau2[[#This Row],[Code]]&lt;&gt;"","0","")</f>
        <v>0</v>
      </c>
      <c r="C61" s="131" t="str">
        <f>IF(Tableau2[[#This Row],[Code]]&lt;&gt;"","0","")</f>
        <v>0</v>
      </c>
      <c r="D61" s="131" t="str">
        <f>IF(Tableau2[[#This Row],[Code]]&lt;&gt;"","0","")</f>
        <v>0</v>
      </c>
      <c r="E61" s="131" t="str">
        <f>IF(Tableau2[[#This Row],[Code]]&lt;&gt;"","A","")</f>
        <v>A</v>
      </c>
      <c r="F61" s="131" t="str">
        <f>IF(Tableau2[[#This Row],[Code]]&lt;&gt;"","D","")</f>
        <v>D</v>
      </c>
      <c r="G61" s="131" t="str">
        <f>IF(Tableau2[[#This Row],[Code]]&lt;&gt;"","0","")</f>
        <v>0</v>
      </c>
      <c r="H61" s="59" t="s">
        <v>15</v>
      </c>
      <c r="I61" s="133" t="str">
        <f>IFERROR(VLOOKUP(H61,produits!A:H,3,FALSE),"")</f>
        <v>GRILLE</v>
      </c>
      <c r="J61" s="134" t="str">
        <f>IFERROR(VLOOKUP(H61,produits!A:H,4,FALSE),"")</f>
        <v>CODE GENERIQUE</v>
      </c>
      <c r="K61" s="135">
        <f>Tableau2[[#This Row],[Qté]]</f>
        <v>1</v>
      </c>
      <c r="L61" s="135" t="str">
        <f>Tableau2[[#This Row],[Unité]]</f>
        <v>U</v>
      </c>
      <c r="M61" s="135">
        <f>Tableau2[[#This Row],[Qté]]</f>
        <v>1</v>
      </c>
      <c r="N61" s="135" t="str">
        <f>Tableau2[[#This Row],[Unité]]</f>
        <v>U</v>
      </c>
      <c r="O61" s="136">
        <f>Tableau2[[#This Row],[PU HT]]</f>
        <v>108.84285714285714</v>
      </c>
      <c r="P61" s="135" t="str">
        <f>IF(Tableau2[[#This Row],[Code]]&lt;&gt;"","0","")</f>
        <v>0</v>
      </c>
      <c r="Q61" s="135" t="str">
        <f>IF(Tableau2[[#This Row],[Code]]&lt;&gt;"","0","")</f>
        <v>0</v>
      </c>
      <c r="R61" s="135" t="str">
        <f>IF(Tableau2[[#This Row],[Code]]&lt;&gt;"","0","")</f>
        <v>0</v>
      </c>
      <c r="S61" s="135" t="str">
        <f>IF(Tableau2[[#This Row],[Code]]&lt;&gt;"","0","")</f>
        <v>0</v>
      </c>
      <c r="T61" s="137">
        <f>IFERROR(VLOOKUP(Tableau2[[#This Row],[Code]],produits!A:E,5,FALSE),"")</f>
        <v>0</v>
      </c>
      <c r="U61" s="74">
        <v>1</v>
      </c>
      <c r="V61" s="138" t="str">
        <f>IFERROR(VLOOKUP(H61,produits!A:M,9,FALSE),"")</f>
        <v>U</v>
      </c>
      <c r="W61" s="82">
        <v>108.84285714285714</v>
      </c>
      <c r="X61" s="62">
        <f>U61*W61</f>
        <v>108.84285714285714</v>
      </c>
      <c r="Y61" s="139"/>
      <c r="Z61" s="140"/>
      <c r="AA61" s="141"/>
      <c r="AB61" s="140">
        <f>Z61*((100-AA61)/100)</f>
        <v>0</v>
      </c>
      <c r="AC61" s="140">
        <f>IF(AB61="",W61-Z61,W61-AB61)</f>
        <v>108.84285714285714</v>
      </c>
      <c r="AD61" s="142">
        <f>IFERROR(AC61/W61,"")</f>
        <v>1</v>
      </c>
    </row>
    <row r="62" spans="1:30" ht="27.75" customHeight="1" x14ac:dyDescent="0.25">
      <c r="A62" s="130"/>
      <c r="B62" s="131" t="str">
        <f>IF(Tableau2[[#This Row],[Code]]&lt;&gt;"","0","")</f>
        <v>0</v>
      </c>
      <c r="C62" s="131" t="str">
        <f>IF(Tableau2[[#This Row],[Code]]&lt;&gt;"","0","")</f>
        <v>0</v>
      </c>
      <c r="D62" s="131" t="str">
        <f>IF(Tableau2[[#This Row],[Code]]&lt;&gt;"","0","")</f>
        <v>0</v>
      </c>
      <c r="E62" s="131" t="str">
        <f>IF(Tableau2[[#This Row],[Code]]&lt;&gt;"","A","")</f>
        <v>A</v>
      </c>
      <c r="F62" s="131" t="str">
        <f>IF(Tableau2[[#This Row],[Code]]&lt;&gt;"","D","")</f>
        <v>D</v>
      </c>
      <c r="G62" s="131" t="str">
        <f>IF(Tableau2[[#This Row],[Code]]&lt;&gt;"","0","")</f>
        <v>0</v>
      </c>
      <c r="H62" s="59" t="s">
        <v>15</v>
      </c>
      <c r="I62" s="133" t="str">
        <f>IFERROR(VLOOKUP(H62,produits!A:H,3,FALSE),"")</f>
        <v>GRILLE</v>
      </c>
      <c r="J62" s="134" t="str">
        <f>IFERROR(VLOOKUP(H62,produits!A:H,4,FALSE),"")</f>
        <v>CODE GENERIQUE</v>
      </c>
      <c r="K62" s="135">
        <f>Tableau2[[#This Row],[Qté]]</f>
        <v>1</v>
      </c>
      <c r="L62" s="135" t="str">
        <f>Tableau2[[#This Row],[Unité]]</f>
        <v>U</v>
      </c>
      <c r="M62" s="135">
        <f>Tableau2[[#This Row],[Qté]]</f>
        <v>1</v>
      </c>
      <c r="N62" s="135" t="str">
        <f>Tableau2[[#This Row],[Unité]]</f>
        <v>U</v>
      </c>
      <c r="O62" s="136">
        <f>Tableau2[[#This Row],[PU HT]]</f>
        <v>91.51428571428572</v>
      </c>
      <c r="P62" s="135" t="str">
        <f>IF(Tableau2[[#This Row],[Code]]&lt;&gt;"","0","")</f>
        <v>0</v>
      </c>
      <c r="Q62" s="135" t="str">
        <f>IF(Tableau2[[#This Row],[Code]]&lt;&gt;"","0","")</f>
        <v>0</v>
      </c>
      <c r="R62" s="135" t="str">
        <f>IF(Tableau2[[#This Row],[Code]]&lt;&gt;"","0","")</f>
        <v>0</v>
      </c>
      <c r="S62" s="135" t="str">
        <f>IF(Tableau2[[#This Row],[Code]]&lt;&gt;"","0","")</f>
        <v>0</v>
      </c>
      <c r="T62" s="137">
        <f>IFERROR(VLOOKUP(Tableau2[[#This Row],[Code]],produits!A:E,5,FALSE),"")</f>
        <v>0</v>
      </c>
      <c r="U62" s="74">
        <v>1</v>
      </c>
      <c r="V62" s="138" t="str">
        <f>IFERROR(VLOOKUP(H62,produits!A:M,9,FALSE),"")</f>
        <v>U</v>
      </c>
      <c r="W62" s="82">
        <v>91.51428571428572</v>
      </c>
      <c r="X62" s="62">
        <f>U62*W62</f>
        <v>91.51428571428572</v>
      </c>
      <c r="Y62" s="139"/>
      <c r="Z62" s="140"/>
      <c r="AA62" s="141"/>
      <c r="AB62" s="140">
        <f>Z62*((100-AA62)/100)</f>
        <v>0</v>
      </c>
      <c r="AC62" s="140">
        <f>IF(AB62="",W62-Z62,W62-AB62)</f>
        <v>91.51428571428572</v>
      </c>
      <c r="AD62" s="142">
        <f>IFERROR(AC62/W62,"")</f>
        <v>1</v>
      </c>
    </row>
    <row r="63" spans="1:30" ht="27.75" customHeight="1" x14ac:dyDescent="0.25">
      <c r="A63" s="130" t="s">
        <v>211</v>
      </c>
      <c r="B63" s="131" t="str">
        <f>IF(Tableau2[[#This Row],[Code]]&lt;&gt;"","0","")</f>
        <v>0</v>
      </c>
      <c r="C63" s="131" t="str">
        <f>IF(Tableau2[[#This Row],[Code]]&lt;&gt;"","0","")</f>
        <v>0</v>
      </c>
      <c r="D63" s="131" t="str">
        <f>IF(Tableau2[[#This Row],[Code]]&lt;&gt;"","0","")</f>
        <v>0</v>
      </c>
      <c r="E63" s="131" t="str">
        <f>IF(Tableau2[[#This Row],[Code]]&lt;&gt;"","A","")</f>
        <v>A</v>
      </c>
      <c r="F63" s="131" t="str">
        <f>IF(Tableau2[[#This Row],[Code]]&lt;&gt;"","D","")</f>
        <v>D</v>
      </c>
      <c r="G63" s="131" t="str">
        <f>IF(Tableau2[[#This Row],[Code]]&lt;&gt;"","0","")</f>
        <v>0</v>
      </c>
      <c r="H63" s="59" t="s">
        <v>15</v>
      </c>
      <c r="I63" s="133" t="str">
        <f>IFERROR(VLOOKUP(H63,produits!A:H,3,FALSE),"")</f>
        <v>GRILLE</v>
      </c>
      <c r="J63" s="134" t="str">
        <f>IFERROR(VLOOKUP(H63,produits!A:H,4,FALSE),"")</f>
        <v>CODE GENERIQUE</v>
      </c>
      <c r="K63" s="135">
        <f>Tableau2[[#This Row],[Qté]]</f>
        <v>1</v>
      </c>
      <c r="L63" s="135" t="str">
        <f>Tableau2[[#This Row],[Unité]]</f>
        <v>U</v>
      </c>
      <c r="M63" s="135">
        <f>Tableau2[[#This Row],[Qté]]</f>
        <v>1</v>
      </c>
      <c r="N63" s="135" t="str">
        <f>Tableau2[[#This Row],[Unité]]</f>
        <v>U</v>
      </c>
      <c r="O63" s="136">
        <f>Tableau2[[#This Row],[PU HT]]</f>
        <v>119.90000000000002</v>
      </c>
      <c r="P63" s="135" t="str">
        <f>IF(Tableau2[[#This Row],[Code]]&lt;&gt;"","0","")</f>
        <v>0</v>
      </c>
      <c r="Q63" s="135" t="str">
        <f>IF(Tableau2[[#This Row],[Code]]&lt;&gt;"","0","")</f>
        <v>0</v>
      </c>
      <c r="R63" s="135" t="str">
        <f>IF(Tableau2[[#This Row],[Code]]&lt;&gt;"","0","")</f>
        <v>0</v>
      </c>
      <c r="S63" s="135" t="str">
        <f>IF(Tableau2[[#This Row],[Code]]&lt;&gt;"","0","")</f>
        <v>0</v>
      </c>
      <c r="T63" s="137">
        <f>IFERROR(VLOOKUP(Tableau2[[#This Row],[Code]],produits!A:E,5,FALSE),"")</f>
        <v>0</v>
      </c>
      <c r="U63" s="74">
        <v>1</v>
      </c>
      <c r="V63" s="138" t="str">
        <f>IFERROR(VLOOKUP(H63,produits!A:M,9,FALSE),"")</f>
        <v>U</v>
      </c>
      <c r="W63" s="82">
        <v>119.90000000000002</v>
      </c>
      <c r="X63" s="62">
        <f>U63*W63</f>
        <v>119.90000000000002</v>
      </c>
      <c r="Y63" s="139"/>
      <c r="Z63" s="140"/>
      <c r="AA63" s="141"/>
      <c r="AB63" s="140">
        <f>Z63*((100-AA63)/100)</f>
        <v>0</v>
      </c>
      <c r="AC63" s="140">
        <f>IF(AB63="",W63-Z63,W63-AB63)</f>
        <v>119.90000000000002</v>
      </c>
      <c r="AD63" s="142">
        <f>IFERROR(AC63/W63,"")</f>
        <v>1</v>
      </c>
    </row>
    <row r="64" spans="1:30" ht="27.75" customHeight="1" x14ac:dyDescent="0.25">
      <c r="A64" s="130"/>
      <c r="B64" s="131">
        <v>0</v>
      </c>
      <c r="C64" s="131">
        <v>0</v>
      </c>
      <c r="D64" s="131">
        <v>0</v>
      </c>
      <c r="E64" s="131" t="s">
        <v>13</v>
      </c>
      <c r="F64" s="131" t="s">
        <v>37</v>
      </c>
      <c r="G64" s="131">
        <v>0</v>
      </c>
      <c r="H64" s="132" t="s">
        <v>18</v>
      </c>
      <c r="I64" s="133" t="str">
        <f>IFERROR(VLOOKUP(H64,produits!A:H,3,FALSE),"")</f>
        <v>DA 0425 x 0075 GALVA</v>
      </c>
      <c r="J64" s="134" t="str">
        <f>IFERROR(VLOOKUP(H64,produits!A:H,4,FALSE),"")</f>
        <v>*</v>
      </c>
      <c r="K64" s="135">
        <f>Tableau2[[#This Row],[Qté]]</f>
        <v>1</v>
      </c>
      <c r="L64" s="135" t="str">
        <f>Tableau2[[#This Row],[Unité]]</f>
        <v>U</v>
      </c>
      <c r="M64" s="135">
        <f>Tableau2[[#This Row],[Qté]]</f>
        <v>1</v>
      </c>
      <c r="N64" s="135" t="str">
        <f>Tableau2[[#This Row],[Unité]]</f>
        <v>U</v>
      </c>
      <c r="O64" s="136">
        <f>Tableau2[[#This Row],[PU HT]]</f>
        <v>0</v>
      </c>
      <c r="P64" s="135">
        <v>0</v>
      </c>
      <c r="Q64" s="135">
        <v>0</v>
      </c>
      <c r="R64" s="135">
        <v>0</v>
      </c>
      <c r="S64" s="135">
        <v>0</v>
      </c>
      <c r="T64" s="137" t="str">
        <f>IFERROR(VLOOKUP(Tableau2[[#This Row],[Code]],produits!A:E,5,FALSE),"")</f>
        <v>Registre à glissière droit (reprise), vernisage en noir</v>
      </c>
      <c r="U64" s="74">
        <v>1</v>
      </c>
      <c r="V64" s="138" t="str">
        <f>IFERROR(VLOOKUP(H64,produits!A:M,9,FALSE),"")</f>
        <v>U</v>
      </c>
      <c r="W64" s="82">
        <v>0</v>
      </c>
      <c r="X64" s="62">
        <f>U64*W64</f>
        <v>0</v>
      </c>
      <c r="Y64" s="139"/>
      <c r="Z64" s="140">
        <v>10</v>
      </c>
      <c r="AA64" s="141"/>
      <c r="AB64" s="140">
        <f>Z64*((100-AA64)/100)</f>
        <v>10</v>
      </c>
      <c r="AC64" s="140">
        <f>IF(AB64="",W64-Z64,W64-AB64)</f>
        <v>-10</v>
      </c>
      <c r="AD64" s="142" t="str">
        <f>IFERROR(AC64/W64,"")</f>
        <v/>
      </c>
    </row>
    <row r="65" spans="1:30" ht="27.75" customHeight="1" x14ac:dyDescent="0.25">
      <c r="A65" s="110"/>
      <c r="B65" s="111"/>
      <c r="C65" s="111"/>
      <c r="D65" s="111"/>
      <c r="E65" s="111"/>
      <c r="F65" s="111"/>
      <c r="G65" s="111"/>
      <c r="H65" s="112"/>
      <c r="I65" s="45"/>
      <c r="J65" s="106"/>
      <c r="K65" s="127"/>
      <c r="L65" s="127"/>
      <c r="M65" s="127"/>
      <c r="N65" s="127"/>
      <c r="O65" s="129"/>
      <c r="P65" s="127"/>
      <c r="Q65" s="127"/>
      <c r="R65" s="127"/>
      <c r="S65" s="127"/>
      <c r="T65" s="55"/>
      <c r="U65" s="113"/>
      <c r="V65" s="114"/>
      <c r="W65" s="115" t="s">
        <v>108</v>
      </c>
      <c r="X65" s="116">
        <f>SUBTOTAL(109,Tableau2[Montant HT])</f>
        <v>5268.0285714285692</v>
      </c>
      <c r="Y65" s="67"/>
      <c r="Z65" s="68"/>
      <c r="AA65" s="69"/>
      <c r="AB65" s="69"/>
      <c r="AC65" s="69"/>
      <c r="AD65" s="69"/>
    </row>
    <row r="66" spans="1:30" ht="27.75" customHeight="1" x14ac:dyDescent="0.25"/>
    <row r="67" spans="1:30" ht="27.75" customHeight="1" x14ac:dyDescent="0.25"/>
    <row r="68" spans="1:30" ht="27.75" customHeight="1" x14ac:dyDescent="0.25"/>
    <row r="69" spans="1:30" ht="27.75" customHeight="1" x14ac:dyDescent="0.25"/>
    <row r="70" spans="1:30" ht="27.75" customHeight="1" x14ac:dyDescent="0.25"/>
    <row r="71" spans="1:30" ht="27.75" customHeight="1" x14ac:dyDescent="0.25"/>
    <row r="72" spans="1:30" ht="27.75" customHeight="1" x14ac:dyDescent="0.25"/>
    <row r="73" spans="1:30" ht="27.75" customHeight="1" x14ac:dyDescent="0.25"/>
    <row r="74" spans="1:30" ht="27.75" customHeight="1" x14ac:dyDescent="0.25"/>
    <row r="75" spans="1:30" ht="27.75" customHeight="1" x14ac:dyDescent="0.25"/>
    <row r="76" spans="1:30" ht="27.75" customHeight="1" x14ac:dyDescent="0.25"/>
    <row r="77" spans="1:30" ht="27.75" customHeight="1" x14ac:dyDescent="0.25"/>
    <row r="78" spans="1:30" ht="27.75" customHeight="1" x14ac:dyDescent="0.25"/>
    <row r="79" spans="1:30" ht="27.75" customHeight="1" x14ac:dyDescent="0.25"/>
    <row r="80" spans="1:30" ht="27.75" customHeight="1" x14ac:dyDescent="0.25"/>
    <row r="81" ht="27.75" customHeight="1" x14ac:dyDescent="0.25"/>
    <row r="82" ht="27.75" customHeight="1" x14ac:dyDescent="0.25"/>
    <row r="83" ht="27.75" customHeight="1" x14ac:dyDescent="0.25"/>
    <row r="84" ht="27.75" customHeight="1" x14ac:dyDescent="0.25"/>
    <row r="85" ht="27.75" customHeight="1" x14ac:dyDescent="0.25"/>
    <row r="86" ht="27.75" customHeight="1" x14ac:dyDescent="0.25"/>
    <row r="87" ht="27.75" customHeight="1" x14ac:dyDescent="0.25"/>
    <row r="88" ht="27.75" customHeight="1" x14ac:dyDescent="0.25"/>
    <row r="89" ht="27.75" customHeight="1" x14ac:dyDescent="0.25"/>
    <row r="90" ht="27.75" customHeight="1" x14ac:dyDescent="0.25"/>
    <row r="91" ht="27.75" customHeight="1" x14ac:dyDescent="0.25"/>
    <row r="92" ht="27.75" customHeight="1" x14ac:dyDescent="0.25"/>
    <row r="93" ht="27.75" customHeight="1" x14ac:dyDescent="0.25"/>
    <row r="94" ht="27.75" customHeight="1" x14ac:dyDescent="0.25"/>
    <row r="95" ht="27.75" customHeight="1" x14ac:dyDescent="0.25"/>
    <row r="96" ht="27.75" customHeight="1" x14ac:dyDescent="0.25"/>
    <row r="97" ht="27.75" customHeight="1" x14ac:dyDescent="0.25"/>
    <row r="98" ht="27.75" customHeight="1" x14ac:dyDescent="0.25"/>
    <row r="99" ht="27.75" customHeight="1" x14ac:dyDescent="0.25"/>
    <row r="100" ht="27.75" customHeight="1" x14ac:dyDescent="0.25"/>
    <row r="101" ht="27.75" customHeight="1" x14ac:dyDescent="0.25"/>
    <row r="102" ht="27.75" customHeight="1" x14ac:dyDescent="0.25"/>
    <row r="103" ht="27.75" customHeight="1" x14ac:dyDescent="0.25"/>
    <row r="104" ht="27.75" customHeight="1" x14ac:dyDescent="0.25"/>
    <row r="105" ht="27.75" customHeight="1" x14ac:dyDescent="0.25"/>
    <row r="106" ht="27.75" customHeight="1" x14ac:dyDescent="0.25"/>
    <row r="107" ht="27.75" customHeight="1" x14ac:dyDescent="0.25"/>
    <row r="108" ht="27.75" customHeight="1" x14ac:dyDescent="0.25"/>
    <row r="109" ht="27.75" customHeight="1" x14ac:dyDescent="0.25"/>
    <row r="110" ht="27.75" customHeight="1" x14ac:dyDescent="0.25"/>
    <row r="111" ht="27.75" customHeight="1" x14ac:dyDescent="0.25"/>
    <row r="112" ht="27.75" customHeight="1" x14ac:dyDescent="0.25"/>
    <row r="113" ht="27.75" customHeight="1" x14ac:dyDescent="0.25"/>
    <row r="114" ht="27.75" customHeight="1" x14ac:dyDescent="0.25"/>
    <row r="115" ht="27.75" customHeight="1" x14ac:dyDescent="0.25"/>
    <row r="116" ht="27.75" customHeight="1" x14ac:dyDescent="0.25"/>
    <row r="117" ht="27.75" customHeight="1" x14ac:dyDescent="0.25"/>
    <row r="118" ht="27.75" customHeight="1" x14ac:dyDescent="0.25"/>
    <row r="119" ht="27.75" customHeight="1" x14ac:dyDescent="0.25"/>
    <row r="120" ht="27.75" customHeight="1" x14ac:dyDescent="0.25"/>
    <row r="121" ht="27.75" customHeight="1" x14ac:dyDescent="0.25"/>
    <row r="122" ht="27.75" customHeight="1" x14ac:dyDescent="0.25"/>
    <row r="123" ht="27.75" customHeight="1" x14ac:dyDescent="0.25"/>
    <row r="124" ht="27.75" customHeight="1" x14ac:dyDescent="0.25"/>
    <row r="125" ht="27.75" customHeight="1" x14ac:dyDescent="0.25"/>
    <row r="126" ht="27.75" customHeight="1" x14ac:dyDescent="0.25"/>
    <row r="127" ht="27.75" customHeight="1" x14ac:dyDescent="0.25"/>
    <row r="128" ht="27.75" customHeight="1" x14ac:dyDescent="0.25"/>
    <row r="129" ht="27.75" customHeight="1" x14ac:dyDescent="0.25"/>
    <row r="130" ht="27.75" customHeight="1" x14ac:dyDescent="0.25"/>
    <row r="131" ht="27.75" customHeight="1" x14ac:dyDescent="0.25"/>
    <row r="132" ht="27.75" customHeight="1" x14ac:dyDescent="0.25"/>
    <row r="133" ht="27.75" customHeight="1" x14ac:dyDescent="0.25"/>
    <row r="134" ht="27.75" customHeight="1" x14ac:dyDescent="0.25"/>
    <row r="135" ht="27.75" customHeight="1" x14ac:dyDescent="0.25"/>
    <row r="136" ht="27.75" customHeight="1" x14ac:dyDescent="0.25"/>
    <row r="137" ht="27.75" customHeight="1" x14ac:dyDescent="0.25"/>
    <row r="138" ht="27.75" customHeight="1" x14ac:dyDescent="0.25"/>
    <row r="139" ht="27.75" customHeight="1" x14ac:dyDescent="0.25"/>
    <row r="140" ht="27.75" customHeight="1" x14ac:dyDescent="0.25"/>
    <row r="141" ht="27.75" customHeight="1" x14ac:dyDescent="0.25"/>
    <row r="142" ht="27.75" customHeight="1" x14ac:dyDescent="0.25"/>
    <row r="143" ht="27.75" customHeight="1" x14ac:dyDescent="0.25"/>
    <row r="144" ht="27.75" customHeight="1" x14ac:dyDescent="0.25"/>
    <row r="145" ht="27.75" customHeight="1" x14ac:dyDescent="0.25"/>
    <row r="146" ht="27.75" customHeight="1" x14ac:dyDescent="0.25"/>
    <row r="147" ht="27.75" customHeight="1" x14ac:dyDescent="0.25"/>
    <row r="148" ht="27.75" customHeight="1" x14ac:dyDescent="0.25"/>
    <row r="149" ht="27.75" customHeight="1" x14ac:dyDescent="0.25"/>
    <row r="150" ht="27.75" customHeight="1" x14ac:dyDescent="0.25"/>
    <row r="151" ht="27.75" customHeight="1" x14ac:dyDescent="0.25"/>
    <row r="152" ht="27.75" customHeight="1" x14ac:dyDescent="0.25"/>
    <row r="153" ht="27.75" customHeight="1" x14ac:dyDescent="0.25"/>
    <row r="154" ht="27.75" customHeight="1" x14ac:dyDescent="0.25"/>
    <row r="155" ht="27.75" customHeight="1" x14ac:dyDescent="0.25"/>
    <row r="156" ht="27.75" customHeight="1" x14ac:dyDescent="0.25"/>
    <row r="157" ht="27.75" customHeight="1" x14ac:dyDescent="0.25"/>
    <row r="158" ht="27.75" customHeight="1" x14ac:dyDescent="0.25"/>
    <row r="159" ht="27.75" customHeight="1" x14ac:dyDescent="0.25"/>
    <row r="160" ht="27.75" customHeight="1" x14ac:dyDescent="0.25"/>
    <row r="161" ht="27.75" customHeight="1" x14ac:dyDescent="0.25"/>
    <row r="162" ht="27.75" customHeight="1" x14ac:dyDescent="0.25"/>
    <row r="163" ht="27.75" customHeight="1" x14ac:dyDescent="0.25"/>
    <row r="164" ht="27.75" customHeight="1" x14ac:dyDescent="0.25"/>
    <row r="165" ht="27.75" customHeight="1" x14ac:dyDescent="0.25"/>
    <row r="166" ht="27.75" customHeight="1" x14ac:dyDescent="0.25"/>
    <row r="167" ht="27.75" customHeight="1" x14ac:dyDescent="0.25"/>
    <row r="168" ht="27.75" customHeight="1" x14ac:dyDescent="0.25"/>
    <row r="169" ht="27.75" customHeight="1" x14ac:dyDescent="0.25"/>
    <row r="170" ht="27.75" customHeight="1" x14ac:dyDescent="0.25"/>
    <row r="171" ht="27.75" customHeight="1" x14ac:dyDescent="0.25"/>
    <row r="172" ht="27.75" customHeight="1" x14ac:dyDescent="0.25"/>
    <row r="173" ht="27.75" customHeight="1" x14ac:dyDescent="0.25"/>
    <row r="174" ht="27.75" customHeight="1" x14ac:dyDescent="0.25"/>
    <row r="175" ht="27.75" customHeight="1" x14ac:dyDescent="0.25"/>
    <row r="176" ht="27.75" customHeight="1" x14ac:dyDescent="0.25"/>
    <row r="177" ht="27.75" customHeight="1" x14ac:dyDescent="0.25"/>
    <row r="178" ht="27.75" customHeight="1" x14ac:dyDescent="0.25"/>
    <row r="179" ht="27.75" customHeight="1" x14ac:dyDescent="0.25"/>
    <row r="180" ht="27.75" customHeight="1" x14ac:dyDescent="0.25"/>
    <row r="181" ht="27.75" customHeight="1" x14ac:dyDescent="0.25"/>
    <row r="182" ht="27.75" customHeight="1" x14ac:dyDescent="0.25"/>
    <row r="183" ht="27.75" customHeight="1" x14ac:dyDescent="0.25"/>
    <row r="184" ht="27.75" customHeight="1" x14ac:dyDescent="0.25"/>
    <row r="185" ht="27.75" customHeight="1" x14ac:dyDescent="0.25"/>
    <row r="186" ht="27.75" customHeight="1" x14ac:dyDescent="0.25"/>
    <row r="187" ht="27.75" customHeight="1" x14ac:dyDescent="0.25"/>
    <row r="188" ht="27.75" customHeight="1" x14ac:dyDescent="0.25"/>
    <row r="189" ht="27.75" customHeight="1" x14ac:dyDescent="0.25"/>
    <row r="190" ht="27.75" customHeight="1" x14ac:dyDescent="0.25"/>
    <row r="191" ht="27.75" customHeight="1" x14ac:dyDescent="0.25"/>
    <row r="192" ht="27.75" customHeight="1" x14ac:dyDescent="0.25"/>
    <row r="193" ht="27.75" customHeight="1" x14ac:dyDescent="0.25"/>
    <row r="194" ht="27.75" customHeight="1" x14ac:dyDescent="0.25"/>
    <row r="195" ht="27.75" customHeight="1" x14ac:dyDescent="0.25"/>
    <row r="196" ht="27.75" customHeight="1" x14ac:dyDescent="0.25"/>
    <row r="197" ht="27.75" customHeight="1" x14ac:dyDescent="0.25"/>
    <row r="198" ht="27.75" customHeight="1" x14ac:dyDescent="0.25"/>
    <row r="199" ht="27.75" customHeight="1" x14ac:dyDescent="0.25"/>
    <row r="200" ht="27.75" customHeight="1" x14ac:dyDescent="0.25"/>
    <row r="201" ht="27.75" customHeight="1" x14ac:dyDescent="0.25"/>
    <row r="202" ht="27.75" customHeight="1" x14ac:dyDescent="0.25"/>
    <row r="203" ht="27.75" customHeight="1" x14ac:dyDescent="0.25"/>
    <row r="204" ht="27.75" customHeight="1" x14ac:dyDescent="0.25"/>
    <row r="205" ht="27.75" customHeight="1" x14ac:dyDescent="0.25"/>
    <row r="206" ht="27.75" customHeight="1" x14ac:dyDescent="0.25"/>
    <row r="207" ht="27.75" customHeight="1" x14ac:dyDescent="0.25"/>
    <row r="208" ht="27.75" customHeight="1" x14ac:dyDescent="0.25"/>
    <row r="209" ht="27.75" customHeight="1" x14ac:dyDescent="0.25"/>
    <row r="210" ht="27.75" customHeight="1" x14ac:dyDescent="0.25"/>
    <row r="211" ht="27.75" customHeight="1" x14ac:dyDescent="0.25"/>
    <row r="212" ht="27.75" customHeight="1" x14ac:dyDescent="0.25"/>
    <row r="213" ht="27.75" customHeight="1" x14ac:dyDescent="0.25"/>
    <row r="214" ht="27.75" customHeight="1" x14ac:dyDescent="0.25"/>
    <row r="215" ht="27.75" customHeight="1" x14ac:dyDescent="0.25"/>
    <row r="216" ht="27.75" customHeight="1" x14ac:dyDescent="0.25"/>
    <row r="217" ht="27.75" customHeight="1" x14ac:dyDescent="0.25"/>
    <row r="218" ht="27.75" customHeight="1" x14ac:dyDescent="0.25"/>
    <row r="219" ht="27.75" customHeight="1" x14ac:dyDescent="0.25"/>
    <row r="220" ht="27.75" customHeight="1" x14ac:dyDescent="0.25"/>
    <row r="221" ht="27.75" customHeight="1" x14ac:dyDescent="0.25"/>
    <row r="222" ht="27.75" customHeight="1" x14ac:dyDescent="0.25"/>
    <row r="223" ht="27.75" customHeight="1" x14ac:dyDescent="0.25"/>
    <row r="224" ht="27.75" customHeight="1" x14ac:dyDescent="0.25"/>
    <row r="225" ht="27.75" customHeight="1" x14ac:dyDescent="0.25"/>
    <row r="226" ht="27.75" customHeight="1" x14ac:dyDescent="0.25"/>
    <row r="227" ht="27.75" customHeight="1" x14ac:dyDescent="0.25"/>
    <row r="228" ht="27.75" customHeight="1" x14ac:dyDescent="0.25"/>
    <row r="229" ht="27.75" customHeight="1" x14ac:dyDescent="0.25"/>
    <row r="230" ht="27.75" customHeight="1" x14ac:dyDescent="0.25"/>
    <row r="231" ht="27.75" customHeight="1" x14ac:dyDescent="0.25"/>
    <row r="232" ht="27.75" customHeight="1" x14ac:dyDescent="0.25"/>
    <row r="233" ht="27.75" customHeight="1" x14ac:dyDescent="0.25"/>
    <row r="234" ht="27.75" customHeight="1" x14ac:dyDescent="0.25"/>
    <row r="235" ht="27.75" customHeight="1" x14ac:dyDescent="0.25"/>
    <row r="236" ht="27.75" customHeight="1" x14ac:dyDescent="0.25"/>
    <row r="237" ht="27.75" customHeight="1" x14ac:dyDescent="0.25"/>
    <row r="238" ht="27.75" customHeight="1" x14ac:dyDescent="0.25"/>
    <row r="239" ht="27.75" customHeight="1" x14ac:dyDescent="0.25"/>
    <row r="240" ht="27.75" customHeight="1" x14ac:dyDescent="0.25"/>
    <row r="241" ht="27.75" customHeight="1" x14ac:dyDescent="0.25"/>
    <row r="242" ht="27.75" customHeight="1" x14ac:dyDescent="0.25"/>
    <row r="243" ht="27.75" customHeight="1" x14ac:dyDescent="0.25"/>
    <row r="244" ht="27.75" customHeight="1" x14ac:dyDescent="0.25"/>
    <row r="245" ht="27.75" customHeight="1" x14ac:dyDescent="0.25"/>
    <row r="246" ht="27.75" customHeight="1" x14ac:dyDescent="0.25"/>
    <row r="247" ht="27.75" customHeight="1" x14ac:dyDescent="0.25"/>
    <row r="248" ht="27.75" customHeight="1" x14ac:dyDescent="0.25"/>
    <row r="249" ht="27.75" customHeight="1" x14ac:dyDescent="0.25"/>
    <row r="250" ht="27.75" customHeight="1" x14ac:dyDescent="0.25"/>
    <row r="251" ht="27.75" customHeight="1" x14ac:dyDescent="0.25"/>
    <row r="252" ht="27.75" customHeight="1" x14ac:dyDescent="0.25"/>
    <row r="253" ht="27.75" customHeight="1" x14ac:dyDescent="0.25"/>
    <row r="254" ht="27.75" customHeight="1" x14ac:dyDescent="0.25"/>
    <row r="255" ht="27.75" customHeight="1" x14ac:dyDescent="0.25"/>
    <row r="256" ht="27.75" customHeight="1" x14ac:dyDescent="0.25"/>
    <row r="257" ht="27.75" customHeight="1" x14ac:dyDescent="0.25"/>
    <row r="258" ht="27.75" customHeight="1" x14ac:dyDescent="0.25"/>
    <row r="259" ht="27.75" customHeight="1" x14ac:dyDescent="0.25"/>
    <row r="260" ht="27.75" customHeight="1" x14ac:dyDescent="0.25"/>
    <row r="261" ht="27.75" customHeight="1" x14ac:dyDescent="0.25"/>
    <row r="262" ht="27.75" customHeight="1" x14ac:dyDescent="0.25"/>
    <row r="263" ht="27.75" customHeight="1" x14ac:dyDescent="0.25"/>
    <row r="264" ht="27.75" customHeight="1" x14ac:dyDescent="0.25"/>
    <row r="265" ht="27.75" customHeight="1" x14ac:dyDescent="0.25"/>
    <row r="266" ht="27.75" customHeight="1" x14ac:dyDescent="0.25"/>
    <row r="267" ht="27.75" customHeight="1" x14ac:dyDescent="0.25"/>
    <row r="268" ht="27.75" customHeight="1" x14ac:dyDescent="0.25"/>
    <row r="269" ht="27.75" customHeight="1" x14ac:dyDescent="0.25"/>
    <row r="270" ht="27.75" customHeight="1" x14ac:dyDescent="0.25"/>
    <row r="271" ht="27.75" customHeight="1" x14ac:dyDescent="0.25"/>
    <row r="272" ht="27.75" customHeight="1" x14ac:dyDescent="0.25"/>
    <row r="273" ht="27.75" customHeight="1" x14ac:dyDescent="0.25"/>
    <row r="274" ht="27.75" customHeight="1" x14ac:dyDescent="0.25"/>
    <row r="275" ht="27.75" customHeight="1" x14ac:dyDescent="0.25"/>
    <row r="276" ht="27.75" customHeight="1" x14ac:dyDescent="0.25"/>
    <row r="277" ht="27.75" customHeight="1" x14ac:dyDescent="0.25"/>
    <row r="278" ht="27.75" customHeight="1" x14ac:dyDescent="0.25"/>
    <row r="279" ht="27.75" customHeight="1" x14ac:dyDescent="0.25"/>
    <row r="280" ht="27.75" customHeight="1" x14ac:dyDescent="0.25"/>
    <row r="281" ht="27.75" customHeight="1" x14ac:dyDescent="0.25"/>
    <row r="282" ht="27.75" customHeight="1" x14ac:dyDescent="0.25"/>
    <row r="283" ht="27.75" customHeight="1" x14ac:dyDescent="0.25"/>
    <row r="284" ht="27.75" customHeight="1" x14ac:dyDescent="0.25"/>
    <row r="285" ht="27.75" customHeight="1" x14ac:dyDescent="0.25"/>
    <row r="286" ht="27.75" customHeight="1" x14ac:dyDescent="0.25"/>
    <row r="287" ht="27.75" customHeight="1" x14ac:dyDescent="0.25"/>
    <row r="288" ht="27.75" customHeight="1" x14ac:dyDescent="0.25"/>
    <row r="289" ht="27.75" customHeight="1" x14ac:dyDescent="0.25"/>
    <row r="290" ht="27.75" customHeight="1" x14ac:dyDescent="0.25"/>
    <row r="291" ht="27.75" customHeight="1" x14ac:dyDescent="0.25"/>
    <row r="292" ht="27.75" customHeight="1" x14ac:dyDescent="0.25"/>
    <row r="293" ht="27.75" customHeight="1" x14ac:dyDescent="0.25"/>
    <row r="294" ht="27.75" customHeight="1" x14ac:dyDescent="0.25"/>
    <row r="295" ht="27.75" customHeight="1" x14ac:dyDescent="0.25"/>
    <row r="296" ht="27.75" customHeight="1" x14ac:dyDescent="0.25"/>
    <row r="297" ht="27.75" customHeight="1" x14ac:dyDescent="0.25"/>
    <row r="298" ht="27.75" customHeight="1" x14ac:dyDescent="0.25"/>
    <row r="299" ht="27.75" customHeight="1" x14ac:dyDescent="0.25"/>
    <row r="300" ht="27.75" customHeight="1" x14ac:dyDescent="0.25"/>
    <row r="301" ht="27.75" customHeight="1" x14ac:dyDescent="0.25"/>
    <row r="302" ht="27.75" customHeight="1" x14ac:dyDescent="0.25"/>
    <row r="303" ht="27.75" customHeight="1" x14ac:dyDescent="0.25"/>
    <row r="304" ht="27.75" customHeight="1" x14ac:dyDescent="0.25"/>
    <row r="305" ht="27.75" customHeight="1" x14ac:dyDescent="0.25"/>
    <row r="306" ht="27.75" customHeight="1" x14ac:dyDescent="0.25"/>
    <row r="307" ht="27.75" customHeight="1" x14ac:dyDescent="0.25"/>
    <row r="308" ht="27.75" customHeight="1" x14ac:dyDescent="0.25"/>
    <row r="309" ht="27.75" customHeight="1" x14ac:dyDescent="0.25"/>
    <row r="310" ht="27.75" customHeight="1" x14ac:dyDescent="0.25"/>
    <row r="311" ht="27.75" customHeight="1" x14ac:dyDescent="0.25"/>
    <row r="312" ht="27.75" customHeight="1" x14ac:dyDescent="0.25"/>
    <row r="313" ht="27.75" customHeight="1" x14ac:dyDescent="0.25"/>
    <row r="314" ht="27.75" customHeight="1" x14ac:dyDescent="0.25"/>
    <row r="315" ht="27.75" customHeight="1" x14ac:dyDescent="0.25"/>
    <row r="316" ht="27.75" customHeight="1" x14ac:dyDescent="0.25"/>
    <row r="317" ht="27.75" customHeight="1" x14ac:dyDescent="0.25"/>
    <row r="318" ht="27.75" customHeight="1" x14ac:dyDescent="0.25"/>
    <row r="319" ht="27.75" customHeight="1" x14ac:dyDescent="0.25"/>
    <row r="320" ht="27.75" customHeight="1" x14ac:dyDescent="0.25"/>
    <row r="321" ht="27.75" customHeight="1" x14ac:dyDescent="0.25"/>
    <row r="322" ht="27.75" customHeight="1" x14ac:dyDescent="0.25"/>
    <row r="323" ht="27.75" customHeight="1" x14ac:dyDescent="0.25"/>
    <row r="324" ht="27.75" customHeight="1" x14ac:dyDescent="0.25"/>
    <row r="325" ht="27.75" customHeight="1" x14ac:dyDescent="0.25"/>
    <row r="326" ht="27.75" customHeight="1" x14ac:dyDescent="0.25"/>
    <row r="327" ht="27.75" customHeight="1" x14ac:dyDescent="0.25"/>
    <row r="328" ht="27.75" customHeight="1" x14ac:dyDescent="0.25"/>
    <row r="329" ht="27.75" customHeight="1" x14ac:dyDescent="0.25"/>
    <row r="330" ht="27.75" customHeight="1" x14ac:dyDescent="0.25"/>
    <row r="331" ht="27.75" customHeight="1" x14ac:dyDescent="0.25"/>
    <row r="332" ht="27.75" customHeight="1" x14ac:dyDescent="0.25"/>
    <row r="333" ht="27.75" customHeight="1" x14ac:dyDescent="0.25"/>
    <row r="334" ht="27.75" customHeight="1" x14ac:dyDescent="0.25"/>
    <row r="335" ht="27.75" customHeight="1" x14ac:dyDescent="0.25"/>
    <row r="336" ht="27.75" customHeight="1" x14ac:dyDescent="0.25"/>
    <row r="337" ht="27.75" customHeight="1" x14ac:dyDescent="0.25"/>
    <row r="338" ht="27.75" customHeight="1" x14ac:dyDescent="0.25"/>
    <row r="339" ht="27.75" customHeight="1" x14ac:dyDescent="0.25"/>
    <row r="340" ht="27.75" customHeight="1" x14ac:dyDescent="0.25"/>
    <row r="341" ht="27.75" customHeight="1" x14ac:dyDescent="0.25"/>
    <row r="342" ht="27.75" customHeight="1" x14ac:dyDescent="0.25"/>
    <row r="343" ht="27.75" customHeight="1" x14ac:dyDescent="0.25"/>
    <row r="344" ht="27.75" customHeight="1" x14ac:dyDescent="0.25"/>
    <row r="345" ht="27.75" customHeight="1" x14ac:dyDescent="0.25"/>
    <row r="346" ht="27.75" customHeight="1" x14ac:dyDescent="0.25"/>
    <row r="347" ht="27.75" customHeight="1" x14ac:dyDescent="0.25"/>
    <row r="348" ht="27.75" customHeight="1" x14ac:dyDescent="0.25"/>
    <row r="349" ht="27.75" customHeight="1" x14ac:dyDescent="0.25"/>
    <row r="350" ht="27.75" customHeight="1" x14ac:dyDescent="0.25"/>
    <row r="351" ht="27.75" customHeight="1" x14ac:dyDescent="0.25"/>
    <row r="352" ht="27.75" customHeight="1" x14ac:dyDescent="0.25"/>
    <row r="353" ht="27.75" customHeight="1" x14ac:dyDescent="0.25"/>
    <row r="354" ht="27.75" customHeight="1" x14ac:dyDescent="0.25"/>
    <row r="355" ht="27.75" customHeight="1" x14ac:dyDescent="0.25"/>
    <row r="356" ht="27.75" customHeight="1" x14ac:dyDescent="0.25"/>
    <row r="357" ht="27.75" customHeight="1" x14ac:dyDescent="0.25"/>
    <row r="358" ht="27.75" customHeight="1" x14ac:dyDescent="0.25"/>
    <row r="359" ht="27.75" customHeight="1" x14ac:dyDescent="0.25"/>
    <row r="360" ht="27.75" customHeight="1" x14ac:dyDescent="0.25"/>
    <row r="361" ht="27.75" customHeight="1" x14ac:dyDescent="0.25"/>
    <row r="362" ht="27.75" customHeight="1" x14ac:dyDescent="0.25"/>
    <row r="363" ht="27.75" customHeight="1" x14ac:dyDescent="0.25"/>
    <row r="364" ht="27.75" customHeight="1" x14ac:dyDescent="0.25"/>
    <row r="365" ht="27.75" customHeight="1" x14ac:dyDescent="0.25"/>
    <row r="366" ht="27.75" customHeight="1" x14ac:dyDescent="0.25"/>
    <row r="367" ht="27.75" customHeight="1" x14ac:dyDescent="0.25"/>
    <row r="368" ht="27.75" customHeight="1" x14ac:dyDescent="0.25"/>
    <row r="369" ht="27.75" customHeight="1" x14ac:dyDescent="0.25"/>
    <row r="370" ht="27.75" customHeight="1" x14ac:dyDescent="0.25"/>
    <row r="371" ht="27.75" customHeight="1" x14ac:dyDescent="0.25"/>
    <row r="372" ht="27.75" customHeight="1" x14ac:dyDescent="0.25"/>
    <row r="373" ht="27.75" customHeight="1" x14ac:dyDescent="0.25"/>
    <row r="374" ht="27.75" customHeight="1" x14ac:dyDescent="0.25"/>
    <row r="375" ht="27.75" customHeight="1" x14ac:dyDescent="0.25"/>
    <row r="376" ht="27.75" customHeight="1" x14ac:dyDescent="0.25"/>
    <row r="377" ht="27.75" customHeight="1" x14ac:dyDescent="0.25"/>
    <row r="378" ht="27.75" customHeight="1" x14ac:dyDescent="0.25"/>
    <row r="379" ht="36" customHeight="1" x14ac:dyDescent="0.25"/>
    <row r="380" ht="36" customHeight="1" x14ac:dyDescent="0.25"/>
    <row r="381" ht="36" customHeight="1" x14ac:dyDescent="0.25"/>
    <row r="382" ht="36" customHeight="1" x14ac:dyDescent="0.25"/>
    <row r="383" ht="36" customHeight="1" x14ac:dyDescent="0.25"/>
    <row r="384" ht="36" customHeight="1" x14ac:dyDescent="0.25"/>
    <row r="385" ht="36" customHeight="1" x14ac:dyDescent="0.25"/>
    <row r="386" ht="36" customHeight="1" x14ac:dyDescent="0.25"/>
    <row r="387" ht="36" customHeight="1" x14ac:dyDescent="0.25"/>
    <row r="388" ht="36" customHeight="1" x14ac:dyDescent="0.25"/>
    <row r="389" ht="36" customHeight="1" x14ac:dyDescent="0.25"/>
    <row r="390" ht="36" customHeight="1" x14ac:dyDescent="0.25"/>
    <row r="391" ht="36" customHeight="1" x14ac:dyDescent="0.25"/>
    <row r="392" ht="36" customHeight="1" x14ac:dyDescent="0.25"/>
    <row r="393" ht="36" customHeight="1" x14ac:dyDescent="0.25"/>
    <row r="394" ht="36" customHeight="1" x14ac:dyDescent="0.25"/>
    <row r="395" ht="36" customHeight="1" x14ac:dyDescent="0.25"/>
    <row r="396" ht="36" customHeight="1" x14ac:dyDescent="0.25"/>
    <row r="397" ht="36" customHeight="1" x14ac:dyDescent="0.25"/>
    <row r="398" ht="36" customHeight="1" x14ac:dyDescent="0.25"/>
    <row r="399" ht="36" customHeight="1" x14ac:dyDescent="0.25"/>
    <row r="400" ht="36" customHeight="1" x14ac:dyDescent="0.25"/>
    <row r="401" ht="36" customHeight="1" x14ac:dyDescent="0.25"/>
    <row r="402" ht="36" customHeight="1" x14ac:dyDescent="0.25"/>
    <row r="403" ht="36" customHeight="1" x14ac:dyDescent="0.25"/>
    <row r="404" ht="36" customHeight="1" x14ac:dyDescent="0.25"/>
    <row r="405" ht="36" customHeight="1" x14ac:dyDescent="0.25"/>
    <row r="406" ht="36" customHeight="1" x14ac:dyDescent="0.25"/>
    <row r="407" ht="36" customHeight="1" x14ac:dyDescent="0.25"/>
    <row r="408" ht="36" customHeight="1" x14ac:dyDescent="0.25"/>
    <row r="409" ht="36" customHeight="1" x14ac:dyDescent="0.25"/>
    <row r="410" ht="36" customHeight="1" x14ac:dyDescent="0.25"/>
    <row r="411" ht="36" customHeight="1" x14ac:dyDescent="0.25"/>
    <row r="412" ht="36" customHeight="1" x14ac:dyDescent="0.25"/>
    <row r="413" ht="36" customHeight="1" x14ac:dyDescent="0.25"/>
    <row r="414" ht="36" customHeight="1" x14ac:dyDescent="0.25"/>
    <row r="415" ht="36" customHeight="1" x14ac:dyDescent="0.25"/>
    <row r="416" ht="36" customHeight="1" x14ac:dyDescent="0.25"/>
    <row r="417" ht="36" customHeight="1" x14ac:dyDescent="0.25"/>
    <row r="418" ht="36" customHeight="1" x14ac:dyDescent="0.25"/>
    <row r="419" ht="36" customHeight="1" x14ac:dyDescent="0.25"/>
    <row r="420" ht="36" customHeight="1" x14ac:dyDescent="0.25"/>
    <row r="421" ht="36" customHeight="1" x14ac:dyDescent="0.25"/>
    <row r="422" ht="36" customHeight="1" x14ac:dyDescent="0.25"/>
    <row r="423" ht="36" customHeight="1" x14ac:dyDescent="0.25"/>
    <row r="424" ht="36" customHeight="1" x14ac:dyDescent="0.25"/>
    <row r="425" ht="36" customHeight="1" x14ac:dyDescent="0.25"/>
    <row r="426" ht="36" customHeight="1" x14ac:dyDescent="0.25"/>
    <row r="427" ht="36" customHeight="1" x14ac:dyDescent="0.25"/>
    <row r="428" ht="36" customHeight="1" x14ac:dyDescent="0.25"/>
    <row r="429" ht="36" customHeight="1" x14ac:dyDescent="0.25"/>
    <row r="430" ht="36" customHeight="1" x14ac:dyDescent="0.25"/>
    <row r="431" ht="36" customHeight="1" x14ac:dyDescent="0.25"/>
    <row r="432" ht="36" customHeight="1" x14ac:dyDescent="0.25"/>
    <row r="433" ht="36" customHeight="1" x14ac:dyDescent="0.25"/>
    <row r="434" ht="36" customHeight="1" x14ac:dyDescent="0.25"/>
    <row r="435" ht="36" customHeight="1" x14ac:dyDescent="0.25"/>
    <row r="436" ht="36" customHeight="1" x14ac:dyDescent="0.25"/>
    <row r="437" ht="36" customHeight="1" x14ac:dyDescent="0.25"/>
    <row r="438" ht="36" customHeight="1" x14ac:dyDescent="0.25"/>
    <row r="439" ht="36" customHeight="1" x14ac:dyDescent="0.25"/>
    <row r="440" ht="36" customHeight="1" x14ac:dyDescent="0.25"/>
    <row r="441" ht="36" customHeight="1" x14ac:dyDescent="0.25"/>
    <row r="442" ht="36" customHeight="1" x14ac:dyDescent="0.25"/>
    <row r="443" ht="36" customHeight="1" x14ac:dyDescent="0.25"/>
    <row r="444" ht="36" customHeight="1" x14ac:dyDescent="0.25"/>
    <row r="445" ht="36" customHeight="1" x14ac:dyDescent="0.25"/>
    <row r="446" ht="36" customHeight="1" x14ac:dyDescent="0.25"/>
    <row r="447" ht="36" customHeight="1" x14ac:dyDescent="0.25"/>
    <row r="448" ht="36" customHeight="1" x14ac:dyDescent="0.25"/>
    <row r="449" ht="36" customHeight="1" x14ac:dyDescent="0.25"/>
    <row r="450" ht="36" customHeight="1" x14ac:dyDescent="0.25"/>
    <row r="451" ht="36" customHeight="1" x14ac:dyDescent="0.25"/>
    <row r="452" ht="36" customHeight="1" x14ac:dyDescent="0.25"/>
    <row r="453" ht="36" customHeight="1" x14ac:dyDescent="0.25"/>
    <row r="454" ht="36" customHeight="1" x14ac:dyDescent="0.25"/>
    <row r="455" ht="36" customHeight="1" x14ac:dyDescent="0.25"/>
    <row r="456" ht="36" customHeight="1" x14ac:dyDescent="0.25"/>
    <row r="457" ht="36" customHeight="1" x14ac:dyDescent="0.25"/>
    <row r="458" ht="36" customHeight="1" x14ac:dyDescent="0.25"/>
    <row r="459" ht="36" customHeight="1" x14ac:dyDescent="0.25"/>
    <row r="460" ht="36" customHeight="1" x14ac:dyDescent="0.25"/>
    <row r="461" ht="36" customHeight="1" x14ac:dyDescent="0.25"/>
    <row r="462" ht="36" customHeight="1" x14ac:dyDescent="0.25"/>
    <row r="463" ht="36" customHeight="1" x14ac:dyDescent="0.25"/>
    <row r="464" ht="36" customHeight="1" x14ac:dyDescent="0.25"/>
    <row r="465" ht="36" customHeight="1" x14ac:dyDescent="0.25"/>
    <row r="466" ht="36" customHeight="1" x14ac:dyDescent="0.25"/>
    <row r="467" ht="36" customHeight="1" x14ac:dyDescent="0.25"/>
    <row r="468" ht="36" customHeight="1" x14ac:dyDescent="0.25"/>
    <row r="469" ht="36" customHeight="1" x14ac:dyDescent="0.25"/>
    <row r="470" ht="36" customHeight="1" x14ac:dyDescent="0.25"/>
    <row r="471" ht="36" customHeight="1" x14ac:dyDescent="0.25"/>
    <row r="472" ht="36" customHeight="1" x14ac:dyDescent="0.25"/>
    <row r="473" ht="36" customHeight="1" x14ac:dyDescent="0.25"/>
    <row r="474" ht="36" customHeight="1" x14ac:dyDescent="0.25"/>
    <row r="475" ht="36" customHeight="1" x14ac:dyDescent="0.25"/>
    <row r="476" ht="36" customHeight="1" x14ac:dyDescent="0.25"/>
    <row r="477" ht="36" customHeight="1" x14ac:dyDescent="0.25"/>
    <row r="478" ht="36" customHeight="1" x14ac:dyDescent="0.25"/>
    <row r="479" ht="36" customHeight="1" x14ac:dyDescent="0.25"/>
    <row r="480" ht="36" customHeight="1" x14ac:dyDescent="0.25"/>
    <row r="481" ht="36" customHeight="1" x14ac:dyDescent="0.25"/>
  </sheetData>
  <sheetProtection sort="0" autoFilter="0" pivotTables="0"/>
  <protectedRanges>
    <protectedRange sqref="I4:I5 U5:AD5 U8:AD8" name="BDC 1 page"/>
  </protectedRanges>
  <mergeCells count="8">
    <mergeCell ref="I4:J5"/>
    <mergeCell ref="I3:J3"/>
    <mergeCell ref="A1:H7"/>
    <mergeCell ref="I6:X7"/>
    <mergeCell ref="T4:X5"/>
    <mergeCell ref="I1:T2"/>
    <mergeCell ref="U1:W2"/>
    <mergeCell ref="X1:X2"/>
  </mergeCells>
  <pageMargins left="0.70866141732283472" right="0.70866141732283472" top="0.74803149606299213" bottom="0.74803149606299213" header="0.31496062992125984" footer="0.31496062992125984"/>
  <pageSetup paperSize="9" scale="69" fitToHeight="0" orientation="landscape" verticalDpi="300" r:id="rId1"/>
  <headerFooter>
    <oddHeader>&amp;C&amp;F&amp;R&amp;D</oddHeader>
    <oddFooter>&amp;Rpages &amp;P/&amp;N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1"/>
  <sheetViews>
    <sheetView workbookViewId="0">
      <selection activeCell="A3" sqref="A3"/>
    </sheetView>
  </sheetViews>
  <sheetFormatPr baseColWidth="10" defaultRowHeight="15" x14ac:dyDescent="0.25"/>
  <cols>
    <col min="1" max="1" width="15.5703125" customWidth="1"/>
    <col min="2" max="2" width="40.42578125" customWidth="1"/>
    <col min="5" max="5" width="34.42578125" bestFit="1" customWidth="1"/>
    <col min="7" max="7" width="32.5703125" customWidth="1"/>
    <col min="8" max="8" width="20.85546875" customWidth="1"/>
    <col min="9" max="9" width="25.85546875" customWidth="1"/>
    <col min="10" max="10" width="20.140625" customWidth="1"/>
    <col min="11" max="11" width="19.5703125" customWidth="1"/>
    <col min="13" max="13" width="14.5703125" customWidth="1"/>
    <col min="14" max="14" width="8" bestFit="1" customWidth="1"/>
    <col min="15" max="15" width="13.42578125" customWidth="1"/>
  </cols>
  <sheetData>
    <row r="1" spans="1:11" x14ac:dyDescent="0.25">
      <c r="A1" t="s">
        <v>2</v>
      </c>
      <c r="B1" t="s">
        <v>68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s="1" t="s">
        <v>8</v>
      </c>
      <c r="I1" t="s">
        <v>9</v>
      </c>
      <c r="J1" t="s">
        <v>10</v>
      </c>
      <c r="K1" t="s">
        <v>87</v>
      </c>
    </row>
    <row r="2" spans="1:11" x14ac:dyDescent="0.25">
      <c r="A2" s="250" t="s">
        <v>15</v>
      </c>
      <c r="B2" t="s">
        <v>69</v>
      </c>
      <c r="C2" t="s">
        <v>16</v>
      </c>
      <c r="D2" t="s">
        <v>17</v>
      </c>
      <c r="F2" t="s">
        <v>12</v>
      </c>
      <c r="H2">
        <v>9999.99</v>
      </c>
      <c r="I2" t="s">
        <v>11</v>
      </c>
      <c r="J2" s="2">
        <v>9999.99</v>
      </c>
      <c r="K2">
        <v>10</v>
      </c>
    </row>
    <row r="3" spans="1:11" x14ac:dyDescent="0.25">
      <c r="A3" s="250" t="s">
        <v>18</v>
      </c>
      <c r="B3" t="s">
        <v>70</v>
      </c>
      <c r="C3" t="s">
        <v>19</v>
      </c>
      <c r="D3" t="s">
        <v>14</v>
      </c>
      <c r="E3" t="s">
        <v>20</v>
      </c>
      <c r="F3" t="s">
        <v>12</v>
      </c>
      <c r="G3" t="s">
        <v>13</v>
      </c>
      <c r="H3">
        <v>17.72</v>
      </c>
      <c r="I3" t="s">
        <v>11</v>
      </c>
      <c r="J3">
        <v>17.72</v>
      </c>
      <c r="K3">
        <v>10</v>
      </c>
    </row>
    <row r="4" spans="1:11" x14ac:dyDescent="0.25">
      <c r="A4" t="s">
        <v>21</v>
      </c>
      <c r="B4" t="s">
        <v>71</v>
      </c>
      <c r="C4" t="s">
        <v>22</v>
      </c>
      <c r="D4" t="s">
        <v>14</v>
      </c>
      <c r="E4" t="s">
        <v>20</v>
      </c>
      <c r="F4" t="s">
        <v>12</v>
      </c>
      <c r="G4" t="s">
        <v>13</v>
      </c>
      <c r="H4">
        <v>18.75</v>
      </c>
      <c r="I4" t="s">
        <v>11</v>
      </c>
      <c r="J4">
        <v>18.75</v>
      </c>
      <c r="K4">
        <v>10</v>
      </c>
    </row>
    <row r="5" spans="1:11" x14ac:dyDescent="0.25">
      <c r="A5" t="s">
        <v>23</v>
      </c>
      <c r="B5" t="s">
        <v>72</v>
      </c>
      <c r="C5" t="s">
        <v>24</v>
      </c>
      <c r="D5" t="s">
        <v>14</v>
      </c>
      <c r="E5" t="s">
        <v>20</v>
      </c>
      <c r="F5" t="s">
        <v>12</v>
      </c>
      <c r="G5" t="s">
        <v>13</v>
      </c>
      <c r="H5">
        <v>22.15</v>
      </c>
      <c r="I5" t="s">
        <v>11</v>
      </c>
      <c r="J5">
        <v>22.15</v>
      </c>
      <c r="K5">
        <v>10</v>
      </c>
    </row>
    <row r="6" spans="1:11" x14ac:dyDescent="0.25">
      <c r="A6" t="s">
        <v>25</v>
      </c>
      <c r="B6" t="s">
        <v>73</v>
      </c>
      <c r="C6" t="s">
        <v>26</v>
      </c>
      <c r="D6" t="s">
        <v>14</v>
      </c>
      <c r="E6" t="s">
        <v>20</v>
      </c>
      <c r="F6" t="s">
        <v>12</v>
      </c>
      <c r="G6" t="s">
        <v>13</v>
      </c>
      <c r="H6">
        <v>18.75</v>
      </c>
      <c r="I6" t="s">
        <v>11</v>
      </c>
      <c r="J6">
        <v>18.75</v>
      </c>
      <c r="K6">
        <v>10</v>
      </c>
    </row>
    <row r="7" spans="1:11" x14ac:dyDescent="0.25">
      <c r="A7" t="s">
        <v>27</v>
      </c>
      <c r="B7" t="s">
        <v>74</v>
      </c>
      <c r="C7" t="s">
        <v>28</v>
      </c>
      <c r="D7" t="s">
        <v>14</v>
      </c>
      <c r="E7" t="s">
        <v>20</v>
      </c>
      <c r="F7" t="s">
        <v>12</v>
      </c>
      <c r="G7" t="s">
        <v>13</v>
      </c>
      <c r="H7">
        <v>23.26</v>
      </c>
      <c r="I7" t="s">
        <v>11</v>
      </c>
      <c r="J7">
        <v>23.26</v>
      </c>
      <c r="K7">
        <v>10</v>
      </c>
    </row>
    <row r="8" spans="1:11" x14ac:dyDescent="0.25">
      <c r="A8" t="s">
        <v>29</v>
      </c>
      <c r="B8" t="s">
        <v>75</v>
      </c>
      <c r="C8" t="s">
        <v>30</v>
      </c>
      <c r="D8" t="s">
        <v>14</v>
      </c>
      <c r="E8" t="s">
        <v>20</v>
      </c>
      <c r="F8" t="s">
        <v>12</v>
      </c>
      <c r="G8" t="s">
        <v>13</v>
      </c>
      <c r="H8">
        <v>27.08</v>
      </c>
      <c r="I8" t="s">
        <v>11</v>
      </c>
      <c r="J8">
        <v>27.08</v>
      </c>
      <c r="K8">
        <v>10</v>
      </c>
    </row>
    <row r="9" spans="1:11" x14ac:dyDescent="0.25">
      <c r="A9" t="s">
        <v>31</v>
      </c>
      <c r="B9" t="s">
        <v>76</v>
      </c>
      <c r="C9" t="s">
        <v>32</v>
      </c>
      <c r="D9" t="s">
        <v>14</v>
      </c>
      <c r="E9" t="s">
        <v>20</v>
      </c>
      <c r="F9" t="s">
        <v>12</v>
      </c>
      <c r="G9" t="s">
        <v>13</v>
      </c>
      <c r="H9">
        <v>25.4</v>
      </c>
      <c r="I9" t="s">
        <v>11</v>
      </c>
      <c r="J9">
        <v>25.4</v>
      </c>
      <c r="K9">
        <v>10</v>
      </c>
    </row>
    <row r="10" spans="1:11" x14ac:dyDescent="0.25">
      <c r="A10" t="s">
        <v>33</v>
      </c>
      <c r="B10" t="s">
        <v>77</v>
      </c>
      <c r="C10" t="s">
        <v>34</v>
      </c>
      <c r="D10" t="s">
        <v>14</v>
      </c>
      <c r="E10" t="s">
        <v>20</v>
      </c>
      <c r="F10" t="s">
        <v>12</v>
      </c>
      <c r="G10" t="s">
        <v>13</v>
      </c>
      <c r="H10">
        <v>26.97</v>
      </c>
      <c r="I10" t="s">
        <v>11</v>
      </c>
      <c r="J10">
        <v>26.97</v>
      </c>
      <c r="K10">
        <v>10</v>
      </c>
    </row>
    <row r="11" spans="1:11" x14ac:dyDescent="0.25">
      <c r="A11" t="s">
        <v>35</v>
      </c>
      <c r="B11" t="s">
        <v>78</v>
      </c>
      <c r="C11" t="s">
        <v>36</v>
      </c>
      <c r="D11" t="s">
        <v>14</v>
      </c>
      <c r="E11" t="s">
        <v>20</v>
      </c>
      <c r="F11" t="s">
        <v>12</v>
      </c>
      <c r="G11" t="s">
        <v>13</v>
      </c>
      <c r="H11">
        <v>30.53</v>
      </c>
      <c r="I11" t="s">
        <v>11</v>
      </c>
      <c r="J11">
        <v>30.53</v>
      </c>
      <c r="K11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9"/>
  <sheetViews>
    <sheetView topLeftCell="H1" workbookViewId="0">
      <selection activeCell="L14" sqref="L14"/>
    </sheetView>
  </sheetViews>
  <sheetFormatPr baseColWidth="10" defaultRowHeight="15" x14ac:dyDescent="0.25"/>
  <cols>
    <col min="1" max="1" width="18.5703125" bestFit="1" customWidth="1"/>
    <col min="2" max="2" width="49.140625" bestFit="1" customWidth="1"/>
    <col min="3" max="3" width="13.5703125" style="1" bestFit="1" customWidth="1"/>
    <col min="4" max="4" width="13.5703125" bestFit="1" customWidth="1"/>
    <col min="5" max="5" width="13.5703125" customWidth="1"/>
    <col min="6" max="6" width="24.5703125" bestFit="1" customWidth="1"/>
    <col min="7" max="7" width="13.140625" bestFit="1" customWidth="1"/>
    <col min="8" max="8" width="24.140625" bestFit="1" customWidth="1"/>
    <col min="9" max="9" width="11.42578125" style="1" customWidth="1"/>
    <col min="10" max="10" width="14" style="1" customWidth="1"/>
    <col min="11" max="11" width="9.28515625" style="1" customWidth="1"/>
    <col min="12" max="12" width="25.140625" bestFit="1" customWidth="1"/>
    <col min="13" max="13" width="8.42578125" style="1" customWidth="1"/>
    <col min="14" max="14" width="9.5703125" style="1" customWidth="1"/>
    <col min="15" max="15" width="9.140625" style="1" customWidth="1"/>
    <col min="16" max="16" width="8" style="1" customWidth="1"/>
    <col min="17" max="17" width="7.7109375" style="1" customWidth="1"/>
    <col min="18" max="18" width="5.85546875" style="1" customWidth="1"/>
    <col min="19" max="19" width="6.28515625" style="1" customWidth="1"/>
    <col min="20" max="20" width="6" style="1" customWidth="1"/>
    <col min="21" max="21" width="7.5703125" style="1" customWidth="1"/>
    <col min="22" max="22" width="25.140625" customWidth="1"/>
    <col min="23" max="23" width="60.7109375" customWidth="1"/>
    <col min="26" max="26" width="13.7109375" customWidth="1"/>
    <col min="27" max="27" width="8.140625" customWidth="1"/>
    <col min="28" max="28" width="13" customWidth="1"/>
  </cols>
  <sheetData>
    <row r="1" spans="1:29" x14ac:dyDescent="0.25">
      <c r="A1" s="101" t="s">
        <v>2</v>
      </c>
      <c r="B1" s="101" t="s">
        <v>68</v>
      </c>
      <c r="C1" s="102" t="s">
        <v>124</v>
      </c>
      <c r="D1" s="101" t="s">
        <v>125</v>
      </c>
      <c r="E1" s="101" t="s">
        <v>126</v>
      </c>
      <c r="F1" s="101" t="s">
        <v>127</v>
      </c>
      <c r="G1" s="101" t="s">
        <v>112</v>
      </c>
      <c r="H1" s="101" t="s">
        <v>3</v>
      </c>
      <c r="I1" s="102" t="s">
        <v>120</v>
      </c>
      <c r="J1" s="102" t="s">
        <v>122</v>
      </c>
      <c r="K1" s="102" t="s">
        <v>38</v>
      </c>
      <c r="L1" s="101" t="s">
        <v>4</v>
      </c>
      <c r="M1" s="102" t="s">
        <v>44</v>
      </c>
      <c r="N1" s="102" t="s">
        <v>50</v>
      </c>
      <c r="O1" s="102" t="s">
        <v>67</v>
      </c>
      <c r="P1" s="102" t="s">
        <v>115</v>
      </c>
      <c r="Q1" s="102" t="s">
        <v>119</v>
      </c>
      <c r="R1" s="102" t="s">
        <v>116</v>
      </c>
      <c r="S1" s="102" t="s">
        <v>118</v>
      </c>
      <c r="T1" s="102" t="s">
        <v>117</v>
      </c>
      <c r="U1" s="102" t="s">
        <v>41</v>
      </c>
      <c r="V1" s="101" t="s">
        <v>105</v>
      </c>
      <c r="W1" s="101" t="s">
        <v>5</v>
      </c>
      <c r="X1" s="101" t="s">
        <v>6</v>
      </c>
      <c r="Y1" s="101" t="s">
        <v>7</v>
      </c>
      <c r="Z1" s="102" t="s">
        <v>8</v>
      </c>
      <c r="AA1" s="101" t="s">
        <v>9</v>
      </c>
      <c r="AB1" s="101" t="s">
        <v>10</v>
      </c>
      <c r="AC1" s="101" t="s">
        <v>87</v>
      </c>
    </row>
    <row r="2" spans="1:29" x14ac:dyDescent="0.25">
      <c r="A2" s="84" t="s">
        <v>42</v>
      </c>
      <c r="B2" s="84" t="s">
        <v>79</v>
      </c>
      <c r="C2" s="92" t="s">
        <v>114</v>
      </c>
      <c r="D2" s="84"/>
      <c r="E2" s="84"/>
      <c r="F2" s="84"/>
      <c r="G2" s="84" t="s">
        <v>113</v>
      </c>
      <c r="H2" s="84" t="s">
        <v>43</v>
      </c>
      <c r="I2" s="92" t="s">
        <v>121</v>
      </c>
      <c r="J2" s="92"/>
      <c r="K2" s="92"/>
      <c r="L2" s="84" t="s">
        <v>44</v>
      </c>
      <c r="M2" s="92" t="s">
        <v>114</v>
      </c>
      <c r="N2" s="92" t="s">
        <v>123</v>
      </c>
      <c r="O2" s="92" t="s">
        <v>123</v>
      </c>
      <c r="P2" s="92" t="s">
        <v>123</v>
      </c>
      <c r="Q2" s="92" t="s">
        <v>123</v>
      </c>
      <c r="R2" s="92" t="s">
        <v>123</v>
      </c>
      <c r="S2" s="92" t="s">
        <v>123</v>
      </c>
      <c r="T2" s="92" t="s">
        <v>123</v>
      </c>
      <c r="U2" s="92" t="s">
        <v>123</v>
      </c>
      <c r="V2" s="84"/>
      <c r="W2" s="84" t="s">
        <v>45</v>
      </c>
      <c r="X2" s="84" t="s">
        <v>39</v>
      </c>
      <c r="Y2" s="84" t="s">
        <v>40</v>
      </c>
      <c r="Z2" s="84">
        <v>168.05</v>
      </c>
      <c r="AA2" s="84" t="s">
        <v>11</v>
      </c>
      <c r="AB2" s="84">
        <v>168.05</v>
      </c>
      <c r="AC2" s="84">
        <v>10</v>
      </c>
    </row>
    <row r="3" spans="1:29" x14ac:dyDescent="0.25">
      <c r="A3" s="85" t="s">
        <v>46</v>
      </c>
      <c r="B3" s="85" t="s">
        <v>80</v>
      </c>
      <c r="C3" s="92" t="s">
        <v>114</v>
      </c>
      <c r="D3" s="85"/>
      <c r="E3" s="85"/>
      <c r="F3" s="85"/>
      <c r="G3" s="84" t="s">
        <v>113</v>
      </c>
      <c r="H3" s="85" t="s">
        <v>43</v>
      </c>
      <c r="I3" s="92" t="s">
        <v>121</v>
      </c>
      <c r="J3" s="92"/>
      <c r="K3" s="92"/>
      <c r="L3" s="85" t="s">
        <v>47</v>
      </c>
      <c r="M3" s="92" t="s">
        <v>114</v>
      </c>
      <c r="N3" s="92" t="s">
        <v>123</v>
      </c>
      <c r="O3" s="92" t="s">
        <v>123</v>
      </c>
      <c r="P3" s="92" t="s">
        <v>114</v>
      </c>
      <c r="Q3" s="92" t="s">
        <v>123</v>
      </c>
      <c r="R3" s="92" t="s">
        <v>123</v>
      </c>
      <c r="S3" s="92" t="s">
        <v>123</v>
      </c>
      <c r="T3" s="92" t="s">
        <v>123</v>
      </c>
      <c r="U3" s="92" t="s">
        <v>123</v>
      </c>
      <c r="V3" s="85"/>
      <c r="W3" s="85" t="s">
        <v>48</v>
      </c>
      <c r="X3" s="85" t="s">
        <v>39</v>
      </c>
      <c r="Y3" s="85" t="s">
        <v>40</v>
      </c>
      <c r="Z3" s="85">
        <v>210.28</v>
      </c>
      <c r="AA3" s="85" t="s">
        <v>11</v>
      </c>
      <c r="AB3" s="85">
        <v>210.28</v>
      </c>
      <c r="AC3" s="85">
        <v>10</v>
      </c>
    </row>
    <row r="4" spans="1:29" x14ac:dyDescent="0.25">
      <c r="A4" s="84" t="s">
        <v>49</v>
      </c>
      <c r="B4" s="84" t="s">
        <v>81</v>
      </c>
      <c r="C4" s="92" t="s">
        <v>114</v>
      </c>
      <c r="D4" s="84"/>
      <c r="E4" s="84"/>
      <c r="F4" s="84"/>
      <c r="G4" s="84" t="s">
        <v>113</v>
      </c>
      <c r="H4" s="84" t="s">
        <v>43</v>
      </c>
      <c r="I4" s="92" t="s">
        <v>121</v>
      </c>
      <c r="J4" s="92"/>
      <c r="K4" s="92"/>
      <c r="L4" s="84" t="s">
        <v>50</v>
      </c>
      <c r="M4" s="92" t="s">
        <v>123</v>
      </c>
      <c r="N4" s="92" t="s">
        <v>114</v>
      </c>
      <c r="O4" s="92" t="s">
        <v>123</v>
      </c>
      <c r="P4" s="92" t="s">
        <v>123</v>
      </c>
      <c r="Q4" s="92" t="s">
        <v>123</v>
      </c>
      <c r="R4" s="92" t="s">
        <v>123</v>
      </c>
      <c r="S4" s="92" t="s">
        <v>123</v>
      </c>
      <c r="T4" s="92" t="s">
        <v>123</v>
      </c>
      <c r="U4" s="92" t="s">
        <v>123</v>
      </c>
      <c r="V4" s="84"/>
      <c r="W4" s="84" t="s">
        <v>51</v>
      </c>
      <c r="X4" s="84" t="s">
        <v>39</v>
      </c>
      <c r="Y4" s="84" t="s">
        <v>40</v>
      </c>
      <c r="Z4" s="84">
        <v>216.86</v>
      </c>
      <c r="AA4" s="84" t="s">
        <v>11</v>
      </c>
      <c r="AB4" s="84">
        <v>216.86</v>
      </c>
      <c r="AC4" s="84">
        <v>10</v>
      </c>
    </row>
    <row r="5" spans="1:29" x14ac:dyDescent="0.25">
      <c r="A5" s="85" t="s">
        <v>52</v>
      </c>
      <c r="B5" s="85" t="s">
        <v>82</v>
      </c>
      <c r="C5" s="92" t="s">
        <v>114</v>
      </c>
      <c r="D5" s="85"/>
      <c r="E5" s="85"/>
      <c r="F5" s="85"/>
      <c r="G5" s="84" t="s">
        <v>113</v>
      </c>
      <c r="H5" s="85" t="s">
        <v>43</v>
      </c>
      <c r="I5" s="92">
        <v>100</v>
      </c>
      <c r="J5" s="92"/>
      <c r="K5" s="92"/>
      <c r="L5" s="85" t="s">
        <v>53</v>
      </c>
      <c r="M5" s="92" t="s">
        <v>123</v>
      </c>
      <c r="N5" s="92" t="s">
        <v>114</v>
      </c>
      <c r="O5" s="92" t="s">
        <v>123</v>
      </c>
      <c r="P5" s="92" t="s">
        <v>114</v>
      </c>
      <c r="Q5" s="92" t="s">
        <v>123</v>
      </c>
      <c r="R5" s="92" t="s">
        <v>123</v>
      </c>
      <c r="S5" s="92" t="s">
        <v>123</v>
      </c>
      <c r="T5" s="92" t="s">
        <v>123</v>
      </c>
      <c r="U5" s="92" t="s">
        <v>123</v>
      </c>
      <c r="V5" s="85"/>
      <c r="W5" s="85" t="s">
        <v>54</v>
      </c>
      <c r="X5" s="85" t="s">
        <v>39</v>
      </c>
      <c r="Y5" s="85" t="s">
        <v>40</v>
      </c>
      <c r="Z5" s="85">
        <v>298.02999999999997</v>
      </c>
      <c r="AA5" s="85" t="s">
        <v>11</v>
      </c>
      <c r="AB5" s="85">
        <v>298.02999999999997</v>
      </c>
      <c r="AC5" s="85">
        <v>10</v>
      </c>
    </row>
    <row r="6" spans="1:29" x14ac:dyDescent="0.25">
      <c r="A6" s="84" t="s">
        <v>55</v>
      </c>
      <c r="B6" s="84" t="s">
        <v>83</v>
      </c>
      <c r="C6" s="92" t="s">
        <v>114</v>
      </c>
      <c r="D6" s="84"/>
      <c r="E6" s="84"/>
      <c r="F6" s="84"/>
      <c r="G6" s="84" t="s">
        <v>113</v>
      </c>
      <c r="H6" s="84" t="s">
        <v>43</v>
      </c>
      <c r="I6" s="92" t="s">
        <v>121</v>
      </c>
      <c r="J6" s="92"/>
      <c r="K6" s="92"/>
      <c r="L6" s="84" t="s">
        <v>56</v>
      </c>
      <c r="M6" s="92" t="s">
        <v>123</v>
      </c>
      <c r="N6" s="92" t="s">
        <v>114</v>
      </c>
      <c r="O6" s="92" t="s">
        <v>123</v>
      </c>
      <c r="P6" s="92" t="s">
        <v>114</v>
      </c>
      <c r="Q6" s="92" t="s">
        <v>123</v>
      </c>
      <c r="R6" s="92" t="s">
        <v>114</v>
      </c>
      <c r="S6" s="92" t="s">
        <v>123</v>
      </c>
      <c r="T6" s="92" t="s">
        <v>123</v>
      </c>
      <c r="U6" s="92" t="s">
        <v>123</v>
      </c>
      <c r="V6" s="84"/>
      <c r="W6" s="84" t="s">
        <v>57</v>
      </c>
      <c r="X6" s="84" t="s">
        <v>39</v>
      </c>
      <c r="Y6" s="84" t="s">
        <v>40</v>
      </c>
      <c r="Z6" s="84">
        <v>350.39</v>
      </c>
      <c r="AA6" s="84" t="s">
        <v>11</v>
      </c>
      <c r="AB6" s="84">
        <v>350.39</v>
      </c>
      <c r="AC6" s="84">
        <v>10</v>
      </c>
    </row>
    <row r="7" spans="1:29" x14ac:dyDescent="0.25">
      <c r="A7" s="85" t="s">
        <v>58</v>
      </c>
      <c r="B7" s="85" t="s">
        <v>84</v>
      </c>
      <c r="C7" s="92" t="s">
        <v>114</v>
      </c>
      <c r="D7" s="85"/>
      <c r="E7" s="85"/>
      <c r="F7" s="85"/>
      <c r="G7" s="84" t="s">
        <v>113</v>
      </c>
      <c r="H7" s="85" t="s">
        <v>43</v>
      </c>
      <c r="I7" s="92" t="s">
        <v>121</v>
      </c>
      <c r="J7" s="92"/>
      <c r="K7" s="92"/>
      <c r="L7" s="85" t="s">
        <v>59</v>
      </c>
      <c r="M7" s="92" t="s">
        <v>123</v>
      </c>
      <c r="N7" s="92" t="s">
        <v>114</v>
      </c>
      <c r="O7" s="92" t="s">
        <v>123</v>
      </c>
      <c r="P7" s="92" t="s">
        <v>114</v>
      </c>
      <c r="Q7" s="92" t="s">
        <v>123</v>
      </c>
      <c r="R7" s="92" t="s">
        <v>114</v>
      </c>
      <c r="S7" s="92" t="s">
        <v>123</v>
      </c>
      <c r="T7" s="92" t="s">
        <v>114</v>
      </c>
      <c r="U7" s="92" t="s">
        <v>123</v>
      </c>
      <c r="V7" s="85"/>
      <c r="W7" s="85" t="s">
        <v>60</v>
      </c>
      <c r="X7" s="85" t="s">
        <v>39</v>
      </c>
      <c r="Y7" s="85" t="s">
        <v>40</v>
      </c>
      <c r="Z7" s="85">
        <v>663.35</v>
      </c>
      <c r="AA7" s="85" t="s">
        <v>11</v>
      </c>
      <c r="AB7" s="85">
        <v>663.35</v>
      </c>
      <c r="AC7" s="85">
        <v>10</v>
      </c>
    </row>
    <row r="8" spans="1:29" x14ac:dyDescent="0.25">
      <c r="A8" s="84" t="s">
        <v>61</v>
      </c>
      <c r="B8" s="84" t="s">
        <v>85</v>
      </c>
      <c r="C8" s="92" t="s">
        <v>114</v>
      </c>
      <c r="D8" s="84"/>
      <c r="E8" s="84"/>
      <c r="F8" s="84"/>
      <c r="G8" s="84" t="s">
        <v>113</v>
      </c>
      <c r="H8" s="84" t="s">
        <v>43</v>
      </c>
      <c r="I8" s="92" t="s">
        <v>121</v>
      </c>
      <c r="J8" s="92"/>
      <c r="K8" s="92"/>
      <c r="L8" s="84" t="s">
        <v>62</v>
      </c>
      <c r="M8" s="92" t="s">
        <v>123</v>
      </c>
      <c r="N8" s="92" t="s">
        <v>114</v>
      </c>
      <c r="O8" s="92" t="s">
        <v>123</v>
      </c>
      <c r="P8" s="92" t="s">
        <v>114</v>
      </c>
      <c r="Q8" s="92" t="s">
        <v>123</v>
      </c>
      <c r="R8" s="92" t="s">
        <v>123</v>
      </c>
      <c r="S8" s="92" t="s">
        <v>114</v>
      </c>
      <c r="T8" s="92" t="s">
        <v>123</v>
      </c>
      <c r="U8" s="92" t="s">
        <v>123</v>
      </c>
      <c r="V8" s="84"/>
      <c r="W8" s="84" t="s">
        <v>63</v>
      </c>
      <c r="X8" s="84" t="s">
        <v>39</v>
      </c>
      <c r="Y8" s="84" t="s">
        <v>40</v>
      </c>
      <c r="Z8" s="84">
        <v>345.82</v>
      </c>
      <c r="AA8" s="84" t="s">
        <v>11</v>
      </c>
      <c r="AB8" s="84">
        <v>345.82</v>
      </c>
      <c r="AC8" s="84">
        <v>10</v>
      </c>
    </row>
    <row r="9" spans="1:29" x14ac:dyDescent="0.25">
      <c r="A9" s="85" t="s">
        <v>64</v>
      </c>
      <c r="B9" s="85" t="s">
        <v>86</v>
      </c>
      <c r="C9" s="92" t="s">
        <v>114</v>
      </c>
      <c r="D9" s="85"/>
      <c r="E9" s="85"/>
      <c r="F9" s="85"/>
      <c r="G9" s="84" t="s">
        <v>113</v>
      </c>
      <c r="H9" s="85" t="s">
        <v>43</v>
      </c>
      <c r="I9" s="92" t="s">
        <v>121</v>
      </c>
      <c r="J9" s="92"/>
      <c r="K9" s="92"/>
      <c r="L9" s="85" t="s">
        <v>65</v>
      </c>
      <c r="M9" s="92" t="s">
        <v>123</v>
      </c>
      <c r="N9" s="92" t="s">
        <v>114</v>
      </c>
      <c r="O9" s="92" t="s">
        <v>123</v>
      </c>
      <c r="P9" s="92" t="s">
        <v>114</v>
      </c>
      <c r="Q9" s="92" t="s">
        <v>123</v>
      </c>
      <c r="R9" s="92" t="s">
        <v>123</v>
      </c>
      <c r="S9" s="92" t="s">
        <v>114</v>
      </c>
      <c r="T9" s="92" t="s">
        <v>114</v>
      </c>
      <c r="U9" s="92"/>
      <c r="V9" s="85"/>
      <c r="W9" s="85" t="s">
        <v>66</v>
      </c>
      <c r="X9" s="85" t="s">
        <v>39</v>
      </c>
      <c r="Y9" s="85" t="s">
        <v>40</v>
      </c>
      <c r="Z9" s="85">
        <v>658.78</v>
      </c>
      <c r="AA9" s="85" t="s">
        <v>11</v>
      </c>
      <c r="AB9" s="85">
        <v>658.78</v>
      </c>
      <c r="AC9" s="85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:R97"/>
  <sheetViews>
    <sheetView topLeftCell="A61" zoomScale="70" zoomScaleNormal="70" workbookViewId="0">
      <selection activeCell="G96" sqref="G96"/>
    </sheetView>
  </sheetViews>
  <sheetFormatPr baseColWidth="10" defaultRowHeight="15" x14ac:dyDescent="0.25"/>
  <cols>
    <col min="1" max="1" width="11.42578125" style="185"/>
    <col min="2" max="2" width="8.28515625" style="185" bestFit="1" customWidth="1"/>
    <col min="3" max="3" width="18.7109375" style="185" bestFit="1" customWidth="1"/>
    <col min="4" max="4" width="27.85546875" style="185" bestFit="1" customWidth="1"/>
    <col min="5" max="5" width="11" style="185" bestFit="1" customWidth="1"/>
    <col min="6" max="6" width="11" style="187" bestFit="1" customWidth="1"/>
    <col min="7" max="7" width="47.140625" style="186" bestFit="1" customWidth="1"/>
    <col min="8" max="8" width="73.85546875" style="243" bestFit="1" customWidth="1"/>
    <col min="9" max="9" width="47.140625" style="186" hidden="1" customWidth="1"/>
    <col min="10" max="10" width="52.85546875" style="186" hidden="1" customWidth="1"/>
    <col min="11" max="12" width="13.42578125" style="239" customWidth="1"/>
    <col min="13" max="13" width="14.28515625" style="234" customWidth="1"/>
    <col min="14" max="14" width="12.7109375" style="185" customWidth="1"/>
    <col min="15" max="15" width="13.7109375" style="185" customWidth="1"/>
    <col min="16" max="16" width="14.7109375" style="185" customWidth="1"/>
    <col min="17" max="17" width="11.42578125" style="185"/>
    <col min="18" max="18" width="20.42578125" style="185" customWidth="1"/>
    <col min="19" max="253" width="11.42578125" style="185"/>
    <col min="254" max="254" width="29.5703125" style="185" customWidth="1"/>
    <col min="255" max="255" width="41.28515625" style="185" customWidth="1"/>
    <col min="256" max="256" width="31.42578125" style="185" customWidth="1"/>
    <col min="257" max="258" width="11.42578125" style="185"/>
    <col min="259" max="259" width="36.42578125" style="185" customWidth="1"/>
    <col min="260" max="261" width="28.28515625" style="185" customWidth="1"/>
    <col min="262" max="263" width="11.42578125" style="185"/>
    <col min="264" max="264" width="20.85546875" style="185" customWidth="1"/>
    <col min="265" max="265" width="14.85546875" style="185" customWidth="1"/>
    <col min="266" max="266" width="37.85546875" style="185" customWidth="1"/>
    <col min="267" max="267" width="52.85546875" style="185" customWidth="1"/>
    <col min="268" max="268" width="13.42578125" style="185" customWidth="1"/>
    <col min="269" max="269" width="14.28515625" style="185" customWidth="1"/>
    <col min="270" max="270" width="12.7109375" style="185" customWidth="1"/>
    <col min="271" max="271" width="13.7109375" style="185" customWidth="1"/>
    <col min="272" max="272" width="14.7109375" style="185" customWidth="1"/>
    <col min="273" max="273" width="11.42578125" style="185"/>
    <col min="274" max="274" width="20.42578125" style="185" customWidth="1"/>
    <col min="275" max="509" width="11.42578125" style="185"/>
    <col min="510" max="510" width="29.5703125" style="185" customWidth="1"/>
    <col min="511" max="511" width="41.28515625" style="185" customWidth="1"/>
    <col min="512" max="512" width="31.42578125" style="185" customWidth="1"/>
    <col min="513" max="514" width="11.42578125" style="185"/>
    <col min="515" max="515" width="36.42578125" style="185" customWidth="1"/>
    <col min="516" max="517" width="28.28515625" style="185" customWidth="1"/>
    <col min="518" max="519" width="11.42578125" style="185"/>
    <col min="520" max="520" width="20.85546875" style="185" customWidth="1"/>
    <col min="521" max="521" width="14.85546875" style="185" customWidth="1"/>
    <col min="522" max="522" width="37.85546875" style="185" customWidth="1"/>
    <col min="523" max="523" width="52.85546875" style="185" customWidth="1"/>
    <col min="524" max="524" width="13.42578125" style="185" customWidth="1"/>
    <col min="525" max="525" width="14.28515625" style="185" customWidth="1"/>
    <col min="526" max="526" width="12.7109375" style="185" customWidth="1"/>
    <col min="527" max="527" width="13.7109375" style="185" customWidth="1"/>
    <col min="528" max="528" width="14.7109375" style="185" customWidth="1"/>
    <col min="529" max="529" width="11.42578125" style="185"/>
    <col min="530" max="530" width="20.42578125" style="185" customWidth="1"/>
    <col min="531" max="765" width="11.42578125" style="185"/>
    <col min="766" max="766" width="29.5703125" style="185" customWidth="1"/>
    <col min="767" max="767" width="41.28515625" style="185" customWidth="1"/>
    <col min="768" max="768" width="31.42578125" style="185" customWidth="1"/>
    <col min="769" max="770" width="11.42578125" style="185"/>
    <col min="771" max="771" width="36.42578125" style="185" customWidth="1"/>
    <col min="772" max="773" width="28.28515625" style="185" customWidth="1"/>
    <col min="774" max="775" width="11.42578125" style="185"/>
    <col min="776" max="776" width="20.85546875" style="185" customWidth="1"/>
    <col min="777" max="777" width="14.85546875" style="185" customWidth="1"/>
    <col min="778" max="778" width="37.85546875" style="185" customWidth="1"/>
    <col min="779" max="779" width="52.85546875" style="185" customWidth="1"/>
    <col min="780" max="780" width="13.42578125" style="185" customWidth="1"/>
    <col min="781" max="781" width="14.28515625" style="185" customWidth="1"/>
    <col min="782" max="782" width="12.7109375" style="185" customWidth="1"/>
    <col min="783" max="783" width="13.7109375" style="185" customWidth="1"/>
    <col min="784" max="784" width="14.7109375" style="185" customWidth="1"/>
    <col min="785" max="785" width="11.42578125" style="185"/>
    <col min="786" max="786" width="20.42578125" style="185" customWidth="1"/>
    <col min="787" max="1021" width="11.42578125" style="185"/>
    <col min="1022" max="1022" width="29.5703125" style="185" customWidth="1"/>
    <col min="1023" max="1023" width="41.28515625" style="185" customWidth="1"/>
    <col min="1024" max="1024" width="31.42578125" style="185" customWidth="1"/>
    <col min="1025" max="1026" width="11.42578125" style="185"/>
    <col min="1027" max="1027" width="36.42578125" style="185" customWidth="1"/>
    <col min="1028" max="1029" width="28.28515625" style="185" customWidth="1"/>
    <col min="1030" max="1031" width="11.42578125" style="185"/>
    <col min="1032" max="1032" width="20.85546875" style="185" customWidth="1"/>
    <col min="1033" max="1033" width="14.85546875" style="185" customWidth="1"/>
    <col min="1034" max="1034" width="37.85546875" style="185" customWidth="1"/>
    <col min="1035" max="1035" width="52.85546875" style="185" customWidth="1"/>
    <col min="1036" max="1036" width="13.42578125" style="185" customWidth="1"/>
    <col min="1037" max="1037" width="14.28515625" style="185" customWidth="1"/>
    <col min="1038" max="1038" width="12.7109375" style="185" customWidth="1"/>
    <col min="1039" max="1039" width="13.7109375" style="185" customWidth="1"/>
    <col min="1040" max="1040" width="14.7109375" style="185" customWidth="1"/>
    <col min="1041" max="1041" width="11.42578125" style="185"/>
    <col min="1042" max="1042" width="20.42578125" style="185" customWidth="1"/>
    <col min="1043" max="1277" width="11.42578125" style="185"/>
    <col min="1278" max="1278" width="29.5703125" style="185" customWidth="1"/>
    <col min="1279" max="1279" width="41.28515625" style="185" customWidth="1"/>
    <col min="1280" max="1280" width="31.42578125" style="185" customWidth="1"/>
    <col min="1281" max="1282" width="11.42578125" style="185"/>
    <col min="1283" max="1283" width="36.42578125" style="185" customWidth="1"/>
    <col min="1284" max="1285" width="28.28515625" style="185" customWidth="1"/>
    <col min="1286" max="1287" width="11.42578125" style="185"/>
    <col min="1288" max="1288" width="20.85546875" style="185" customWidth="1"/>
    <col min="1289" max="1289" width="14.85546875" style="185" customWidth="1"/>
    <col min="1290" max="1290" width="37.85546875" style="185" customWidth="1"/>
    <col min="1291" max="1291" width="52.85546875" style="185" customWidth="1"/>
    <col min="1292" max="1292" width="13.42578125" style="185" customWidth="1"/>
    <col min="1293" max="1293" width="14.28515625" style="185" customWidth="1"/>
    <col min="1294" max="1294" width="12.7109375" style="185" customWidth="1"/>
    <col min="1295" max="1295" width="13.7109375" style="185" customWidth="1"/>
    <col min="1296" max="1296" width="14.7109375" style="185" customWidth="1"/>
    <col min="1297" max="1297" width="11.42578125" style="185"/>
    <col min="1298" max="1298" width="20.42578125" style="185" customWidth="1"/>
    <col min="1299" max="1533" width="11.42578125" style="185"/>
    <col min="1534" max="1534" width="29.5703125" style="185" customWidth="1"/>
    <col min="1535" max="1535" width="41.28515625" style="185" customWidth="1"/>
    <col min="1536" max="1536" width="31.42578125" style="185" customWidth="1"/>
    <col min="1537" max="1538" width="11.42578125" style="185"/>
    <col min="1539" max="1539" width="36.42578125" style="185" customWidth="1"/>
    <col min="1540" max="1541" width="28.28515625" style="185" customWidth="1"/>
    <col min="1542" max="1543" width="11.42578125" style="185"/>
    <col min="1544" max="1544" width="20.85546875" style="185" customWidth="1"/>
    <col min="1545" max="1545" width="14.85546875" style="185" customWidth="1"/>
    <col min="1546" max="1546" width="37.85546875" style="185" customWidth="1"/>
    <col min="1547" max="1547" width="52.85546875" style="185" customWidth="1"/>
    <col min="1548" max="1548" width="13.42578125" style="185" customWidth="1"/>
    <col min="1549" max="1549" width="14.28515625" style="185" customWidth="1"/>
    <col min="1550" max="1550" width="12.7109375" style="185" customWidth="1"/>
    <col min="1551" max="1551" width="13.7109375" style="185" customWidth="1"/>
    <col min="1552" max="1552" width="14.7109375" style="185" customWidth="1"/>
    <col min="1553" max="1553" width="11.42578125" style="185"/>
    <col min="1554" max="1554" width="20.42578125" style="185" customWidth="1"/>
    <col min="1555" max="1789" width="11.42578125" style="185"/>
    <col min="1790" max="1790" width="29.5703125" style="185" customWidth="1"/>
    <col min="1791" max="1791" width="41.28515625" style="185" customWidth="1"/>
    <col min="1792" max="1792" width="31.42578125" style="185" customWidth="1"/>
    <col min="1793" max="1794" width="11.42578125" style="185"/>
    <col min="1795" max="1795" width="36.42578125" style="185" customWidth="1"/>
    <col min="1796" max="1797" width="28.28515625" style="185" customWidth="1"/>
    <col min="1798" max="1799" width="11.42578125" style="185"/>
    <col min="1800" max="1800" width="20.85546875" style="185" customWidth="1"/>
    <col min="1801" max="1801" width="14.85546875" style="185" customWidth="1"/>
    <col min="1802" max="1802" width="37.85546875" style="185" customWidth="1"/>
    <col min="1803" max="1803" width="52.85546875" style="185" customWidth="1"/>
    <col min="1804" max="1804" width="13.42578125" style="185" customWidth="1"/>
    <col min="1805" max="1805" width="14.28515625" style="185" customWidth="1"/>
    <col min="1806" max="1806" width="12.7109375" style="185" customWidth="1"/>
    <col min="1807" max="1807" width="13.7109375" style="185" customWidth="1"/>
    <col min="1808" max="1808" width="14.7109375" style="185" customWidth="1"/>
    <col min="1809" max="1809" width="11.42578125" style="185"/>
    <col min="1810" max="1810" width="20.42578125" style="185" customWidth="1"/>
    <col min="1811" max="2045" width="11.42578125" style="185"/>
    <col min="2046" max="2046" width="29.5703125" style="185" customWidth="1"/>
    <col min="2047" max="2047" width="41.28515625" style="185" customWidth="1"/>
    <col min="2048" max="2048" width="31.42578125" style="185" customWidth="1"/>
    <col min="2049" max="2050" width="11.42578125" style="185"/>
    <col min="2051" max="2051" width="36.42578125" style="185" customWidth="1"/>
    <col min="2052" max="2053" width="28.28515625" style="185" customWidth="1"/>
    <col min="2054" max="2055" width="11.42578125" style="185"/>
    <col min="2056" max="2056" width="20.85546875" style="185" customWidth="1"/>
    <col min="2057" max="2057" width="14.85546875" style="185" customWidth="1"/>
    <col min="2058" max="2058" width="37.85546875" style="185" customWidth="1"/>
    <col min="2059" max="2059" width="52.85546875" style="185" customWidth="1"/>
    <col min="2060" max="2060" width="13.42578125" style="185" customWidth="1"/>
    <col min="2061" max="2061" width="14.28515625" style="185" customWidth="1"/>
    <col min="2062" max="2062" width="12.7109375" style="185" customWidth="1"/>
    <col min="2063" max="2063" width="13.7109375" style="185" customWidth="1"/>
    <col min="2064" max="2064" width="14.7109375" style="185" customWidth="1"/>
    <col min="2065" max="2065" width="11.42578125" style="185"/>
    <col min="2066" max="2066" width="20.42578125" style="185" customWidth="1"/>
    <col min="2067" max="2301" width="11.42578125" style="185"/>
    <col min="2302" max="2302" width="29.5703125" style="185" customWidth="1"/>
    <col min="2303" max="2303" width="41.28515625" style="185" customWidth="1"/>
    <col min="2304" max="2304" width="31.42578125" style="185" customWidth="1"/>
    <col min="2305" max="2306" width="11.42578125" style="185"/>
    <col min="2307" max="2307" width="36.42578125" style="185" customWidth="1"/>
    <col min="2308" max="2309" width="28.28515625" style="185" customWidth="1"/>
    <col min="2310" max="2311" width="11.42578125" style="185"/>
    <col min="2312" max="2312" width="20.85546875" style="185" customWidth="1"/>
    <col min="2313" max="2313" width="14.85546875" style="185" customWidth="1"/>
    <col min="2314" max="2314" width="37.85546875" style="185" customWidth="1"/>
    <col min="2315" max="2315" width="52.85546875" style="185" customWidth="1"/>
    <col min="2316" max="2316" width="13.42578125" style="185" customWidth="1"/>
    <col min="2317" max="2317" width="14.28515625" style="185" customWidth="1"/>
    <col min="2318" max="2318" width="12.7109375" style="185" customWidth="1"/>
    <col min="2319" max="2319" width="13.7109375" style="185" customWidth="1"/>
    <col min="2320" max="2320" width="14.7109375" style="185" customWidth="1"/>
    <col min="2321" max="2321" width="11.42578125" style="185"/>
    <col min="2322" max="2322" width="20.42578125" style="185" customWidth="1"/>
    <col min="2323" max="2557" width="11.42578125" style="185"/>
    <col min="2558" max="2558" width="29.5703125" style="185" customWidth="1"/>
    <col min="2559" max="2559" width="41.28515625" style="185" customWidth="1"/>
    <col min="2560" max="2560" width="31.42578125" style="185" customWidth="1"/>
    <col min="2561" max="2562" width="11.42578125" style="185"/>
    <col min="2563" max="2563" width="36.42578125" style="185" customWidth="1"/>
    <col min="2564" max="2565" width="28.28515625" style="185" customWidth="1"/>
    <col min="2566" max="2567" width="11.42578125" style="185"/>
    <col min="2568" max="2568" width="20.85546875" style="185" customWidth="1"/>
    <col min="2569" max="2569" width="14.85546875" style="185" customWidth="1"/>
    <col min="2570" max="2570" width="37.85546875" style="185" customWidth="1"/>
    <col min="2571" max="2571" width="52.85546875" style="185" customWidth="1"/>
    <col min="2572" max="2572" width="13.42578125" style="185" customWidth="1"/>
    <col min="2573" max="2573" width="14.28515625" style="185" customWidth="1"/>
    <col min="2574" max="2574" width="12.7109375" style="185" customWidth="1"/>
    <col min="2575" max="2575" width="13.7109375" style="185" customWidth="1"/>
    <col min="2576" max="2576" width="14.7109375" style="185" customWidth="1"/>
    <col min="2577" max="2577" width="11.42578125" style="185"/>
    <col min="2578" max="2578" width="20.42578125" style="185" customWidth="1"/>
    <col min="2579" max="2813" width="11.42578125" style="185"/>
    <col min="2814" max="2814" width="29.5703125" style="185" customWidth="1"/>
    <col min="2815" max="2815" width="41.28515625" style="185" customWidth="1"/>
    <col min="2816" max="2816" width="31.42578125" style="185" customWidth="1"/>
    <col min="2817" max="2818" width="11.42578125" style="185"/>
    <col min="2819" max="2819" width="36.42578125" style="185" customWidth="1"/>
    <col min="2820" max="2821" width="28.28515625" style="185" customWidth="1"/>
    <col min="2822" max="2823" width="11.42578125" style="185"/>
    <col min="2824" max="2824" width="20.85546875" style="185" customWidth="1"/>
    <col min="2825" max="2825" width="14.85546875" style="185" customWidth="1"/>
    <col min="2826" max="2826" width="37.85546875" style="185" customWidth="1"/>
    <col min="2827" max="2827" width="52.85546875" style="185" customWidth="1"/>
    <col min="2828" max="2828" width="13.42578125" style="185" customWidth="1"/>
    <col min="2829" max="2829" width="14.28515625" style="185" customWidth="1"/>
    <col min="2830" max="2830" width="12.7109375" style="185" customWidth="1"/>
    <col min="2831" max="2831" width="13.7109375" style="185" customWidth="1"/>
    <col min="2832" max="2832" width="14.7109375" style="185" customWidth="1"/>
    <col min="2833" max="2833" width="11.42578125" style="185"/>
    <col min="2834" max="2834" width="20.42578125" style="185" customWidth="1"/>
    <col min="2835" max="3069" width="11.42578125" style="185"/>
    <col min="3070" max="3070" width="29.5703125" style="185" customWidth="1"/>
    <col min="3071" max="3071" width="41.28515625" style="185" customWidth="1"/>
    <col min="3072" max="3072" width="31.42578125" style="185" customWidth="1"/>
    <col min="3073" max="3074" width="11.42578125" style="185"/>
    <col min="3075" max="3075" width="36.42578125" style="185" customWidth="1"/>
    <col min="3076" max="3077" width="28.28515625" style="185" customWidth="1"/>
    <col min="3078" max="3079" width="11.42578125" style="185"/>
    <col min="3080" max="3080" width="20.85546875" style="185" customWidth="1"/>
    <col min="3081" max="3081" width="14.85546875" style="185" customWidth="1"/>
    <col min="3082" max="3082" width="37.85546875" style="185" customWidth="1"/>
    <col min="3083" max="3083" width="52.85546875" style="185" customWidth="1"/>
    <col min="3084" max="3084" width="13.42578125" style="185" customWidth="1"/>
    <col min="3085" max="3085" width="14.28515625" style="185" customWidth="1"/>
    <col min="3086" max="3086" width="12.7109375" style="185" customWidth="1"/>
    <col min="3087" max="3087" width="13.7109375" style="185" customWidth="1"/>
    <col min="3088" max="3088" width="14.7109375" style="185" customWidth="1"/>
    <col min="3089" max="3089" width="11.42578125" style="185"/>
    <col min="3090" max="3090" width="20.42578125" style="185" customWidth="1"/>
    <col min="3091" max="3325" width="11.42578125" style="185"/>
    <col min="3326" max="3326" width="29.5703125" style="185" customWidth="1"/>
    <col min="3327" max="3327" width="41.28515625" style="185" customWidth="1"/>
    <col min="3328" max="3328" width="31.42578125" style="185" customWidth="1"/>
    <col min="3329" max="3330" width="11.42578125" style="185"/>
    <col min="3331" max="3331" width="36.42578125" style="185" customWidth="1"/>
    <col min="3332" max="3333" width="28.28515625" style="185" customWidth="1"/>
    <col min="3334" max="3335" width="11.42578125" style="185"/>
    <col min="3336" max="3336" width="20.85546875" style="185" customWidth="1"/>
    <col min="3337" max="3337" width="14.85546875" style="185" customWidth="1"/>
    <col min="3338" max="3338" width="37.85546875" style="185" customWidth="1"/>
    <col min="3339" max="3339" width="52.85546875" style="185" customWidth="1"/>
    <col min="3340" max="3340" width="13.42578125" style="185" customWidth="1"/>
    <col min="3341" max="3341" width="14.28515625" style="185" customWidth="1"/>
    <col min="3342" max="3342" width="12.7109375" style="185" customWidth="1"/>
    <col min="3343" max="3343" width="13.7109375" style="185" customWidth="1"/>
    <col min="3344" max="3344" width="14.7109375" style="185" customWidth="1"/>
    <col min="3345" max="3345" width="11.42578125" style="185"/>
    <col min="3346" max="3346" width="20.42578125" style="185" customWidth="1"/>
    <col min="3347" max="3581" width="11.42578125" style="185"/>
    <col min="3582" max="3582" width="29.5703125" style="185" customWidth="1"/>
    <col min="3583" max="3583" width="41.28515625" style="185" customWidth="1"/>
    <col min="3584" max="3584" width="31.42578125" style="185" customWidth="1"/>
    <col min="3585" max="3586" width="11.42578125" style="185"/>
    <col min="3587" max="3587" width="36.42578125" style="185" customWidth="1"/>
    <col min="3588" max="3589" width="28.28515625" style="185" customWidth="1"/>
    <col min="3590" max="3591" width="11.42578125" style="185"/>
    <col min="3592" max="3592" width="20.85546875" style="185" customWidth="1"/>
    <col min="3593" max="3593" width="14.85546875" style="185" customWidth="1"/>
    <col min="3594" max="3594" width="37.85546875" style="185" customWidth="1"/>
    <col min="3595" max="3595" width="52.85546875" style="185" customWidth="1"/>
    <col min="3596" max="3596" width="13.42578125" style="185" customWidth="1"/>
    <col min="3597" max="3597" width="14.28515625" style="185" customWidth="1"/>
    <col min="3598" max="3598" width="12.7109375" style="185" customWidth="1"/>
    <col min="3599" max="3599" width="13.7109375" style="185" customWidth="1"/>
    <col min="3600" max="3600" width="14.7109375" style="185" customWidth="1"/>
    <col min="3601" max="3601" width="11.42578125" style="185"/>
    <col min="3602" max="3602" width="20.42578125" style="185" customWidth="1"/>
    <col min="3603" max="3837" width="11.42578125" style="185"/>
    <col min="3838" max="3838" width="29.5703125" style="185" customWidth="1"/>
    <col min="3839" max="3839" width="41.28515625" style="185" customWidth="1"/>
    <col min="3840" max="3840" width="31.42578125" style="185" customWidth="1"/>
    <col min="3841" max="3842" width="11.42578125" style="185"/>
    <col min="3843" max="3843" width="36.42578125" style="185" customWidth="1"/>
    <col min="3844" max="3845" width="28.28515625" style="185" customWidth="1"/>
    <col min="3846" max="3847" width="11.42578125" style="185"/>
    <col min="3848" max="3848" width="20.85546875" style="185" customWidth="1"/>
    <col min="3849" max="3849" width="14.85546875" style="185" customWidth="1"/>
    <col min="3850" max="3850" width="37.85546875" style="185" customWidth="1"/>
    <col min="3851" max="3851" width="52.85546875" style="185" customWidth="1"/>
    <col min="3852" max="3852" width="13.42578125" style="185" customWidth="1"/>
    <col min="3853" max="3853" width="14.28515625" style="185" customWidth="1"/>
    <col min="3854" max="3854" width="12.7109375" style="185" customWidth="1"/>
    <col min="3855" max="3855" width="13.7109375" style="185" customWidth="1"/>
    <col min="3856" max="3856" width="14.7109375" style="185" customWidth="1"/>
    <col min="3857" max="3857" width="11.42578125" style="185"/>
    <col min="3858" max="3858" width="20.42578125" style="185" customWidth="1"/>
    <col min="3859" max="4093" width="11.42578125" style="185"/>
    <col min="4094" max="4094" width="29.5703125" style="185" customWidth="1"/>
    <col min="4095" max="4095" width="41.28515625" style="185" customWidth="1"/>
    <col min="4096" max="4096" width="31.42578125" style="185" customWidth="1"/>
    <col min="4097" max="4098" width="11.42578125" style="185"/>
    <col min="4099" max="4099" width="36.42578125" style="185" customWidth="1"/>
    <col min="4100" max="4101" width="28.28515625" style="185" customWidth="1"/>
    <col min="4102" max="4103" width="11.42578125" style="185"/>
    <col min="4104" max="4104" width="20.85546875" style="185" customWidth="1"/>
    <col min="4105" max="4105" width="14.85546875" style="185" customWidth="1"/>
    <col min="4106" max="4106" width="37.85546875" style="185" customWidth="1"/>
    <col min="4107" max="4107" width="52.85546875" style="185" customWidth="1"/>
    <col min="4108" max="4108" width="13.42578125" style="185" customWidth="1"/>
    <col min="4109" max="4109" width="14.28515625" style="185" customWidth="1"/>
    <col min="4110" max="4110" width="12.7109375" style="185" customWidth="1"/>
    <col min="4111" max="4111" width="13.7109375" style="185" customWidth="1"/>
    <col min="4112" max="4112" width="14.7109375" style="185" customWidth="1"/>
    <col min="4113" max="4113" width="11.42578125" style="185"/>
    <col min="4114" max="4114" width="20.42578125" style="185" customWidth="1"/>
    <col min="4115" max="4349" width="11.42578125" style="185"/>
    <col min="4350" max="4350" width="29.5703125" style="185" customWidth="1"/>
    <col min="4351" max="4351" width="41.28515625" style="185" customWidth="1"/>
    <col min="4352" max="4352" width="31.42578125" style="185" customWidth="1"/>
    <col min="4353" max="4354" width="11.42578125" style="185"/>
    <col min="4355" max="4355" width="36.42578125" style="185" customWidth="1"/>
    <col min="4356" max="4357" width="28.28515625" style="185" customWidth="1"/>
    <col min="4358" max="4359" width="11.42578125" style="185"/>
    <col min="4360" max="4360" width="20.85546875" style="185" customWidth="1"/>
    <col min="4361" max="4361" width="14.85546875" style="185" customWidth="1"/>
    <col min="4362" max="4362" width="37.85546875" style="185" customWidth="1"/>
    <col min="4363" max="4363" width="52.85546875" style="185" customWidth="1"/>
    <col min="4364" max="4364" width="13.42578125" style="185" customWidth="1"/>
    <col min="4365" max="4365" width="14.28515625" style="185" customWidth="1"/>
    <col min="4366" max="4366" width="12.7109375" style="185" customWidth="1"/>
    <col min="4367" max="4367" width="13.7109375" style="185" customWidth="1"/>
    <col min="4368" max="4368" width="14.7109375" style="185" customWidth="1"/>
    <col min="4369" max="4369" width="11.42578125" style="185"/>
    <col min="4370" max="4370" width="20.42578125" style="185" customWidth="1"/>
    <col min="4371" max="4605" width="11.42578125" style="185"/>
    <col min="4606" max="4606" width="29.5703125" style="185" customWidth="1"/>
    <col min="4607" max="4607" width="41.28515625" style="185" customWidth="1"/>
    <col min="4608" max="4608" width="31.42578125" style="185" customWidth="1"/>
    <col min="4609" max="4610" width="11.42578125" style="185"/>
    <col min="4611" max="4611" width="36.42578125" style="185" customWidth="1"/>
    <col min="4612" max="4613" width="28.28515625" style="185" customWidth="1"/>
    <col min="4614" max="4615" width="11.42578125" style="185"/>
    <col min="4616" max="4616" width="20.85546875" style="185" customWidth="1"/>
    <col min="4617" max="4617" width="14.85546875" style="185" customWidth="1"/>
    <col min="4618" max="4618" width="37.85546875" style="185" customWidth="1"/>
    <col min="4619" max="4619" width="52.85546875" style="185" customWidth="1"/>
    <col min="4620" max="4620" width="13.42578125" style="185" customWidth="1"/>
    <col min="4621" max="4621" width="14.28515625" style="185" customWidth="1"/>
    <col min="4622" max="4622" width="12.7109375" style="185" customWidth="1"/>
    <col min="4623" max="4623" width="13.7109375" style="185" customWidth="1"/>
    <col min="4624" max="4624" width="14.7109375" style="185" customWidth="1"/>
    <col min="4625" max="4625" width="11.42578125" style="185"/>
    <col min="4626" max="4626" width="20.42578125" style="185" customWidth="1"/>
    <col min="4627" max="4861" width="11.42578125" style="185"/>
    <col min="4862" max="4862" width="29.5703125" style="185" customWidth="1"/>
    <col min="4863" max="4863" width="41.28515625" style="185" customWidth="1"/>
    <col min="4864" max="4864" width="31.42578125" style="185" customWidth="1"/>
    <col min="4865" max="4866" width="11.42578125" style="185"/>
    <col min="4867" max="4867" width="36.42578125" style="185" customWidth="1"/>
    <col min="4868" max="4869" width="28.28515625" style="185" customWidth="1"/>
    <col min="4870" max="4871" width="11.42578125" style="185"/>
    <col min="4872" max="4872" width="20.85546875" style="185" customWidth="1"/>
    <col min="4873" max="4873" width="14.85546875" style="185" customWidth="1"/>
    <col min="4874" max="4874" width="37.85546875" style="185" customWidth="1"/>
    <col min="4875" max="4875" width="52.85546875" style="185" customWidth="1"/>
    <col min="4876" max="4876" width="13.42578125" style="185" customWidth="1"/>
    <col min="4877" max="4877" width="14.28515625" style="185" customWidth="1"/>
    <col min="4878" max="4878" width="12.7109375" style="185" customWidth="1"/>
    <col min="4879" max="4879" width="13.7109375" style="185" customWidth="1"/>
    <col min="4880" max="4880" width="14.7109375" style="185" customWidth="1"/>
    <col min="4881" max="4881" width="11.42578125" style="185"/>
    <col min="4882" max="4882" width="20.42578125" style="185" customWidth="1"/>
    <col min="4883" max="5117" width="11.42578125" style="185"/>
    <col min="5118" max="5118" width="29.5703125" style="185" customWidth="1"/>
    <col min="5119" max="5119" width="41.28515625" style="185" customWidth="1"/>
    <col min="5120" max="5120" width="31.42578125" style="185" customWidth="1"/>
    <col min="5121" max="5122" width="11.42578125" style="185"/>
    <col min="5123" max="5123" width="36.42578125" style="185" customWidth="1"/>
    <col min="5124" max="5125" width="28.28515625" style="185" customWidth="1"/>
    <col min="5126" max="5127" width="11.42578125" style="185"/>
    <col min="5128" max="5128" width="20.85546875" style="185" customWidth="1"/>
    <col min="5129" max="5129" width="14.85546875" style="185" customWidth="1"/>
    <col min="5130" max="5130" width="37.85546875" style="185" customWidth="1"/>
    <col min="5131" max="5131" width="52.85546875" style="185" customWidth="1"/>
    <col min="5132" max="5132" width="13.42578125" style="185" customWidth="1"/>
    <col min="5133" max="5133" width="14.28515625" style="185" customWidth="1"/>
    <col min="5134" max="5134" width="12.7109375" style="185" customWidth="1"/>
    <col min="5135" max="5135" width="13.7109375" style="185" customWidth="1"/>
    <col min="5136" max="5136" width="14.7109375" style="185" customWidth="1"/>
    <col min="5137" max="5137" width="11.42578125" style="185"/>
    <col min="5138" max="5138" width="20.42578125" style="185" customWidth="1"/>
    <col min="5139" max="5373" width="11.42578125" style="185"/>
    <col min="5374" max="5374" width="29.5703125" style="185" customWidth="1"/>
    <col min="5375" max="5375" width="41.28515625" style="185" customWidth="1"/>
    <col min="5376" max="5376" width="31.42578125" style="185" customWidth="1"/>
    <col min="5377" max="5378" width="11.42578125" style="185"/>
    <col min="5379" max="5379" width="36.42578125" style="185" customWidth="1"/>
    <col min="5380" max="5381" width="28.28515625" style="185" customWidth="1"/>
    <col min="5382" max="5383" width="11.42578125" style="185"/>
    <col min="5384" max="5384" width="20.85546875" style="185" customWidth="1"/>
    <col min="5385" max="5385" width="14.85546875" style="185" customWidth="1"/>
    <col min="5386" max="5386" width="37.85546875" style="185" customWidth="1"/>
    <col min="5387" max="5387" width="52.85546875" style="185" customWidth="1"/>
    <col min="5388" max="5388" width="13.42578125" style="185" customWidth="1"/>
    <col min="5389" max="5389" width="14.28515625" style="185" customWidth="1"/>
    <col min="5390" max="5390" width="12.7109375" style="185" customWidth="1"/>
    <col min="5391" max="5391" width="13.7109375" style="185" customWidth="1"/>
    <col min="5392" max="5392" width="14.7109375" style="185" customWidth="1"/>
    <col min="5393" max="5393" width="11.42578125" style="185"/>
    <col min="5394" max="5394" width="20.42578125" style="185" customWidth="1"/>
    <col min="5395" max="5629" width="11.42578125" style="185"/>
    <col min="5630" max="5630" width="29.5703125" style="185" customWidth="1"/>
    <col min="5631" max="5631" width="41.28515625" style="185" customWidth="1"/>
    <col min="5632" max="5632" width="31.42578125" style="185" customWidth="1"/>
    <col min="5633" max="5634" width="11.42578125" style="185"/>
    <col min="5635" max="5635" width="36.42578125" style="185" customWidth="1"/>
    <col min="5636" max="5637" width="28.28515625" style="185" customWidth="1"/>
    <col min="5638" max="5639" width="11.42578125" style="185"/>
    <col min="5640" max="5640" width="20.85546875" style="185" customWidth="1"/>
    <col min="5641" max="5641" width="14.85546875" style="185" customWidth="1"/>
    <col min="5642" max="5642" width="37.85546875" style="185" customWidth="1"/>
    <col min="5643" max="5643" width="52.85546875" style="185" customWidth="1"/>
    <col min="5644" max="5644" width="13.42578125" style="185" customWidth="1"/>
    <col min="5645" max="5645" width="14.28515625" style="185" customWidth="1"/>
    <col min="5646" max="5646" width="12.7109375" style="185" customWidth="1"/>
    <col min="5647" max="5647" width="13.7109375" style="185" customWidth="1"/>
    <col min="5648" max="5648" width="14.7109375" style="185" customWidth="1"/>
    <col min="5649" max="5649" width="11.42578125" style="185"/>
    <col min="5650" max="5650" width="20.42578125" style="185" customWidth="1"/>
    <col min="5651" max="5885" width="11.42578125" style="185"/>
    <col min="5886" max="5886" width="29.5703125" style="185" customWidth="1"/>
    <col min="5887" max="5887" width="41.28515625" style="185" customWidth="1"/>
    <col min="5888" max="5888" width="31.42578125" style="185" customWidth="1"/>
    <col min="5889" max="5890" width="11.42578125" style="185"/>
    <col min="5891" max="5891" width="36.42578125" style="185" customWidth="1"/>
    <col min="5892" max="5893" width="28.28515625" style="185" customWidth="1"/>
    <col min="5894" max="5895" width="11.42578125" style="185"/>
    <col min="5896" max="5896" width="20.85546875" style="185" customWidth="1"/>
    <col min="5897" max="5897" width="14.85546875" style="185" customWidth="1"/>
    <col min="5898" max="5898" width="37.85546875" style="185" customWidth="1"/>
    <col min="5899" max="5899" width="52.85546875" style="185" customWidth="1"/>
    <col min="5900" max="5900" width="13.42578125" style="185" customWidth="1"/>
    <col min="5901" max="5901" width="14.28515625" style="185" customWidth="1"/>
    <col min="5902" max="5902" width="12.7109375" style="185" customWidth="1"/>
    <col min="5903" max="5903" width="13.7109375" style="185" customWidth="1"/>
    <col min="5904" max="5904" width="14.7109375" style="185" customWidth="1"/>
    <col min="5905" max="5905" width="11.42578125" style="185"/>
    <col min="5906" max="5906" width="20.42578125" style="185" customWidth="1"/>
    <col min="5907" max="6141" width="11.42578125" style="185"/>
    <col min="6142" max="6142" width="29.5703125" style="185" customWidth="1"/>
    <col min="6143" max="6143" width="41.28515625" style="185" customWidth="1"/>
    <col min="6144" max="6144" width="31.42578125" style="185" customWidth="1"/>
    <col min="6145" max="6146" width="11.42578125" style="185"/>
    <col min="6147" max="6147" width="36.42578125" style="185" customWidth="1"/>
    <col min="6148" max="6149" width="28.28515625" style="185" customWidth="1"/>
    <col min="6150" max="6151" width="11.42578125" style="185"/>
    <col min="6152" max="6152" width="20.85546875" style="185" customWidth="1"/>
    <col min="6153" max="6153" width="14.85546875" style="185" customWidth="1"/>
    <col min="6154" max="6154" width="37.85546875" style="185" customWidth="1"/>
    <col min="6155" max="6155" width="52.85546875" style="185" customWidth="1"/>
    <col min="6156" max="6156" width="13.42578125" style="185" customWidth="1"/>
    <col min="6157" max="6157" width="14.28515625" style="185" customWidth="1"/>
    <col min="6158" max="6158" width="12.7109375" style="185" customWidth="1"/>
    <col min="6159" max="6159" width="13.7109375" style="185" customWidth="1"/>
    <col min="6160" max="6160" width="14.7109375" style="185" customWidth="1"/>
    <col min="6161" max="6161" width="11.42578125" style="185"/>
    <col min="6162" max="6162" width="20.42578125" style="185" customWidth="1"/>
    <col min="6163" max="6397" width="11.42578125" style="185"/>
    <col min="6398" max="6398" width="29.5703125" style="185" customWidth="1"/>
    <col min="6399" max="6399" width="41.28515625" style="185" customWidth="1"/>
    <col min="6400" max="6400" width="31.42578125" style="185" customWidth="1"/>
    <col min="6401" max="6402" width="11.42578125" style="185"/>
    <col min="6403" max="6403" width="36.42578125" style="185" customWidth="1"/>
    <col min="6404" max="6405" width="28.28515625" style="185" customWidth="1"/>
    <col min="6406" max="6407" width="11.42578125" style="185"/>
    <col min="6408" max="6408" width="20.85546875" style="185" customWidth="1"/>
    <col min="6409" max="6409" width="14.85546875" style="185" customWidth="1"/>
    <col min="6410" max="6410" width="37.85546875" style="185" customWidth="1"/>
    <col min="6411" max="6411" width="52.85546875" style="185" customWidth="1"/>
    <col min="6412" max="6412" width="13.42578125" style="185" customWidth="1"/>
    <col min="6413" max="6413" width="14.28515625" style="185" customWidth="1"/>
    <col min="6414" max="6414" width="12.7109375" style="185" customWidth="1"/>
    <col min="6415" max="6415" width="13.7109375" style="185" customWidth="1"/>
    <col min="6416" max="6416" width="14.7109375" style="185" customWidth="1"/>
    <col min="6417" max="6417" width="11.42578125" style="185"/>
    <col min="6418" max="6418" width="20.42578125" style="185" customWidth="1"/>
    <col min="6419" max="6653" width="11.42578125" style="185"/>
    <col min="6654" max="6654" width="29.5703125" style="185" customWidth="1"/>
    <col min="6655" max="6655" width="41.28515625" style="185" customWidth="1"/>
    <col min="6656" max="6656" width="31.42578125" style="185" customWidth="1"/>
    <col min="6657" max="6658" width="11.42578125" style="185"/>
    <col min="6659" max="6659" width="36.42578125" style="185" customWidth="1"/>
    <col min="6660" max="6661" width="28.28515625" style="185" customWidth="1"/>
    <col min="6662" max="6663" width="11.42578125" style="185"/>
    <col min="6664" max="6664" width="20.85546875" style="185" customWidth="1"/>
    <col min="6665" max="6665" width="14.85546875" style="185" customWidth="1"/>
    <col min="6666" max="6666" width="37.85546875" style="185" customWidth="1"/>
    <col min="6667" max="6667" width="52.85546875" style="185" customWidth="1"/>
    <col min="6668" max="6668" width="13.42578125" style="185" customWidth="1"/>
    <col min="6669" max="6669" width="14.28515625" style="185" customWidth="1"/>
    <col min="6670" max="6670" width="12.7109375" style="185" customWidth="1"/>
    <col min="6671" max="6671" width="13.7109375" style="185" customWidth="1"/>
    <col min="6672" max="6672" width="14.7109375" style="185" customWidth="1"/>
    <col min="6673" max="6673" width="11.42578125" style="185"/>
    <col min="6674" max="6674" width="20.42578125" style="185" customWidth="1"/>
    <col min="6675" max="6909" width="11.42578125" style="185"/>
    <col min="6910" max="6910" width="29.5703125" style="185" customWidth="1"/>
    <col min="6911" max="6911" width="41.28515625" style="185" customWidth="1"/>
    <col min="6912" max="6912" width="31.42578125" style="185" customWidth="1"/>
    <col min="6913" max="6914" width="11.42578125" style="185"/>
    <col min="6915" max="6915" width="36.42578125" style="185" customWidth="1"/>
    <col min="6916" max="6917" width="28.28515625" style="185" customWidth="1"/>
    <col min="6918" max="6919" width="11.42578125" style="185"/>
    <col min="6920" max="6920" width="20.85546875" style="185" customWidth="1"/>
    <col min="6921" max="6921" width="14.85546875" style="185" customWidth="1"/>
    <col min="6922" max="6922" width="37.85546875" style="185" customWidth="1"/>
    <col min="6923" max="6923" width="52.85546875" style="185" customWidth="1"/>
    <col min="6924" max="6924" width="13.42578125" style="185" customWidth="1"/>
    <col min="6925" max="6925" width="14.28515625" style="185" customWidth="1"/>
    <col min="6926" max="6926" width="12.7109375" style="185" customWidth="1"/>
    <col min="6927" max="6927" width="13.7109375" style="185" customWidth="1"/>
    <col min="6928" max="6928" width="14.7109375" style="185" customWidth="1"/>
    <col min="6929" max="6929" width="11.42578125" style="185"/>
    <col min="6930" max="6930" width="20.42578125" style="185" customWidth="1"/>
    <col min="6931" max="7165" width="11.42578125" style="185"/>
    <col min="7166" max="7166" width="29.5703125" style="185" customWidth="1"/>
    <col min="7167" max="7167" width="41.28515625" style="185" customWidth="1"/>
    <col min="7168" max="7168" width="31.42578125" style="185" customWidth="1"/>
    <col min="7169" max="7170" width="11.42578125" style="185"/>
    <col min="7171" max="7171" width="36.42578125" style="185" customWidth="1"/>
    <col min="7172" max="7173" width="28.28515625" style="185" customWidth="1"/>
    <col min="7174" max="7175" width="11.42578125" style="185"/>
    <col min="7176" max="7176" width="20.85546875" style="185" customWidth="1"/>
    <col min="7177" max="7177" width="14.85546875" style="185" customWidth="1"/>
    <col min="7178" max="7178" width="37.85546875" style="185" customWidth="1"/>
    <col min="7179" max="7179" width="52.85546875" style="185" customWidth="1"/>
    <col min="7180" max="7180" width="13.42578125" style="185" customWidth="1"/>
    <col min="7181" max="7181" width="14.28515625" style="185" customWidth="1"/>
    <col min="7182" max="7182" width="12.7109375" style="185" customWidth="1"/>
    <col min="7183" max="7183" width="13.7109375" style="185" customWidth="1"/>
    <col min="7184" max="7184" width="14.7109375" style="185" customWidth="1"/>
    <col min="7185" max="7185" width="11.42578125" style="185"/>
    <col min="7186" max="7186" width="20.42578125" style="185" customWidth="1"/>
    <col min="7187" max="7421" width="11.42578125" style="185"/>
    <col min="7422" max="7422" width="29.5703125" style="185" customWidth="1"/>
    <col min="7423" max="7423" width="41.28515625" style="185" customWidth="1"/>
    <col min="7424" max="7424" width="31.42578125" style="185" customWidth="1"/>
    <col min="7425" max="7426" width="11.42578125" style="185"/>
    <col min="7427" max="7427" width="36.42578125" style="185" customWidth="1"/>
    <col min="7428" max="7429" width="28.28515625" style="185" customWidth="1"/>
    <col min="7430" max="7431" width="11.42578125" style="185"/>
    <col min="7432" max="7432" width="20.85546875" style="185" customWidth="1"/>
    <col min="7433" max="7433" width="14.85546875" style="185" customWidth="1"/>
    <col min="7434" max="7434" width="37.85546875" style="185" customWidth="1"/>
    <col min="7435" max="7435" width="52.85546875" style="185" customWidth="1"/>
    <col min="7436" max="7436" width="13.42578125" style="185" customWidth="1"/>
    <col min="7437" max="7437" width="14.28515625" style="185" customWidth="1"/>
    <col min="7438" max="7438" width="12.7109375" style="185" customWidth="1"/>
    <col min="7439" max="7439" width="13.7109375" style="185" customWidth="1"/>
    <col min="7440" max="7440" width="14.7109375" style="185" customWidth="1"/>
    <col min="7441" max="7441" width="11.42578125" style="185"/>
    <col min="7442" max="7442" width="20.42578125" style="185" customWidth="1"/>
    <col min="7443" max="7677" width="11.42578125" style="185"/>
    <col min="7678" max="7678" width="29.5703125" style="185" customWidth="1"/>
    <col min="7679" max="7679" width="41.28515625" style="185" customWidth="1"/>
    <col min="7680" max="7680" width="31.42578125" style="185" customWidth="1"/>
    <col min="7681" max="7682" width="11.42578125" style="185"/>
    <col min="7683" max="7683" width="36.42578125" style="185" customWidth="1"/>
    <col min="7684" max="7685" width="28.28515625" style="185" customWidth="1"/>
    <col min="7686" max="7687" width="11.42578125" style="185"/>
    <col min="7688" max="7688" width="20.85546875" style="185" customWidth="1"/>
    <col min="7689" max="7689" width="14.85546875" style="185" customWidth="1"/>
    <col min="7690" max="7690" width="37.85546875" style="185" customWidth="1"/>
    <col min="7691" max="7691" width="52.85546875" style="185" customWidth="1"/>
    <col min="7692" max="7692" width="13.42578125" style="185" customWidth="1"/>
    <col min="7693" max="7693" width="14.28515625" style="185" customWidth="1"/>
    <col min="7694" max="7694" width="12.7109375" style="185" customWidth="1"/>
    <col min="7695" max="7695" width="13.7109375" style="185" customWidth="1"/>
    <col min="7696" max="7696" width="14.7109375" style="185" customWidth="1"/>
    <col min="7697" max="7697" width="11.42578125" style="185"/>
    <col min="7698" max="7698" width="20.42578125" style="185" customWidth="1"/>
    <col min="7699" max="7933" width="11.42578125" style="185"/>
    <col min="7934" max="7934" width="29.5703125" style="185" customWidth="1"/>
    <col min="7935" max="7935" width="41.28515625" style="185" customWidth="1"/>
    <col min="7936" max="7936" width="31.42578125" style="185" customWidth="1"/>
    <col min="7937" max="7938" width="11.42578125" style="185"/>
    <col min="7939" max="7939" width="36.42578125" style="185" customWidth="1"/>
    <col min="7940" max="7941" width="28.28515625" style="185" customWidth="1"/>
    <col min="7942" max="7943" width="11.42578125" style="185"/>
    <col min="7944" max="7944" width="20.85546875" style="185" customWidth="1"/>
    <col min="7945" max="7945" width="14.85546875" style="185" customWidth="1"/>
    <col min="7946" max="7946" width="37.85546875" style="185" customWidth="1"/>
    <col min="7947" max="7947" width="52.85546875" style="185" customWidth="1"/>
    <col min="7948" max="7948" width="13.42578125" style="185" customWidth="1"/>
    <col min="7949" max="7949" width="14.28515625" style="185" customWidth="1"/>
    <col min="7950" max="7950" width="12.7109375" style="185" customWidth="1"/>
    <col min="7951" max="7951" width="13.7109375" style="185" customWidth="1"/>
    <col min="7952" max="7952" width="14.7109375" style="185" customWidth="1"/>
    <col min="7953" max="7953" width="11.42578125" style="185"/>
    <col min="7954" max="7954" width="20.42578125" style="185" customWidth="1"/>
    <col min="7955" max="8189" width="11.42578125" style="185"/>
    <col min="8190" max="8190" width="29.5703125" style="185" customWidth="1"/>
    <col min="8191" max="8191" width="41.28515625" style="185" customWidth="1"/>
    <col min="8192" max="8192" width="31.42578125" style="185" customWidth="1"/>
    <col min="8193" max="8194" width="11.42578125" style="185"/>
    <col min="8195" max="8195" width="36.42578125" style="185" customWidth="1"/>
    <col min="8196" max="8197" width="28.28515625" style="185" customWidth="1"/>
    <col min="8198" max="8199" width="11.42578125" style="185"/>
    <col min="8200" max="8200" width="20.85546875" style="185" customWidth="1"/>
    <col min="8201" max="8201" width="14.85546875" style="185" customWidth="1"/>
    <col min="8202" max="8202" width="37.85546875" style="185" customWidth="1"/>
    <col min="8203" max="8203" width="52.85546875" style="185" customWidth="1"/>
    <col min="8204" max="8204" width="13.42578125" style="185" customWidth="1"/>
    <col min="8205" max="8205" width="14.28515625" style="185" customWidth="1"/>
    <col min="8206" max="8206" width="12.7109375" style="185" customWidth="1"/>
    <col min="8207" max="8207" width="13.7109375" style="185" customWidth="1"/>
    <col min="8208" max="8208" width="14.7109375" style="185" customWidth="1"/>
    <col min="8209" max="8209" width="11.42578125" style="185"/>
    <col min="8210" max="8210" width="20.42578125" style="185" customWidth="1"/>
    <col min="8211" max="8445" width="11.42578125" style="185"/>
    <col min="8446" max="8446" width="29.5703125" style="185" customWidth="1"/>
    <col min="8447" max="8447" width="41.28515625" style="185" customWidth="1"/>
    <col min="8448" max="8448" width="31.42578125" style="185" customWidth="1"/>
    <col min="8449" max="8450" width="11.42578125" style="185"/>
    <col min="8451" max="8451" width="36.42578125" style="185" customWidth="1"/>
    <col min="8452" max="8453" width="28.28515625" style="185" customWidth="1"/>
    <col min="8454" max="8455" width="11.42578125" style="185"/>
    <col min="8456" max="8456" width="20.85546875" style="185" customWidth="1"/>
    <col min="8457" max="8457" width="14.85546875" style="185" customWidth="1"/>
    <col min="8458" max="8458" width="37.85546875" style="185" customWidth="1"/>
    <col min="8459" max="8459" width="52.85546875" style="185" customWidth="1"/>
    <col min="8460" max="8460" width="13.42578125" style="185" customWidth="1"/>
    <col min="8461" max="8461" width="14.28515625" style="185" customWidth="1"/>
    <col min="8462" max="8462" width="12.7109375" style="185" customWidth="1"/>
    <col min="8463" max="8463" width="13.7109375" style="185" customWidth="1"/>
    <col min="8464" max="8464" width="14.7109375" style="185" customWidth="1"/>
    <col min="8465" max="8465" width="11.42578125" style="185"/>
    <col min="8466" max="8466" width="20.42578125" style="185" customWidth="1"/>
    <col min="8467" max="8701" width="11.42578125" style="185"/>
    <col min="8702" max="8702" width="29.5703125" style="185" customWidth="1"/>
    <col min="8703" max="8703" width="41.28515625" style="185" customWidth="1"/>
    <col min="8704" max="8704" width="31.42578125" style="185" customWidth="1"/>
    <col min="8705" max="8706" width="11.42578125" style="185"/>
    <col min="8707" max="8707" width="36.42578125" style="185" customWidth="1"/>
    <col min="8708" max="8709" width="28.28515625" style="185" customWidth="1"/>
    <col min="8710" max="8711" width="11.42578125" style="185"/>
    <col min="8712" max="8712" width="20.85546875" style="185" customWidth="1"/>
    <col min="8713" max="8713" width="14.85546875" style="185" customWidth="1"/>
    <col min="8714" max="8714" width="37.85546875" style="185" customWidth="1"/>
    <col min="8715" max="8715" width="52.85546875" style="185" customWidth="1"/>
    <col min="8716" max="8716" width="13.42578125" style="185" customWidth="1"/>
    <col min="8717" max="8717" width="14.28515625" style="185" customWidth="1"/>
    <col min="8718" max="8718" width="12.7109375" style="185" customWidth="1"/>
    <col min="8719" max="8719" width="13.7109375" style="185" customWidth="1"/>
    <col min="8720" max="8720" width="14.7109375" style="185" customWidth="1"/>
    <col min="8721" max="8721" width="11.42578125" style="185"/>
    <col min="8722" max="8722" width="20.42578125" style="185" customWidth="1"/>
    <col min="8723" max="8957" width="11.42578125" style="185"/>
    <col min="8958" max="8958" width="29.5703125" style="185" customWidth="1"/>
    <col min="8959" max="8959" width="41.28515625" style="185" customWidth="1"/>
    <col min="8960" max="8960" width="31.42578125" style="185" customWidth="1"/>
    <col min="8961" max="8962" width="11.42578125" style="185"/>
    <col min="8963" max="8963" width="36.42578125" style="185" customWidth="1"/>
    <col min="8964" max="8965" width="28.28515625" style="185" customWidth="1"/>
    <col min="8966" max="8967" width="11.42578125" style="185"/>
    <col min="8968" max="8968" width="20.85546875" style="185" customWidth="1"/>
    <col min="8969" max="8969" width="14.85546875" style="185" customWidth="1"/>
    <col min="8970" max="8970" width="37.85546875" style="185" customWidth="1"/>
    <col min="8971" max="8971" width="52.85546875" style="185" customWidth="1"/>
    <col min="8972" max="8972" width="13.42578125" style="185" customWidth="1"/>
    <col min="8973" max="8973" width="14.28515625" style="185" customWidth="1"/>
    <col min="8974" max="8974" width="12.7109375" style="185" customWidth="1"/>
    <col min="8975" max="8975" width="13.7109375" style="185" customWidth="1"/>
    <col min="8976" max="8976" width="14.7109375" style="185" customWidth="1"/>
    <col min="8977" max="8977" width="11.42578125" style="185"/>
    <col min="8978" max="8978" width="20.42578125" style="185" customWidth="1"/>
    <col min="8979" max="9213" width="11.42578125" style="185"/>
    <col min="9214" max="9214" width="29.5703125" style="185" customWidth="1"/>
    <col min="9215" max="9215" width="41.28515625" style="185" customWidth="1"/>
    <col min="9216" max="9216" width="31.42578125" style="185" customWidth="1"/>
    <col min="9217" max="9218" width="11.42578125" style="185"/>
    <col min="9219" max="9219" width="36.42578125" style="185" customWidth="1"/>
    <col min="9220" max="9221" width="28.28515625" style="185" customWidth="1"/>
    <col min="9222" max="9223" width="11.42578125" style="185"/>
    <col min="9224" max="9224" width="20.85546875" style="185" customWidth="1"/>
    <col min="9225" max="9225" width="14.85546875" style="185" customWidth="1"/>
    <col min="9226" max="9226" width="37.85546875" style="185" customWidth="1"/>
    <col min="9227" max="9227" width="52.85546875" style="185" customWidth="1"/>
    <col min="9228" max="9228" width="13.42578125" style="185" customWidth="1"/>
    <col min="9229" max="9229" width="14.28515625" style="185" customWidth="1"/>
    <col min="9230" max="9230" width="12.7109375" style="185" customWidth="1"/>
    <col min="9231" max="9231" width="13.7109375" style="185" customWidth="1"/>
    <col min="9232" max="9232" width="14.7109375" style="185" customWidth="1"/>
    <col min="9233" max="9233" width="11.42578125" style="185"/>
    <col min="9234" max="9234" width="20.42578125" style="185" customWidth="1"/>
    <col min="9235" max="9469" width="11.42578125" style="185"/>
    <col min="9470" max="9470" width="29.5703125" style="185" customWidth="1"/>
    <col min="9471" max="9471" width="41.28515625" style="185" customWidth="1"/>
    <col min="9472" max="9472" width="31.42578125" style="185" customWidth="1"/>
    <col min="9473" max="9474" width="11.42578125" style="185"/>
    <col min="9475" max="9475" width="36.42578125" style="185" customWidth="1"/>
    <col min="9476" max="9477" width="28.28515625" style="185" customWidth="1"/>
    <col min="9478" max="9479" width="11.42578125" style="185"/>
    <col min="9480" max="9480" width="20.85546875" style="185" customWidth="1"/>
    <col min="9481" max="9481" width="14.85546875" style="185" customWidth="1"/>
    <col min="9482" max="9482" width="37.85546875" style="185" customWidth="1"/>
    <col min="9483" max="9483" width="52.85546875" style="185" customWidth="1"/>
    <col min="9484" max="9484" width="13.42578125" style="185" customWidth="1"/>
    <col min="9485" max="9485" width="14.28515625" style="185" customWidth="1"/>
    <col min="9486" max="9486" width="12.7109375" style="185" customWidth="1"/>
    <col min="9487" max="9487" width="13.7109375" style="185" customWidth="1"/>
    <col min="9488" max="9488" width="14.7109375" style="185" customWidth="1"/>
    <col min="9489" max="9489" width="11.42578125" style="185"/>
    <col min="9490" max="9490" width="20.42578125" style="185" customWidth="1"/>
    <col min="9491" max="9725" width="11.42578125" style="185"/>
    <col min="9726" max="9726" width="29.5703125" style="185" customWidth="1"/>
    <col min="9727" max="9727" width="41.28515625" style="185" customWidth="1"/>
    <col min="9728" max="9728" width="31.42578125" style="185" customWidth="1"/>
    <col min="9729" max="9730" width="11.42578125" style="185"/>
    <col min="9731" max="9731" width="36.42578125" style="185" customWidth="1"/>
    <col min="9732" max="9733" width="28.28515625" style="185" customWidth="1"/>
    <col min="9734" max="9735" width="11.42578125" style="185"/>
    <col min="9736" max="9736" width="20.85546875" style="185" customWidth="1"/>
    <col min="9737" max="9737" width="14.85546875" style="185" customWidth="1"/>
    <col min="9738" max="9738" width="37.85546875" style="185" customWidth="1"/>
    <col min="9739" max="9739" width="52.85546875" style="185" customWidth="1"/>
    <col min="9740" max="9740" width="13.42578125" style="185" customWidth="1"/>
    <col min="9741" max="9741" width="14.28515625" style="185" customWidth="1"/>
    <col min="9742" max="9742" width="12.7109375" style="185" customWidth="1"/>
    <col min="9743" max="9743" width="13.7109375" style="185" customWidth="1"/>
    <col min="9744" max="9744" width="14.7109375" style="185" customWidth="1"/>
    <col min="9745" max="9745" width="11.42578125" style="185"/>
    <col min="9746" max="9746" width="20.42578125" style="185" customWidth="1"/>
    <col min="9747" max="9981" width="11.42578125" style="185"/>
    <col min="9982" max="9982" width="29.5703125" style="185" customWidth="1"/>
    <col min="9983" max="9983" width="41.28515625" style="185" customWidth="1"/>
    <col min="9984" max="9984" width="31.42578125" style="185" customWidth="1"/>
    <col min="9985" max="9986" width="11.42578125" style="185"/>
    <col min="9987" max="9987" width="36.42578125" style="185" customWidth="1"/>
    <col min="9988" max="9989" width="28.28515625" style="185" customWidth="1"/>
    <col min="9990" max="9991" width="11.42578125" style="185"/>
    <col min="9992" max="9992" width="20.85546875" style="185" customWidth="1"/>
    <col min="9993" max="9993" width="14.85546875" style="185" customWidth="1"/>
    <col min="9994" max="9994" width="37.85546875" style="185" customWidth="1"/>
    <col min="9995" max="9995" width="52.85546875" style="185" customWidth="1"/>
    <col min="9996" max="9996" width="13.42578125" style="185" customWidth="1"/>
    <col min="9997" max="9997" width="14.28515625" style="185" customWidth="1"/>
    <col min="9998" max="9998" width="12.7109375" style="185" customWidth="1"/>
    <col min="9999" max="9999" width="13.7109375" style="185" customWidth="1"/>
    <col min="10000" max="10000" width="14.7109375" style="185" customWidth="1"/>
    <col min="10001" max="10001" width="11.42578125" style="185"/>
    <col min="10002" max="10002" width="20.42578125" style="185" customWidth="1"/>
    <col min="10003" max="10237" width="11.42578125" style="185"/>
    <col min="10238" max="10238" width="29.5703125" style="185" customWidth="1"/>
    <col min="10239" max="10239" width="41.28515625" style="185" customWidth="1"/>
    <col min="10240" max="10240" width="31.42578125" style="185" customWidth="1"/>
    <col min="10241" max="10242" width="11.42578125" style="185"/>
    <col min="10243" max="10243" width="36.42578125" style="185" customWidth="1"/>
    <col min="10244" max="10245" width="28.28515625" style="185" customWidth="1"/>
    <col min="10246" max="10247" width="11.42578125" style="185"/>
    <col min="10248" max="10248" width="20.85546875" style="185" customWidth="1"/>
    <col min="10249" max="10249" width="14.85546875" style="185" customWidth="1"/>
    <col min="10250" max="10250" width="37.85546875" style="185" customWidth="1"/>
    <col min="10251" max="10251" width="52.85546875" style="185" customWidth="1"/>
    <col min="10252" max="10252" width="13.42578125" style="185" customWidth="1"/>
    <col min="10253" max="10253" width="14.28515625" style="185" customWidth="1"/>
    <col min="10254" max="10254" width="12.7109375" style="185" customWidth="1"/>
    <col min="10255" max="10255" width="13.7109375" style="185" customWidth="1"/>
    <col min="10256" max="10256" width="14.7109375" style="185" customWidth="1"/>
    <col min="10257" max="10257" width="11.42578125" style="185"/>
    <col min="10258" max="10258" width="20.42578125" style="185" customWidth="1"/>
    <col min="10259" max="10493" width="11.42578125" style="185"/>
    <col min="10494" max="10494" width="29.5703125" style="185" customWidth="1"/>
    <col min="10495" max="10495" width="41.28515625" style="185" customWidth="1"/>
    <col min="10496" max="10496" width="31.42578125" style="185" customWidth="1"/>
    <col min="10497" max="10498" width="11.42578125" style="185"/>
    <col min="10499" max="10499" width="36.42578125" style="185" customWidth="1"/>
    <col min="10500" max="10501" width="28.28515625" style="185" customWidth="1"/>
    <col min="10502" max="10503" width="11.42578125" style="185"/>
    <col min="10504" max="10504" width="20.85546875" style="185" customWidth="1"/>
    <col min="10505" max="10505" width="14.85546875" style="185" customWidth="1"/>
    <col min="10506" max="10506" width="37.85546875" style="185" customWidth="1"/>
    <col min="10507" max="10507" width="52.85546875" style="185" customWidth="1"/>
    <col min="10508" max="10508" width="13.42578125" style="185" customWidth="1"/>
    <col min="10509" max="10509" width="14.28515625" style="185" customWidth="1"/>
    <col min="10510" max="10510" width="12.7109375" style="185" customWidth="1"/>
    <col min="10511" max="10511" width="13.7109375" style="185" customWidth="1"/>
    <col min="10512" max="10512" width="14.7109375" style="185" customWidth="1"/>
    <col min="10513" max="10513" width="11.42578125" style="185"/>
    <col min="10514" max="10514" width="20.42578125" style="185" customWidth="1"/>
    <col min="10515" max="10749" width="11.42578125" style="185"/>
    <col min="10750" max="10750" width="29.5703125" style="185" customWidth="1"/>
    <col min="10751" max="10751" width="41.28515625" style="185" customWidth="1"/>
    <col min="10752" max="10752" width="31.42578125" style="185" customWidth="1"/>
    <col min="10753" max="10754" width="11.42578125" style="185"/>
    <col min="10755" max="10755" width="36.42578125" style="185" customWidth="1"/>
    <col min="10756" max="10757" width="28.28515625" style="185" customWidth="1"/>
    <col min="10758" max="10759" width="11.42578125" style="185"/>
    <col min="10760" max="10760" width="20.85546875" style="185" customWidth="1"/>
    <col min="10761" max="10761" width="14.85546875" style="185" customWidth="1"/>
    <col min="10762" max="10762" width="37.85546875" style="185" customWidth="1"/>
    <col min="10763" max="10763" width="52.85546875" style="185" customWidth="1"/>
    <col min="10764" max="10764" width="13.42578125" style="185" customWidth="1"/>
    <col min="10765" max="10765" width="14.28515625" style="185" customWidth="1"/>
    <col min="10766" max="10766" width="12.7109375" style="185" customWidth="1"/>
    <col min="10767" max="10767" width="13.7109375" style="185" customWidth="1"/>
    <col min="10768" max="10768" width="14.7109375" style="185" customWidth="1"/>
    <col min="10769" max="10769" width="11.42578125" style="185"/>
    <col min="10770" max="10770" width="20.42578125" style="185" customWidth="1"/>
    <col min="10771" max="11005" width="11.42578125" style="185"/>
    <col min="11006" max="11006" width="29.5703125" style="185" customWidth="1"/>
    <col min="11007" max="11007" width="41.28515625" style="185" customWidth="1"/>
    <col min="11008" max="11008" width="31.42578125" style="185" customWidth="1"/>
    <col min="11009" max="11010" width="11.42578125" style="185"/>
    <col min="11011" max="11011" width="36.42578125" style="185" customWidth="1"/>
    <col min="11012" max="11013" width="28.28515625" style="185" customWidth="1"/>
    <col min="11014" max="11015" width="11.42578125" style="185"/>
    <col min="11016" max="11016" width="20.85546875" style="185" customWidth="1"/>
    <col min="11017" max="11017" width="14.85546875" style="185" customWidth="1"/>
    <col min="11018" max="11018" width="37.85546875" style="185" customWidth="1"/>
    <col min="11019" max="11019" width="52.85546875" style="185" customWidth="1"/>
    <col min="11020" max="11020" width="13.42578125" style="185" customWidth="1"/>
    <col min="11021" max="11021" width="14.28515625" style="185" customWidth="1"/>
    <col min="11022" max="11022" width="12.7109375" style="185" customWidth="1"/>
    <col min="11023" max="11023" width="13.7109375" style="185" customWidth="1"/>
    <col min="11024" max="11024" width="14.7109375" style="185" customWidth="1"/>
    <col min="11025" max="11025" width="11.42578125" style="185"/>
    <col min="11026" max="11026" width="20.42578125" style="185" customWidth="1"/>
    <col min="11027" max="11261" width="11.42578125" style="185"/>
    <col min="11262" max="11262" width="29.5703125" style="185" customWidth="1"/>
    <col min="11263" max="11263" width="41.28515625" style="185" customWidth="1"/>
    <col min="11264" max="11264" width="31.42578125" style="185" customWidth="1"/>
    <col min="11265" max="11266" width="11.42578125" style="185"/>
    <col min="11267" max="11267" width="36.42578125" style="185" customWidth="1"/>
    <col min="11268" max="11269" width="28.28515625" style="185" customWidth="1"/>
    <col min="11270" max="11271" width="11.42578125" style="185"/>
    <col min="11272" max="11272" width="20.85546875" style="185" customWidth="1"/>
    <col min="11273" max="11273" width="14.85546875" style="185" customWidth="1"/>
    <col min="11274" max="11274" width="37.85546875" style="185" customWidth="1"/>
    <col min="11275" max="11275" width="52.85546875" style="185" customWidth="1"/>
    <col min="11276" max="11276" width="13.42578125" style="185" customWidth="1"/>
    <col min="11277" max="11277" width="14.28515625" style="185" customWidth="1"/>
    <col min="11278" max="11278" width="12.7109375" style="185" customWidth="1"/>
    <col min="11279" max="11279" width="13.7109375" style="185" customWidth="1"/>
    <col min="11280" max="11280" width="14.7109375" style="185" customWidth="1"/>
    <col min="11281" max="11281" width="11.42578125" style="185"/>
    <col min="11282" max="11282" width="20.42578125" style="185" customWidth="1"/>
    <col min="11283" max="11517" width="11.42578125" style="185"/>
    <col min="11518" max="11518" width="29.5703125" style="185" customWidth="1"/>
    <col min="11519" max="11519" width="41.28515625" style="185" customWidth="1"/>
    <col min="11520" max="11520" width="31.42578125" style="185" customWidth="1"/>
    <col min="11521" max="11522" width="11.42578125" style="185"/>
    <col min="11523" max="11523" width="36.42578125" style="185" customWidth="1"/>
    <col min="11524" max="11525" width="28.28515625" style="185" customWidth="1"/>
    <col min="11526" max="11527" width="11.42578125" style="185"/>
    <col min="11528" max="11528" width="20.85546875" style="185" customWidth="1"/>
    <col min="11529" max="11529" width="14.85546875" style="185" customWidth="1"/>
    <col min="11530" max="11530" width="37.85546875" style="185" customWidth="1"/>
    <col min="11531" max="11531" width="52.85546875" style="185" customWidth="1"/>
    <col min="11532" max="11532" width="13.42578125" style="185" customWidth="1"/>
    <col min="11533" max="11533" width="14.28515625" style="185" customWidth="1"/>
    <col min="11534" max="11534" width="12.7109375" style="185" customWidth="1"/>
    <col min="11535" max="11535" width="13.7109375" style="185" customWidth="1"/>
    <col min="11536" max="11536" width="14.7109375" style="185" customWidth="1"/>
    <col min="11537" max="11537" width="11.42578125" style="185"/>
    <col min="11538" max="11538" width="20.42578125" style="185" customWidth="1"/>
    <col min="11539" max="11773" width="11.42578125" style="185"/>
    <col min="11774" max="11774" width="29.5703125" style="185" customWidth="1"/>
    <col min="11775" max="11775" width="41.28515625" style="185" customWidth="1"/>
    <col min="11776" max="11776" width="31.42578125" style="185" customWidth="1"/>
    <col min="11777" max="11778" width="11.42578125" style="185"/>
    <col min="11779" max="11779" width="36.42578125" style="185" customWidth="1"/>
    <col min="11780" max="11781" width="28.28515625" style="185" customWidth="1"/>
    <col min="11782" max="11783" width="11.42578125" style="185"/>
    <col min="11784" max="11784" width="20.85546875" style="185" customWidth="1"/>
    <col min="11785" max="11785" width="14.85546875" style="185" customWidth="1"/>
    <col min="11786" max="11786" width="37.85546875" style="185" customWidth="1"/>
    <col min="11787" max="11787" width="52.85546875" style="185" customWidth="1"/>
    <col min="11788" max="11788" width="13.42578125" style="185" customWidth="1"/>
    <col min="11789" max="11789" width="14.28515625" style="185" customWidth="1"/>
    <col min="11790" max="11790" width="12.7109375" style="185" customWidth="1"/>
    <col min="11791" max="11791" width="13.7109375" style="185" customWidth="1"/>
    <col min="11792" max="11792" width="14.7109375" style="185" customWidth="1"/>
    <col min="11793" max="11793" width="11.42578125" style="185"/>
    <col min="11794" max="11794" width="20.42578125" style="185" customWidth="1"/>
    <col min="11795" max="12029" width="11.42578125" style="185"/>
    <col min="12030" max="12030" width="29.5703125" style="185" customWidth="1"/>
    <col min="12031" max="12031" width="41.28515625" style="185" customWidth="1"/>
    <col min="12032" max="12032" width="31.42578125" style="185" customWidth="1"/>
    <col min="12033" max="12034" width="11.42578125" style="185"/>
    <col min="12035" max="12035" width="36.42578125" style="185" customWidth="1"/>
    <col min="12036" max="12037" width="28.28515625" style="185" customWidth="1"/>
    <col min="12038" max="12039" width="11.42578125" style="185"/>
    <col min="12040" max="12040" width="20.85546875" style="185" customWidth="1"/>
    <col min="12041" max="12041" width="14.85546875" style="185" customWidth="1"/>
    <col min="12042" max="12042" width="37.85546875" style="185" customWidth="1"/>
    <col min="12043" max="12043" width="52.85546875" style="185" customWidth="1"/>
    <col min="12044" max="12044" width="13.42578125" style="185" customWidth="1"/>
    <col min="12045" max="12045" width="14.28515625" style="185" customWidth="1"/>
    <col min="12046" max="12046" width="12.7109375" style="185" customWidth="1"/>
    <col min="12047" max="12047" width="13.7109375" style="185" customWidth="1"/>
    <col min="12048" max="12048" width="14.7109375" style="185" customWidth="1"/>
    <col min="12049" max="12049" width="11.42578125" style="185"/>
    <col min="12050" max="12050" width="20.42578125" style="185" customWidth="1"/>
    <col min="12051" max="12285" width="11.42578125" style="185"/>
    <col min="12286" max="12286" width="29.5703125" style="185" customWidth="1"/>
    <col min="12287" max="12287" width="41.28515625" style="185" customWidth="1"/>
    <col min="12288" max="12288" width="31.42578125" style="185" customWidth="1"/>
    <col min="12289" max="12290" width="11.42578125" style="185"/>
    <col min="12291" max="12291" width="36.42578125" style="185" customWidth="1"/>
    <col min="12292" max="12293" width="28.28515625" style="185" customWidth="1"/>
    <col min="12294" max="12295" width="11.42578125" style="185"/>
    <col min="12296" max="12296" width="20.85546875" style="185" customWidth="1"/>
    <col min="12297" max="12297" width="14.85546875" style="185" customWidth="1"/>
    <col min="12298" max="12298" width="37.85546875" style="185" customWidth="1"/>
    <col min="12299" max="12299" width="52.85546875" style="185" customWidth="1"/>
    <col min="12300" max="12300" width="13.42578125" style="185" customWidth="1"/>
    <col min="12301" max="12301" width="14.28515625" style="185" customWidth="1"/>
    <col min="12302" max="12302" width="12.7109375" style="185" customWidth="1"/>
    <col min="12303" max="12303" width="13.7109375" style="185" customWidth="1"/>
    <col min="12304" max="12304" width="14.7109375" style="185" customWidth="1"/>
    <col min="12305" max="12305" width="11.42578125" style="185"/>
    <col min="12306" max="12306" width="20.42578125" style="185" customWidth="1"/>
    <col min="12307" max="12541" width="11.42578125" style="185"/>
    <col min="12542" max="12542" width="29.5703125" style="185" customWidth="1"/>
    <col min="12543" max="12543" width="41.28515625" style="185" customWidth="1"/>
    <col min="12544" max="12544" width="31.42578125" style="185" customWidth="1"/>
    <col min="12545" max="12546" width="11.42578125" style="185"/>
    <col min="12547" max="12547" width="36.42578125" style="185" customWidth="1"/>
    <col min="12548" max="12549" width="28.28515625" style="185" customWidth="1"/>
    <col min="12550" max="12551" width="11.42578125" style="185"/>
    <col min="12552" max="12552" width="20.85546875" style="185" customWidth="1"/>
    <col min="12553" max="12553" width="14.85546875" style="185" customWidth="1"/>
    <col min="12554" max="12554" width="37.85546875" style="185" customWidth="1"/>
    <col min="12555" max="12555" width="52.85546875" style="185" customWidth="1"/>
    <col min="12556" max="12556" width="13.42578125" style="185" customWidth="1"/>
    <col min="12557" max="12557" width="14.28515625" style="185" customWidth="1"/>
    <col min="12558" max="12558" width="12.7109375" style="185" customWidth="1"/>
    <col min="12559" max="12559" width="13.7109375" style="185" customWidth="1"/>
    <col min="12560" max="12560" width="14.7109375" style="185" customWidth="1"/>
    <col min="12561" max="12561" width="11.42578125" style="185"/>
    <col min="12562" max="12562" width="20.42578125" style="185" customWidth="1"/>
    <col min="12563" max="12797" width="11.42578125" style="185"/>
    <col min="12798" max="12798" width="29.5703125" style="185" customWidth="1"/>
    <col min="12799" max="12799" width="41.28515625" style="185" customWidth="1"/>
    <col min="12800" max="12800" width="31.42578125" style="185" customWidth="1"/>
    <col min="12801" max="12802" width="11.42578125" style="185"/>
    <col min="12803" max="12803" width="36.42578125" style="185" customWidth="1"/>
    <col min="12804" max="12805" width="28.28515625" style="185" customWidth="1"/>
    <col min="12806" max="12807" width="11.42578125" style="185"/>
    <col min="12808" max="12808" width="20.85546875" style="185" customWidth="1"/>
    <col min="12809" max="12809" width="14.85546875" style="185" customWidth="1"/>
    <col min="12810" max="12810" width="37.85546875" style="185" customWidth="1"/>
    <col min="12811" max="12811" width="52.85546875" style="185" customWidth="1"/>
    <col min="12812" max="12812" width="13.42578125" style="185" customWidth="1"/>
    <col min="12813" max="12813" width="14.28515625" style="185" customWidth="1"/>
    <col min="12814" max="12814" width="12.7109375" style="185" customWidth="1"/>
    <col min="12815" max="12815" width="13.7109375" style="185" customWidth="1"/>
    <col min="12816" max="12816" width="14.7109375" style="185" customWidth="1"/>
    <col min="12817" max="12817" width="11.42578125" style="185"/>
    <col min="12818" max="12818" width="20.42578125" style="185" customWidth="1"/>
    <col min="12819" max="13053" width="11.42578125" style="185"/>
    <col min="13054" max="13054" width="29.5703125" style="185" customWidth="1"/>
    <col min="13055" max="13055" width="41.28515625" style="185" customWidth="1"/>
    <col min="13056" max="13056" width="31.42578125" style="185" customWidth="1"/>
    <col min="13057" max="13058" width="11.42578125" style="185"/>
    <col min="13059" max="13059" width="36.42578125" style="185" customWidth="1"/>
    <col min="13060" max="13061" width="28.28515625" style="185" customWidth="1"/>
    <col min="13062" max="13063" width="11.42578125" style="185"/>
    <col min="13064" max="13064" width="20.85546875" style="185" customWidth="1"/>
    <col min="13065" max="13065" width="14.85546875" style="185" customWidth="1"/>
    <col min="13066" max="13066" width="37.85546875" style="185" customWidth="1"/>
    <col min="13067" max="13067" width="52.85546875" style="185" customWidth="1"/>
    <col min="13068" max="13068" width="13.42578125" style="185" customWidth="1"/>
    <col min="13069" max="13069" width="14.28515625" style="185" customWidth="1"/>
    <col min="13070" max="13070" width="12.7109375" style="185" customWidth="1"/>
    <col min="13071" max="13071" width="13.7109375" style="185" customWidth="1"/>
    <col min="13072" max="13072" width="14.7109375" style="185" customWidth="1"/>
    <col min="13073" max="13073" width="11.42578125" style="185"/>
    <col min="13074" max="13074" width="20.42578125" style="185" customWidth="1"/>
    <col min="13075" max="13309" width="11.42578125" style="185"/>
    <col min="13310" max="13310" width="29.5703125" style="185" customWidth="1"/>
    <col min="13311" max="13311" width="41.28515625" style="185" customWidth="1"/>
    <col min="13312" max="13312" width="31.42578125" style="185" customWidth="1"/>
    <col min="13313" max="13314" width="11.42578125" style="185"/>
    <col min="13315" max="13315" width="36.42578125" style="185" customWidth="1"/>
    <col min="13316" max="13317" width="28.28515625" style="185" customWidth="1"/>
    <col min="13318" max="13319" width="11.42578125" style="185"/>
    <col min="13320" max="13320" width="20.85546875" style="185" customWidth="1"/>
    <col min="13321" max="13321" width="14.85546875" style="185" customWidth="1"/>
    <col min="13322" max="13322" width="37.85546875" style="185" customWidth="1"/>
    <col min="13323" max="13323" width="52.85546875" style="185" customWidth="1"/>
    <col min="13324" max="13324" width="13.42578125" style="185" customWidth="1"/>
    <col min="13325" max="13325" width="14.28515625" style="185" customWidth="1"/>
    <col min="13326" max="13326" width="12.7109375" style="185" customWidth="1"/>
    <col min="13327" max="13327" width="13.7109375" style="185" customWidth="1"/>
    <col min="13328" max="13328" width="14.7109375" style="185" customWidth="1"/>
    <col min="13329" max="13329" width="11.42578125" style="185"/>
    <col min="13330" max="13330" width="20.42578125" style="185" customWidth="1"/>
    <col min="13331" max="13565" width="11.42578125" style="185"/>
    <col min="13566" max="13566" width="29.5703125" style="185" customWidth="1"/>
    <col min="13567" max="13567" width="41.28515625" style="185" customWidth="1"/>
    <col min="13568" max="13568" width="31.42578125" style="185" customWidth="1"/>
    <col min="13569" max="13570" width="11.42578125" style="185"/>
    <col min="13571" max="13571" width="36.42578125" style="185" customWidth="1"/>
    <col min="13572" max="13573" width="28.28515625" style="185" customWidth="1"/>
    <col min="13574" max="13575" width="11.42578125" style="185"/>
    <col min="13576" max="13576" width="20.85546875" style="185" customWidth="1"/>
    <col min="13577" max="13577" width="14.85546875" style="185" customWidth="1"/>
    <col min="13578" max="13578" width="37.85546875" style="185" customWidth="1"/>
    <col min="13579" max="13579" width="52.85546875" style="185" customWidth="1"/>
    <col min="13580" max="13580" width="13.42578125" style="185" customWidth="1"/>
    <col min="13581" max="13581" width="14.28515625" style="185" customWidth="1"/>
    <col min="13582" max="13582" width="12.7109375" style="185" customWidth="1"/>
    <col min="13583" max="13583" width="13.7109375" style="185" customWidth="1"/>
    <col min="13584" max="13584" width="14.7109375" style="185" customWidth="1"/>
    <col min="13585" max="13585" width="11.42578125" style="185"/>
    <col min="13586" max="13586" width="20.42578125" style="185" customWidth="1"/>
    <col min="13587" max="13821" width="11.42578125" style="185"/>
    <col min="13822" max="13822" width="29.5703125" style="185" customWidth="1"/>
    <col min="13823" max="13823" width="41.28515625" style="185" customWidth="1"/>
    <col min="13824" max="13824" width="31.42578125" style="185" customWidth="1"/>
    <col min="13825" max="13826" width="11.42578125" style="185"/>
    <col min="13827" max="13827" width="36.42578125" style="185" customWidth="1"/>
    <col min="13828" max="13829" width="28.28515625" style="185" customWidth="1"/>
    <col min="13830" max="13831" width="11.42578125" style="185"/>
    <col min="13832" max="13832" width="20.85546875" style="185" customWidth="1"/>
    <col min="13833" max="13833" width="14.85546875" style="185" customWidth="1"/>
    <col min="13834" max="13834" width="37.85546875" style="185" customWidth="1"/>
    <col min="13835" max="13835" width="52.85546875" style="185" customWidth="1"/>
    <col min="13836" max="13836" width="13.42578125" style="185" customWidth="1"/>
    <col min="13837" max="13837" width="14.28515625" style="185" customWidth="1"/>
    <col min="13838" max="13838" width="12.7109375" style="185" customWidth="1"/>
    <col min="13839" max="13839" width="13.7109375" style="185" customWidth="1"/>
    <col min="13840" max="13840" width="14.7109375" style="185" customWidth="1"/>
    <col min="13841" max="13841" width="11.42578125" style="185"/>
    <col min="13842" max="13842" width="20.42578125" style="185" customWidth="1"/>
    <col min="13843" max="14077" width="11.42578125" style="185"/>
    <col min="14078" max="14078" width="29.5703125" style="185" customWidth="1"/>
    <col min="14079" max="14079" width="41.28515625" style="185" customWidth="1"/>
    <col min="14080" max="14080" width="31.42578125" style="185" customWidth="1"/>
    <col min="14081" max="14082" width="11.42578125" style="185"/>
    <col min="14083" max="14083" width="36.42578125" style="185" customWidth="1"/>
    <col min="14084" max="14085" width="28.28515625" style="185" customWidth="1"/>
    <col min="14086" max="14087" width="11.42578125" style="185"/>
    <col min="14088" max="14088" width="20.85546875" style="185" customWidth="1"/>
    <col min="14089" max="14089" width="14.85546875" style="185" customWidth="1"/>
    <col min="14090" max="14090" width="37.85546875" style="185" customWidth="1"/>
    <col min="14091" max="14091" width="52.85546875" style="185" customWidth="1"/>
    <col min="14092" max="14092" width="13.42578125" style="185" customWidth="1"/>
    <col min="14093" max="14093" width="14.28515625" style="185" customWidth="1"/>
    <col min="14094" max="14094" width="12.7109375" style="185" customWidth="1"/>
    <col min="14095" max="14095" width="13.7109375" style="185" customWidth="1"/>
    <col min="14096" max="14096" width="14.7109375" style="185" customWidth="1"/>
    <col min="14097" max="14097" width="11.42578125" style="185"/>
    <col min="14098" max="14098" width="20.42578125" style="185" customWidth="1"/>
    <col min="14099" max="14333" width="11.42578125" style="185"/>
    <col min="14334" max="14334" width="29.5703125" style="185" customWidth="1"/>
    <col min="14335" max="14335" width="41.28515625" style="185" customWidth="1"/>
    <col min="14336" max="14336" width="31.42578125" style="185" customWidth="1"/>
    <col min="14337" max="14338" width="11.42578125" style="185"/>
    <col min="14339" max="14339" width="36.42578125" style="185" customWidth="1"/>
    <col min="14340" max="14341" width="28.28515625" style="185" customWidth="1"/>
    <col min="14342" max="14343" width="11.42578125" style="185"/>
    <col min="14344" max="14344" width="20.85546875" style="185" customWidth="1"/>
    <col min="14345" max="14345" width="14.85546875" style="185" customWidth="1"/>
    <col min="14346" max="14346" width="37.85546875" style="185" customWidth="1"/>
    <col min="14347" max="14347" width="52.85546875" style="185" customWidth="1"/>
    <col min="14348" max="14348" width="13.42578125" style="185" customWidth="1"/>
    <col min="14349" max="14349" width="14.28515625" style="185" customWidth="1"/>
    <col min="14350" max="14350" width="12.7109375" style="185" customWidth="1"/>
    <col min="14351" max="14351" width="13.7109375" style="185" customWidth="1"/>
    <col min="14352" max="14352" width="14.7109375" style="185" customWidth="1"/>
    <col min="14353" max="14353" width="11.42578125" style="185"/>
    <col min="14354" max="14354" width="20.42578125" style="185" customWidth="1"/>
    <col min="14355" max="14589" width="11.42578125" style="185"/>
    <col min="14590" max="14590" width="29.5703125" style="185" customWidth="1"/>
    <col min="14591" max="14591" width="41.28515625" style="185" customWidth="1"/>
    <col min="14592" max="14592" width="31.42578125" style="185" customWidth="1"/>
    <col min="14593" max="14594" width="11.42578125" style="185"/>
    <col min="14595" max="14595" width="36.42578125" style="185" customWidth="1"/>
    <col min="14596" max="14597" width="28.28515625" style="185" customWidth="1"/>
    <col min="14598" max="14599" width="11.42578125" style="185"/>
    <col min="14600" max="14600" width="20.85546875" style="185" customWidth="1"/>
    <col min="14601" max="14601" width="14.85546875" style="185" customWidth="1"/>
    <col min="14602" max="14602" width="37.85546875" style="185" customWidth="1"/>
    <col min="14603" max="14603" width="52.85546875" style="185" customWidth="1"/>
    <col min="14604" max="14604" width="13.42578125" style="185" customWidth="1"/>
    <col min="14605" max="14605" width="14.28515625" style="185" customWidth="1"/>
    <col min="14606" max="14606" width="12.7109375" style="185" customWidth="1"/>
    <col min="14607" max="14607" width="13.7109375" style="185" customWidth="1"/>
    <col min="14608" max="14608" width="14.7109375" style="185" customWidth="1"/>
    <col min="14609" max="14609" width="11.42578125" style="185"/>
    <col min="14610" max="14610" width="20.42578125" style="185" customWidth="1"/>
    <col min="14611" max="14845" width="11.42578125" style="185"/>
    <col min="14846" max="14846" width="29.5703125" style="185" customWidth="1"/>
    <col min="14847" max="14847" width="41.28515625" style="185" customWidth="1"/>
    <col min="14848" max="14848" width="31.42578125" style="185" customWidth="1"/>
    <col min="14849" max="14850" width="11.42578125" style="185"/>
    <col min="14851" max="14851" width="36.42578125" style="185" customWidth="1"/>
    <col min="14852" max="14853" width="28.28515625" style="185" customWidth="1"/>
    <col min="14854" max="14855" width="11.42578125" style="185"/>
    <col min="14856" max="14856" width="20.85546875" style="185" customWidth="1"/>
    <col min="14857" max="14857" width="14.85546875" style="185" customWidth="1"/>
    <col min="14858" max="14858" width="37.85546875" style="185" customWidth="1"/>
    <col min="14859" max="14859" width="52.85546875" style="185" customWidth="1"/>
    <col min="14860" max="14860" width="13.42578125" style="185" customWidth="1"/>
    <col min="14861" max="14861" width="14.28515625" style="185" customWidth="1"/>
    <col min="14862" max="14862" width="12.7109375" style="185" customWidth="1"/>
    <col min="14863" max="14863" width="13.7109375" style="185" customWidth="1"/>
    <col min="14864" max="14864" width="14.7109375" style="185" customWidth="1"/>
    <col min="14865" max="14865" width="11.42578125" style="185"/>
    <col min="14866" max="14866" width="20.42578125" style="185" customWidth="1"/>
    <col min="14867" max="15101" width="11.42578125" style="185"/>
    <col min="15102" max="15102" width="29.5703125" style="185" customWidth="1"/>
    <col min="15103" max="15103" width="41.28515625" style="185" customWidth="1"/>
    <col min="15104" max="15104" width="31.42578125" style="185" customWidth="1"/>
    <col min="15105" max="15106" width="11.42578125" style="185"/>
    <col min="15107" max="15107" width="36.42578125" style="185" customWidth="1"/>
    <col min="15108" max="15109" width="28.28515625" style="185" customWidth="1"/>
    <col min="15110" max="15111" width="11.42578125" style="185"/>
    <col min="15112" max="15112" width="20.85546875" style="185" customWidth="1"/>
    <col min="15113" max="15113" width="14.85546875" style="185" customWidth="1"/>
    <col min="15114" max="15114" width="37.85546875" style="185" customWidth="1"/>
    <col min="15115" max="15115" width="52.85546875" style="185" customWidth="1"/>
    <col min="15116" max="15116" width="13.42578125" style="185" customWidth="1"/>
    <col min="15117" max="15117" width="14.28515625" style="185" customWidth="1"/>
    <col min="15118" max="15118" width="12.7109375" style="185" customWidth="1"/>
    <col min="15119" max="15119" width="13.7109375" style="185" customWidth="1"/>
    <col min="15120" max="15120" width="14.7109375" style="185" customWidth="1"/>
    <col min="15121" max="15121" width="11.42578125" style="185"/>
    <col min="15122" max="15122" width="20.42578125" style="185" customWidth="1"/>
    <col min="15123" max="15357" width="11.42578125" style="185"/>
    <col min="15358" max="15358" width="29.5703125" style="185" customWidth="1"/>
    <col min="15359" max="15359" width="41.28515625" style="185" customWidth="1"/>
    <col min="15360" max="15360" width="31.42578125" style="185" customWidth="1"/>
    <col min="15361" max="15362" width="11.42578125" style="185"/>
    <col min="15363" max="15363" width="36.42578125" style="185" customWidth="1"/>
    <col min="15364" max="15365" width="28.28515625" style="185" customWidth="1"/>
    <col min="15366" max="15367" width="11.42578125" style="185"/>
    <col min="15368" max="15368" width="20.85546875" style="185" customWidth="1"/>
    <col min="15369" max="15369" width="14.85546875" style="185" customWidth="1"/>
    <col min="15370" max="15370" width="37.85546875" style="185" customWidth="1"/>
    <col min="15371" max="15371" width="52.85546875" style="185" customWidth="1"/>
    <col min="15372" max="15372" width="13.42578125" style="185" customWidth="1"/>
    <col min="15373" max="15373" width="14.28515625" style="185" customWidth="1"/>
    <col min="15374" max="15374" width="12.7109375" style="185" customWidth="1"/>
    <col min="15375" max="15375" width="13.7109375" style="185" customWidth="1"/>
    <col min="15376" max="15376" width="14.7109375" style="185" customWidth="1"/>
    <col min="15377" max="15377" width="11.42578125" style="185"/>
    <col min="15378" max="15378" width="20.42578125" style="185" customWidth="1"/>
    <col min="15379" max="15613" width="11.42578125" style="185"/>
    <col min="15614" max="15614" width="29.5703125" style="185" customWidth="1"/>
    <col min="15615" max="15615" width="41.28515625" style="185" customWidth="1"/>
    <col min="15616" max="15616" width="31.42578125" style="185" customWidth="1"/>
    <col min="15617" max="15618" width="11.42578125" style="185"/>
    <col min="15619" max="15619" width="36.42578125" style="185" customWidth="1"/>
    <col min="15620" max="15621" width="28.28515625" style="185" customWidth="1"/>
    <col min="15622" max="15623" width="11.42578125" style="185"/>
    <col min="15624" max="15624" width="20.85546875" style="185" customWidth="1"/>
    <col min="15625" max="15625" width="14.85546875" style="185" customWidth="1"/>
    <col min="15626" max="15626" width="37.85546875" style="185" customWidth="1"/>
    <col min="15627" max="15627" width="52.85546875" style="185" customWidth="1"/>
    <col min="15628" max="15628" width="13.42578125" style="185" customWidth="1"/>
    <col min="15629" max="15629" width="14.28515625" style="185" customWidth="1"/>
    <col min="15630" max="15630" width="12.7109375" style="185" customWidth="1"/>
    <col min="15631" max="15631" width="13.7109375" style="185" customWidth="1"/>
    <col min="15632" max="15632" width="14.7109375" style="185" customWidth="1"/>
    <col min="15633" max="15633" width="11.42578125" style="185"/>
    <col min="15634" max="15634" width="20.42578125" style="185" customWidth="1"/>
    <col min="15635" max="15869" width="11.42578125" style="185"/>
    <col min="15870" max="15870" width="29.5703125" style="185" customWidth="1"/>
    <col min="15871" max="15871" width="41.28515625" style="185" customWidth="1"/>
    <col min="15872" max="15872" width="31.42578125" style="185" customWidth="1"/>
    <col min="15873" max="15874" width="11.42578125" style="185"/>
    <col min="15875" max="15875" width="36.42578125" style="185" customWidth="1"/>
    <col min="15876" max="15877" width="28.28515625" style="185" customWidth="1"/>
    <col min="15878" max="15879" width="11.42578125" style="185"/>
    <col min="15880" max="15880" width="20.85546875" style="185" customWidth="1"/>
    <col min="15881" max="15881" width="14.85546875" style="185" customWidth="1"/>
    <col min="15882" max="15882" width="37.85546875" style="185" customWidth="1"/>
    <col min="15883" max="15883" width="52.85546875" style="185" customWidth="1"/>
    <col min="15884" max="15884" width="13.42578125" style="185" customWidth="1"/>
    <col min="15885" max="15885" width="14.28515625" style="185" customWidth="1"/>
    <col min="15886" max="15886" width="12.7109375" style="185" customWidth="1"/>
    <col min="15887" max="15887" width="13.7109375" style="185" customWidth="1"/>
    <col min="15888" max="15888" width="14.7109375" style="185" customWidth="1"/>
    <col min="15889" max="15889" width="11.42578125" style="185"/>
    <col min="15890" max="15890" width="20.42578125" style="185" customWidth="1"/>
    <col min="15891" max="16125" width="11.42578125" style="185"/>
    <col min="16126" max="16126" width="29.5703125" style="185" customWidth="1"/>
    <col min="16127" max="16127" width="41.28515625" style="185" customWidth="1"/>
    <col min="16128" max="16128" width="31.42578125" style="185" customWidth="1"/>
    <col min="16129" max="16130" width="11.42578125" style="185"/>
    <col min="16131" max="16131" width="36.42578125" style="185" customWidth="1"/>
    <col min="16132" max="16133" width="28.28515625" style="185" customWidth="1"/>
    <col min="16134" max="16135" width="11.42578125" style="185"/>
    <col min="16136" max="16136" width="20.85546875" style="185" customWidth="1"/>
    <col min="16137" max="16137" width="14.85546875" style="185" customWidth="1"/>
    <col min="16138" max="16138" width="37.85546875" style="185" customWidth="1"/>
    <col min="16139" max="16139" width="52.85546875" style="185" customWidth="1"/>
    <col min="16140" max="16140" width="13.42578125" style="185" customWidth="1"/>
    <col min="16141" max="16141" width="14.28515625" style="185" customWidth="1"/>
    <col min="16142" max="16142" width="12.7109375" style="185" customWidth="1"/>
    <col min="16143" max="16143" width="13.7109375" style="185" customWidth="1"/>
    <col min="16144" max="16144" width="14.7109375" style="185" customWidth="1"/>
    <col min="16145" max="16145" width="11.42578125" style="185"/>
    <col min="16146" max="16146" width="20.42578125" style="185" customWidth="1"/>
    <col min="16147" max="16384" width="11.42578125" style="185"/>
  </cols>
  <sheetData>
    <row r="10" spans="1:16" ht="15.75" thickBot="1" x14ac:dyDescent="0.3"/>
    <row r="11" spans="1:16" x14ac:dyDescent="0.25">
      <c r="A11" s="188" t="s">
        <v>137</v>
      </c>
      <c r="B11" s="189"/>
      <c r="C11" s="229"/>
    </row>
    <row r="12" spans="1:16" x14ac:dyDescent="0.25">
      <c r="A12" s="190" t="s">
        <v>138</v>
      </c>
      <c r="B12" s="191"/>
      <c r="C12" s="229"/>
    </row>
    <row r="13" spans="1:16" ht="15.75" thickBot="1" x14ac:dyDescent="0.3">
      <c r="A13" s="192" t="s">
        <v>139</v>
      </c>
      <c r="B13" s="193"/>
      <c r="C13" s="229"/>
    </row>
    <row r="15" spans="1:16" ht="15.75" thickBot="1" x14ac:dyDescent="0.3"/>
    <row r="16" spans="1:16" ht="29.25" thickBot="1" x14ac:dyDescent="0.5">
      <c r="A16" s="194" t="s">
        <v>140</v>
      </c>
      <c r="B16" s="195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6"/>
    </row>
    <row r="17" spans="1:18" ht="74.25" customHeight="1" x14ac:dyDescent="0.25">
      <c r="A17" s="197" t="s">
        <v>141</v>
      </c>
      <c r="B17" s="197" t="s">
        <v>142</v>
      </c>
      <c r="C17" s="230"/>
      <c r="D17" s="198" t="s">
        <v>143</v>
      </c>
      <c r="E17" s="198" t="s">
        <v>144</v>
      </c>
      <c r="F17" s="247" t="s">
        <v>145</v>
      </c>
      <c r="G17" s="198" t="s">
        <v>146</v>
      </c>
      <c r="H17" s="244" t="s">
        <v>90</v>
      </c>
      <c r="I17" s="198"/>
      <c r="J17" s="198" t="s">
        <v>147</v>
      </c>
      <c r="K17" s="240" t="s">
        <v>148</v>
      </c>
      <c r="L17" s="240"/>
      <c r="M17" s="235" t="s">
        <v>148</v>
      </c>
      <c r="N17" s="199" t="s">
        <v>149</v>
      </c>
      <c r="O17" s="199" t="s">
        <v>150</v>
      </c>
      <c r="P17" s="198" t="s">
        <v>151</v>
      </c>
      <c r="R17" s="200" t="s">
        <v>152</v>
      </c>
    </row>
    <row r="18" spans="1:18" ht="42.75" customHeight="1" thickBot="1" x14ac:dyDescent="0.3">
      <c r="A18" s="197"/>
      <c r="B18" s="197"/>
      <c r="C18" s="230"/>
      <c r="D18" s="202"/>
      <c r="E18" s="202"/>
      <c r="F18" s="248"/>
      <c r="G18" s="203"/>
      <c r="H18" s="245"/>
      <c r="I18" s="203"/>
      <c r="J18" s="203"/>
      <c r="M18" s="236"/>
      <c r="O18" s="204"/>
      <c r="P18" s="205"/>
    </row>
    <row r="19" spans="1:18" ht="15.75" thickTop="1" x14ac:dyDescent="0.25">
      <c r="A19" s="197"/>
      <c r="B19" s="197"/>
      <c r="C19" s="230"/>
      <c r="D19" s="206"/>
      <c r="E19" s="206"/>
      <c r="F19" s="203"/>
      <c r="G19" s="203"/>
      <c r="H19" s="245"/>
      <c r="I19" s="203"/>
      <c r="J19" s="203"/>
      <c r="M19" s="236"/>
      <c r="O19" s="204"/>
      <c r="P19" s="205"/>
    </row>
    <row r="20" spans="1:18" ht="15.75" thickBot="1" x14ac:dyDescent="0.3">
      <c r="A20" s="201"/>
      <c r="B20" s="201"/>
      <c r="C20" s="207"/>
      <c r="D20" s="207"/>
      <c r="E20" s="207"/>
      <c r="F20" s="203"/>
      <c r="G20" s="203"/>
      <c r="H20" s="245"/>
      <c r="I20" s="203"/>
      <c r="J20" s="203"/>
      <c r="M20" s="236"/>
      <c r="O20" s="204"/>
      <c r="P20" s="205"/>
    </row>
    <row r="21" spans="1:18" ht="16.5" thickTop="1" thickBot="1" x14ac:dyDescent="0.3">
      <c r="A21" s="232" t="s">
        <v>153</v>
      </c>
      <c r="B21" s="208">
        <v>101</v>
      </c>
      <c r="C21" s="231" t="str">
        <f t="shared" ref="C21:C57" si="0">CONCATENATE(A21," - CODE ",B21)</f>
        <v>RDJ - CODE 101</v>
      </c>
      <c r="D21" s="209" t="s">
        <v>154</v>
      </c>
      <c r="E21" s="209">
        <v>1</v>
      </c>
      <c r="F21" s="210" t="s">
        <v>155</v>
      </c>
      <c r="G21" s="209" t="s">
        <v>156</v>
      </c>
      <c r="H21" s="246" t="str">
        <f>CONCATENATE(G21," ",F21)</f>
        <v>PS/APK 4 450x450 675² + RMAS-i5 9003 MAT</v>
      </c>
      <c r="I21" s="209"/>
      <c r="J21" s="209" t="s">
        <v>157</v>
      </c>
      <c r="K21" s="241">
        <v>119.90000000000002</v>
      </c>
      <c r="L21" s="241">
        <f>K21*E21</f>
        <v>119.90000000000002</v>
      </c>
      <c r="M21" s="237">
        <v>119.90000000000002</v>
      </c>
      <c r="N21" s="211">
        <v>99.771428571428586</v>
      </c>
      <c r="O21" s="212">
        <v>99.771428571428586</v>
      </c>
      <c r="P21" s="213">
        <f>M21+O21</f>
        <v>219.67142857142861</v>
      </c>
      <c r="R21" s="211">
        <v>208.68785714285715</v>
      </c>
    </row>
    <row r="22" spans="1:18" ht="16.5" thickTop="1" thickBot="1" x14ac:dyDescent="0.3">
      <c r="A22" s="232" t="s">
        <v>153</v>
      </c>
      <c r="B22" s="214">
        <v>102</v>
      </c>
      <c r="C22" s="231" t="str">
        <f t="shared" si="0"/>
        <v>RDJ - CODE 102</v>
      </c>
      <c r="D22" s="215"/>
      <c r="E22" s="215"/>
      <c r="F22" s="210"/>
      <c r="G22" s="216"/>
      <c r="H22" s="246" t="str">
        <f t="shared" ref="H22:H85" si="1">CONCATENATE(G22," ",F22)</f>
        <v xml:space="preserve"> </v>
      </c>
      <c r="I22" s="209"/>
      <c r="J22" s="216"/>
      <c r="K22" s="241"/>
      <c r="L22" s="241">
        <f>K22*E22</f>
        <v>0</v>
      </c>
      <c r="M22" s="237"/>
      <c r="N22" s="211"/>
      <c r="O22" s="212"/>
      <c r="P22" s="213"/>
      <c r="R22" s="211">
        <v>0</v>
      </c>
    </row>
    <row r="23" spans="1:18" ht="16.5" thickTop="1" thickBot="1" x14ac:dyDescent="0.3">
      <c r="A23" s="232" t="s">
        <v>153</v>
      </c>
      <c r="B23" s="217">
        <v>103</v>
      </c>
      <c r="C23" s="231" t="str">
        <f t="shared" si="0"/>
        <v>RDJ - CODE 103</v>
      </c>
      <c r="D23" s="215" t="s">
        <v>158</v>
      </c>
      <c r="E23" s="215">
        <v>1</v>
      </c>
      <c r="F23" s="210"/>
      <c r="G23" s="209"/>
      <c r="H23" s="246" t="str">
        <f t="shared" si="1"/>
        <v xml:space="preserve"> </v>
      </c>
      <c r="I23" s="209"/>
      <c r="J23" s="209"/>
      <c r="K23" s="241"/>
      <c r="L23" s="241">
        <f>K23*E23</f>
        <v>0</v>
      </c>
      <c r="M23" s="237"/>
      <c r="N23" s="211"/>
      <c r="O23" s="212"/>
      <c r="P23" s="213"/>
      <c r="R23" s="211">
        <v>0</v>
      </c>
    </row>
    <row r="24" spans="1:18" ht="16.5" thickTop="1" thickBot="1" x14ac:dyDescent="0.3">
      <c r="A24" s="232" t="s">
        <v>153</v>
      </c>
      <c r="B24" s="217">
        <v>104</v>
      </c>
      <c r="C24" s="231" t="str">
        <f t="shared" si="0"/>
        <v>RDJ - CODE 104</v>
      </c>
      <c r="D24" s="215" t="s">
        <v>154</v>
      </c>
      <c r="E24" s="215">
        <v>1</v>
      </c>
      <c r="F24" s="210" t="s">
        <v>155</v>
      </c>
      <c r="G24" s="209" t="s">
        <v>159</v>
      </c>
      <c r="H24" s="246" t="str">
        <f t="shared" si="1"/>
        <v>PS/APK- 4 225x225 + RMAS-i5 9003 MAT</v>
      </c>
      <c r="I24" s="209"/>
      <c r="J24" s="209" t="s">
        <v>160</v>
      </c>
      <c r="K24" s="241">
        <v>73.828571428571436</v>
      </c>
      <c r="L24" s="241">
        <f>K24*E24</f>
        <v>73.828571428571436</v>
      </c>
      <c r="M24" s="237">
        <v>73.828571428571436</v>
      </c>
      <c r="N24" s="211">
        <v>48.671428571428578</v>
      </c>
      <c r="O24" s="212">
        <v>48.671428571428578</v>
      </c>
      <c r="P24" s="213">
        <f t="shared" ref="P24:P56" si="2">M24+O24</f>
        <v>122.50000000000001</v>
      </c>
      <c r="R24" s="211">
        <v>116.37500000000001</v>
      </c>
    </row>
    <row r="25" spans="1:18" ht="16.5" thickTop="1" thickBot="1" x14ac:dyDescent="0.3">
      <c r="A25" s="232" t="s">
        <v>153</v>
      </c>
      <c r="B25" s="217">
        <v>105</v>
      </c>
      <c r="C25" s="231" t="str">
        <f t="shared" si="0"/>
        <v>RDJ - CODE 105</v>
      </c>
      <c r="D25" s="215" t="s">
        <v>154</v>
      </c>
      <c r="E25" s="215">
        <v>1</v>
      </c>
      <c r="F25" s="210" t="s">
        <v>155</v>
      </c>
      <c r="G25" s="209" t="s">
        <v>159</v>
      </c>
      <c r="H25" s="246" t="str">
        <f t="shared" si="1"/>
        <v>PS/APK- 4 225x225 + RMAS-i5 9003 MAT</v>
      </c>
      <c r="I25" s="209"/>
      <c r="J25" s="209" t="s">
        <v>161</v>
      </c>
      <c r="K25" s="241">
        <v>73.828571428571436</v>
      </c>
      <c r="L25" s="241">
        <f>K25*E25</f>
        <v>73.828571428571436</v>
      </c>
      <c r="M25" s="237">
        <v>73.828571428571436</v>
      </c>
      <c r="N25" s="211">
        <v>48.671428571428578</v>
      </c>
      <c r="O25" s="212">
        <v>48.671428571428578</v>
      </c>
      <c r="P25" s="213">
        <f t="shared" si="2"/>
        <v>122.50000000000001</v>
      </c>
      <c r="R25" s="211">
        <v>116.37500000000001</v>
      </c>
    </row>
    <row r="26" spans="1:18" ht="16.5" thickTop="1" thickBot="1" x14ac:dyDescent="0.3">
      <c r="A26" s="232" t="s">
        <v>153</v>
      </c>
      <c r="B26" s="217">
        <v>106</v>
      </c>
      <c r="C26" s="231" t="str">
        <f t="shared" si="0"/>
        <v>RDJ - CODE 106</v>
      </c>
      <c r="D26" s="215" t="s">
        <v>154</v>
      </c>
      <c r="E26" s="215">
        <v>1</v>
      </c>
      <c r="F26" s="210" t="s">
        <v>155</v>
      </c>
      <c r="G26" s="209" t="s">
        <v>162</v>
      </c>
      <c r="H26" s="246" t="str">
        <f t="shared" si="1"/>
        <v>PS/APK-4 375x375 675² + RMAS-i5 9003 MAT</v>
      </c>
      <c r="I26" s="209"/>
      <c r="J26" s="209" t="s">
        <v>163</v>
      </c>
      <c r="K26" s="241">
        <v>108.84285714285714</v>
      </c>
      <c r="L26" s="241">
        <f>K26*E26</f>
        <v>108.84285714285714</v>
      </c>
      <c r="M26" s="237">
        <v>108.84285714285714</v>
      </c>
      <c r="N26" s="211">
        <v>91.51428571428572</v>
      </c>
      <c r="O26" s="212">
        <v>91.51428571428572</v>
      </c>
      <c r="P26" s="213">
        <f t="shared" si="2"/>
        <v>200.35714285714286</v>
      </c>
      <c r="R26" s="211">
        <v>190.33928571428572</v>
      </c>
    </row>
    <row r="27" spans="1:18" ht="16.5" thickTop="1" thickBot="1" x14ac:dyDescent="0.3">
      <c r="A27" s="232" t="s">
        <v>153</v>
      </c>
      <c r="B27" s="217">
        <v>114</v>
      </c>
      <c r="C27" s="231" t="str">
        <f t="shared" si="0"/>
        <v>RDJ - CODE 114</v>
      </c>
      <c r="D27" s="215" t="s">
        <v>154</v>
      </c>
      <c r="E27" s="215">
        <v>1</v>
      </c>
      <c r="F27" s="210" t="s">
        <v>155</v>
      </c>
      <c r="G27" s="209" t="s">
        <v>162</v>
      </c>
      <c r="H27" s="246" t="str">
        <f t="shared" si="1"/>
        <v>PS/APK-4 375x375 675² + RMAS-i5 9003 MAT</v>
      </c>
      <c r="I27" s="209"/>
      <c r="J27" s="209" t="s">
        <v>163</v>
      </c>
      <c r="K27" s="241">
        <v>108.84285714285714</v>
      </c>
      <c r="L27" s="241">
        <f>K27*E27</f>
        <v>108.84285714285714</v>
      </c>
      <c r="M27" s="237">
        <v>108.84285714285714</v>
      </c>
      <c r="N27" s="211">
        <v>91.51428571428572</v>
      </c>
      <c r="O27" s="212">
        <v>91.51428571428572</v>
      </c>
      <c r="P27" s="213">
        <f t="shared" si="2"/>
        <v>200.35714285714286</v>
      </c>
      <c r="R27" s="211">
        <v>190.33928571428572</v>
      </c>
    </row>
    <row r="28" spans="1:18" ht="16.5" thickTop="1" thickBot="1" x14ac:dyDescent="0.3">
      <c r="A28" s="232" t="s">
        <v>153</v>
      </c>
      <c r="B28" s="217">
        <v>115</v>
      </c>
      <c r="C28" s="231" t="str">
        <f t="shared" si="0"/>
        <v>RDJ - CODE 115</v>
      </c>
      <c r="D28" s="215" t="s">
        <v>154</v>
      </c>
      <c r="E28" s="215">
        <v>1</v>
      </c>
      <c r="F28" s="210" t="s">
        <v>155</v>
      </c>
      <c r="G28" s="209" t="s">
        <v>162</v>
      </c>
      <c r="H28" s="246" t="str">
        <f t="shared" si="1"/>
        <v>PS/APK-4 375x375 675² + RMAS-i5 9003 MAT</v>
      </c>
      <c r="I28" s="209"/>
      <c r="J28" s="209" t="s">
        <v>163</v>
      </c>
      <c r="K28" s="241">
        <v>108.84285714285714</v>
      </c>
      <c r="L28" s="241">
        <f>K28*E28</f>
        <v>108.84285714285714</v>
      </c>
      <c r="M28" s="237">
        <v>108.84285714285714</v>
      </c>
      <c r="N28" s="211">
        <v>91.51428571428572</v>
      </c>
      <c r="O28" s="212">
        <v>91.51428571428572</v>
      </c>
      <c r="P28" s="213">
        <f t="shared" si="2"/>
        <v>200.35714285714286</v>
      </c>
      <c r="R28" s="211">
        <v>190.33928571428572</v>
      </c>
    </row>
    <row r="29" spans="1:18" ht="16.5" thickTop="1" thickBot="1" x14ac:dyDescent="0.3">
      <c r="A29" s="232" t="s">
        <v>153</v>
      </c>
      <c r="B29" s="217">
        <v>116</v>
      </c>
      <c r="C29" s="231" t="str">
        <f t="shared" si="0"/>
        <v>RDJ - CODE 116</v>
      </c>
      <c r="D29" s="215" t="s">
        <v>154</v>
      </c>
      <c r="E29" s="215">
        <v>1</v>
      </c>
      <c r="F29" s="210" t="s">
        <v>155</v>
      </c>
      <c r="G29" s="209" t="s">
        <v>156</v>
      </c>
      <c r="H29" s="246" t="str">
        <f t="shared" si="1"/>
        <v>PS/APK 4 450x450 675² + RMAS-i5 9003 MAT</v>
      </c>
      <c r="I29" s="209"/>
      <c r="J29" s="209" t="s">
        <v>157</v>
      </c>
      <c r="K29" s="241">
        <v>119.90000000000002</v>
      </c>
      <c r="L29" s="241">
        <f>K29*E29</f>
        <v>119.90000000000002</v>
      </c>
      <c r="M29" s="237">
        <v>119.90000000000002</v>
      </c>
      <c r="N29" s="211">
        <v>99.771428571428586</v>
      </c>
      <c r="O29" s="212">
        <v>99.771428571428586</v>
      </c>
      <c r="P29" s="213">
        <f t="shared" si="2"/>
        <v>219.67142857142861</v>
      </c>
      <c r="R29" s="211">
        <v>208.68785714285715</v>
      </c>
    </row>
    <row r="30" spans="1:18" ht="18" customHeight="1" thickTop="1" thickBot="1" x14ac:dyDescent="0.3">
      <c r="A30" s="232" t="s">
        <v>153</v>
      </c>
      <c r="B30" s="217">
        <v>117</v>
      </c>
      <c r="C30" s="231" t="str">
        <f t="shared" si="0"/>
        <v>RDJ - CODE 117</v>
      </c>
      <c r="D30" s="215" t="s">
        <v>154</v>
      </c>
      <c r="E30" s="215">
        <v>2</v>
      </c>
      <c r="F30" s="210" t="s">
        <v>155</v>
      </c>
      <c r="G30" s="209" t="s">
        <v>156</v>
      </c>
      <c r="H30" s="246" t="str">
        <f t="shared" si="1"/>
        <v>PS/APK 4 450x450 675² + RMAS-i5 9003 MAT</v>
      </c>
      <c r="I30" s="209"/>
      <c r="J30" s="209" t="s">
        <v>157</v>
      </c>
      <c r="K30" s="241">
        <v>119.90000000000002</v>
      </c>
      <c r="L30" s="241">
        <f>K30*E30</f>
        <v>239.80000000000004</v>
      </c>
      <c r="M30" s="237">
        <v>239.80000000000004</v>
      </c>
      <c r="N30" s="211">
        <v>99.771428571428586</v>
      </c>
      <c r="O30" s="212">
        <v>199.54285714285717</v>
      </c>
      <c r="P30" s="213">
        <f t="shared" si="2"/>
        <v>439.34285714285721</v>
      </c>
      <c r="R30" s="211">
        <v>417.37571428571431</v>
      </c>
    </row>
    <row r="31" spans="1:18" ht="20.25" customHeight="1" thickTop="1" thickBot="1" x14ac:dyDescent="0.3">
      <c r="A31" s="232" t="s">
        <v>153</v>
      </c>
      <c r="B31" s="217">
        <v>119</v>
      </c>
      <c r="C31" s="231" t="str">
        <f t="shared" si="0"/>
        <v>RDJ - CODE 119</v>
      </c>
      <c r="D31" s="215" t="s">
        <v>164</v>
      </c>
      <c r="E31" s="215">
        <v>1</v>
      </c>
      <c r="F31" s="210" t="s">
        <v>155</v>
      </c>
      <c r="G31" s="209" t="s">
        <v>165</v>
      </c>
      <c r="H31" s="246" t="str">
        <f t="shared" si="1"/>
        <v>PS/SRR-A  Diam160  675² + RES-i5 9003 MAT</v>
      </c>
      <c r="I31" s="209"/>
      <c r="J31" s="209" t="s">
        <v>166</v>
      </c>
      <c r="K31" s="241">
        <v>70.142857142857153</v>
      </c>
      <c r="L31" s="241">
        <f>K31*E31</f>
        <v>70.142857142857153</v>
      </c>
      <c r="M31" s="237">
        <v>70.142857142857153</v>
      </c>
      <c r="N31" s="211">
        <v>61.985714285714288</v>
      </c>
      <c r="O31" s="212">
        <v>61.985714285714288</v>
      </c>
      <c r="P31" s="213">
        <f t="shared" si="2"/>
        <v>132.12857142857143</v>
      </c>
      <c r="R31" s="211">
        <v>125.52214285714285</v>
      </c>
    </row>
    <row r="32" spans="1:18" ht="16.5" thickTop="1" thickBot="1" x14ac:dyDescent="0.3">
      <c r="A32" s="232" t="s">
        <v>153</v>
      </c>
      <c r="B32" s="219" t="s">
        <v>167</v>
      </c>
      <c r="C32" s="231" t="str">
        <f t="shared" si="0"/>
        <v>RDJ - CODE D104</v>
      </c>
      <c r="D32" s="209"/>
      <c r="E32" s="209"/>
      <c r="F32" s="210"/>
      <c r="G32" s="209"/>
      <c r="H32" s="246" t="str">
        <f t="shared" si="1"/>
        <v xml:space="preserve"> </v>
      </c>
      <c r="I32" s="209"/>
      <c r="J32" s="209"/>
      <c r="K32" s="241"/>
      <c r="L32" s="241">
        <f>K32*E32</f>
        <v>0</v>
      </c>
      <c r="M32" s="237"/>
      <c r="N32" s="211"/>
      <c r="O32" s="212"/>
      <c r="P32" s="213"/>
      <c r="R32" s="211">
        <v>0</v>
      </c>
    </row>
    <row r="33" spans="1:18" ht="16.5" thickTop="1" thickBot="1" x14ac:dyDescent="0.3">
      <c r="A33" s="232" t="s">
        <v>168</v>
      </c>
      <c r="B33" s="220">
        <v>200</v>
      </c>
      <c r="C33" s="231" t="str">
        <f t="shared" si="0"/>
        <v>RDR - CODE 200</v>
      </c>
      <c r="D33" s="221"/>
      <c r="E33" s="221"/>
      <c r="F33" s="210"/>
      <c r="G33" s="209"/>
      <c r="H33" s="246" t="str">
        <f t="shared" si="1"/>
        <v xml:space="preserve"> </v>
      </c>
      <c r="I33" s="209"/>
      <c r="J33" s="209"/>
      <c r="K33" s="241"/>
      <c r="L33" s="241">
        <f>K33*E33</f>
        <v>0</v>
      </c>
      <c r="M33" s="237"/>
      <c r="N33" s="211"/>
      <c r="O33" s="212"/>
      <c r="P33" s="213"/>
      <c r="R33" s="211">
        <v>0</v>
      </c>
    </row>
    <row r="34" spans="1:18" ht="16.5" thickTop="1" thickBot="1" x14ac:dyDescent="0.3">
      <c r="A34" s="232" t="s">
        <v>168</v>
      </c>
      <c r="B34" s="223">
        <v>201</v>
      </c>
      <c r="C34" s="231" t="str">
        <f t="shared" si="0"/>
        <v>RDR - CODE 201</v>
      </c>
      <c r="D34" s="215" t="s">
        <v>154</v>
      </c>
      <c r="E34" s="215">
        <v>2</v>
      </c>
      <c r="F34" s="210" t="s">
        <v>155</v>
      </c>
      <c r="G34" s="209" t="s">
        <v>169</v>
      </c>
      <c r="H34" s="246" t="str">
        <f t="shared" si="1"/>
        <v>PS-APK 4  375² 375 675²+ RMAS-i5 9003 MAT</v>
      </c>
      <c r="I34" s="209"/>
      <c r="J34" s="209" t="s">
        <v>170</v>
      </c>
      <c r="K34" s="241">
        <v>108.84285714285714</v>
      </c>
      <c r="L34" s="241">
        <f>K34*E34</f>
        <v>217.68571428571428</v>
      </c>
      <c r="M34" s="237">
        <v>108.84285714285714</v>
      </c>
      <c r="N34" s="211">
        <v>91.51428571428572</v>
      </c>
      <c r="O34" s="212">
        <v>91.51428571428572</v>
      </c>
      <c r="P34" s="213">
        <f>M34+O34</f>
        <v>200.35714285714286</v>
      </c>
      <c r="R34" s="211">
        <v>190.33928571428572</v>
      </c>
    </row>
    <row r="35" spans="1:18" ht="48" customHeight="1" thickTop="1" thickBot="1" x14ac:dyDescent="0.3">
      <c r="A35" s="232" t="s">
        <v>168</v>
      </c>
      <c r="B35" s="223">
        <v>202</v>
      </c>
      <c r="C35" s="231" t="str">
        <f t="shared" si="0"/>
        <v>RDR - CODE 202</v>
      </c>
      <c r="D35" s="215" t="s">
        <v>154</v>
      </c>
      <c r="E35" s="215">
        <v>1</v>
      </c>
      <c r="F35" s="210" t="s">
        <v>155</v>
      </c>
      <c r="G35" s="209" t="s">
        <v>171</v>
      </c>
      <c r="H35" s="246" t="str">
        <f t="shared" si="1"/>
        <v>PS/APK- 4 375x375 + RMAS-i5 9003 MAT</v>
      </c>
      <c r="I35" s="209"/>
      <c r="J35" s="209" t="s">
        <v>172</v>
      </c>
      <c r="K35" s="241">
        <v>103.12857142857143</v>
      </c>
      <c r="L35" s="241">
        <f>K35*E35</f>
        <v>103.12857142857143</v>
      </c>
      <c r="M35" s="237">
        <v>103.12857142857143</v>
      </c>
      <c r="N35" s="211">
        <v>85.800000000000011</v>
      </c>
      <c r="O35" s="212">
        <v>85.800000000000011</v>
      </c>
      <c r="P35" s="213">
        <f t="shared" si="2"/>
        <v>188.92857142857144</v>
      </c>
      <c r="R35" s="211">
        <v>179.48214285714286</v>
      </c>
    </row>
    <row r="36" spans="1:18" ht="16.5" thickTop="1" thickBot="1" x14ac:dyDescent="0.3">
      <c r="A36" s="232" t="s">
        <v>168</v>
      </c>
      <c r="B36" s="223">
        <v>203</v>
      </c>
      <c r="C36" s="231" t="str">
        <f t="shared" si="0"/>
        <v>RDR - CODE 203</v>
      </c>
      <c r="D36" s="215" t="s">
        <v>154</v>
      </c>
      <c r="E36" s="215">
        <v>1</v>
      </c>
      <c r="F36" s="210" t="s">
        <v>155</v>
      </c>
      <c r="G36" s="209" t="s">
        <v>162</v>
      </c>
      <c r="H36" s="246" t="str">
        <f t="shared" si="1"/>
        <v>PS/APK-4 375x375 675² + RMAS-i5 9003 MAT</v>
      </c>
      <c r="I36" s="209"/>
      <c r="J36" s="209" t="s">
        <v>163</v>
      </c>
      <c r="K36" s="241">
        <v>108.84285714285714</v>
      </c>
      <c r="L36" s="241">
        <f>K36*E36</f>
        <v>108.84285714285714</v>
      </c>
      <c r="M36" s="237">
        <v>108.84285714285714</v>
      </c>
      <c r="N36" s="211">
        <v>91.51428571428572</v>
      </c>
      <c r="O36" s="212">
        <v>91.51428571428572</v>
      </c>
      <c r="P36" s="213">
        <f t="shared" si="2"/>
        <v>200.35714285714286</v>
      </c>
      <c r="R36" s="211">
        <v>190.33928571428572</v>
      </c>
    </row>
    <row r="37" spans="1:18" ht="16.5" thickTop="1" thickBot="1" x14ac:dyDescent="0.3">
      <c r="A37" s="232" t="s">
        <v>168</v>
      </c>
      <c r="B37" s="223">
        <v>204</v>
      </c>
      <c r="C37" s="231" t="str">
        <f t="shared" si="0"/>
        <v>RDR - CODE 204</v>
      </c>
      <c r="D37" s="215" t="s">
        <v>154</v>
      </c>
      <c r="E37" s="215">
        <v>1</v>
      </c>
      <c r="F37" s="210" t="s">
        <v>155</v>
      </c>
      <c r="G37" s="209" t="s">
        <v>173</v>
      </c>
      <c r="H37" s="246" t="str">
        <f t="shared" si="1"/>
        <v>PS-APK-4 225x225 675² + RMAS-i5 9003 MAT</v>
      </c>
      <c r="I37" s="209"/>
      <c r="J37" s="209" t="s">
        <v>174</v>
      </c>
      <c r="K37" s="241">
        <v>75.3857142857143</v>
      </c>
      <c r="L37" s="241">
        <f>K37*E37</f>
        <v>75.3857142857143</v>
      </c>
      <c r="M37" s="237">
        <v>75.3857142857143</v>
      </c>
      <c r="N37" s="211">
        <v>62.957142857142863</v>
      </c>
      <c r="O37" s="212">
        <v>62.957142857142863</v>
      </c>
      <c r="P37" s="213">
        <f t="shared" si="2"/>
        <v>138.34285714285716</v>
      </c>
      <c r="R37" s="211">
        <v>131.42571428571429</v>
      </c>
    </row>
    <row r="38" spans="1:18" ht="16.5" thickTop="1" thickBot="1" x14ac:dyDescent="0.3">
      <c r="A38" s="232" t="s">
        <v>168</v>
      </c>
      <c r="B38" s="223">
        <v>214</v>
      </c>
      <c r="C38" s="231" t="str">
        <f t="shared" si="0"/>
        <v>RDR - CODE 214</v>
      </c>
      <c r="D38" s="215" t="s">
        <v>154</v>
      </c>
      <c r="E38" s="215">
        <v>1</v>
      </c>
      <c r="F38" s="210" t="s">
        <v>155</v>
      </c>
      <c r="G38" s="209" t="s">
        <v>173</v>
      </c>
      <c r="H38" s="246" t="str">
        <f t="shared" si="1"/>
        <v>PS-APK-4 225x225 675² + RMAS-i5 9003 MAT</v>
      </c>
      <c r="I38" s="209"/>
      <c r="J38" s="209" t="s">
        <v>174</v>
      </c>
      <c r="K38" s="241">
        <v>75.3857142857143</v>
      </c>
      <c r="L38" s="241">
        <f>K38*E38</f>
        <v>75.3857142857143</v>
      </c>
      <c r="M38" s="237">
        <v>75.3857142857143</v>
      </c>
      <c r="N38" s="211">
        <v>62.957142857142863</v>
      </c>
      <c r="O38" s="212">
        <v>62.957142857142863</v>
      </c>
      <c r="P38" s="213">
        <f t="shared" si="2"/>
        <v>138.34285714285716</v>
      </c>
      <c r="R38" s="211">
        <v>131.42571428571429</v>
      </c>
    </row>
    <row r="39" spans="1:18" ht="16.5" thickTop="1" thickBot="1" x14ac:dyDescent="0.3">
      <c r="A39" s="232" t="s">
        <v>168</v>
      </c>
      <c r="B39" s="223">
        <v>215</v>
      </c>
      <c r="C39" s="231" t="str">
        <f t="shared" si="0"/>
        <v>RDR - CODE 215</v>
      </c>
      <c r="D39" s="215" t="s">
        <v>154</v>
      </c>
      <c r="E39" s="215">
        <v>1</v>
      </c>
      <c r="F39" s="210" t="s">
        <v>155</v>
      </c>
      <c r="G39" s="209" t="s">
        <v>173</v>
      </c>
      <c r="H39" s="246" t="str">
        <f t="shared" si="1"/>
        <v>PS-APK-4 225x225 675² + RMAS-i5 9003 MAT</v>
      </c>
      <c r="I39" s="209"/>
      <c r="J39" s="209" t="s">
        <v>174</v>
      </c>
      <c r="K39" s="241">
        <v>75.3857142857143</v>
      </c>
      <c r="L39" s="241">
        <f>K39*E39</f>
        <v>75.3857142857143</v>
      </c>
      <c r="M39" s="237">
        <v>75.3857142857143</v>
      </c>
      <c r="N39" s="211">
        <v>62.957142857142863</v>
      </c>
      <c r="O39" s="212">
        <v>62.957142857142863</v>
      </c>
      <c r="P39" s="213">
        <f t="shared" si="2"/>
        <v>138.34285714285716</v>
      </c>
      <c r="R39" s="211">
        <v>131.42571428571429</v>
      </c>
    </row>
    <row r="40" spans="1:18" ht="16.5" thickTop="1" thickBot="1" x14ac:dyDescent="0.3">
      <c r="A40" s="232" t="s">
        <v>168</v>
      </c>
      <c r="B40" s="223">
        <v>216</v>
      </c>
      <c r="C40" s="231" t="str">
        <f t="shared" si="0"/>
        <v>RDR - CODE 216</v>
      </c>
      <c r="D40" s="215" t="s">
        <v>154</v>
      </c>
      <c r="E40" s="215">
        <v>1</v>
      </c>
      <c r="F40" s="210" t="s">
        <v>155</v>
      </c>
      <c r="G40" s="209" t="s">
        <v>173</v>
      </c>
      <c r="H40" s="246" t="str">
        <f t="shared" si="1"/>
        <v>PS-APK-4 225x225 675² + RMAS-i5 9003 MAT</v>
      </c>
      <c r="I40" s="209"/>
      <c r="J40" s="209" t="s">
        <v>174</v>
      </c>
      <c r="K40" s="241">
        <v>75.3857142857143</v>
      </c>
      <c r="L40" s="241">
        <f>K40*E40</f>
        <v>75.3857142857143</v>
      </c>
      <c r="M40" s="237">
        <v>75.3857142857143</v>
      </c>
      <c r="N40" s="211">
        <v>62.957142857142863</v>
      </c>
      <c r="O40" s="212">
        <v>62.957142857142863</v>
      </c>
      <c r="P40" s="213">
        <f t="shared" si="2"/>
        <v>138.34285714285716</v>
      </c>
      <c r="R40" s="211">
        <v>131.42571428571429</v>
      </c>
    </row>
    <row r="41" spans="1:18" ht="16.5" thickTop="1" thickBot="1" x14ac:dyDescent="0.3">
      <c r="A41" s="232" t="s">
        <v>168</v>
      </c>
      <c r="B41" s="223">
        <v>217</v>
      </c>
      <c r="C41" s="231" t="str">
        <f t="shared" si="0"/>
        <v>RDR - CODE 217</v>
      </c>
      <c r="D41" s="215" t="s">
        <v>164</v>
      </c>
      <c r="E41" s="215">
        <v>1</v>
      </c>
      <c r="F41" s="210" t="s">
        <v>155</v>
      </c>
      <c r="G41" s="209" t="s">
        <v>165</v>
      </c>
      <c r="H41" s="246" t="str">
        <f t="shared" si="1"/>
        <v>PS/SRR-A  Diam160  675² + RES-i5 9003 MAT</v>
      </c>
      <c r="I41" s="209"/>
      <c r="J41" s="209" t="s">
        <v>166</v>
      </c>
      <c r="K41" s="241">
        <v>70.142857142857153</v>
      </c>
      <c r="L41" s="241">
        <f>K41*E41</f>
        <v>70.142857142857153</v>
      </c>
      <c r="M41" s="237">
        <v>70.142857142857153</v>
      </c>
      <c r="N41" s="211">
        <v>61.985714285714288</v>
      </c>
      <c r="O41" s="212">
        <v>61.985714285714288</v>
      </c>
      <c r="P41" s="213">
        <f t="shared" si="2"/>
        <v>132.12857142857143</v>
      </c>
      <c r="R41" s="211">
        <v>125.52214285714285</v>
      </c>
    </row>
    <row r="42" spans="1:18" ht="16.5" thickTop="1" thickBot="1" x14ac:dyDescent="0.3">
      <c r="A42" s="232" t="s">
        <v>168</v>
      </c>
      <c r="B42" s="223">
        <v>218</v>
      </c>
      <c r="C42" s="231" t="str">
        <f t="shared" si="0"/>
        <v>RDR - CODE 218</v>
      </c>
      <c r="D42" s="215" t="s">
        <v>154</v>
      </c>
      <c r="E42" s="215">
        <v>1</v>
      </c>
      <c r="F42" s="210" t="s">
        <v>155</v>
      </c>
      <c r="G42" s="209" t="s">
        <v>156</v>
      </c>
      <c r="H42" s="246" t="str">
        <f t="shared" si="1"/>
        <v>PS/APK 4 450x450 675² + RMAS-i5 9003 MAT</v>
      </c>
      <c r="I42" s="209"/>
      <c r="J42" s="209" t="s">
        <v>157</v>
      </c>
      <c r="K42" s="241">
        <v>119.90000000000002</v>
      </c>
      <c r="L42" s="241">
        <f>K42*E42</f>
        <v>119.90000000000002</v>
      </c>
      <c r="M42" s="237">
        <v>119.90000000000002</v>
      </c>
      <c r="N42" s="211">
        <v>99.771428571428586</v>
      </c>
      <c r="O42" s="212">
        <v>99.771428571428586</v>
      </c>
      <c r="P42" s="213">
        <f t="shared" si="2"/>
        <v>219.67142857142861</v>
      </c>
      <c r="R42" s="211">
        <v>208.68785714285715</v>
      </c>
    </row>
    <row r="43" spans="1:18" ht="16.5" thickTop="1" thickBot="1" x14ac:dyDescent="0.3">
      <c r="A43" s="232" t="s">
        <v>168</v>
      </c>
      <c r="B43" s="223">
        <v>219</v>
      </c>
      <c r="C43" s="231" t="str">
        <f t="shared" si="0"/>
        <v>RDR - CODE 219</v>
      </c>
      <c r="D43" s="215" t="s">
        <v>154</v>
      </c>
      <c r="E43" s="215">
        <v>1</v>
      </c>
      <c r="F43" s="210" t="s">
        <v>155</v>
      </c>
      <c r="G43" s="209" t="s">
        <v>156</v>
      </c>
      <c r="H43" s="246" t="str">
        <f t="shared" si="1"/>
        <v>PS/APK 4 450x450 675² + RMAS-i5 9003 MAT</v>
      </c>
      <c r="I43" s="209"/>
      <c r="J43" s="209" t="s">
        <v>157</v>
      </c>
      <c r="K43" s="241">
        <v>119.90000000000002</v>
      </c>
      <c r="L43" s="241">
        <f>K43*E43</f>
        <v>119.90000000000002</v>
      </c>
      <c r="M43" s="237">
        <v>119.90000000000002</v>
      </c>
      <c r="N43" s="211">
        <v>99.771428571428586</v>
      </c>
      <c r="O43" s="212">
        <v>99.771428571428586</v>
      </c>
      <c r="P43" s="213">
        <f t="shared" si="2"/>
        <v>219.67142857142861</v>
      </c>
      <c r="R43" s="211">
        <v>208.68785714285715</v>
      </c>
    </row>
    <row r="44" spans="1:18" ht="16.5" thickTop="1" thickBot="1" x14ac:dyDescent="0.3">
      <c r="A44" s="232" t="s">
        <v>168</v>
      </c>
      <c r="B44" s="224" t="s">
        <v>175</v>
      </c>
      <c r="C44" s="231" t="str">
        <f t="shared" si="0"/>
        <v>RDR - CODE D205</v>
      </c>
      <c r="D44" s="209"/>
      <c r="E44" s="209"/>
      <c r="F44" s="210"/>
      <c r="G44" s="209"/>
      <c r="H44" s="246" t="str">
        <f t="shared" si="1"/>
        <v xml:space="preserve"> </v>
      </c>
      <c r="I44" s="209"/>
      <c r="J44" s="209"/>
      <c r="K44" s="241"/>
      <c r="L44" s="241">
        <f>K44*E44</f>
        <v>0</v>
      </c>
      <c r="M44" s="237"/>
      <c r="N44" s="211"/>
      <c r="O44" s="212"/>
      <c r="P44" s="213"/>
      <c r="R44" s="211">
        <v>0</v>
      </c>
    </row>
    <row r="45" spans="1:18" ht="15.75" thickTop="1" x14ac:dyDescent="0.25">
      <c r="A45" s="233" t="s">
        <v>176</v>
      </c>
      <c r="B45" s="223">
        <v>301</v>
      </c>
      <c r="C45" s="231" t="str">
        <f t="shared" si="0"/>
        <v>RDD - CODE 301</v>
      </c>
      <c r="D45" s="215" t="s">
        <v>154</v>
      </c>
      <c r="E45" s="215">
        <v>1</v>
      </c>
      <c r="F45" s="210" t="s">
        <v>155</v>
      </c>
      <c r="G45" s="209" t="s">
        <v>156</v>
      </c>
      <c r="H45" s="246" t="str">
        <f t="shared" si="1"/>
        <v>PS/APK 4 450x450 675² + RMAS-i5 9003 MAT</v>
      </c>
      <c r="I45" s="209"/>
      <c r="J45" s="209" t="s">
        <v>177</v>
      </c>
      <c r="K45" s="241">
        <v>119.90000000000002</v>
      </c>
      <c r="L45" s="241">
        <f>K45*E45</f>
        <v>119.90000000000002</v>
      </c>
      <c r="M45" s="237">
        <v>119.90000000000002</v>
      </c>
      <c r="N45" s="211">
        <v>99.771428571428586</v>
      </c>
      <c r="O45" s="212">
        <v>99.771428571428586</v>
      </c>
      <c r="P45" s="213">
        <f t="shared" si="2"/>
        <v>219.67142857142861</v>
      </c>
      <c r="R45" s="211">
        <v>208.68785714285715</v>
      </c>
    </row>
    <row r="46" spans="1:18" x14ac:dyDescent="0.25">
      <c r="A46" s="233" t="s">
        <v>176</v>
      </c>
      <c r="B46" s="223">
        <v>302</v>
      </c>
      <c r="C46" s="231" t="str">
        <f t="shared" si="0"/>
        <v>RDD - CODE 302</v>
      </c>
      <c r="D46" s="215" t="s">
        <v>154</v>
      </c>
      <c r="E46" s="215">
        <v>1</v>
      </c>
      <c r="F46" s="210" t="s">
        <v>155</v>
      </c>
      <c r="G46" s="209" t="s">
        <v>156</v>
      </c>
      <c r="H46" s="246" t="str">
        <f t="shared" si="1"/>
        <v>PS/APK 4 450x450 675² + RMAS-i5 9003 MAT</v>
      </c>
      <c r="I46" s="209"/>
      <c r="J46" s="209" t="s">
        <v>177</v>
      </c>
      <c r="K46" s="241">
        <v>119.90000000000002</v>
      </c>
      <c r="L46" s="241">
        <f>K46*E46</f>
        <v>119.90000000000002</v>
      </c>
      <c r="M46" s="237">
        <v>119.90000000000002</v>
      </c>
      <c r="N46" s="211">
        <v>99.771428571428586</v>
      </c>
      <c r="O46" s="212">
        <v>99.771428571428586</v>
      </c>
      <c r="P46" s="213">
        <f t="shared" si="2"/>
        <v>219.67142857142861</v>
      </c>
      <c r="R46" s="211">
        <v>208.68785714285715</v>
      </c>
    </row>
    <row r="47" spans="1:18" x14ac:dyDescent="0.25">
      <c r="A47" s="233" t="s">
        <v>176</v>
      </c>
      <c r="B47" s="223">
        <v>303</v>
      </c>
      <c r="C47" s="231" t="str">
        <f t="shared" si="0"/>
        <v>RDD - CODE 303</v>
      </c>
      <c r="D47" s="216"/>
      <c r="E47" s="216"/>
      <c r="F47" s="210"/>
      <c r="G47" s="209"/>
      <c r="H47" s="246" t="str">
        <f t="shared" si="1"/>
        <v xml:space="preserve"> </v>
      </c>
      <c r="I47" s="209"/>
      <c r="J47" s="209"/>
      <c r="K47" s="241"/>
      <c r="L47" s="241">
        <f>K47*E47</f>
        <v>0</v>
      </c>
      <c r="M47" s="237"/>
      <c r="N47" s="211">
        <v>0</v>
      </c>
      <c r="O47" s="212"/>
      <c r="P47" s="213"/>
      <c r="R47" s="211">
        <v>0</v>
      </c>
    </row>
    <row r="48" spans="1:18" x14ac:dyDescent="0.25">
      <c r="A48" s="233" t="s">
        <v>176</v>
      </c>
      <c r="B48" s="223">
        <v>304</v>
      </c>
      <c r="C48" s="231" t="str">
        <f t="shared" si="0"/>
        <v>RDD - CODE 304</v>
      </c>
      <c r="D48" s="215" t="s">
        <v>154</v>
      </c>
      <c r="E48" s="215">
        <v>1</v>
      </c>
      <c r="F48" s="210" t="s">
        <v>155</v>
      </c>
      <c r="G48" s="209" t="s">
        <v>156</v>
      </c>
      <c r="H48" s="246" t="str">
        <f t="shared" si="1"/>
        <v>PS/APK 4 450x450 675² + RMAS-i5 9003 MAT</v>
      </c>
      <c r="I48" s="209"/>
      <c r="J48" s="209" t="s">
        <v>177</v>
      </c>
      <c r="K48" s="241">
        <v>119.90000000000002</v>
      </c>
      <c r="L48" s="241">
        <f>K48*E48</f>
        <v>119.90000000000002</v>
      </c>
      <c r="M48" s="237">
        <v>119.90000000000002</v>
      </c>
      <c r="N48" s="211">
        <v>99.771428571428586</v>
      </c>
      <c r="O48" s="212">
        <v>99.771428571428586</v>
      </c>
      <c r="P48" s="213">
        <f t="shared" si="2"/>
        <v>219.67142857142861</v>
      </c>
      <c r="R48" s="211">
        <v>208.68785714285715</v>
      </c>
    </row>
    <row r="49" spans="1:18" x14ac:dyDescent="0.25">
      <c r="A49" s="233" t="s">
        <v>176</v>
      </c>
      <c r="B49" s="223">
        <v>305</v>
      </c>
      <c r="C49" s="231" t="str">
        <f t="shared" si="0"/>
        <v>RDD - CODE 305</v>
      </c>
      <c r="D49" s="215" t="s">
        <v>154</v>
      </c>
      <c r="E49" s="215">
        <v>1</v>
      </c>
      <c r="F49" s="210" t="s">
        <v>155</v>
      </c>
      <c r="G49" s="209" t="s">
        <v>156</v>
      </c>
      <c r="H49" s="246" t="str">
        <f t="shared" si="1"/>
        <v>PS/APK 4 450x450 675² + RMAS-i5 9003 MAT</v>
      </c>
      <c r="I49" s="209"/>
      <c r="J49" s="209" t="s">
        <v>177</v>
      </c>
      <c r="K49" s="241">
        <v>119.90000000000002</v>
      </c>
      <c r="L49" s="241">
        <f>K49*E49</f>
        <v>119.90000000000002</v>
      </c>
      <c r="M49" s="237">
        <v>119.90000000000002</v>
      </c>
      <c r="N49" s="211">
        <v>99.771428571428586</v>
      </c>
      <c r="O49" s="212">
        <v>99.771428571428586</v>
      </c>
      <c r="P49" s="213">
        <f t="shared" si="2"/>
        <v>219.67142857142861</v>
      </c>
      <c r="R49" s="211">
        <v>208.68785714285715</v>
      </c>
    </row>
    <row r="50" spans="1:18" x14ac:dyDescent="0.25">
      <c r="A50" s="233" t="s">
        <v>176</v>
      </c>
      <c r="B50" s="223">
        <v>306</v>
      </c>
      <c r="C50" s="231" t="str">
        <f t="shared" si="0"/>
        <v>RDD - CODE 306</v>
      </c>
      <c r="D50" s="215" t="s">
        <v>154</v>
      </c>
      <c r="E50" s="215">
        <v>1</v>
      </c>
      <c r="F50" s="210" t="s">
        <v>155</v>
      </c>
      <c r="G50" s="209" t="s">
        <v>162</v>
      </c>
      <c r="H50" s="246" t="str">
        <f t="shared" si="1"/>
        <v>PS/APK-4 375x375 675² + RMAS-i5 9003 MAT</v>
      </c>
      <c r="I50" s="209"/>
      <c r="J50" s="209" t="s">
        <v>163</v>
      </c>
      <c r="K50" s="241">
        <v>108.84285714285714</v>
      </c>
      <c r="L50" s="241">
        <f>K50*E50</f>
        <v>108.84285714285714</v>
      </c>
      <c r="M50" s="237">
        <v>108.84285714285714</v>
      </c>
      <c r="N50" s="211">
        <v>91.51428571428572</v>
      </c>
      <c r="O50" s="212">
        <v>91.51428571428572</v>
      </c>
      <c r="P50" s="213">
        <f t="shared" si="2"/>
        <v>200.35714285714286</v>
      </c>
      <c r="R50" s="211">
        <v>190.33928571428572</v>
      </c>
    </row>
    <row r="51" spans="1:18" x14ac:dyDescent="0.25">
      <c r="A51" s="233" t="s">
        <v>176</v>
      </c>
      <c r="B51" s="223">
        <v>307</v>
      </c>
      <c r="C51" s="231" t="str">
        <f t="shared" si="0"/>
        <v>RDD - CODE 307</v>
      </c>
      <c r="D51" s="215" t="s">
        <v>154</v>
      </c>
      <c r="E51" s="215">
        <v>1</v>
      </c>
      <c r="F51" s="210" t="s">
        <v>155</v>
      </c>
      <c r="G51" s="209" t="s">
        <v>162</v>
      </c>
      <c r="H51" s="246" t="str">
        <f t="shared" si="1"/>
        <v>PS/APK-4 375x375 675² + RMAS-i5 9003 MAT</v>
      </c>
      <c r="I51" s="209"/>
      <c r="J51" s="209" t="s">
        <v>163</v>
      </c>
      <c r="K51" s="241">
        <v>108.84285714285714</v>
      </c>
      <c r="L51" s="241">
        <f>K51*E51</f>
        <v>108.84285714285714</v>
      </c>
      <c r="M51" s="237">
        <v>108.84285714285714</v>
      </c>
      <c r="N51" s="211">
        <v>91.51428571428572</v>
      </c>
      <c r="O51" s="212">
        <v>91.51428571428572</v>
      </c>
      <c r="P51" s="213">
        <f t="shared" si="2"/>
        <v>200.35714285714286</v>
      </c>
      <c r="R51" s="211">
        <v>190.33928571428572</v>
      </c>
    </row>
    <row r="52" spans="1:18" x14ac:dyDescent="0.25">
      <c r="A52" s="233" t="s">
        <v>176</v>
      </c>
      <c r="B52" s="223">
        <v>308</v>
      </c>
      <c r="C52" s="231" t="str">
        <f t="shared" si="0"/>
        <v>RDD - CODE 308</v>
      </c>
      <c r="D52" s="215" t="s">
        <v>154</v>
      </c>
      <c r="E52" s="215">
        <v>1</v>
      </c>
      <c r="F52" s="210" t="s">
        <v>155</v>
      </c>
      <c r="G52" s="209" t="s">
        <v>156</v>
      </c>
      <c r="H52" s="246" t="str">
        <f t="shared" si="1"/>
        <v>PS/APK 4 450x450 675² + RMAS-i5 9003 MAT</v>
      </c>
      <c r="I52" s="209"/>
      <c r="J52" s="209" t="s">
        <v>177</v>
      </c>
      <c r="K52" s="241">
        <v>119.90000000000002</v>
      </c>
      <c r="L52" s="241">
        <f>K52*E52</f>
        <v>119.90000000000002</v>
      </c>
      <c r="M52" s="237">
        <v>119.90000000000002</v>
      </c>
      <c r="N52" s="211">
        <v>99.771428571428586</v>
      </c>
      <c r="O52" s="212">
        <v>99.771428571428586</v>
      </c>
      <c r="P52" s="213">
        <f t="shared" si="2"/>
        <v>219.67142857142861</v>
      </c>
      <c r="R52" s="211">
        <v>208.68785714285715</v>
      </c>
    </row>
    <row r="53" spans="1:18" x14ac:dyDescent="0.25">
      <c r="A53" s="233" t="s">
        <v>176</v>
      </c>
      <c r="B53" s="223">
        <v>309</v>
      </c>
      <c r="C53" s="231" t="str">
        <f t="shared" si="0"/>
        <v>RDD - CODE 309</v>
      </c>
      <c r="D53" s="215" t="s">
        <v>154</v>
      </c>
      <c r="E53" s="215">
        <v>1</v>
      </c>
      <c r="F53" s="210" t="s">
        <v>155</v>
      </c>
      <c r="G53" s="209" t="s">
        <v>178</v>
      </c>
      <c r="H53" s="246" t="str">
        <f t="shared" si="1"/>
        <v>PS-APK 4 150x150 675² + RMAS-i5 9003 MAT</v>
      </c>
      <c r="I53" s="209"/>
      <c r="J53" s="209" t="s">
        <v>179</v>
      </c>
      <c r="K53" s="241">
        <v>60.485714285714295</v>
      </c>
      <c r="L53" s="241">
        <f>K53*E53</f>
        <v>60.485714285714295</v>
      </c>
      <c r="M53" s="237">
        <v>60.485714285714295</v>
      </c>
      <c r="N53" s="211">
        <v>50.228571428571428</v>
      </c>
      <c r="O53" s="212">
        <v>50.228571428571428</v>
      </c>
      <c r="P53" s="213">
        <f t="shared" si="2"/>
        <v>110.71428571428572</v>
      </c>
      <c r="R53" s="211">
        <v>105.17857142857143</v>
      </c>
    </row>
    <row r="54" spans="1:18" x14ac:dyDescent="0.25">
      <c r="A54" s="233" t="s">
        <v>176</v>
      </c>
      <c r="B54" s="223">
        <v>310</v>
      </c>
      <c r="C54" s="231" t="str">
        <f t="shared" si="0"/>
        <v>RDD - CODE 310</v>
      </c>
      <c r="D54" s="215" t="s">
        <v>154</v>
      </c>
      <c r="E54" s="215">
        <v>1</v>
      </c>
      <c r="F54" s="210" t="s">
        <v>155</v>
      </c>
      <c r="G54" s="209" t="s">
        <v>178</v>
      </c>
      <c r="H54" s="246" t="str">
        <f t="shared" si="1"/>
        <v>PS-APK 4 150x150 675² + RMAS-i5 9003 MAT</v>
      </c>
      <c r="I54" s="209"/>
      <c r="J54" s="209" t="s">
        <v>179</v>
      </c>
      <c r="K54" s="241">
        <v>60.485714285714295</v>
      </c>
      <c r="L54" s="241">
        <f>K54*E54</f>
        <v>60.485714285714295</v>
      </c>
      <c r="M54" s="237">
        <v>60.485714285714295</v>
      </c>
      <c r="N54" s="211">
        <v>50.228571428571428</v>
      </c>
      <c r="O54" s="212">
        <v>50.228571428571428</v>
      </c>
      <c r="P54" s="213">
        <f t="shared" si="2"/>
        <v>110.71428571428572</v>
      </c>
      <c r="R54" s="211">
        <v>105.17857142857143</v>
      </c>
    </row>
    <row r="55" spans="1:18" x14ac:dyDescent="0.25">
      <c r="A55" s="233" t="s">
        <v>176</v>
      </c>
      <c r="B55" s="223">
        <v>311</v>
      </c>
      <c r="C55" s="231" t="str">
        <f t="shared" si="0"/>
        <v>RDD - CODE 311</v>
      </c>
      <c r="D55" s="215" t="s">
        <v>154</v>
      </c>
      <c r="E55" s="215">
        <v>1</v>
      </c>
      <c r="F55" s="210" t="s">
        <v>155</v>
      </c>
      <c r="G55" s="209" t="s">
        <v>156</v>
      </c>
      <c r="H55" s="246" t="str">
        <f t="shared" si="1"/>
        <v>PS/APK 4 450x450 675² + RMAS-i5 9003 MAT</v>
      </c>
      <c r="I55" s="209"/>
      <c r="J55" s="209" t="s">
        <v>177</v>
      </c>
      <c r="K55" s="241">
        <v>119.90000000000002</v>
      </c>
      <c r="L55" s="241">
        <f>K55*E55</f>
        <v>119.90000000000002</v>
      </c>
      <c r="M55" s="237">
        <v>119.90000000000002</v>
      </c>
      <c r="N55" s="211">
        <v>99.771428571428586</v>
      </c>
      <c r="O55" s="212">
        <v>99.771428571428586</v>
      </c>
      <c r="P55" s="213">
        <f t="shared" si="2"/>
        <v>219.67142857142861</v>
      </c>
      <c r="R55" s="211">
        <v>208.68785714285715</v>
      </c>
    </row>
    <row r="56" spans="1:18" x14ac:dyDescent="0.25">
      <c r="A56" s="233" t="s">
        <v>176</v>
      </c>
      <c r="B56" s="223">
        <v>312</v>
      </c>
      <c r="C56" s="231" t="str">
        <f t="shared" si="0"/>
        <v>RDD - CODE 312</v>
      </c>
      <c r="D56" s="215" t="s">
        <v>154</v>
      </c>
      <c r="E56" s="215">
        <v>1</v>
      </c>
      <c r="F56" s="210" t="s">
        <v>155</v>
      </c>
      <c r="G56" s="209" t="s">
        <v>162</v>
      </c>
      <c r="H56" s="246" t="str">
        <f t="shared" si="1"/>
        <v>PS/APK-4 375x375 675² + RMAS-i5 9003 MAT</v>
      </c>
      <c r="I56" s="209"/>
      <c r="J56" s="209" t="s">
        <v>163</v>
      </c>
      <c r="K56" s="241">
        <v>108.84285714285714</v>
      </c>
      <c r="L56" s="241">
        <f>K56*E56</f>
        <v>108.84285714285714</v>
      </c>
      <c r="M56" s="237">
        <v>108.84285714285714</v>
      </c>
      <c r="N56" s="211">
        <v>91.51428571428572</v>
      </c>
      <c r="O56" s="212">
        <v>91.51428571428572</v>
      </c>
      <c r="P56" s="213">
        <f t="shared" si="2"/>
        <v>200.35714285714286</v>
      </c>
      <c r="R56" s="211">
        <v>190.33928571428572</v>
      </c>
    </row>
    <row r="57" spans="1:18" x14ac:dyDescent="0.25">
      <c r="A57" s="233" t="s">
        <v>176</v>
      </c>
      <c r="B57" s="225">
        <v>313</v>
      </c>
      <c r="C57" s="231" t="str">
        <f t="shared" si="0"/>
        <v>RDD - CODE 313</v>
      </c>
      <c r="D57" s="215" t="s">
        <v>154</v>
      </c>
      <c r="E57" s="215">
        <v>1</v>
      </c>
      <c r="F57" s="210" t="s">
        <v>155</v>
      </c>
      <c r="G57" s="209" t="s">
        <v>162</v>
      </c>
      <c r="H57" s="246" t="str">
        <f t="shared" si="1"/>
        <v>PS/APK-4 375x375 675² + RMAS-i5 9003 MAT</v>
      </c>
      <c r="I57" s="209"/>
      <c r="J57" s="209" t="s">
        <v>163</v>
      </c>
      <c r="K57" s="241">
        <v>108.84285714285714</v>
      </c>
      <c r="L57" s="241">
        <f>K57*E57</f>
        <v>108.84285714285714</v>
      </c>
      <c r="M57" s="237">
        <v>108.84285714285714</v>
      </c>
      <c r="N57" s="211">
        <v>91.51428571428572</v>
      </c>
      <c r="O57" s="212">
        <v>91.51428571428572</v>
      </c>
      <c r="P57" s="213">
        <f>M57+O57</f>
        <v>200.35714285714286</v>
      </c>
      <c r="R57" s="211">
        <v>190.33928571428572</v>
      </c>
    </row>
    <row r="58" spans="1:18" x14ac:dyDescent="0.25">
      <c r="A58" s="226"/>
      <c r="B58" s="209"/>
      <c r="C58" s="231"/>
      <c r="D58" s="215"/>
      <c r="F58" s="210" t="s">
        <v>155</v>
      </c>
      <c r="G58" s="227"/>
      <c r="H58" s="246" t="str">
        <f t="shared" si="1"/>
        <v xml:space="preserve"> 9003 MAT</v>
      </c>
      <c r="I58" s="209"/>
      <c r="J58" s="209" t="s">
        <v>180</v>
      </c>
      <c r="K58" s="241"/>
      <c r="L58" s="241">
        <f>K58*E58</f>
        <v>0</v>
      </c>
      <c r="M58" s="237"/>
      <c r="N58" s="211">
        <v>36.057142857142864</v>
      </c>
      <c r="O58" s="212">
        <v>1947.0857142857146</v>
      </c>
      <c r="P58" s="213">
        <f>N58+O58</f>
        <v>1983.1428571428576</v>
      </c>
      <c r="R58" s="228">
        <v>1883.9857142857145</v>
      </c>
    </row>
    <row r="59" spans="1:18" x14ac:dyDescent="0.25">
      <c r="C59" s="231" t="s">
        <v>183</v>
      </c>
      <c r="D59" s="209" t="s">
        <v>154</v>
      </c>
      <c r="E59" s="209">
        <v>1</v>
      </c>
      <c r="F59" s="210" t="s">
        <v>155</v>
      </c>
      <c r="G59" s="209" t="s">
        <v>157</v>
      </c>
      <c r="H59" s="246" t="str">
        <f t="shared" si="1"/>
        <v>PS/APK 4 450x450 675²  + RMAS 9003 MAT</v>
      </c>
      <c r="K59" s="239">
        <v>99.771428571428586</v>
      </c>
      <c r="L59" s="241">
        <f>K59*E59</f>
        <v>99.771428571428586</v>
      </c>
      <c r="M59" s="238">
        <v>99.771428571428586</v>
      </c>
    </row>
    <row r="60" spans="1:18" x14ac:dyDescent="0.25">
      <c r="C60" s="231" t="s">
        <v>184</v>
      </c>
      <c r="D60" s="215"/>
      <c r="E60" s="215"/>
      <c r="F60" s="210"/>
      <c r="G60" s="216"/>
      <c r="H60" s="246" t="str">
        <f t="shared" si="1"/>
        <v xml:space="preserve"> </v>
      </c>
      <c r="L60" s="241">
        <f>K60*E60</f>
        <v>0</v>
      </c>
      <c r="M60" s="238"/>
    </row>
    <row r="61" spans="1:18" x14ac:dyDescent="0.25">
      <c r="C61" s="231" t="s">
        <v>185</v>
      </c>
      <c r="D61" s="215" t="s">
        <v>158</v>
      </c>
      <c r="E61" s="215"/>
      <c r="F61" s="210"/>
      <c r="G61" s="209"/>
      <c r="H61" s="246" t="str">
        <f t="shared" si="1"/>
        <v xml:space="preserve"> </v>
      </c>
      <c r="L61" s="241">
        <f>K61*E61</f>
        <v>0</v>
      </c>
      <c r="M61" s="238"/>
    </row>
    <row r="62" spans="1:18" x14ac:dyDescent="0.25">
      <c r="C62" s="231" t="s">
        <v>186</v>
      </c>
      <c r="D62" s="215" t="s">
        <v>154</v>
      </c>
      <c r="E62" s="209">
        <v>1</v>
      </c>
      <c r="F62" s="210" t="s">
        <v>155</v>
      </c>
      <c r="G62" s="209" t="s">
        <v>160</v>
      </c>
      <c r="H62" s="246" t="str">
        <f t="shared" si="1"/>
        <v>PS/APK- 4 150x150 + RMAS  9003 MAT</v>
      </c>
      <c r="K62" s="239">
        <v>48.671428571428578</v>
      </c>
      <c r="L62" s="241">
        <f>K62*E62</f>
        <v>48.671428571428578</v>
      </c>
      <c r="M62" s="238">
        <v>48.671428571428578</v>
      </c>
    </row>
    <row r="63" spans="1:18" x14ac:dyDescent="0.25">
      <c r="C63" s="231" t="s">
        <v>187</v>
      </c>
      <c r="D63" s="215" t="s">
        <v>154</v>
      </c>
      <c r="E63" s="215">
        <v>1</v>
      </c>
      <c r="F63" s="210" t="s">
        <v>155</v>
      </c>
      <c r="G63" s="209" t="s">
        <v>161</v>
      </c>
      <c r="H63" s="246" t="str">
        <f t="shared" si="1"/>
        <v>PS/APK- 4 150x150 + RMAS 9003 MAT</v>
      </c>
      <c r="K63" s="239">
        <v>48.671428571428578</v>
      </c>
      <c r="L63" s="241">
        <f>K63*E63</f>
        <v>48.671428571428578</v>
      </c>
      <c r="M63" s="238">
        <v>48.671428571428578</v>
      </c>
    </row>
    <row r="64" spans="1:18" x14ac:dyDescent="0.25">
      <c r="C64" s="231" t="s">
        <v>188</v>
      </c>
      <c r="D64" s="215" t="s">
        <v>154</v>
      </c>
      <c r="E64" s="215">
        <v>1</v>
      </c>
      <c r="F64" s="210" t="s">
        <v>155</v>
      </c>
      <c r="G64" s="209" t="s">
        <v>163</v>
      </c>
      <c r="H64" s="246" t="str">
        <f t="shared" si="1"/>
        <v>PS/APK-4 375x375 675² + RMAS 9003 MAT</v>
      </c>
      <c r="K64" s="239">
        <v>91.51428571428572</v>
      </c>
      <c r="L64" s="241">
        <f>K64*E64</f>
        <v>91.51428571428572</v>
      </c>
      <c r="M64" s="238">
        <v>91.51428571428572</v>
      </c>
    </row>
    <row r="65" spans="3:13" x14ac:dyDescent="0.25">
      <c r="C65" s="231" t="s">
        <v>189</v>
      </c>
      <c r="D65" s="215" t="s">
        <v>154</v>
      </c>
      <c r="E65" s="209">
        <v>1</v>
      </c>
      <c r="F65" s="210" t="s">
        <v>155</v>
      </c>
      <c r="G65" s="209" t="s">
        <v>163</v>
      </c>
      <c r="H65" s="246" t="str">
        <f t="shared" si="1"/>
        <v>PS/APK-4 375x375 675² + RMAS 9003 MAT</v>
      </c>
      <c r="K65" s="239">
        <v>91.51428571428572</v>
      </c>
      <c r="L65" s="241">
        <f>K65*E65</f>
        <v>91.51428571428572</v>
      </c>
      <c r="M65" s="238">
        <v>91.51428571428572</v>
      </c>
    </row>
    <row r="66" spans="3:13" x14ac:dyDescent="0.25">
      <c r="C66" s="231" t="s">
        <v>190</v>
      </c>
      <c r="D66" s="215" t="s">
        <v>154</v>
      </c>
      <c r="E66" s="209">
        <v>1</v>
      </c>
      <c r="F66" s="210" t="s">
        <v>155</v>
      </c>
      <c r="G66" s="209" t="s">
        <v>163</v>
      </c>
      <c r="H66" s="246" t="str">
        <f t="shared" si="1"/>
        <v>PS/APK-4 375x375 675² + RMAS 9003 MAT</v>
      </c>
      <c r="K66" s="239">
        <v>91.51428571428572</v>
      </c>
      <c r="L66" s="241">
        <f>K66*E66</f>
        <v>91.51428571428572</v>
      </c>
      <c r="M66" s="238">
        <v>91.51428571428572</v>
      </c>
    </row>
    <row r="67" spans="3:13" x14ac:dyDescent="0.25">
      <c r="C67" s="231" t="s">
        <v>191</v>
      </c>
      <c r="D67" s="215" t="s">
        <v>154</v>
      </c>
      <c r="E67" s="218">
        <v>1</v>
      </c>
      <c r="F67" s="210" t="s">
        <v>155</v>
      </c>
      <c r="G67" s="209" t="s">
        <v>157</v>
      </c>
      <c r="H67" s="246" t="str">
        <f t="shared" si="1"/>
        <v>PS/APK 4 450x450 675²  + RMAS 9003 MAT</v>
      </c>
      <c r="K67" s="239">
        <v>99.771428571428586</v>
      </c>
      <c r="L67" s="241">
        <f>K67*E67</f>
        <v>99.771428571428586</v>
      </c>
      <c r="M67" s="238">
        <v>99.771428571428586</v>
      </c>
    </row>
    <row r="68" spans="3:13" x14ac:dyDescent="0.25">
      <c r="C68" s="231" t="s">
        <v>192</v>
      </c>
      <c r="D68" s="215" t="s">
        <v>154</v>
      </c>
      <c r="E68" s="209">
        <v>2</v>
      </c>
      <c r="F68" s="210" t="s">
        <v>155</v>
      </c>
      <c r="G68" s="209" t="s">
        <v>157</v>
      </c>
      <c r="H68" s="246" t="str">
        <f t="shared" si="1"/>
        <v>PS/APK 4 450x450 675²  + RMAS 9003 MAT</v>
      </c>
      <c r="K68" s="239">
        <v>99.771428571428586</v>
      </c>
      <c r="L68" s="241">
        <f>K68*E68</f>
        <v>199.54285714285717</v>
      </c>
      <c r="M68" s="238">
        <v>199.54285714285717</v>
      </c>
    </row>
    <row r="69" spans="3:13" x14ac:dyDescent="0.25">
      <c r="C69" s="231" t="s">
        <v>193</v>
      </c>
      <c r="D69" s="215" t="s">
        <v>164</v>
      </c>
      <c r="E69" s="209">
        <v>1</v>
      </c>
      <c r="F69" s="210" t="s">
        <v>155</v>
      </c>
      <c r="G69" s="209" t="s">
        <v>166</v>
      </c>
      <c r="H69" s="246" t="str">
        <f t="shared" si="1"/>
        <v>PS/SRR-A  Diam160  675² + RES 9003 MAT</v>
      </c>
      <c r="K69" s="239">
        <v>61.985714285714288</v>
      </c>
      <c r="L69" s="241">
        <f>K69*E69</f>
        <v>61.985714285714288</v>
      </c>
      <c r="M69" s="238">
        <v>61.985714285714288</v>
      </c>
    </row>
    <row r="70" spans="3:13" x14ac:dyDescent="0.25">
      <c r="C70" s="231" t="s">
        <v>194</v>
      </c>
      <c r="D70" s="209"/>
      <c r="E70" s="209"/>
      <c r="F70" s="210"/>
      <c r="G70" s="209"/>
      <c r="H70" s="246" t="str">
        <f t="shared" si="1"/>
        <v xml:space="preserve"> </v>
      </c>
      <c r="L70" s="241">
        <f>K70*E70</f>
        <v>0</v>
      </c>
      <c r="M70" s="238"/>
    </row>
    <row r="71" spans="3:13" x14ac:dyDescent="0.25">
      <c r="C71" s="231" t="s">
        <v>195</v>
      </c>
      <c r="D71" s="221"/>
      <c r="E71" s="222"/>
      <c r="F71" s="210"/>
      <c r="G71" s="209"/>
      <c r="H71" s="246" t="str">
        <f t="shared" si="1"/>
        <v xml:space="preserve"> </v>
      </c>
      <c r="L71" s="241">
        <f>K71*E71</f>
        <v>0</v>
      </c>
      <c r="M71" s="238"/>
    </row>
    <row r="72" spans="3:13" x14ac:dyDescent="0.25">
      <c r="C72" s="231" t="s">
        <v>196</v>
      </c>
      <c r="D72" s="215" t="s">
        <v>154</v>
      </c>
      <c r="E72" s="209">
        <v>2</v>
      </c>
      <c r="F72" s="210" t="s">
        <v>155</v>
      </c>
      <c r="G72" s="209" t="s">
        <v>170</v>
      </c>
      <c r="H72" s="246" t="str">
        <f t="shared" si="1"/>
        <v>PS-APK 4 375² 375 675² 9003 MAT</v>
      </c>
      <c r="K72" s="239">
        <v>91.51428571428572</v>
      </c>
      <c r="L72" s="241">
        <f>K72*E72</f>
        <v>183.02857142857144</v>
      </c>
      <c r="M72" s="238">
        <v>91.51428571428572</v>
      </c>
    </row>
    <row r="73" spans="3:13" x14ac:dyDescent="0.25">
      <c r="C73" s="231" t="s">
        <v>197</v>
      </c>
      <c r="D73" s="215" t="s">
        <v>154</v>
      </c>
      <c r="E73" s="209"/>
      <c r="F73" s="210" t="s">
        <v>155</v>
      </c>
      <c r="G73" s="209" t="s">
        <v>172</v>
      </c>
      <c r="H73" s="246" t="str">
        <f t="shared" si="1"/>
        <v>PS/APK- 4 375x375 + RMAS 9003 MAT</v>
      </c>
      <c r="K73" s="239">
        <v>85.800000000000011</v>
      </c>
      <c r="L73" s="241">
        <f>K73*E73</f>
        <v>0</v>
      </c>
      <c r="M73" s="238">
        <v>85.800000000000011</v>
      </c>
    </row>
    <row r="74" spans="3:13" x14ac:dyDescent="0.25">
      <c r="C74" s="231" t="s">
        <v>198</v>
      </c>
      <c r="D74" s="215" t="s">
        <v>154</v>
      </c>
      <c r="E74" s="209">
        <v>1</v>
      </c>
      <c r="F74" s="210" t="s">
        <v>155</v>
      </c>
      <c r="G74" s="209" t="s">
        <v>163</v>
      </c>
      <c r="H74" s="246" t="str">
        <f t="shared" si="1"/>
        <v>PS/APK-4 375x375 675² + RMAS 9003 MAT</v>
      </c>
      <c r="K74" s="239">
        <v>91.51428571428572</v>
      </c>
      <c r="L74" s="241">
        <f>K74*E74</f>
        <v>91.51428571428572</v>
      </c>
      <c r="M74" s="238">
        <v>91.51428571428572</v>
      </c>
    </row>
    <row r="75" spans="3:13" x14ac:dyDescent="0.25">
      <c r="C75" s="231" t="s">
        <v>199</v>
      </c>
      <c r="D75" s="215" t="s">
        <v>154</v>
      </c>
      <c r="E75" s="209">
        <v>1</v>
      </c>
      <c r="F75" s="210" t="s">
        <v>155</v>
      </c>
      <c r="G75" s="209" t="s">
        <v>174</v>
      </c>
      <c r="H75" s="246" t="str">
        <f t="shared" si="1"/>
        <v>PS-APK-4 225x225 675² + RMAS 9003 MAT</v>
      </c>
      <c r="K75" s="239">
        <v>62.957142857142863</v>
      </c>
      <c r="L75" s="241">
        <f>K75*E75</f>
        <v>62.957142857142863</v>
      </c>
      <c r="M75" s="238">
        <v>62.957142857142863</v>
      </c>
    </row>
    <row r="76" spans="3:13" x14ac:dyDescent="0.25">
      <c r="C76" s="231" t="s">
        <v>200</v>
      </c>
      <c r="D76" s="215" t="s">
        <v>154</v>
      </c>
      <c r="E76" s="209">
        <v>1</v>
      </c>
      <c r="F76" s="210" t="s">
        <v>155</v>
      </c>
      <c r="G76" s="209" t="s">
        <v>174</v>
      </c>
      <c r="H76" s="246" t="str">
        <f t="shared" si="1"/>
        <v>PS-APK-4 225x225 675² + RMAS 9003 MAT</v>
      </c>
      <c r="K76" s="239">
        <v>62.957142857142863</v>
      </c>
      <c r="L76" s="241">
        <f>K76*E76</f>
        <v>62.957142857142863</v>
      </c>
      <c r="M76" s="238">
        <v>62.957142857142863</v>
      </c>
    </row>
    <row r="77" spans="3:13" x14ac:dyDescent="0.25">
      <c r="C77" s="231" t="s">
        <v>201</v>
      </c>
      <c r="D77" s="215" t="s">
        <v>154</v>
      </c>
      <c r="E77" s="209">
        <v>1</v>
      </c>
      <c r="F77" s="210" t="s">
        <v>155</v>
      </c>
      <c r="G77" s="209" t="s">
        <v>174</v>
      </c>
      <c r="H77" s="246" t="str">
        <f t="shared" si="1"/>
        <v>PS-APK-4 225x225 675² + RMAS 9003 MAT</v>
      </c>
      <c r="K77" s="239">
        <v>62.957142857142863</v>
      </c>
      <c r="L77" s="241">
        <f>K77*E77</f>
        <v>62.957142857142863</v>
      </c>
      <c r="M77" s="238">
        <v>62.957142857142863</v>
      </c>
    </row>
    <row r="78" spans="3:13" x14ac:dyDescent="0.25">
      <c r="C78" s="231" t="s">
        <v>202</v>
      </c>
      <c r="D78" s="215" t="s">
        <v>154</v>
      </c>
      <c r="E78" s="209">
        <v>1</v>
      </c>
      <c r="F78" s="210" t="s">
        <v>155</v>
      </c>
      <c r="G78" s="209" t="s">
        <v>174</v>
      </c>
      <c r="H78" s="246" t="str">
        <f t="shared" si="1"/>
        <v>PS-APK-4 225x225 675² + RMAS 9003 MAT</v>
      </c>
      <c r="K78" s="239">
        <v>62.957142857142863</v>
      </c>
      <c r="L78" s="241">
        <f>K78*E78</f>
        <v>62.957142857142863</v>
      </c>
      <c r="M78" s="238">
        <v>62.957142857142863</v>
      </c>
    </row>
    <row r="79" spans="3:13" x14ac:dyDescent="0.25">
      <c r="C79" s="231" t="s">
        <v>203</v>
      </c>
      <c r="D79" s="215" t="s">
        <v>164</v>
      </c>
      <c r="E79" s="209">
        <v>1</v>
      </c>
      <c r="F79" s="210" t="s">
        <v>155</v>
      </c>
      <c r="G79" s="209" t="s">
        <v>166</v>
      </c>
      <c r="H79" s="246" t="str">
        <f t="shared" si="1"/>
        <v>PS/SRR-A  Diam160  675² + RES 9003 MAT</v>
      </c>
      <c r="K79" s="239">
        <v>61.985714285714288</v>
      </c>
      <c r="L79" s="241">
        <f>K79*E79</f>
        <v>61.985714285714288</v>
      </c>
      <c r="M79" s="238">
        <v>61.985714285714288</v>
      </c>
    </row>
    <row r="80" spans="3:13" x14ac:dyDescent="0.25">
      <c r="C80" s="231" t="s">
        <v>204</v>
      </c>
      <c r="D80" s="215" t="s">
        <v>154</v>
      </c>
      <c r="E80" s="209">
        <v>1</v>
      </c>
      <c r="F80" s="210" t="s">
        <v>155</v>
      </c>
      <c r="G80" s="209" t="s">
        <v>157</v>
      </c>
      <c r="H80" s="246" t="str">
        <f t="shared" si="1"/>
        <v>PS/APK 4 450x450 675²  + RMAS 9003 MAT</v>
      </c>
      <c r="K80" s="239">
        <v>99.771428571428586</v>
      </c>
      <c r="L80" s="241">
        <f>K80*E80</f>
        <v>99.771428571428586</v>
      </c>
      <c r="M80" s="238">
        <v>99.771428571428586</v>
      </c>
    </row>
    <row r="81" spans="3:13" x14ac:dyDescent="0.25">
      <c r="C81" s="231" t="s">
        <v>205</v>
      </c>
      <c r="D81" s="215" t="s">
        <v>154</v>
      </c>
      <c r="E81" s="209">
        <v>1</v>
      </c>
      <c r="F81" s="210" t="s">
        <v>155</v>
      </c>
      <c r="G81" s="209" t="s">
        <v>157</v>
      </c>
      <c r="H81" s="246" t="str">
        <f t="shared" si="1"/>
        <v>PS/APK 4 450x450 675²  + RMAS 9003 MAT</v>
      </c>
      <c r="K81" s="239">
        <v>99.771428571428586</v>
      </c>
      <c r="L81" s="241">
        <f>K81*E81</f>
        <v>99.771428571428586</v>
      </c>
      <c r="M81" s="238">
        <v>99.771428571428586</v>
      </c>
    </row>
    <row r="82" spans="3:13" x14ac:dyDescent="0.25">
      <c r="C82" s="231" t="s">
        <v>206</v>
      </c>
      <c r="D82" s="209"/>
      <c r="E82" s="209"/>
      <c r="F82" s="210"/>
      <c r="G82" s="209"/>
      <c r="H82" s="246" t="str">
        <f t="shared" si="1"/>
        <v xml:space="preserve"> </v>
      </c>
      <c r="L82" s="241">
        <f>K82*E82</f>
        <v>0</v>
      </c>
      <c r="M82" s="238"/>
    </row>
    <row r="83" spans="3:13" x14ac:dyDescent="0.25">
      <c r="C83" s="231" t="s">
        <v>207</v>
      </c>
      <c r="D83" s="215" t="s">
        <v>154</v>
      </c>
      <c r="E83" s="209">
        <v>1</v>
      </c>
      <c r="F83" s="210" t="s">
        <v>155</v>
      </c>
      <c r="G83" s="209" t="s">
        <v>177</v>
      </c>
      <c r="H83" s="246" t="str">
        <f t="shared" si="1"/>
        <v>PS/APK 4 450x450 675² + RMAS 9003 MAT</v>
      </c>
      <c r="K83" s="239">
        <v>99.771428571428586</v>
      </c>
      <c r="L83" s="241">
        <f>K83*E83</f>
        <v>99.771428571428586</v>
      </c>
      <c r="M83" s="238">
        <v>99.771428571428586</v>
      </c>
    </row>
    <row r="84" spans="3:13" x14ac:dyDescent="0.25">
      <c r="C84" s="231" t="s">
        <v>208</v>
      </c>
      <c r="D84" s="215" t="s">
        <v>154</v>
      </c>
      <c r="E84" s="209">
        <v>1</v>
      </c>
      <c r="F84" s="210" t="s">
        <v>155</v>
      </c>
      <c r="G84" s="209" t="s">
        <v>177</v>
      </c>
      <c r="H84" s="246" t="str">
        <f t="shared" si="1"/>
        <v>PS/APK 4 450x450 675² + RMAS 9003 MAT</v>
      </c>
      <c r="K84" s="239">
        <v>99.771428571428586</v>
      </c>
      <c r="L84" s="241">
        <f>K84*E84</f>
        <v>99.771428571428586</v>
      </c>
      <c r="M84" s="238">
        <v>99.771428571428586</v>
      </c>
    </row>
    <row r="85" spans="3:13" x14ac:dyDescent="0.25">
      <c r="C85" s="231" t="s">
        <v>209</v>
      </c>
      <c r="D85" s="216"/>
      <c r="E85" s="209"/>
      <c r="F85" s="210"/>
      <c r="G85" s="209"/>
      <c r="H85" s="246" t="str">
        <f t="shared" si="1"/>
        <v xml:space="preserve"> </v>
      </c>
      <c r="K85" s="239">
        <v>0</v>
      </c>
      <c r="L85" s="241">
        <f>K85*E85</f>
        <v>0</v>
      </c>
      <c r="M85" s="238"/>
    </row>
    <row r="86" spans="3:13" x14ac:dyDescent="0.25">
      <c r="C86" s="231" t="s">
        <v>210</v>
      </c>
      <c r="D86" s="215" t="s">
        <v>154</v>
      </c>
      <c r="E86" s="209">
        <v>1</v>
      </c>
      <c r="F86" s="210" t="s">
        <v>155</v>
      </c>
      <c r="G86" s="209" t="s">
        <v>177</v>
      </c>
      <c r="H86" s="246" t="str">
        <f t="shared" ref="H86:H96" si="3">CONCATENATE(G86," ",F86)</f>
        <v>PS/APK 4 450x450 675² + RMAS 9003 MAT</v>
      </c>
      <c r="K86" s="239">
        <v>99.771428571428586</v>
      </c>
      <c r="L86" s="241">
        <f>K86*E86</f>
        <v>99.771428571428586</v>
      </c>
      <c r="M86" s="238">
        <v>99.771428571428586</v>
      </c>
    </row>
    <row r="87" spans="3:13" x14ac:dyDescent="0.25">
      <c r="C87" s="231" t="s">
        <v>211</v>
      </c>
      <c r="D87" s="215" t="s">
        <v>154</v>
      </c>
      <c r="E87" s="209">
        <v>1</v>
      </c>
      <c r="F87" s="210" t="s">
        <v>155</v>
      </c>
      <c r="G87" s="209" t="s">
        <v>177</v>
      </c>
      <c r="H87" s="246" t="str">
        <f t="shared" si="3"/>
        <v>PS/APK 4 450x450 675² + RMAS 9003 MAT</v>
      </c>
      <c r="K87" s="239">
        <v>99.771428571428586</v>
      </c>
      <c r="L87" s="241">
        <f>K87*E87</f>
        <v>99.771428571428586</v>
      </c>
      <c r="M87" s="238">
        <v>99.771428571428586</v>
      </c>
    </row>
    <row r="88" spans="3:13" x14ac:dyDescent="0.25">
      <c r="C88" s="231" t="s">
        <v>212</v>
      </c>
      <c r="D88" s="215" t="s">
        <v>154</v>
      </c>
      <c r="E88" s="209">
        <v>1</v>
      </c>
      <c r="F88" s="210" t="s">
        <v>155</v>
      </c>
      <c r="G88" s="209" t="s">
        <v>163</v>
      </c>
      <c r="H88" s="246" t="str">
        <f t="shared" si="3"/>
        <v>PS/APK-4 375x375 675² + RMAS 9003 MAT</v>
      </c>
      <c r="K88" s="239">
        <v>91.51428571428572</v>
      </c>
      <c r="L88" s="241">
        <f>K88*E88</f>
        <v>91.51428571428572</v>
      </c>
      <c r="M88" s="238">
        <v>91.51428571428572</v>
      </c>
    </row>
    <row r="89" spans="3:13" x14ac:dyDescent="0.25">
      <c r="C89" s="231" t="s">
        <v>213</v>
      </c>
      <c r="D89" s="215" t="s">
        <v>154</v>
      </c>
      <c r="E89" s="209">
        <v>1</v>
      </c>
      <c r="F89" s="210" t="s">
        <v>155</v>
      </c>
      <c r="G89" s="209" t="s">
        <v>163</v>
      </c>
      <c r="H89" s="246" t="str">
        <f t="shared" si="3"/>
        <v>PS/APK-4 375x375 675² + RMAS 9003 MAT</v>
      </c>
      <c r="K89" s="239">
        <v>91.51428571428572</v>
      </c>
      <c r="L89" s="241">
        <f>K89*E89</f>
        <v>91.51428571428572</v>
      </c>
      <c r="M89" s="238">
        <v>91.51428571428572</v>
      </c>
    </row>
    <row r="90" spans="3:13" x14ac:dyDescent="0.25">
      <c r="C90" s="231" t="s">
        <v>214</v>
      </c>
      <c r="D90" s="215" t="s">
        <v>154</v>
      </c>
      <c r="E90" s="209">
        <v>1</v>
      </c>
      <c r="F90" s="210" t="s">
        <v>155</v>
      </c>
      <c r="G90" s="209" t="s">
        <v>177</v>
      </c>
      <c r="H90" s="246" t="str">
        <f t="shared" si="3"/>
        <v>PS/APK 4 450x450 675² + RMAS 9003 MAT</v>
      </c>
      <c r="K90" s="239">
        <v>99.771428571428586</v>
      </c>
      <c r="L90" s="241">
        <f>K90*E90</f>
        <v>99.771428571428586</v>
      </c>
      <c r="M90" s="238">
        <v>99.771428571428586</v>
      </c>
    </row>
    <row r="91" spans="3:13" x14ac:dyDescent="0.25">
      <c r="C91" s="231" t="s">
        <v>215</v>
      </c>
      <c r="D91" s="215" t="s">
        <v>154</v>
      </c>
      <c r="E91" s="209">
        <v>1</v>
      </c>
      <c r="F91" s="210" t="s">
        <v>155</v>
      </c>
      <c r="G91" s="209" t="s">
        <v>179</v>
      </c>
      <c r="H91" s="246" t="str">
        <f t="shared" si="3"/>
        <v>PS-APK 4 150x150 675² + RMAS 9003 MAT</v>
      </c>
      <c r="K91" s="239">
        <v>50.228571428571428</v>
      </c>
      <c r="L91" s="241">
        <f>K91*E91</f>
        <v>50.228571428571428</v>
      </c>
      <c r="M91" s="238">
        <v>50.228571428571428</v>
      </c>
    </row>
    <row r="92" spans="3:13" x14ac:dyDescent="0.25">
      <c r="C92" s="231" t="s">
        <v>216</v>
      </c>
      <c r="D92" s="215" t="s">
        <v>154</v>
      </c>
      <c r="E92" s="209">
        <v>1</v>
      </c>
      <c r="F92" s="210" t="s">
        <v>155</v>
      </c>
      <c r="G92" s="209" t="s">
        <v>179</v>
      </c>
      <c r="H92" s="246" t="str">
        <f t="shared" si="3"/>
        <v>PS-APK 4 150x150 675² + RMAS 9003 MAT</v>
      </c>
      <c r="K92" s="239">
        <v>50.228571428571428</v>
      </c>
      <c r="L92" s="241">
        <f>K92*E92</f>
        <v>50.228571428571428</v>
      </c>
      <c r="M92" s="238">
        <v>50.228571428571428</v>
      </c>
    </row>
    <row r="93" spans="3:13" x14ac:dyDescent="0.25">
      <c r="C93" s="231" t="s">
        <v>217</v>
      </c>
      <c r="D93" s="215" t="s">
        <v>154</v>
      </c>
      <c r="E93" s="209">
        <v>1</v>
      </c>
      <c r="F93" s="210" t="s">
        <v>155</v>
      </c>
      <c r="G93" s="209" t="s">
        <v>177</v>
      </c>
      <c r="H93" s="246" t="str">
        <f t="shared" si="3"/>
        <v>PS/APK 4 450x450 675² + RMAS 9003 MAT</v>
      </c>
      <c r="K93" s="239">
        <v>99.771428571428586</v>
      </c>
      <c r="L93" s="241">
        <f>K93*E93</f>
        <v>99.771428571428586</v>
      </c>
      <c r="M93" s="238">
        <v>99.771428571428586</v>
      </c>
    </row>
    <row r="94" spans="3:13" x14ac:dyDescent="0.25">
      <c r="C94" s="231" t="s">
        <v>218</v>
      </c>
      <c r="D94" s="215" t="s">
        <v>154</v>
      </c>
      <c r="E94" s="209">
        <v>1</v>
      </c>
      <c r="F94" s="210" t="s">
        <v>155</v>
      </c>
      <c r="G94" s="209" t="s">
        <v>163</v>
      </c>
      <c r="H94" s="246" t="str">
        <f t="shared" si="3"/>
        <v>PS/APK-4 375x375 675² + RMAS 9003 MAT</v>
      </c>
      <c r="K94" s="239">
        <v>91.51428571428572</v>
      </c>
      <c r="L94" s="241">
        <f>K94*E94</f>
        <v>91.51428571428572</v>
      </c>
      <c r="M94" s="238">
        <v>91.51428571428572</v>
      </c>
    </row>
    <row r="95" spans="3:13" x14ac:dyDescent="0.25">
      <c r="C95" s="231" t="s">
        <v>219</v>
      </c>
      <c r="D95" s="215" t="s">
        <v>154</v>
      </c>
      <c r="E95" s="209">
        <v>1</v>
      </c>
      <c r="F95" s="210" t="s">
        <v>155</v>
      </c>
      <c r="G95" s="209" t="s">
        <v>163</v>
      </c>
      <c r="H95" s="246" t="str">
        <f t="shared" si="3"/>
        <v>PS/APK-4 375x375 675² + RMAS 9003 MAT</v>
      </c>
      <c r="K95" s="239">
        <v>91.51428571428572</v>
      </c>
      <c r="L95" s="241">
        <f>K95*E95</f>
        <v>91.51428571428572</v>
      </c>
      <c r="M95" s="238">
        <v>91.51428571428572</v>
      </c>
    </row>
    <row r="96" spans="3:13" x14ac:dyDescent="0.25">
      <c r="E96" s="215">
        <v>54</v>
      </c>
      <c r="F96" s="210" t="s">
        <v>155</v>
      </c>
      <c r="G96" s="209" t="s">
        <v>180</v>
      </c>
      <c r="H96" s="246" t="str">
        <f t="shared" si="3"/>
        <v>ASF 300*1 FENTE RAL 9003 MAT + PLM 1DN125 9003 MAT</v>
      </c>
      <c r="K96" s="239">
        <v>36.057142857142864</v>
      </c>
      <c r="L96" s="241">
        <f>K96*E96</f>
        <v>1947.0857142857146</v>
      </c>
      <c r="M96" s="238">
        <v>1947.0857142857146</v>
      </c>
    </row>
    <row r="97" spans="12:16" x14ac:dyDescent="0.25">
      <c r="L97" s="234">
        <f>SUM(L21:L96)</f>
        <v>7973.8999999999978</v>
      </c>
      <c r="M97" s="234">
        <f>SUM(M21:M96)</f>
        <v>7859.3428571428549</v>
      </c>
      <c r="P97" s="242"/>
    </row>
  </sheetData>
  <mergeCells count="3">
    <mergeCell ref="A16:P16"/>
    <mergeCell ref="A17:A20"/>
    <mergeCell ref="B17:B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6"/>
  <sheetViews>
    <sheetView topLeftCell="A25" workbookViewId="0">
      <selection activeCell="H12" sqref="H12"/>
    </sheetView>
  </sheetViews>
  <sheetFormatPr baseColWidth="10" defaultRowHeight="15" x14ac:dyDescent="0.25"/>
  <cols>
    <col min="1" max="1" width="15.7109375" bestFit="1" customWidth="1"/>
    <col min="3" max="3" width="65.42578125" bestFit="1" customWidth="1"/>
  </cols>
  <sheetData>
    <row r="1" spans="1:5" x14ac:dyDescent="0.25">
      <c r="A1" s="231" t="s">
        <v>183</v>
      </c>
      <c r="B1" s="209">
        <v>1</v>
      </c>
      <c r="C1" s="246" t="s">
        <v>225</v>
      </c>
      <c r="D1" s="241">
        <v>119.90000000000002</v>
      </c>
      <c r="E1" s="241">
        <v>119.90000000000002</v>
      </c>
    </row>
    <row r="2" spans="1:5" x14ac:dyDescent="0.25">
      <c r="A2" s="231" t="s">
        <v>184</v>
      </c>
      <c r="B2" s="215"/>
      <c r="C2" s="246" t="s">
        <v>220</v>
      </c>
      <c r="D2" s="241"/>
      <c r="E2" s="241">
        <v>0</v>
      </c>
    </row>
    <row r="3" spans="1:5" x14ac:dyDescent="0.25">
      <c r="A3" s="231" t="s">
        <v>185</v>
      </c>
      <c r="B3" s="215">
        <v>1</v>
      </c>
      <c r="C3" s="246" t="s">
        <v>221</v>
      </c>
      <c r="D3" s="241"/>
      <c r="E3" s="241">
        <v>0</v>
      </c>
    </row>
    <row r="4" spans="1:5" x14ac:dyDescent="0.25">
      <c r="A4" s="231" t="s">
        <v>186</v>
      </c>
      <c r="B4" s="215">
        <v>1</v>
      </c>
      <c r="C4" s="246" t="s">
        <v>226</v>
      </c>
      <c r="D4" s="241">
        <v>73.828571428571436</v>
      </c>
      <c r="E4" s="241">
        <v>73.828571428571436</v>
      </c>
    </row>
    <row r="5" spans="1:5" x14ac:dyDescent="0.25">
      <c r="A5" s="231" t="s">
        <v>187</v>
      </c>
      <c r="B5" s="215">
        <v>1</v>
      </c>
      <c r="C5" s="246" t="s">
        <v>226</v>
      </c>
      <c r="D5" s="241">
        <v>73.828571428571436</v>
      </c>
      <c r="E5" s="241">
        <v>73.828571428571436</v>
      </c>
    </row>
    <row r="6" spans="1:5" x14ac:dyDescent="0.25">
      <c r="A6" s="231" t="s">
        <v>188</v>
      </c>
      <c r="B6" s="215">
        <v>1</v>
      </c>
      <c r="C6" s="246" t="s">
        <v>227</v>
      </c>
      <c r="D6" s="241">
        <v>108.84285714285714</v>
      </c>
      <c r="E6" s="241">
        <v>108.84285714285714</v>
      </c>
    </row>
    <row r="7" spans="1:5" x14ac:dyDescent="0.25">
      <c r="A7" s="231" t="s">
        <v>189</v>
      </c>
      <c r="B7" s="215">
        <v>1</v>
      </c>
      <c r="C7" s="246" t="s">
        <v>227</v>
      </c>
      <c r="D7" s="241">
        <v>108.84285714285714</v>
      </c>
      <c r="E7" s="241">
        <v>108.84285714285714</v>
      </c>
    </row>
    <row r="8" spans="1:5" x14ac:dyDescent="0.25">
      <c r="A8" s="231" t="s">
        <v>190</v>
      </c>
      <c r="B8" s="215">
        <v>1</v>
      </c>
      <c r="C8" s="246" t="s">
        <v>227</v>
      </c>
      <c r="D8" s="241">
        <v>108.84285714285714</v>
      </c>
      <c r="E8" s="241">
        <v>108.84285714285714</v>
      </c>
    </row>
    <row r="9" spans="1:5" x14ac:dyDescent="0.25">
      <c r="A9" s="231" t="s">
        <v>191</v>
      </c>
      <c r="B9" s="215">
        <v>1</v>
      </c>
      <c r="C9" s="246" t="s">
        <v>225</v>
      </c>
      <c r="D9" s="241">
        <v>119.90000000000002</v>
      </c>
      <c r="E9" s="241">
        <v>119.90000000000002</v>
      </c>
    </row>
    <row r="10" spans="1:5" x14ac:dyDescent="0.25">
      <c r="A10" s="231" t="s">
        <v>192</v>
      </c>
      <c r="B10" s="215">
        <v>2</v>
      </c>
      <c r="C10" s="246" t="s">
        <v>225</v>
      </c>
      <c r="D10" s="241">
        <v>119.90000000000002</v>
      </c>
      <c r="E10" s="241">
        <v>239.80000000000004</v>
      </c>
    </row>
    <row r="11" spans="1:5" x14ac:dyDescent="0.25">
      <c r="A11" s="231" t="s">
        <v>193</v>
      </c>
      <c r="B11" s="215">
        <v>1</v>
      </c>
      <c r="C11" s="246" t="s">
        <v>222</v>
      </c>
      <c r="D11" s="241">
        <v>70.142857142857153</v>
      </c>
      <c r="E11" s="241">
        <v>70.142857142857153</v>
      </c>
    </row>
    <row r="12" spans="1:5" x14ac:dyDescent="0.25">
      <c r="A12" s="231" t="s">
        <v>196</v>
      </c>
      <c r="B12" s="215">
        <v>2</v>
      </c>
      <c r="C12" s="246" t="s">
        <v>228</v>
      </c>
      <c r="D12" s="241">
        <v>108.84285714285714</v>
      </c>
      <c r="E12" s="241">
        <v>217.68571428571428</v>
      </c>
    </row>
    <row r="13" spans="1:5" x14ac:dyDescent="0.25">
      <c r="A13" s="231" t="s">
        <v>197</v>
      </c>
      <c r="B13" s="215">
        <v>1</v>
      </c>
      <c r="C13" s="246" t="s">
        <v>229</v>
      </c>
      <c r="D13" s="241">
        <v>103.12857142857143</v>
      </c>
      <c r="E13" s="241">
        <v>103.12857142857143</v>
      </c>
    </row>
    <row r="14" spans="1:5" x14ac:dyDescent="0.25">
      <c r="A14" s="231" t="s">
        <v>198</v>
      </c>
      <c r="B14" s="215">
        <v>1</v>
      </c>
      <c r="C14" s="246" t="s">
        <v>227</v>
      </c>
      <c r="D14" s="241">
        <v>108.84285714285714</v>
      </c>
      <c r="E14" s="241">
        <v>108.84285714285714</v>
      </c>
    </row>
    <row r="15" spans="1:5" x14ac:dyDescent="0.25">
      <c r="A15" s="231" t="s">
        <v>199</v>
      </c>
      <c r="B15" s="215">
        <v>1</v>
      </c>
      <c r="C15" s="246" t="s">
        <v>230</v>
      </c>
      <c r="D15" s="241">
        <v>75.3857142857143</v>
      </c>
      <c r="E15" s="241">
        <v>75.3857142857143</v>
      </c>
    </row>
    <row r="16" spans="1:5" x14ac:dyDescent="0.25">
      <c r="A16" s="231" t="s">
        <v>200</v>
      </c>
      <c r="B16" s="215">
        <v>1</v>
      </c>
      <c r="C16" s="246" t="s">
        <v>230</v>
      </c>
      <c r="D16" s="241">
        <v>75.3857142857143</v>
      </c>
      <c r="E16" s="241">
        <v>75.3857142857143</v>
      </c>
    </row>
    <row r="17" spans="1:5" x14ac:dyDescent="0.25">
      <c r="A17" s="231" t="s">
        <v>201</v>
      </c>
      <c r="B17" s="215">
        <v>1</v>
      </c>
      <c r="C17" s="246" t="s">
        <v>230</v>
      </c>
      <c r="D17" s="241">
        <v>75.3857142857143</v>
      </c>
      <c r="E17" s="241">
        <v>75.3857142857143</v>
      </c>
    </row>
    <row r="18" spans="1:5" x14ac:dyDescent="0.25">
      <c r="A18" s="231" t="s">
        <v>202</v>
      </c>
      <c r="B18" s="215">
        <v>1</v>
      </c>
      <c r="C18" s="246" t="s">
        <v>230</v>
      </c>
      <c r="D18" s="241">
        <v>75.3857142857143</v>
      </c>
      <c r="E18" s="241">
        <v>75.3857142857143</v>
      </c>
    </row>
    <row r="19" spans="1:5" x14ac:dyDescent="0.25">
      <c r="A19" s="231" t="s">
        <v>203</v>
      </c>
      <c r="B19" s="215">
        <v>1</v>
      </c>
      <c r="C19" s="246" t="s">
        <v>222</v>
      </c>
      <c r="D19" s="241">
        <v>70.142857142857153</v>
      </c>
      <c r="E19" s="241">
        <v>70.142857142857153</v>
      </c>
    </row>
    <row r="20" spans="1:5" x14ac:dyDescent="0.25">
      <c r="A20" s="231" t="s">
        <v>204</v>
      </c>
      <c r="B20" s="215">
        <v>1</v>
      </c>
      <c r="C20" s="246" t="s">
        <v>225</v>
      </c>
      <c r="D20" s="241">
        <v>119.90000000000002</v>
      </c>
      <c r="E20" s="241">
        <v>119.90000000000002</v>
      </c>
    </row>
    <row r="21" spans="1:5" x14ac:dyDescent="0.25">
      <c r="A21" s="231" t="s">
        <v>205</v>
      </c>
      <c r="B21" s="215">
        <v>1</v>
      </c>
      <c r="C21" s="246" t="s">
        <v>225</v>
      </c>
      <c r="D21" s="241">
        <v>119.90000000000002</v>
      </c>
      <c r="E21" s="241">
        <v>119.90000000000002</v>
      </c>
    </row>
    <row r="22" spans="1:5" x14ac:dyDescent="0.25">
      <c r="A22" s="231" t="s">
        <v>207</v>
      </c>
      <c r="B22" s="215">
        <v>1</v>
      </c>
      <c r="C22" s="246" t="s">
        <v>225</v>
      </c>
      <c r="D22" s="241">
        <v>119.90000000000002</v>
      </c>
      <c r="E22" s="241">
        <v>119.90000000000002</v>
      </c>
    </row>
    <row r="23" spans="1:5" x14ac:dyDescent="0.25">
      <c r="A23" s="231" t="s">
        <v>208</v>
      </c>
      <c r="B23" s="215">
        <v>1</v>
      </c>
      <c r="C23" s="246" t="s">
        <v>225</v>
      </c>
      <c r="D23" s="241">
        <v>119.90000000000002</v>
      </c>
      <c r="E23" s="241">
        <v>119.90000000000002</v>
      </c>
    </row>
    <row r="24" spans="1:5" x14ac:dyDescent="0.25">
      <c r="A24" s="231" t="s">
        <v>210</v>
      </c>
      <c r="B24" s="215">
        <v>1</v>
      </c>
      <c r="C24" s="246" t="s">
        <v>225</v>
      </c>
      <c r="D24" s="241">
        <v>119.90000000000002</v>
      </c>
      <c r="E24" s="241">
        <v>119.90000000000002</v>
      </c>
    </row>
    <row r="25" spans="1:5" x14ac:dyDescent="0.25">
      <c r="A25" s="231" t="s">
        <v>211</v>
      </c>
      <c r="B25" s="215">
        <v>1</v>
      </c>
      <c r="C25" s="246" t="s">
        <v>225</v>
      </c>
      <c r="D25" s="241">
        <v>119.90000000000002</v>
      </c>
      <c r="E25" s="241">
        <v>119.90000000000002</v>
      </c>
    </row>
    <row r="26" spans="1:5" x14ac:dyDescent="0.25">
      <c r="A26" s="231" t="s">
        <v>212</v>
      </c>
      <c r="B26" s="215">
        <v>1</v>
      </c>
      <c r="C26" s="246" t="s">
        <v>227</v>
      </c>
      <c r="D26" s="241">
        <v>108.84285714285714</v>
      </c>
      <c r="E26" s="241">
        <v>108.84285714285714</v>
      </c>
    </row>
    <row r="27" spans="1:5" x14ac:dyDescent="0.25">
      <c r="A27" s="231" t="s">
        <v>213</v>
      </c>
      <c r="B27" s="215">
        <v>1</v>
      </c>
      <c r="C27" s="246" t="s">
        <v>227</v>
      </c>
      <c r="D27" s="241">
        <v>108.84285714285714</v>
      </c>
      <c r="E27" s="241">
        <v>108.84285714285714</v>
      </c>
    </row>
    <row r="28" spans="1:5" x14ac:dyDescent="0.25">
      <c r="A28" s="231" t="s">
        <v>214</v>
      </c>
      <c r="B28" s="215">
        <v>1</v>
      </c>
      <c r="C28" s="246" t="s">
        <v>225</v>
      </c>
      <c r="D28" s="241">
        <v>119.90000000000002</v>
      </c>
      <c r="E28" s="241">
        <v>119.90000000000002</v>
      </c>
    </row>
    <row r="29" spans="1:5" x14ac:dyDescent="0.25">
      <c r="A29" s="231" t="s">
        <v>215</v>
      </c>
      <c r="B29" s="215">
        <v>1</v>
      </c>
      <c r="C29" s="246" t="s">
        <v>231</v>
      </c>
      <c r="D29" s="241">
        <v>60.485714285714295</v>
      </c>
      <c r="E29" s="241">
        <v>60.485714285714295</v>
      </c>
    </row>
    <row r="30" spans="1:5" x14ac:dyDescent="0.25">
      <c r="A30" s="231" t="s">
        <v>216</v>
      </c>
      <c r="B30" s="215">
        <v>1</v>
      </c>
      <c r="C30" s="246" t="s">
        <v>231</v>
      </c>
      <c r="D30" s="241">
        <v>60.485714285714295</v>
      </c>
      <c r="E30" s="241">
        <v>60.485714285714295</v>
      </c>
    </row>
    <row r="31" spans="1:5" x14ac:dyDescent="0.25">
      <c r="A31" s="231" t="s">
        <v>217</v>
      </c>
      <c r="B31" s="215">
        <v>1</v>
      </c>
      <c r="C31" s="246" t="s">
        <v>225</v>
      </c>
      <c r="D31" s="241">
        <v>119.90000000000002</v>
      </c>
      <c r="E31" s="241">
        <v>119.90000000000002</v>
      </c>
    </row>
    <row r="32" spans="1:5" x14ac:dyDescent="0.25">
      <c r="A32" s="231" t="s">
        <v>218</v>
      </c>
      <c r="B32" s="215">
        <v>1</v>
      </c>
      <c r="C32" s="246" t="s">
        <v>227</v>
      </c>
      <c r="D32" s="241">
        <v>108.84285714285714</v>
      </c>
      <c r="E32" s="241">
        <v>108.84285714285714</v>
      </c>
    </row>
    <row r="33" spans="1:5" x14ac:dyDescent="0.25">
      <c r="A33" s="231" t="s">
        <v>219</v>
      </c>
      <c r="B33" s="215">
        <v>1</v>
      </c>
      <c r="C33" s="246" t="s">
        <v>227</v>
      </c>
      <c r="D33" s="241">
        <v>108.84285714285714</v>
      </c>
      <c r="E33" s="241">
        <v>108.84285714285714</v>
      </c>
    </row>
    <row r="34" spans="1:5" x14ac:dyDescent="0.25">
      <c r="A34" s="231" t="s">
        <v>183</v>
      </c>
      <c r="B34" s="209">
        <v>1</v>
      </c>
      <c r="C34" s="246" t="s">
        <v>232</v>
      </c>
      <c r="D34" s="239">
        <v>99.771428571428586</v>
      </c>
      <c r="E34" s="241">
        <v>99.771428571428586</v>
      </c>
    </row>
    <row r="35" spans="1:5" x14ac:dyDescent="0.25">
      <c r="A35" s="231" t="s">
        <v>186</v>
      </c>
      <c r="B35" s="209">
        <v>1</v>
      </c>
      <c r="C35" s="246" t="s">
        <v>233</v>
      </c>
      <c r="D35" s="239">
        <v>48.671428571428578</v>
      </c>
      <c r="E35" s="241">
        <v>48.671428571428578</v>
      </c>
    </row>
    <row r="36" spans="1:5" x14ac:dyDescent="0.25">
      <c r="A36" s="231" t="s">
        <v>187</v>
      </c>
      <c r="B36" s="215">
        <v>1</v>
      </c>
      <c r="C36" s="246" t="s">
        <v>234</v>
      </c>
      <c r="D36" s="239">
        <v>48.671428571428578</v>
      </c>
      <c r="E36" s="241">
        <v>48.671428571428578</v>
      </c>
    </row>
    <row r="37" spans="1:5" x14ac:dyDescent="0.25">
      <c r="A37" s="231" t="s">
        <v>188</v>
      </c>
      <c r="B37" s="215">
        <v>1</v>
      </c>
      <c r="C37" s="246" t="s">
        <v>235</v>
      </c>
      <c r="D37" s="239">
        <v>91.51428571428572</v>
      </c>
      <c r="E37" s="241">
        <v>91.51428571428572</v>
      </c>
    </row>
    <row r="38" spans="1:5" x14ac:dyDescent="0.25">
      <c r="A38" s="231" t="s">
        <v>189</v>
      </c>
      <c r="B38" s="209">
        <v>1</v>
      </c>
      <c r="C38" s="246" t="s">
        <v>235</v>
      </c>
      <c r="D38" s="239">
        <v>91.51428571428572</v>
      </c>
      <c r="E38" s="241">
        <v>91.51428571428572</v>
      </c>
    </row>
    <row r="39" spans="1:5" x14ac:dyDescent="0.25">
      <c r="A39" s="231" t="s">
        <v>190</v>
      </c>
      <c r="B39" s="209">
        <v>1</v>
      </c>
      <c r="C39" s="246" t="s">
        <v>235</v>
      </c>
      <c r="D39" s="239">
        <v>91.51428571428572</v>
      </c>
      <c r="E39" s="241">
        <v>91.51428571428572</v>
      </c>
    </row>
    <row r="40" spans="1:5" x14ac:dyDescent="0.25">
      <c r="A40" s="231" t="s">
        <v>191</v>
      </c>
      <c r="B40" s="218">
        <v>1</v>
      </c>
      <c r="C40" s="246" t="s">
        <v>232</v>
      </c>
      <c r="D40" s="239">
        <v>99.771428571428586</v>
      </c>
      <c r="E40" s="241">
        <v>99.771428571428586</v>
      </c>
    </row>
    <row r="41" spans="1:5" x14ac:dyDescent="0.25">
      <c r="A41" s="231" t="s">
        <v>192</v>
      </c>
      <c r="B41" s="209">
        <v>2</v>
      </c>
      <c r="C41" s="246" t="s">
        <v>232</v>
      </c>
      <c r="D41" s="239">
        <v>99.771428571428586</v>
      </c>
      <c r="E41" s="241">
        <v>199.54285714285717</v>
      </c>
    </row>
    <row r="42" spans="1:5" x14ac:dyDescent="0.25">
      <c r="A42" s="231" t="s">
        <v>193</v>
      </c>
      <c r="B42" s="209">
        <v>1</v>
      </c>
      <c r="C42" s="246" t="s">
        <v>223</v>
      </c>
      <c r="D42" s="239">
        <v>61.985714285714288</v>
      </c>
      <c r="E42" s="241">
        <v>61.985714285714288</v>
      </c>
    </row>
    <row r="43" spans="1:5" x14ac:dyDescent="0.25">
      <c r="A43" s="231" t="s">
        <v>196</v>
      </c>
      <c r="B43" s="209">
        <v>2</v>
      </c>
      <c r="C43" s="246" t="s">
        <v>236</v>
      </c>
      <c r="D43" s="239">
        <v>91.51428571428572</v>
      </c>
      <c r="E43" s="241">
        <v>183.02857142857144</v>
      </c>
    </row>
    <row r="44" spans="1:5" x14ac:dyDescent="0.25">
      <c r="A44" s="231" t="s">
        <v>197</v>
      </c>
      <c r="B44" s="209"/>
      <c r="C44" s="246" t="s">
        <v>237</v>
      </c>
      <c r="D44" s="239">
        <v>85.800000000000011</v>
      </c>
      <c r="E44" s="241">
        <v>0</v>
      </c>
    </row>
    <row r="45" spans="1:5" x14ac:dyDescent="0.25">
      <c r="A45" s="231" t="s">
        <v>198</v>
      </c>
      <c r="B45" s="209">
        <v>1</v>
      </c>
      <c r="C45" s="246" t="s">
        <v>235</v>
      </c>
      <c r="D45" s="239">
        <v>91.51428571428572</v>
      </c>
      <c r="E45" s="241">
        <v>91.51428571428572</v>
      </c>
    </row>
    <row r="46" spans="1:5" x14ac:dyDescent="0.25">
      <c r="A46" s="231" t="s">
        <v>199</v>
      </c>
      <c r="B46" s="209">
        <v>1</v>
      </c>
      <c r="C46" s="246" t="s">
        <v>238</v>
      </c>
      <c r="D46" s="239">
        <v>62.957142857142863</v>
      </c>
      <c r="E46" s="241">
        <v>62.957142857142863</v>
      </c>
    </row>
    <row r="47" spans="1:5" x14ac:dyDescent="0.25">
      <c r="A47" s="231" t="s">
        <v>200</v>
      </c>
      <c r="B47" s="209">
        <v>1</v>
      </c>
      <c r="C47" s="246" t="s">
        <v>238</v>
      </c>
      <c r="D47" s="239">
        <v>62.957142857142863</v>
      </c>
      <c r="E47" s="241">
        <v>62.957142857142863</v>
      </c>
    </row>
    <row r="48" spans="1:5" x14ac:dyDescent="0.25">
      <c r="A48" s="231" t="s">
        <v>201</v>
      </c>
      <c r="B48" s="209">
        <v>1</v>
      </c>
      <c r="C48" s="246" t="s">
        <v>238</v>
      </c>
      <c r="D48" s="239">
        <v>62.957142857142863</v>
      </c>
      <c r="E48" s="241">
        <v>62.957142857142863</v>
      </c>
    </row>
    <row r="49" spans="1:5" x14ac:dyDescent="0.25">
      <c r="A49" s="231" t="s">
        <v>202</v>
      </c>
      <c r="B49" s="209">
        <v>1</v>
      </c>
      <c r="C49" s="246" t="s">
        <v>238</v>
      </c>
      <c r="D49" s="239">
        <v>62.957142857142863</v>
      </c>
      <c r="E49" s="241">
        <v>62.957142857142863</v>
      </c>
    </row>
    <row r="50" spans="1:5" x14ac:dyDescent="0.25">
      <c r="A50" s="231" t="s">
        <v>203</v>
      </c>
      <c r="B50" s="209">
        <v>1</v>
      </c>
      <c r="C50" s="246" t="s">
        <v>223</v>
      </c>
      <c r="D50" s="239">
        <v>61.985714285714288</v>
      </c>
      <c r="E50" s="241">
        <v>61.985714285714288</v>
      </c>
    </row>
    <row r="51" spans="1:5" x14ac:dyDescent="0.25">
      <c r="A51" s="231" t="s">
        <v>204</v>
      </c>
      <c r="B51" s="209">
        <v>1</v>
      </c>
      <c r="C51" s="246" t="s">
        <v>232</v>
      </c>
      <c r="D51" s="239">
        <v>99.771428571428586</v>
      </c>
      <c r="E51" s="241">
        <v>99.771428571428586</v>
      </c>
    </row>
    <row r="52" spans="1:5" x14ac:dyDescent="0.25">
      <c r="A52" s="231" t="s">
        <v>205</v>
      </c>
      <c r="B52" s="209">
        <v>1</v>
      </c>
      <c r="C52" s="246" t="s">
        <v>232</v>
      </c>
      <c r="D52" s="239">
        <v>99.771428571428586</v>
      </c>
      <c r="E52" s="241">
        <v>99.771428571428586</v>
      </c>
    </row>
    <row r="53" spans="1:5" x14ac:dyDescent="0.25">
      <c r="A53" s="231" t="s">
        <v>207</v>
      </c>
      <c r="B53" s="209">
        <v>1</v>
      </c>
      <c r="C53" s="246" t="s">
        <v>239</v>
      </c>
      <c r="D53" s="239">
        <v>99.771428571428586</v>
      </c>
      <c r="E53" s="241">
        <v>99.771428571428586</v>
      </c>
    </row>
    <row r="54" spans="1:5" x14ac:dyDescent="0.25">
      <c r="A54" s="231" t="s">
        <v>208</v>
      </c>
      <c r="B54" s="209">
        <v>1</v>
      </c>
      <c r="C54" s="246" t="s">
        <v>239</v>
      </c>
      <c r="D54" s="239">
        <v>99.771428571428586</v>
      </c>
      <c r="E54" s="241">
        <v>99.771428571428586</v>
      </c>
    </row>
    <row r="55" spans="1:5" x14ac:dyDescent="0.25">
      <c r="A55" s="231" t="s">
        <v>209</v>
      </c>
      <c r="B55" s="209"/>
      <c r="C55" s="246" t="s">
        <v>220</v>
      </c>
      <c r="D55" s="239">
        <v>0</v>
      </c>
      <c r="E55" s="241">
        <v>0</v>
      </c>
    </row>
    <row r="56" spans="1:5" x14ac:dyDescent="0.25">
      <c r="A56" s="231" t="s">
        <v>210</v>
      </c>
      <c r="B56" s="209">
        <v>1</v>
      </c>
      <c r="C56" s="246" t="s">
        <v>239</v>
      </c>
      <c r="D56" s="239">
        <v>99.771428571428586</v>
      </c>
      <c r="E56" s="241">
        <v>99.771428571428586</v>
      </c>
    </row>
    <row r="57" spans="1:5" x14ac:dyDescent="0.25">
      <c r="A57" s="231" t="s">
        <v>211</v>
      </c>
      <c r="B57" s="209">
        <v>1</v>
      </c>
      <c r="C57" s="246" t="s">
        <v>239</v>
      </c>
      <c r="D57" s="239">
        <v>99.771428571428586</v>
      </c>
      <c r="E57" s="241">
        <v>99.771428571428586</v>
      </c>
    </row>
    <row r="58" spans="1:5" x14ac:dyDescent="0.25">
      <c r="A58" s="231" t="s">
        <v>212</v>
      </c>
      <c r="B58" s="209">
        <v>1</v>
      </c>
      <c r="C58" s="246" t="s">
        <v>235</v>
      </c>
      <c r="D58" s="239">
        <v>91.51428571428572</v>
      </c>
      <c r="E58" s="241">
        <v>91.51428571428572</v>
      </c>
    </row>
    <row r="59" spans="1:5" x14ac:dyDescent="0.25">
      <c r="A59" s="231" t="s">
        <v>213</v>
      </c>
      <c r="B59" s="209">
        <v>1</v>
      </c>
      <c r="C59" s="246" t="s">
        <v>235</v>
      </c>
      <c r="D59" s="239">
        <v>91.51428571428572</v>
      </c>
      <c r="E59" s="241">
        <v>91.51428571428572</v>
      </c>
    </row>
    <row r="60" spans="1:5" x14ac:dyDescent="0.25">
      <c r="A60" s="231" t="s">
        <v>214</v>
      </c>
      <c r="B60" s="209">
        <v>1</v>
      </c>
      <c r="C60" s="246" t="s">
        <v>239</v>
      </c>
      <c r="D60" s="239">
        <v>99.771428571428586</v>
      </c>
      <c r="E60" s="241">
        <v>99.771428571428586</v>
      </c>
    </row>
    <row r="61" spans="1:5" x14ac:dyDescent="0.25">
      <c r="A61" s="231" t="s">
        <v>215</v>
      </c>
      <c r="B61" s="209">
        <v>1</v>
      </c>
      <c r="C61" s="246" t="s">
        <v>240</v>
      </c>
      <c r="D61" s="239">
        <v>50.228571428571428</v>
      </c>
      <c r="E61" s="241">
        <v>50.228571428571428</v>
      </c>
    </row>
    <row r="62" spans="1:5" x14ac:dyDescent="0.25">
      <c r="A62" s="231" t="s">
        <v>216</v>
      </c>
      <c r="B62" s="209">
        <v>1</v>
      </c>
      <c r="C62" s="246" t="s">
        <v>240</v>
      </c>
      <c r="D62" s="239">
        <v>50.228571428571428</v>
      </c>
      <c r="E62" s="241">
        <v>50.228571428571428</v>
      </c>
    </row>
    <row r="63" spans="1:5" x14ac:dyDescent="0.25">
      <c r="A63" s="231" t="s">
        <v>217</v>
      </c>
      <c r="B63" s="209">
        <v>1</v>
      </c>
      <c r="C63" s="246" t="s">
        <v>239</v>
      </c>
      <c r="D63" s="239">
        <v>99.771428571428586</v>
      </c>
      <c r="E63" s="241">
        <v>99.771428571428586</v>
      </c>
    </row>
    <row r="64" spans="1:5" x14ac:dyDescent="0.25">
      <c r="A64" s="231" t="s">
        <v>218</v>
      </c>
      <c r="B64" s="209">
        <v>1</v>
      </c>
      <c r="C64" s="246" t="s">
        <v>235</v>
      </c>
      <c r="D64" s="239">
        <v>91.51428571428572</v>
      </c>
      <c r="E64" s="241">
        <v>91.51428571428572</v>
      </c>
    </row>
    <row r="65" spans="1:5" x14ac:dyDescent="0.25">
      <c r="A65" s="231" t="s">
        <v>219</v>
      </c>
      <c r="B65" s="209">
        <v>1</v>
      </c>
      <c r="C65" s="246" t="s">
        <v>235</v>
      </c>
      <c r="D65" s="239">
        <v>91.51428571428572</v>
      </c>
      <c r="E65" s="241">
        <v>91.51428571428572</v>
      </c>
    </row>
    <row r="66" spans="1:5" x14ac:dyDescent="0.25">
      <c r="A66" s="185"/>
      <c r="B66" s="215">
        <v>54</v>
      </c>
      <c r="C66" s="246" t="s">
        <v>224</v>
      </c>
      <c r="D66" s="239">
        <v>36.057142857142864</v>
      </c>
      <c r="E66" s="241">
        <v>1947.0857142857146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63"/>
  <sheetViews>
    <sheetView workbookViewId="0">
      <selection activeCell="A61" sqref="A1:A61"/>
    </sheetView>
  </sheetViews>
  <sheetFormatPr baseColWidth="10" defaultRowHeight="15" x14ac:dyDescent="0.25"/>
  <cols>
    <col min="1" max="1" width="15.7109375" bestFit="1" customWidth="1"/>
    <col min="2" max="2" width="26.42578125" bestFit="1" customWidth="1"/>
    <col min="5" max="5" width="41.5703125" bestFit="1" customWidth="1"/>
    <col min="6" max="6" width="50.7109375" bestFit="1" customWidth="1"/>
    <col min="8" max="8" width="41.5703125" bestFit="1" customWidth="1"/>
  </cols>
  <sheetData>
    <row r="1" spans="1:10" x14ac:dyDescent="0.25">
      <c r="A1" s="231" t="s">
        <v>183</v>
      </c>
      <c r="B1" s="209" t="s">
        <v>154</v>
      </c>
      <c r="C1" s="209">
        <v>1</v>
      </c>
      <c r="D1" s="210" t="s">
        <v>155</v>
      </c>
      <c r="E1" s="209" t="s">
        <v>156</v>
      </c>
      <c r="F1" s="246" t="s">
        <v>225</v>
      </c>
      <c r="G1" s="209"/>
      <c r="H1" s="209" t="s">
        <v>157</v>
      </c>
      <c r="I1" s="241">
        <v>119.90000000000002</v>
      </c>
      <c r="J1" s="241">
        <v>119.90000000000002</v>
      </c>
    </row>
    <row r="2" spans="1:10" x14ac:dyDescent="0.25">
      <c r="A2" s="231" t="s">
        <v>186</v>
      </c>
      <c r="B2" s="215" t="s">
        <v>154</v>
      </c>
      <c r="C2" s="215">
        <v>1</v>
      </c>
      <c r="D2" s="210" t="s">
        <v>155</v>
      </c>
      <c r="E2" s="209" t="s">
        <v>159</v>
      </c>
      <c r="F2" s="246" t="s">
        <v>226</v>
      </c>
      <c r="G2" s="209"/>
      <c r="H2" s="209" t="s">
        <v>160</v>
      </c>
      <c r="I2" s="241">
        <v>73.828571428571436</v>
      </c>
      <c r="J2" s="241">
        <v>73.828571428571436</v>
      </c>
    </row>
    <row r="3" spans="1:10" x14ac:dyDescent="0.25">
      <c r="A3" s="231" t="s">
        <v>187</v>
      </c>
      <c r="B3" s="215" t="s">
        <v>154</v>
      </c>
      <c r="C3" s="215">
        <v>1</v>
      </c>
      <c r="D3" s="210" t="s">
        <v>155</v>
      </c>
      <c r="E3" s="209" t="s">
        <v>159</v>
      </c>
      <c r="F3" s="246" t="s">
        <v>226</v>
      </c>
      <c r="G3" s="209"/>
      <c r="H3" s="209" t="s">
        <v>161</v>
      </c>
      <c r="I3" s="241">
        <v>73.828571428571436</v>
      </c>
      <c r="J3" s="241">
        <v>73.828571428571436</v>
      </c>
    </row>
    <row r="4" spans="1:10" x14ac:dyDescent="0.25">
      <c r="A4" s="231" t="s">
        <v>188</v>
      </c>
      <c r="B4" s="215" t="s">
        <v>154</v>
      </c>
      <c r="C4" s="215">
        <v>1</v>
      </c>
      <c r="D4" s="210" t="s">
        <v>155</v>
      </c>
      <c r="E4" s="209" t="s">
        <v>162</v>
      </c>
      <c r="F4" s="246" t="s">
        <v>227</v>
      </c>
      <c r="G4" s="209"/>
      <c r="H4" s="209" t="s">
        <v>163</v>
      </c>
      <c r="I4" s="241">
        <v>108.84285714285714</v>
      </c>
      <c r="J4" s="241">
        <v>108.84285714285714</v>
      </c>
    </row>
    <row r="5" spans="1:10" x14ac:dyDescent="0.25">
      <c r="A5" s="231" t="s">
        <v>189</v>
      </c>
      <c r="B5" s="215" t="s">
        <v>154</v>
      </c>
      <c r="C5" s="215">
        <v>1</v>
      </c>
      <c r="D5" s="210" t="s">
        <v>155</v>
      </c>
      <c r="E5" s="209" t="s">
        <v>162</v>
      </c>
      <c r="F5" s="246" t="s">
        <v>227</v>
      </c>
      <c r="G5" s="209"/>
      <c r="H5" s="209" t="s">
        <v>163</v>
      </c>
      <c r="I5" s="241">
        <v>108.84285714285714</v>
      </c>
      <c r="J5" s="241">
        <v>108.84285714285714</v>
      </c>
    </row>
    <row r="6" spans="1:10" x14ac:dyDescent="0.25">
      <c r="A6" s="231" t="s">
        <v>190</v>
      </c>
      <c r="B6" s="215" t="s">
        <v>154</v>
      </c>
      <c r="C6" s="215">
        <v>1</v>
      </c>
      <c r="D6" s="210" t="s">
        <v>155</v>
      </c>
      <c r="E6" s="209" t="s">
        <v>162</v>
      </c>
      <c r="F6" s="246" t="s">
        <v>227</v>
      </c>
      <c r="G6" s="209"/>
      <c r="H6" s="209" t="s">
        <v>163</v>
      </c>
      <c r="I6" s="241">
        <v>108.84285714285714</v>
      </c>
      <c r="J6" s="241">
        <v>108.84285714285714</v>
      </c>
    </row>
    <row r="7" spans="1:10" x14ac:dyDescent="0.25">
      <c r="A7" s="231" t="s">
        <v>191</v>
      </c>
      <c r="B7" s="215" t="s">
        <v>154</v>
      </c>
      <c r="C7" s="215">
        <v>1</v>
      </c>
      <c r="D7" s="210" t="s">
        <v>155</v>
      </c>
      <c r="E7" s="209" t="s">
        <v>156</v>
      </c>
      <c r="F7" s="246" t="s">
        <v>225</v>
      </c>
      <c r="G7" s="209"/>
      <c r="H7" s="209" t="s">
        <v>157</v>
      </c>
      <c r="I7" s="241">
        <v>119.90000000000002</v>
      </c>
      <c r="J7" s="241">
        <v>119.90000000000002</v>
      </c>
    </row>
    <row r="8" spans="1:10" x14ac:dyDescent="0.25">
      <c r="A8" s="231" t="s">
        <v>192</v>
      </c>
      <c r="B8" s="215" t="s">
        <v>154</v>
      </c>
      <c r="C8" s="215">
        <v>2</v>
      </c>
      <c r="D8" s="210" t="s">
        <v>155</v>
      </c>
      <c r="E8" s="209" t="s">
        <v>156</v>
      </c>
      <c r="F8" s="246" t="s">
        <v>225</v>
      </c>
      <c r="G8" s="209"/>
      <c r="H8" s="209" t="s">
        <v>157</v>
      </c>
      <c r="I8" s="241">
        <v>119.90000000000002</v>
      </c>
      <c r="J8" s="241">
        <v>239.80000000000004</v>
      </c>
    </row>
    <row r="9" spans="1:10" x14ac:dyDescent="0.25">
      <c r="A9" s="231" t="s">
        <v>193</v>
      </c>
      <c r="B9" s="215" t="s">
        <v>164</v>
      </c>
      <c r="C9" s="215">
        <v>1</v>
      </c>
      <c r="D9" s="210" t="s">
        <v>155</v>
      </c>
      <c r="E9" s="209" t="s">
        <v>165</v>
      </c>
      <c r="F9" s="246" t="s">
        <v>241</v>
      </c>
      <c r="G9" s="209"/>
      <c r="H9" s="209" t="s">
        <v>166</v>
      </c>
      <c r="I9" s="241">
        <v>70.142857142857153</v>
      </c>
      <c r="J9" s="241">
        <v>70.142857142857153</v>
      </c>
    </row>
    <row r="10" spans="1:10" x14ac:dyDescent="0.25">
      <c r="A10" s="231" t="s">
        <v>196</v>
      </c>
      <c r="B10" s="215" t="s">
        <v>154</v>
      </c>
      <c r="C10" s="215">
        <v>2</v>
      </c>
      <c r="D10" s="210" t="s">
        <v>155</v>
      </c>
      <c r="E10" s="209" t="s">
        <v>169</v>
      </c>
      <c r="F10" s="246" t="s">
        <v>228</v>
      </c>
      <c r="G10" s="209"/>
      <c r="H10" s="209" t="s">
        <v>170</v>
      </c>
      <c r="I10" s="241">
        <v>108.84285714285714</v>
      </c>
      <c r="J10" s="241">
        <v>217.68571428571428</v>
      </c>
    </row>
    <row r="11" spans="1:10" x14ac:dyDescent="0.25">
      <c r="A11" s="231" t="s">
        <v>197</v>
      </c>
      <c r="B11" s="215" t="s">
        <v>154</v>
      </c>
      <c r="C11" s="215">
        <v>1</v>
      </c>
      <c r="D11" s="210" t="s">
        <v>155</v>
      </c>
      <c r="E11" s="209" t="s">
        <v>171</v>
      </c>
      <c r="F11" s="246" t="s">
        <v>229</v>
      </c>
      <c r="G11" s="209"/>
      <c r="H11" s="209" t="s">
        <v>172</v>
      </c>
      <c r="I11" s="241">
        <v>103.12857142857143</v>
      </c>
      <c r="J11" s="241">
        <v>103.12857142857143</v>
      </c>
    </row>
    <row r="12" spans="1:10" x14ac:dyDescent="0.25">
      <c r="A12" s="231" t="s">
        <v>198</v>
      </c>
      <c r="B12" s="215" t="s">
        <v>154</v>
      </c>
      <c r="C12" s="215">
        <v>1</v>
      </c>
      <c r="D12" s="210" t="s">
        <v>155</v>
      </c>
      <c r="E12" s="209" t="s">
        <v>162</v>
      </c>
      <c r="F12" s="246" t="s">
        <v>227</v>
      </c>
      <c r="G12" s="209"/>
      <c r="H12" s="209" t="s">
        <v>163</v>
      </c>
      <c r="I12" s="241">
        <v>108.84285714285714</v>
      </c>
      <c r="J12" s="241">
        <v>108.84285714285714</v>
      </c>
    </row>
    <row r="13" spans="1:10" x14ac:dyDescent="0.25">
      <c r="A13" s="231" t="s">
        <v>199</v>
      </c>
      <c r="B13" s="215" t="s">
        <v>154</v>
      </c>
      <c r="C13" s="215">
        <v>1</v>
      </c>
      <c r="D13" s="210" t="s">
        <v>155</v>
      </c>
      <c r="E13" s="209" t="s">
        <v>173</v>
      </c>
      <c r="F13" s="246" t="s">
        <v>230</v>
      </c>
      <c r="G13" s="209"/>
      <c r="H13" s="209" t="s">
        <v>174</v>
      </c>
      <c r="I13" s="241">
        <v>75.3857142857143</v>
      </c>
      <c r="J13" s="241">
        <v>75.3857142857143</v>
      </c>
    </row>
    <row r="14" spans="1:10" x14ac:dyDescent="0.25">
      <c r="A14" s="231" t="s">
        <v>200</v>
      </c>
      <c r="B14" s="215" t="s">
        <v>154</v>
      </c>
      <c r="C14" s="215">
        <v>1</v>
      </c>
      <c r="D14" s="210" t="s">
        <v>155</v>
      </c>
      <c r="E14" s="209" t="s">
        <v>173</v>
      </c>
      <c r="F14" s="246" t="s">
        <v>230</v>
      </c>
      <c r="G14" s="209"/>
      <c r="H14" s="209" t="s">
        <v>174</v>
      </c>
      <c r="I14" s="241">
        <v>75.3857142857143</v>
      </c>
      <c r="J14" s="241">
        <v>75.3857142857143</v>
      </c>
    </row>
    <row r="15" spans="1:10" x14ac:dyDescent="0.25">
      <c r="A15" s="231" t="s">
        <v>201</v>
      </c>
      <c r="B15" s="215" t="s">
        <v>154</v>
      </c>
      <c r="C15" s="215">
        <v>1</v>
      </c>
      <c r="D15" s="210" t="s">
        <v>155</v>
      </c>
      <c r="E15" s="209" t="s">
        <v>173</v>
      </c>
      <c r="F15" s="246" t="s">
        <v>230</v>
      </c>
      <c r="G15" s="209"/>
      <c r="H15" s="209" t="s">
        <v>174</v>
      </c>
      <c r="I15" s="241">
        <v>75.3857142857143</v>
      </c>
      <c r="J15" s="241">
        <v>75.3857142857143</v>
      </c>
    </row>
    <row r="16" spans="1:10" x14ac:dyDescent="0.25">
      <c r="A16" s="231" t="s">
        <v>202</v>
      </c>
      <c r="B16" s="215" t="s">
        <v>154</v>
      </c>
      <c r="C16" s="215">
        <v>1</v>
      </c>
      <c r="D16" s="210" t="s">
        <v>155</v>
      </c>
      <c r="E16" s="209" t="s">
        <v>173</v>
      </c>
      <c r="F16" s="246" t="s">
        <v>230</v>
      </c>
      <c r="G16" s="209"/>
      <c r="H16" s="209" t="s">
        <v>174</v>
      </c>
      <c r="I16" s="241">
        <v>75.3857142857143</v>
      </c>
      <c r="J16" s="241">
        <v>75.3857142857143</v>
      </c>
    </row>
    <row r="17" spans="1:10" x14ac:dyDescent="0.25">
      <c r="A17" s="231" t="s">
        <v>203</v>
      </c>
      <c r="B17" s="215" t="s">
        <v>164</v>
      </c>
      <c r="C17" s="215">
        <v>1</v>
      </c>
      <c r="D17" s="210" t="s">
        <v>155</v>
      </c>
      <c r="E17" s="209" t="s">
        <v>165</v>
      </c>
      <c r="F17" s="246" t="s">
        <v>241</v>
      </c>
      <c r="G17" s="209"/>
      <c r="H17" s="209" t="s">
        <v>166</v>
      </c>
      <c r="I17" s="241">
        <v>70.142857142857153</v>
      </c>
      <c r="J17" s="241">
        <v>70.142857142857153</v>
      </c>
    </row>
    <row r="18" spans="1:10" x14ac:dyDescent="0.25">
      <c r="A18" s="231" t="s">
        <v>204</v>
      </c>
      <c r="B18" s="215" t="s">
        <v>154</v>
      </c>
      <c r="C18" s="215">
        <v>1</v>
      </c>
      <c r="D18" s="210" t="s">
        <v>155</v>
      </c>
      <c r="E18" s="209" t="s">
        <v>156</v>
      </c>
      <c r="F18" s="246" t="s">
        <v>225</v>
      </c>
      <c r="G18" s="209"/>
      <c r="H18" s="209" t="s">
        <v>157</v>
      </c>
      <c r="I18" s="241">
        <v>119.90000000000002</v>
      </c>
      <c r="J18" s="241">
        <v>119.90000000000002</v>
      </c>
    </row>
    <row r="19" spans="1:10" x14ac:dyDescent="0.25">
      <c r="A19" s="231" t="s">
        <v>205</v>
      </c>
      <c r="B19" s="215" t="s">
        <v>154</v>
      </c>
      <c r="C19" s="215">
        <v>1</v>
      </c>
      <c r="D19" s="210" t="s">
        <v>155</v>
      </c>
      <c r="E19" s="209" t="s">
        <v>156</v>
      </c>
      <c r="F19" s="246" t="s">
        <v>225</v>
      </c>
      <c r="G19" s="209"/>
      <c r="H19" s="209" t="s">
        <v>157</v>
      </c>
      <c r="I19" s="241">
        <v>119.90000000000002</v>
      </c>
      <c r="J19" s="241">
        <v>119.90000000000002</v>
      </c>
    </row>
    <row r="20" spans="1:10" x14ac:dyDescent="0.25">
      <c r="A20" s="231" t="s">
        <v>207</v>
      </c>
      <c r="B20" s="215" t="s">
        <v>154</v>
      </c>
      <c r="C20" s="215">
        <v>1</v>
      </c>
      <c r="D20" s="210" t="s">
        <v>155</v>
      </c>
      <c r="E20" s="209" t="s">
        <v>156</v>
      </c>
      <c r="F20" s="246" t="s">
        <v>225</v>
      </c>
      <c r="G20" s="209"/>
      <c r="H20" s="209" t="s">
        <v>177</v>
      </c>
      <c r="I20" s="241">
        <v>119.90000000000002</v>
      </c>
      <c r="J20" s="241">
        <v>119.90000000000002</v>
      </c>
    </row>
    <row r="21" spans="1:10" x14ac:dyDescent="0.25">
      <c r="A21" s="231" t="s">
        <v>208</v>
      </c>
      <c r="B21" s="215" t="s">
        <v>154</v>
      </c>
      <c r="C21" s="215">
        <v>1</v>
      </c>
      <c r="D21" s="210" t="s">
        <v>155</v>
      </c>
      <c r="E21" s="209" t="s">
        <v>156</v>
      </c>
      <c r="F21" s="246" t="s">
        <v>225</v>
      </c>
      <c r="G21" s="209"/>
      <c r="H21" s="209" t="s">
        <v>177</v>
      </c>
      <c r="I21" s="241">
        <v>119.90000000000002</v>
      </c>
      <c r="J21" s="241">
        <v>119.90000000000002</v>
      </c>
    </row>
    <row r="22" spans="1:10" x14ac:dyDescent="0.25">
      <c r="A22" s="231" t="s">
        <v>210</v>
      </c>
      <c r="B22" s="215" t="s">
        <v>154</v>
      </c>
      <c r="C22" s="215">
        <v>1</v>
      </c>
      <c r="D22" s="210" t="s">
        <v>155</v>
      </c>
      <c r="E22" s="209" t="s">
        <v>156</v>
      </c>
      <c r="F22" s="246" t="s">
        <v>225</v>
      </c>
      <c r="G22" s="209"/>
      <c r="H22" s="209" t="s">
        <v>177</v>
      </c>
      <c r="I22" s="241">
        <v>119.90000000000002</v>
      </c>
      <c r="J22" s="241">
        <v>119.90000000000002</v>
      </c>
    </row>
    <row r="23" spans="1:10" x14ac:dyDescent="0.25">
      <c r="A23" s="231" t="s">
        <v>211</v>
      </c>
      <c r="B23" s="215" t="s">
        <v>154</v>
      </c>
      <c r="C23" s="215">
        <v>1</v>
      </c>
      <c r="D23" s="210" t="s">
        <v>155</v>
      </c>
      <c r="E23" s="209" t="s">
        <v>156</v>
      </c>
      <c r="F23" s="246" t="s">
        <v>225</v>
      </c>
      <c r="G23" s="209"/>
      <c r="H23" s="209" t="s">
        <v>177</v>
      </c>
      <c r="I23" s="241">
        <v>119.90000000000002</v>
      </c>
      <c r="J23" s="241">
        <v>119.90000000000002</v>
      </c>
    </row>
    <row r="24" spans="1:10" x14ac:dyDescent="0.25">
      <c r="A24" s="231" t="s">
        <v>212</v>
      </c>
      <c r="B24" s="215" t="s">
        <v>154</v>
      </c>
      <c r="C24" s="215">
        <v>1</v>
      </c>
      <c r="D24" s="210" t="s">
        <v>155</v>
      </c>
      <c r="E24" s="209" t="s">
        <v>162</v>
      </c>
      <c r="F24" s="246" t="s">
        <v>227</v>
      </c>
      <c r="G24" s="209"/>
      <c r="H24" s="209" t="s">
        <v>163</v>
      </c>
      <c r="I24" s="241">
        <v>108.84285714285714</v>
      </c>
      <c r="J24" s="241">
        <v>108.84285714285714</v>
      </c>
    </row>
    <row r="25" spans="1:10" x14ac:dyDescent="0.25">
      <c r="A25" s="231" t="s">
        <v>213</v>
      </c>
      <c r="B25" s="215" t="s">
        <v>154</v>
      </c>
      <c r="C25" s="215">
        <v>1</v>
      </c>
      <c r="D25" s="210" t="s">
        <v>155</v>
      </c>
      <c r="E25" s="209" t="s">
        <v>162</v>
      </c>
      <c r="F25" s="246" t="s">
        <v>227</v>
      </c>
      <c r="G25" s="209"/>
      <c r="H25" s="209" t="s">
        <v>163</v>
      </c>
      <c r="I25" s="241">
        <v>108.84285714285714</v>
      </c>
      <c r="J25" s="241">
        <v>108.84285714285714</v>
      </c>
    </row>
    <row r="26" spans="1:10" x14ac:dyDescent="0.25">
      <c r="A26" s="231" t="s">
        <v>214</v>
      </c>
      <c r="B26" s="215" t="s">
        <v>154</v>
      </c>
      <c r="C26" s="215">
        <v>1</v>
      </c>
      <c r="D26" s="210" t="s">
        <v>155</v>
      </c>
      <c r="E26" s="209" t="s">
        <v>156</v>
      </c>
      <c r="F26" s="246" t="s">
        <v>225</v>
      </c>
      <c r="G26" s="209"/>
      <c r="H26" s="209" t="s">
        <v>177</v>
      </c>
      <c r="I26" s="241">
        <v>119.90000000000002</v>
      </c>
      <c r="J26" s="241">
        <v>119.90000000000002</v>
      </c>
    </row>
    <row r="27" spans="1:10" x14ac:dyDescent="0.25">
      <c r="A27" s="231" t="s">
        <v>215</v>
      </c>
      <c r="B27" s="215" t="s">
        <v>154</v>
      </c>
      <c r="C27" s="215">
        <v>1</v>
      </c>
      <c r="D27" s="210" t="s">
        <v>155</v>
      </c>
      <c r="E27" s="209" t="s">
        <v>178</v>
      </c>
      <c r="F27" s="246" t="s">
        <v>231</v>
      </c>
      <c r="G27" s="209"/>
      <c r="H27" s="209" t="s">
        <v>179</v>
      </c>
      <c r="I27" s="241">
        <v>60.485714285714295</v>
      </c>
      <c r="J27" s="241">
        <v>60.485714285714295</v>
      </c>
    </row>
    <row r="28" spans="1:10" x14ac:dyDescent="0.25">
      <c r="A28" s="231" t="s">
        <v>216</v>
      </c>
      <c r="B28" s="215" t="s">
        <v>154</v>
      </c>
      <c r="C28" s="215">
        <v>1</v>
      </c>
      <c r="D28" s="210" t="s">
        <v>155</v>
      </c>
      <c r="E28" s="209" t="s">
        <v>178</v>
      </c>
      <c r="F28" s="246" t="s">
        <v>231</v>
      </c>
      <c r="G28" s="209"/>
      <c r="H28" s="209" t="s">
        <v>179</v>
      </c>
      <c r="I28" s="241">
        <v>60.485714285714295</v>
      </c>
      <c r="J28" s="241">
        <v>60.485714285714295</v>
      </c>
    </row>
    <row r="29" spans="1:10" x14ac:dyDescent="0.25">
      <c r="A29" s="231" t="s">
        <v>217</v>
      </c>
      <c r="B29" s="215" t="s">
        <v>154</v>
      </c>
      <c r="C29" s="215">
        <v>1</v>
      </c>
      <c r="D29" s="210" t="s">
        <v>155</v>
      </c>
      <c r="E29" s="209" t="s">
        <v>156</v>
      </c>
      <c r="F29" s="246" t="s">
        <v>225</v>
      </c>
      <c r="G29" s="209"/>
      <c r="H29" s="209" t="s">
        <v>177</v>
      </c>
      <c r="I29" s="241">
        <v>119.90000000000002</v>
      </c>
      <c r="J29" s="241">
        <v>119.90000000000002</v>
      </c>
    </row>
    <row r="30" spans="1:10" x14ac:dyDescent="0.25">
      <c r="A30" s="231" t="s">
        <v>218</v>
      </c>
      <c r="B30" s="215" t="s">
        <v>154</v>
      </c>
      <c r="C30" s="215">
        <v>1</v>
      </c>
      <c r="D30" s="210" t="s">
        <v>155</v>
      </c>
      <c r="E30" s="209" t="s">
        <v>162</v>
      </c>
      <c r="F30" s="246" t="s">
        <v>227</v>
      </c>
      <c r="G30" s="209"/>
      <c r="H30" s="209" t="s">
        <v>163</v>
      </c>
      <c r="I30" s="241">
        <v>108.84285714285714</v>
      </c>
      <c r="J30" s="241">
        <v>108.84285714285714</v>
      </c>
    </row>
    <row r="31" spans="1:10" x14ac:dyDescent="0.25">
      <c r="A31" s="231" t="s">
        <v>219</v>
      </c>
      <c r="B31" s="215" t="s">
        <v>154</v>
      </c>
      <c r="C31" s="215">
        <v>1</v>
      </c>
      <c r="D31" s="210" t="s">
        <v>155</v>
      </c>
      <c r="E31" s="209" t="s">
        <v>162</v>
      </c>
      <c r="F31" s="246" t="s">
        <v>227</v>
      </c>
      <c r="G31" s="209"/>
      <c r="H31" s="209" t="s">
        <v>163</v>
      </c>
      <c r="I31" s="241">
        <v>108.84285714285714</v>
      </c>
      <c r="J31" s="241">
        <v>108.84285714285714</v>
      </c>
    </row>
    <row r="32" spans="1:10" x14ac:dyDescent="0.25">
      <c r="A32" s="231" t="s">
        <v>183</v>
      </c>
      <c r="B32" s="209" t="s">
        <v>154</v>
      </c>
      <c r="C32" s="209">
        <v>1</v>
      </c>
      <c r="D32" s="210" t="s">
        <v>155</v>
      </c>
      <c r="E32" s="209" t="s">
        <v>157</v>
      </c>
      <c r="F32" s="246" t="s">
        <v>232</v>
      </c>
      <c r="G32" s="186"/>
      <c r="H32" s="186"/>
      <c r="I32" s="239">
        <v>99.771428571428586</v>
      </c>
      <c r="J32" s="241">
        <v>99.771428571428586</v>
      </c>
    </row>
    <row r="33" spans="1:10" x14ac:dyDescent="0.25">
      <c r="A33" s="231" t="s">
        <v>186</v>
      </c>
      <c r="B33" s="215" t="s">
        <v>154</v>
      </c>
      <c r="C33" s="209">
        <v>1</v>
      </c>
      <c r="D33" s="210" t="s">
        <v>155</v>
      </c>
      <c r="E33" s="209" t="s">
        <v>160</v>
      </c>
      <c r="F33" s="246" t="s">
        <v>233</v>
      </c>
      <c r="G33" s="186"/>
      <c r="H33" s="186"/>
      <c r="I33" s="239">
        <v>48.671428571428578</v>
      </c>
      <c r="J33" s="241">
        <v>48.671428571428578</v>
      </c>
    </row>
    <row r="34" spans="1:10" x14ac:dyDescent="0.25">
      <c r="A34" s="231" t="s">
        <v>187</v>
      </c>
      <c r="B34" s="215" t="s">
        <v>154</v>
      </c>
      <c r="C34" s="215">
        <v>1</v>
      </c>
      <c r="D34" s="210" t="s">
        <v>155</v>
      </c>
      <c r="E34" s="209" t="s">
        <v>161</v>
      </c>
      <c r="F34" s="246" t="s">
        <v>234</v>
      </c>
      <c r="G34" s="186"/>
      <c r="H34" s="186"/>
      <c r="I34" s="239">
        <v>48.671428571428578</v>
      </c>
      <c r="J34" s="241">
        <v>48.671428571428578</v>
      </c>
    </row>
    <row r="35" spans="1:10" x14ac:dyDescent="0.25">
      <c r="A35" s="231" t="s">
        <v>188</v>
      </c>
      <c r="B35" s="215" t="s">
        <v>154</v>
      </c>
      <c r="C35" s="215">
        <v>1</v>
      </c>
      <c r="D35" s="210" t="s">
        <v>155</v>
      </c>
      <c r="E35" s="209" t="s">
        <v>163</v>
      </c>
      <c r="F35" s="246" t="s">
        <v>235</v>
      </c>
      <c r="G35" s="186"/>
      <c r="H35" s="186"/>
      <c r="I35" s="239">
        <v>91.51428571428572</v>
      </c>
      <c r="J35" s="241">
        <v>91.51428571428572</v>
      </c>
    </row>
    <row r="36" spans="1:10" x14ac:dyDescent="0.25">
      <c r="A36" s="231" t="s">
        <v>189</v>
      </c>
      <c r="B36" s="215" t="s">
        <v>154</v>
      </c>
      <c r="C36" s="209">
        <v>1</v>
      </c>
      <c r="D36" s="210" t="s">
        <v>155</v>
      </c>
      <c r="E36" s="209" t="s">
        <v>163</v>
      </c>
      <c r="F36" s="246" t="s">
        <v>235</v>
      </c>
      <c r="G36" s="186"/>
      <c r="H36" s="186"/>
      <c r="I36" s="239">
        <v>91.51428571428572</v>
      </c>
      <c r="J36" s="241">
        <v>91.51428571428572</v>
      </c>
    </row>
    <row r="37" spans="1:10" x14ac:dyDescent="0.25">
      <c r="A37" s="231" t="s">
        <v>190</v>
      </c>
      <c r="B37" s="215" t="s">
        <v>154</v>
      </c>
      <c r="C37" s="209">
        <v>1</v>
      </c>
      <c r="D37" s="210" t="s">
        <v>155</v>
      </c>
      <c r="E37" s="209" t="s">
        <v>163</v>
      </c>
      <c r="F37" s="246" t="s">
        <v>235</v>
      </c>
      <c r="G37" s="186"/>
      <c r="H37" s="186"/>
      <c r="I37" s="239">
        <v>91.51428571428572</v>
      </c>
      <c r="J37" s="241">
        <v>91.51428571428572</v>
      </c>
    </row>
    <row r="38" spans="1:10" x14ac:dyDescent="0.25">
      <c r="A38" s="231" t="s">
        <v>191</v>
      </c>
      <c r="B38" s="215" t="s">
        <v>154</v>
      </c>
      <c r="C38" s="218">
        <v>1</v>
      </c>
      <c r="D38" s="210" t="s">
        <v>155</v>
      </c>
      <c r="E38" s="209" t="s">
        <v>157</v>
      </c>
      <c r="F38" s="246" t="s">
        <v>232</v>
      </c>
      <c r="G38" s="186"/>
      <c r="H38" s="186"/>
      <c r="I38" s="239">
        <v>99.771428571428586</v>
      </c>
      <c r="J38" s="241">
        <v>99.771428571428586</v>
      </c>
    </row>
    <row r="39" spans="1:10" x14ac:dyDescent="0.25">
      <c r="A39" s="231" t="s">
        <v>192</v>
      </c>
      <c r="B39" s="215" t="s">
        <v>154</v>
      </c>
      <c r="C39" s="209">
        <v>2</v>
      </c>
      <c r="D39" s="210" t="s">
        <v>155</v>
      </c>
      <c r="E39" s="209" t="s">
        <v>157</v>
      </c>
      <c r="F39" s="246" t="s">
        <v>232</v>
      </c>
      <c r="G39" s="186"/>
      <c r="H39" s="186"/>
      <c r="I39" s="239">
        <v>99.771428571428586</v>
      </c>
      <c r="J39" s="241">
        <v>199.54285714285717</v>
      </c>
    </row>
    <row r="40" spans="1:10" x14ac:dyDescent="0.25">
      <c r="A40" s="231" t="s">
        <v>193</v>
      </c>
      <c r="B40" s="215" t="s">
        <v>164</v>
      </c>
      <c r="C40" s="209">
        <v>1</v>
      </c>
      <c r="D40" s="210" t="s">
        <v>155</v>
      </c>
      <c r="E40" s="209" t="s">
        <v>166</v>
      </c>
      <c r="F40" s="246" t="s">
        <v>242</v>
      </c>
      <c r="G40" s="186"/>
      <c r="H40" s="186"/>
      <c r="I40" s="239">
        <v>61.985714285714288</v>
      </c>
      <c r="J40" s="241">
        <v>61.985714285714288</v>
      </c>
    </row>
    <row r="41" spans="1:10" x14ac:dyDescent="0.25">
      <c r="A41" s="231" t="s">
        <v>196</v>
      </c>
      <c r="B41" s="215" t="s">
        <v>154</v>
      </c>
      <c r="C41" s="209">
        <v>2</v>
      </c>
      <c r="D41" s="210" t="s">
        <v>155</v>
      </c>
      <c r="E41" s="209" t="s">
        <v>170</v>
      </c>
      <c r="F41" s="246" t="s">
        <v>236</v>
      </c>
      <c r="G41" s="186"/>
      <c r="H41" s="186"/>
      <c r="I41" s="239">
        <v>91.51428571428572</v>
      </c>
      <c r="J41" s="241">
        <v>183.02857142857144</v>
      </c>
    </row>
    <row r="42" spans="1:10" x14ac:dyDescent="0.25">
      <c r="A42" s="231" t="s">
        <v>198</v>
      </c>
      <c r="B42" s="215" t="s">
        <v>154</v>
      </c>
      <c r="C42" s="209">
        <v>1</v>
      </c>
      <c r="D42" s="210" t="s">
        <v>155</v>
      </c>
      <c r="E42" s="209" t="s">
        <v>163</v>
      </c>
      <c r="F42" s="246" t="s">
        <v>235</v>
      </c>
      <c r="G42" s="186"/>
      <c r="H42" s="186"/>
      <c r="I42" s="239">
        <v>91.51428571428572</v>
      </c>
      <c r="J42" s="241">
        <v>91.51428571428572</v>
      </c>
    </row>
    <row r="43" spans="1:10" x14ac:dyDescent="0.25">
      <c r="A43" s="231" t="s">
        <v>199</v>
      </c>
      <c r="B43" s="215" t="s">
        <v>154</v>
      </c>
      <c r="C43" s="209">
        <v>1</v>
      </c>
      <c r="D43" s="210" t="s">
        <v>155</v>
      </c>
      <c r="E43" s="209" t="s">
        <v>174</v>
      </c>
      <c r="F43" s="246" t="s">
        <v>238</v>
      </c>
      <c r="G43" s="186"/>
      <c r="H43" s="186"/>
      <c r="I43" s="239">
        <v>62.957142857142863</v>
      </c>
      <c r="J43" s="241">
        <v>62.957142857142863</v>
      </c>
    </row>
    <row r="44" spans="1:10" x14ac:dyDescent="0.25">
      <c r="A44" s="231" t="s">
        <v>200</v>
      </c>
      <c r="B44" s="215" t="s">
        <v>154</v>
      </c>
      <c r="C44" s="209">
        <v>1</v>
      </c>
      <c r="D44" s="210" t="s">
        <v>155</v>
      </c>
      <c r="E44" s="209" t="s">
        <v>174</v>
      </c>
      <c r="F44" s="246" t="s">
        <v>238</v>
      </c>
      <c r="G44" s="186"/>
      <c r="H44" s="186"/>
      <c r="I44" s="239">
        <v>62.957142857142863</v>
      </c>
      <c r="J44" s="241">
        <v>62.957142857142863</v>
      </c>
    </row>
    <row r="45" spans="1:10" x14ac:dyDescent="0.25">
      <c r="A45" s="231" t="s">
        <v>201</v>
      </c>
      <c r="B45" s="215" t="s">
        <v>154</v>
      </c>
      <c r="C45" s="209">
        <v>1</v>
      </c>
      <c r="D45" s="210" t="s">
        <v>155</v>
      </c>
      <c r="E45" s="209" t="s">
        <v>174</v>
      </c>
      <c r="F45" s="246" t="s">
        <v>238</v>
      </c>
      <c r="G45" s="186"/>
      <c r="H45" s="186"/>
      <c r="I45" s="239">
        <v>62.957142857142863</v>
      </c>
      <c r="J45" s="241">
        <v>62.957142857142863</v>
      </c>
    </row>
    <row r="46" spans="1:10" x14ac:dyDescent="0.25">
      <c r="A46" s="231" t="s">
        <v>202</v>
      </c>
      <c r="B46" s="215" t="s">
        <v>154</v>
      </c>
      <c r="C46" s="209">
        <v>1</v>
      </c>
      <c r="D46" s="210" t="s">
        <v>155</v>
      </c>
      <c r="E46" s="209" t="s">
        <v>174</v>
      </c>
      <c r="F46" s="246" t="s">
        <v>238</v>
      </c>
      <c r="G46" s="186"/>
      <c r="H46" s="186"/>
      <c r="I46" s="239">
        <v>62.957142857142863</v>
      </c>
      <c r="J46" s="241">
        <v>62.957142857142863</v>
      </c>
    </row>
    <row r="47" spans="1:10" x14ac:dyDescent="0.25">
      <c r="A47" s="231" t="s">
        <v>203</v>
      </c>
      <c r="B47" s="215" t="s">
        <v>164</v>
      </c>
      <c r="C47" s="209">
        <v>1</v>
      </c>
      <c r="D47" s="210" t="s">
        <v>155</v>
      </c>
      <c r="E47" s="209" t="s">
        <v>166</v>
      </c>
      <c r="F47" s="246" t="s">
        <v>242</v>
      </c>
      <c r="G47" s="186"/>
      <c r="H47" s="186"/>
      <c r="I47" s="239">
        <v>61.985714285714288</v>
      </c>
      <c r="J47" s="241">
        <v>61.985714285714288</v>
      </c>
    </row>
    <row r="48" spans="1:10" x14ac:dyDescent="0.25">
      <c r="A48" s="231" t="s">
        <v>204</v>
      </c>
      <c r="B48" s="215" t="s">
        <v>154</v>
      </c>
      <c r="C48" s="209">
        <v>1</v>
      </c>
      <c r="D48" s="210" t="s">
        <v>155</v>
      </c>
      <c r="E48" s="209" t="s">
        <v>157</v>
      </c>
      <c r="F48" s="246" t="s">
        <v>232</v>
      </c>
      <c r="G48" s="186"/>
      <c r="H48" s="186"/>
      <c r="I48" s="239">
        <v>99.771428571428586</v>
      </c>
      <c r="J48" s="241">
        <v>99.771428571428586</v>
      </c>
    </row>
    <row r="49" spans="1:10" x14ac:dyDescent="0.25">
      <c r="A49" s="231" t="s">
        <v>205</v>
      </c>
      <c r="B49" s="215" t="s">
        <v>154</v>
      </c>
      <c r="C49" s="209">
        <v>1</v>
      </c>
      <c r="D49" s="210" t="s">
        <v>155</v>
      </c>
      <c r="E49" s="209" t="s">
        <v>157</v>
      </c>
      <c r="F49" s="246" t="s">
        <v>232</v>
      </c>
      <c r="G49" s="186"/>
      <c r="H49" s="186"/>
      <c r="I49" s="239">
        <v>99.771428571428586</v>
      </c>
      <c r="J49" s="241">
        <v>99.771428571428586</v>
      </c>
    </row>
    <row r="50" spans="1:10" x14ac:dyDescent="0.25">
      <c r="A50" s="231" t="s">
        <v>207</v>
      </c>
      <c r="B50" s="215" t="s">
        <v>154</v>
      </c>
      <c r="C50" s="209">
        <v>1</v>
      </c>
      <c r="D50" s="210" t="s">
        <v>155</v>
      </c>
      <c r="E50" s="209" t="s">
        <v>177</v>
      </c>
      <c r="F50" s="246" t="s">
        <v>239</v>
      </c>
      <c r="G50" s="186"/>
      <c r="H50" s="186"/>
      <c r="I50" s="239">
        <v>99.771428571428586</v>
      </c>
      <c r="J50" s="241">
        <v>99.771428571428586</v>
      </c>
    </row>
    <row r="51" spans="1:10" x14ac:dyDescent="0.25">
      <c r="A51" s="231" t="s">
        <v>208</v>
      </c>
      <c r="B51" s="215" t="s">
        <v>154</v>
      </c>
      <c r="C51" s="209">
        <v>1</v>
      </c>
      <c r="D51" s="210" t="s">
        <v>155</v>
      </c>
      <c r="E51" s="209" t="s">
        <v>177</v>
      </c>
      <c r="F51" s="246" t="s">
        <v>239</v>
      </c>
      <c r="G51" s="186"/>
      <c r="H51" s="186"/>
      <c r="I51" s="239">
        <v>99.771428571428586</v>
      </c>
      <c r="J51" s="241">
        <v>99.771428571428586</v>
      </c>
    </row>
    <row r="52" spans="1:10" x14ac:dyDescent="0.25">
      <c r="A52" s="231" t="s">
        <v>210</v>
      </c>
      <c r="B52" s="215" t="s">
        <v>154</v>
      </c>
      <c r="C52" s="209">
        <v>1</v>
      </c>
      <c r="D52" s="210" t="s">
        <v>155</v>
      </c>
      <c r="E52" s="209" t="s">
        <v>177</v>
      </c>
      <c r="F52" s="246" t="s">
        <v>239</v>
      </c>
      <c r="G52" s="186"/>
      <c r="H52" s="186"/>
      <c r="I52" s="239">
        <v>99.771428571428586</v>
      </c>
      <c r="J52" s="241">
        <v>99.771428571428586</v>
      </c>
    </row>
    <row r="53" spans="1:10" x14ac:dyDescent="0.25">
      <c r="A53" s="231" t="s">
        <v>211</v>
      </c>
      <c r="B53" s="215" t="s">
        <v>154</v>
      </c>
      <c r="C53" s="209">
        <v>1</v>
      </c>
      <c r="D53" s="210" t="s">
        <v>155</v>
      </c>
      <c r="E53" s="209" t="s">
        <v>177</v>
      </c>
      <c r="F53" s="246" t="s">
        <v>239</v>
      </c>
      <c r="G53" s="186"/>
      <c r="H53" s="186"/>
      <c r="I53" s="239">
        <v>99.771428571428586</v>
      </c>
      <c r="J53" s="241">
        <v>99.771428571428586</v>
      </c>
    </row>
    <row r="54" spans="1:10" x14ac:dyDescent="0.25">
      <c r="A54" s="231" t="s">
        <v>212</v>
      </c>
      <c r="B54" s="215" t="s">
        <v>154</v>
      </c>
      <c r="C54" s="209">
        <v>1</v>
      </c>
      <c r="D54" s="210" t="s">
        <v>155</v>
      </c>
      <c r="E54" s="209" t="s">
        <v>163</v>
      </c>
      <c r="F54" s="246" t="s">
        <v>235</v>
      </c>
      <c r="G54" s="186"/>
      <c r="H54" s="186"/>
      <c r="I54" s="239">
        <v>91.51428571428572</v>
      </c>
      <c r="J54" s="241">
        <v>91.51428571428572</v>
      </c>
    </row>
    <row r="55" spans="1:10" x14ac:dyDescent="0.25">
      <c r="A55" s="231" t="s">
        <v>213</v>
      </c>
      <c r="B55" s="215" t="s">
        <v>154</v>
      </c>
      <c r="C55" s="209">
        <v>1</v>
      </c>
      <c r="D55" s="210" t="s">
        <v>155</v>
      </c>
      <c r="E55" s="209" t="s">
        <v>163</v>
      </c>
      <c r="F55" s="246" t="s">
        <v>235</v>
      </c>
      <c r="G55" s="186"/>
      <c r="H55" s="186"/>
      <c r="I55" s="239">
        <v>91.51428571428572</v>
      </c>
      <c r="J55" s="241">
        <v>91.51428571428572</v>
      </c>
    </row>
    <row r="56" spans="1:10" x14ac:dyDescent="0.25">
      <c r="A56" s="231" t="s">
        <v>214</v>
      </c>
      <c r="B56" s="215" t="s">
        <v>154</v>
      </c>
      <c r="C56" s="209">
        <v>1</v>
      </c>
      <c r="D56" s="210" t="s">
        <v>155</v>
      </c>
      <c r="E56" s="209" t="s">
        <v>177</v>
      </c>
      <c r="F56" s="246" t="s">
        <v>239</v>
      </c>
      <c r="G56" s="186"/>
      <c r="H56" s="186"/>
      <c r="I56" s="239">
        <v>99.771428571428586</v>
      </c>
      <c r="J56" s="241">
        <v>99.771428571428586</v>
      </c>
    </row>
    <row r="57" spans="1:10" x14ac:dyDescent="0.25">
      <c r="A57" s="231" t="s">
        <v>215</v>
      </c>
      <c r="B57" s="215" t="s">
        <v>154</v>
      </c>
      <c r="C57" s="209">
        <v>1</v>
      </c>
      <c r="D57" s="210" t="s">
        <v>155</v>
      </c>
      <c r="E57" s="209" t="s">
        <v>179</v>
      </c>
      <c r="F57" s="246" t="s">
        <v>240</v>
      </c>
      <c r="G57" s="186"/>
      <c r="H57" s="186"/>
      <c r="I57" s="239">
        <v>50.228571428571428</v>
      </c>
      <c r="J57" s="241">
        <v>50.228571428571428</v>
      </c>
    </row>
    <row r="58" spans="1:10" x14ac:dyDescent="0.25">
      <c r="A58" s="231" t="s">
        <v>216</v>
      </c>
      <c r="B58" s="215" t="s">
        <v>154</v>
      </c>
      <c r="C58" s="209">
        <v>1</v>
      </c>
      <c r="D58" s="210" t="s">
        <v>155</v>
      </c>
      <c r="E58" s="209" t="s">
        <v>179</v>
      </c>
      <c r="F58" s="246" t="s">
        <v>240</v>
      </c>
      <c r="G58" s="186"/>
      <c r="H58" s="186"/>
      <c r="I58" s="239">
        <v>50.228571428571428</v>
      </c>
      <c r="J58" s="241">
        <v>50.228571428571428</v>
      </c>
    </row>
    <row r="59" spans="1:10" x14ac:dyDescent="0.25">
      <c r="A59" s="231" t="s">
        <v>217</v>
      </c>
      <c r="B59" s="215" t="s">
        <v>154</v>
      </c>
      <c r="C59" s="209">
        <v>1</v>
      </c>
      <c r="D59" s="210" t="s">
        <v>155</v>
      </c>
      <c r="E59" s="209" t="s">
        <v>177</v>
      </c>
      <c r="F59" s="246" t="s">
        <v>239</v>
      </c>
      <c r="G59" s="186"/>
      <c r="H59" s="186"/>
      <c r="I59" s="239">
        <v>99.771428571428586</v>
      </c>
      <c r="J59" s="241">
        <v>99.771428571428586</v>
      </c>
    </row>
    <row r="60" spans="1:10" x14ac:dyDescent="0.25">
      <c r="A60" s="231" t="s">
        <v>218</v>
      </c>
      <c r="B60" s="215" t="s">
        <v>154</v>
      </c>
      <c r="C60" s="209">
        <v>1</v>
      </c>
      <c r="D60" s="210" t="s">
        <v>155</v>
      </c>
      <c r="E60" s="209" t="s">
        <v>163</v>
      </c>
      <c r="F60" s="246" t="s">
        <v>235</v>
      </c>
      <c r="G60" s="186"/>
      <c r="H60" s="186"/>
      <c r="I60" s="239">
        <v>91.51428571428572</v>
      </c>
      <c r="J60" s="241">
        <v>91.51428571428572</v>
      </c>
    </row>
    <row r="61" spans="1:10" x14ac:dyDescent="0.25">
      <c r="A61" s="231" t="s">
        <v>219</v>
      </c>
      <c r="B61" s="215" t="s">
        <v>154</v>
      </c>
      <c r="C61" s="209">
        <v>1</v>
      </c>
      <c r="D61" s="210" t="s">
        <v>155</v>
      </c>
      <c r="E61" s="209" t="s">
        <v>163</v>
      </c>
      <c r="F61" s="246" t="s">
        <v>235</v>
      </c>
      <c r="G61" s="186"/>
      <c r="H61" s="186"/>
      <c r="I61" s="239">
        <v>91.51428571428572</v>
      </c>
      <c r="J61" s="241">
        <v>91.51428571428572</v>
      </c>
    </row>
    <row r="62" spans="1:10" x14ac:dyDescent="0.25">
      <c r="A62" s="185"/>
      <c r="B62" s="185"/>
      <c r="C62" s="215">
        <v>54</v>
      </c>
      <c r="D62" s="210" t="s">
        <v>155</v>
      </c>
      <c r="E62" s="209" t="s">
        <v>180</v>
      </c>
      <c r="F62" s="246" t="s">
        <v>224</v>
      </c>
      <c r="G62" s="186"/>
      <c r="H62" s="186"/>
      <c r="I62" s="239">
        <v>36.057142857142864</v>
      </c>
      <c r="J62" s="241">
        <v>1947.0857142857146</v>
      </c>
    </row>
    <row r="63" spans="1:10" x14ac:dyDescent="0.25">
      <c r="J63" s="249">
        <f>SUM(J1:J62)</f>
        <v>7973.8999999999978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65"/>
  <sheetViews>
    <sheetView workbookViewId="0">
      <selection activeCell="A65" sqref="A1:A65"/>
    </sheetView>
  </sheetViews>
  <sheetFormatPr baseColWidth="10" defaultRowHeight="15" x14ac:dyDescent="0.25"/>
  <sheetData>
    <row r="1" spans="1:1" x14ac:dyDescent="0.25">
      <c r="A1" s="183" t="s">
        <v>15</v>
      </c>
    </row>
    <row r="2" spans="1:1" x14ac:dyDescent="0.25">
      <c r="A2" s="184" t="s">
        <v>15</v>
      </c>
    </row>
    <row r="3" spans="1:1" x14ac:dyDescent="0.25">
      <c r="A3" s="183" t="s">
        <v>15</v>
      </c>
    </row>
    <row r="4" spans="1:1" x14ac:dyDescent="0.25">
      <c r="A4" s="184" t="s">
        <v>15</v>
      </c>
    </row>
    <row r="5" spans="1:1" x14ac:dyDescent="0.25">
      <c r="A5" s="183" t="s">
        <v>15</v>
      </c>
    </row>
    <row r="6" spans="1:1" x14ac:dyDescent="0.25">
      <c r="A6" s="184" t="s">
        <v>15</v>
      </c>
    </row>
    <row r="7" spans="1:1" x14ac:dyDescent="0.25">
      <c r="A7" s="183" t="s">
        <v>15</v>
      </c>
    </row>
    <row r="8" spans="1:1" x14ac:dyDescent="0.25">
      <c r="A8" s="184" t="s">
        <v>15</v>
      </c>
    </row>
    <row r="9" spans="1:1" x14ac:dyDescent="0.25">
      <c r="A9" s="183" t="s">
        <v>15</v>
      </c>
    </row>
    <row r="10" spans="1:1" x14ac:dyDescent="0.25">
      <c r="A10" s="184" t="s">
        <v>15</v>
      </c>
    </row>
    <row r="11" spans="1:1" x14ac:dyDescent="0.25">
      <c r="A11" s="183" t="s">
        <v>15</v>
      </c>
    </row>
    <row r="12" spans="1:1" x14ac:dyDescent="0.25">
      <c r="A12" s="184" t="s">
        <v>15</v>
      </c>
    </row>
    <row r="13" spans="1:1" x14ac:dyDescent="0.25">
      <c r="A13" s="183" t="s">
        <v>15</v>
      </c>
    </row>
    <row r="14" spans="1:1" x14ac:dyDescent="0.25">
      <c r="A14" s="184" t="s">
        <v>15</v>
      </c>
    </row>
    <row r="15" spans="1:1" x14ac:dyDescent="0.25">
      <c r="A15" s="183" t="s">
        <v>15</v>
      </c>
    </row>
    <row r="16" spans="1:1" x14ac:dyDescent="0.25">
      <c r="A16" s="184" t="s">
        <v>15</v>
      </c>
    </row>
    <row r="17" spans="1:1" x14ac:dyDescent="0.25">
      <c r="A17" s="183" t="s">
        <v>15</v>
      </c>
    </row>
    <row r="18" spans="1:1" x14ac:dyDescent="0.25">
      <c r="A18" s="184" t="s">
        <v>15</v>
      </c>
    </row>
    <row r="19" spans="1:1" x14ac:dyDescent="0.25">
      <c r="A19" s="183" t="s">
        <v>15</v>
      </c>
    </row>
    <row r="20" spans="1:1" x14ac:dyDescent="0.25">
      <c r="A20" s="184" t="s">
        <v>15</v>
      </c>
    </row>
    <row r="21" spans="1:1" x14ac:dyDescent="0.25">
      <c r="A21" s="183" t="s">
        <v>15</v>
      </c>
    </row>
    <row r="22" spans="1:1" x14ac:dyDescent="0.25">
      <c r="A22" s="184" t="s">
        <v>15</v>
      </c>
    </row>
    <row r="23" spans="1:1" x14ac:dyDescent="0.25">
      <c r="A23" s="183" t="s">
        <v>15</v>
      </c>
    </row>
    <row r="24" spans="1:1" x14ac:dyDescent="0.25">
      <c r="A24" s="184" t="s">
        <v>15</v>
      </c>
    </row>
    <row r="25" spans="1:1" x14ac:dyDescent="0.25">
      <c r="A25" s="183" t="s">
        <v>15</v>
      </c>
    </row>
    <row r="26" spans="1:1" x14ac:dyDescent="0.25">
      <c r="A26" s="184" t="s">
        <v>15</v>
      </c>
    </row>
    <row r="27" spans="1:1" x14ac:dyDescent="0.25">
      <c r="A27" s="183" t="s">
        <v>15</v>
      </c>
    </row>
    <row r="28" spans="1:1" x14ac:dyDescent="0.25">
      <c r="A28" s="184" t="s">
        <v>15</v>
      </c>
    </row>
    <row r="29" spans="1:1" x14ac:dyDescent="0.25">
      <c r="A29" s="183" t="s">
        <v>15</v>
      </c>
    </row>
    <row r="30" spans="1:1" x14ac:dyDescent="0.25">
      <c r="A30" s="184" t="s">
        <v>15</v>
      </c>
    </row>
    <row r="31" spans="1:1" x14ac:dyDescent="0.25">
      <c r="A31" s="183" t="s">
        <v>15</v>
      </c>
    </row>
    <row r="32" spans="1:1" x14ac:dyDescent="0.25">
      <c r="A32" s="184" t="s">
        <v>15</v>
      </c>
    </row>
    <row r="33" spans="1:1" x14ac:dyDescent="0.25">
      <c r="A33" s="183" t="s">
        <v>15</v>
      </c>
    </row>
    <row r="34" spans="1:1" x14ac:dyDescent="0.25">
      <c r="A34" s="184" t="s">
        <v>15</v>
      </c>
    </row>
    <row r="35" spans="1:1" x14ac:dyDescent="0.25">
      <c r="A35" s="183" t="s">
        <v>15</v>
      </c>
    </row>
    <row r="36" spans="1:1" x14ac:dyDescent="0.25">
      <c r="A36" s="184" t="s">
        <v>15</v>
      </c>
    </row>
    <row r="37" spans="1:1" x14ac:dyDescent="0.25">
      <c r="A37" s="183" t="s">
        <v>15</v>
      </c>
    </row>
    <row r="38" spans="1:1" x14ac:dyDescent="0.25">
      <c r="A38" s="184" t="s">
        <v>15</v>
      </c>
    </row>
    <row r="39" spans="1:1" x14ac:dyDescent="0.25">
      <c r="A39" s="183" t="s">
        <v>15</v>
      </c>
    </row>
    <row r="40" spans="1:1" x14ac:dyDescent="0.25">
      <c r="A40" s="184" t="s">
        <v>15</v>
      </c>
    </row>
    <row r="41" spans="1:1" x14ac:dyDescent="0.25">
      <c r="A41" s="183" t="s">
        <v>15</v>
      </c>
    </row>
    <row r="42" spans="1:1" x14ac:dyDescent="0.25">
      <c r="A42" s="184" t="s">
        <v>15</v>
      </c>
    </row>
    <row r="43" spans="1:1" x14ac:dyDescent="0.25">
      <c r="A43" s="183" t="s">
        <v>15</v>
      </c>
    </row>
    <row r="44" spans="1:1" x14ac:dyDescent="0.25">
      <c r="A44" s="184" t="s">
        <v>15</v>
      </c>
    </row>
    <row r="45" spans="1:1" x14ac:dyDescent="0.25">
      <c r="A45" s="183" t="s">
        <v>15</v>
      </c>
    </row>
    <row r="46" spans="1:1" x14ac:dyDescent="0.25">
      <c r="A46" s="184" t="s">
        <v>15</v>
      </c>
    </row>
    <row r="47" spans="1:1" x14ac:dyDescent="0.25">
      <c r="A47" s="183" t="s">
        <v>15</v>
      </c>
    </row>
    <row r="48" spans="1:1" x14ac:dyDescent="0.25">
      <c r="A48" s="184" t="s">
        <v>15</v>
      </c>
    </row>
    <row r="49" spans="1:1" x14ac:dyDescent="0.25">
      <c r="A49" s="183" t="s">
        <v>15</v>
      </c>
    </row>
    <row r="50" spans="1:1" x14ac:dyDescent="0.25">
      <c r="A50" s="184" t="s">
        <v>15</v>
      </c>
    </row>
    <row r="51" spans="1:1" x14ac:dyDescent="0.25">
      <c r="A51" s="183" t="s">
        <v>15</v>
      </c>
    </row>
    <row r="52" spans="1:1" x14ac:dyDescent="0.25">
      <c r="A52" s="184" t="s">
        <v>15</v>
      </c>
    </row>
    <row r="53" spans="1:1" x14ac:dyDescent="0.25">
      <c r="A53" s="183" t="s">
        <v>15</v>
      </c>
    </row>
    <row r="54" spans="1:1" x14ac:dyDescent="0.25">
      <c r="A54" s="184" t="s">
        <v>15</v>
      </c>
    </row>
    <row r="55" spans="1:1" x14ac:dyDescent="0.25">
      <c r="A55" s="183" t="s">
        <v>15</v>
      </c>
    </row>
    <row r="56" spans="1:1" x14ac:dyDescent="0.25">
      <c r="A56" s="184" t="s">
        <v>15</v>
      </c>
    </row>
    <row r="57" spans="1:1" x14ac:dyDescent="0.25">
      <c r="A57" s="183" t="s">
        <v>15</v>
      </c>
    </row>
    <row r="58" spans="1:1" x14ac:dyDescent="0.25">
      <c r="A58" s="184" t="s">
        <v>15</v>
      </c>
    </row>
    <row r="59" spans="1:1" x14ac:dyDescent="0.25">
      <c r="A59" s="183" t="s">
        <v>15</v>
      </c>
    </row>
    <row r="60" spans="1:1" x14ac:dyDescent="0.25">
      <c r="A60" s="184" t="s">
        <v>15</v>
      </c>
    </row>
    <row r="61" spans="1:1" x14ac:dyDescent="0.25">
      <c r="A61" s="183" t="s">
        <v>15</v>
      </c>
    </row>
    <row r="62" spans="1:1" x14ac:dyDescent="0.25">
      <c r="A62" s="184" t="s">
        <v>15</v>
      </c>
    </row>
    <row r="63" spans="1:1" x14ac:dyDescent="0.25">
      <c r="A63" s="183" t="s">
        <v>15</v>
      </c>
    </row>
    <row r="64" spans="1:1" x14ac:dyDescent="0.25">
      <c r="A64" s="184" t="s">
        <v>15</v>
      </c>
    </row>
    <row r="65" spans="1:1" x14ac:dyDescent="0.25">
      <c r="A65" s="18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offre de prix</vt:lpstr>
      <vt:lpstr>produits</vt:lpstr>
      <vt:lpstr>clapet</vt:lpstr>
      <vt:lpstr>Feuil1</vt:lpstr>
      <vt:lpstr>Feuil5</vt:lpstr>
      <vt:lpstr>Feuil6</vt:lpstr>
      <vt:lpstr>Feuil7</vt:lpstr>
      <vt:lpstr>'offre de prix'!Impression_des_titres</vt:lpstr>
      <vt:lpstr>'offre de prix'!Zone_d_impression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KOJAK</dc:creator>
  <cp:lastModifiedBy>Lionel CURFS</cp:lastModifiedBy>
  <cp:lastPrinted>2016-07-08T15:21:58Z</cp:lastPrinted>
  <dcterms:created xsi:type="dcterms:W3CDTF">2015-03-18T15:40:40Z</dcterms:created>
  <dcterms:modified xsi:type="dcterms:W3CDTF">2016-07-19T13:48:35Z</dcterms:modified>
</cp:coreProperties>
</file>