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r\Documents\Privé\"/>
    </mc:Choice>
  </mc:AlternateContent>
  <bookViews>
    <workbookView xWindow="0" yWindow="0" windowWidth="28800" windowHeight="10275" activeTab="1"/>
  </bookViews>
  <sheets>
    <sheet name="Infos" sheetId="1" r:id="rId1"/>
    <sheet name="Catégories" sheetId="2" r:id="rId2"/>
    <sheet name="Janv" sheetId="3" r:id="rId3"/>
    <sheet name="Fév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" sheetId="11" r:id="rId11"/>
    <sheet name="Oct" sheetId="12" r:id="rId12"/>
    <sheet name="Nov" sheetId="13" r:id="rId13"/>
    <sheet name="Dec" sheetId="14" r:id="rId14"/>
  </sheets>
  <definedNames>
    <definedName name="cat_1_dépenses">Catégories!$B:$B</definedName>
    <definedName name="cat_1_revenus">Catégories!$F:$F</definedName>
    <definedName name="cat_2_dépenses">Catégories!$C:$C</definedName>
    <definedName name="cat_2_revenus">Catégories!$G:$G</definedName>
    <definedName name="keyword_dépenses">Catégories!$A:$A</definedName>
    <definedName name="keyword_revenus">Catégories!$E:$E</definedName>
    <definedName name="liste_cat1_dépenses">Catégories!$I$3:$AG$3</definedName>
    <definedName name="liste_cat1_revenus">Catégories!$I$53:$AG$53</definedName>
    <definedName name="liste_cat2_dépenses">Catégories!$I:$I</definedName>
    <definedName name="liste_cat2_revenus">Catégories!$I:$I</definedName>
  </definedNames>
  <calcPr calcId="152511" iterate="1" iterateCount="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3" l="1" a="1"/>
  <c r="S4" i="3" s="1"/>
  <c r="S5" i="3" a="1"/>
  <c r="S5" i="3" s="1"/>
  <c r="S6" i="3" a="1"/>
  <c r="S6" i="3" s="1"/>
  <c r="S7" i="3" a="1"/>
  <c r="S7" i="3" s="1"/>
  <c r="U20" i="3"/>
  <c r="U21" i="3"/>
  <c r="U22" i="3"/>
  <c r="U23" i="3"/>
  <c r="U24" i="3"/>
  <c r="U25" i="3"/>
  <c r="U26" i="3"/>
  <c r="U27" i="3"/>
  <c r="T20" i="3" a="1"/>
  <c r="T20" i="3" s="1"/>
  <c r="T21" i="3" a="1"/>
  <c r="T21" i="3" s="1"/>
  <c r="T22" i="3" a="1"/>
  <c r="T22" i="3" s="1"/>
  <c r="T23" i="3" a="1"/>
  <c r="T23" i="3" s="1"/>
  <c r="T24" i="3" a="1"/>
  <c r="T24" i="3" s="1"/>
  <c r="T25" i="3" a="1"/>
  <c r="T25" i="3" s="1"/>
  <c r="T26" i="3" a="1"/>
  <c r="T26" i="3" s="1"/>
  <c r="T27" i="3" a="1"/>
  <c r="T27" i="3" s="1"/>
  <c r="S20" i="3" a="1"/>
  <c r="S20" i="3" s="1"/>
  <c r="S21" i="3" a="1"/>
  <c r="S21" i="3" s="1"/>
  <c r="S22" i="3" a="1"/>
  <c r="S22" i="3" s="1"/>
  <c r="S23" i="3" a="1"/>
  <c r="S23" i="3" s="1"/>
  <c r="S24" i="3" a="1"/>
  <c r="S24" i="3" s="1"/>
  <c r="S25" i="3" a="1"/>
  <c r="S25" i="3" s="1"/>
  <c r="S26" i="3" a="1"/>
  <c r="S26" i="3" s="1"/>
  <c r="S27" i="3" a="1"/>
  <c r="S27" i="3" s="1"/>
  <c r="R20" i="3"/>
  <c r="R21" i="3"/>
  <c r="R22" i="3"/>
  <c r="R23" i="3"/>
  <c r="R24" i="3"/>
  <c r="R25" i="3"/>
  <c r="R26" i="3"/>
  <c r="R27" i="3"/>
  <c r="Q27" i="3"/>
  <c r="Q20" i="3"/>
  <c r="Q21" i="3"/>
  <c r="Q22" i="3"/>
  <c r="Q23" i="3"/>
  <c r="Q24" i="3"/>
  <c r="Q25" i="3"/>
  <c r="Q26" i="3"/>
  <c r="S15" i="3" a="1"/>
  <c r="S15" i="3" s="1"/>
  <c r="S17" i="3" a="1"/>
  <c r="S17" i="3" s="1"/>
  <c r="T17" i="3" a="1"/>
  <c r="T17" i="3" s="1"/>
  <c r="T15" i="3" a="1"/>
  <c r="T15" i="3" s="1"/>
  <c r="T4" i="3" a="1"/>
  <c r="T4" i="3" s="1"/>
  <c r="T5" i="3" a="1"/>
  <c r="T5" i="3"/>
  <c r="T6" i="3" a="1"/>
  <c r="T6" i="3" s="1"/>
  <c r="T7" i="3" a="1"/>
  <c r="T7" i="3" s="1"/>
  <c r="T8" i="3" a="1"/>
  <c r="T8" i="3" s="1"/>
  <c r="T9" i="3" a="1"/>
  <c r="T9" i="3" s="1"/>
  <c r="T10" i="3" a="1"/>
  <c r="T10" i="3" s="1"/>
  <c r="T11" i="3" a="1"/>
  <c r="T11" i="3" s="1"/>
  <c r="T12" i="3" a="1"/>
  <c r="T12" i="3" s="1"/>
  <c r="T13" i="3" a="1"/>
  <c r="T13" i="3" s="1"/>
  <c r="T14" i="3" a="1"/>
  <c r="T14" i="3" s="1"/>
  <c r="T16" i="3" a="1"/>
  <c r="T16" i="3" s="1"/>
  <c r="T18" i="3" a="1"/>
  <c r="T18" i="3" s="1"/>
  <c r="T19" i="3" a="1"/>
  <c r="T19" i="3" s="1"/>
  <c r="S14" i="3" a="1"/>
  <c r="S14" i="3" s="1"/>
  <c r="S16" i="3" a="1"/>
  <c r="S16" i="3" s="1"/>
  <c r="S19" i="3" a="1"/>
  <c r="S19" i="3" s="1"/>
  <c r="S18" i="3" a="1"/>
  <c r="S18" i="3" s="1"/>
  <c r="S8" i="3" a="1"/>
  <c r="S8" i="3" s="1"/>
  <c r="S9" i="3" a="1"/>
  <c r="S9" i="3" s="1"/>
  <c r="S10" i="3" a="1"/>
  <c r="S10" i="3" s="1"/>
  <c r="S11" i="3" a="1"/>
  <c r="S11" i="3" s="1"/>
  <c r="S12" i="3" a="1"/>
  <c r="S12" i="3" s="1"/>
  <c r="S13" i="3" a="1"/>
  <c r="S13" i="3" s="1"/>
  <c r="Q4" i="3"/>
  <c r="R4" i="3"/>
  <c r="Q5" i="3"/>
  <c r="R5" i="3"/>
  <c r="U5" i="3"/>
  <c r="Q6" i="3"/>
  <c r="R6" i="3"/>
  <c r="U6" i="3"/>
  <c r="Q7" i="3"/>
  <c r="R7" i="3"/>
  <c r="U7" i="3"/>
  <c r="Q8" i="3"/>
  <c r="R8" i="3"/>
  <c r="U8" i="3"/>
  <c r="Q9" i="3"/>
  <c r="R9" i="3"/>
  <c r="U9" i="3"/>
  <c r="Q10" i="3"/>
  <c r="R10" i="3"/>
  <c r="U10" i="3"/>
  <c r="Q11" i="3"/>
  <c r="R11" i="3"/>
  <c r="U11" i="3"/>
  <c r="Q12" i="3"/>
  <c r="R12" i="3"/>
  <c r="U12" i="3"/>
  <c r="Q13" i="3"/>
  <c r="R13" i="3"/>
  <c r="U13" i="3"/>
  <c r="Q14" i="3"/>
  <c r="R14" i="3"/>
  <c r="U14" i="3"/>
  <c r="Q15" i="3"/>
  <c r="R15" i="3"/>
  <c r="U15" i="3"/>
  <c r="Q16" i="3"/>
  <c r="R16" i="3"/>
  <c r="U16" i="3"/>
  <c r="Q17" i="3"/>
  <c r="R17" i="3"/>
  <c r="U17" i="3"/>
  <c r="Q18" i="3"/>
  <c r="R18" i="3"/>
  <c r="U18" i="3"/>
  <c r="Q19" i="3"/>
  <c r="R19" i="3"/>
  <c r="U19" i="3"/>
  <c r="U3" i="3"/>
  <c r="Q3" i="3"/>
  <c r="R3" i="3"/>
  <c r="C40" i="3" a="1"/>
  <c r="C40" i="3" s="1"/>
  <c r="D48" i="3" a="1"/>
  <c r="D48" i="3" s="1"/>
  <c r="C48" i="3" a="1"/>
  <c r="C48" i="3" s="1"/>
  <c r="D40" i="3" a="1"/>
  <c r="D40" i="3" s="1"/>
  <c r="D41" i="3" a="1"/>
  <c r="D41" i="3" s="1"/>
  <c r="D42" i="3" a="1"/>
  <c r="D42" i="3" s="1"/>
  <c r="D43" i="3" a="1"/>
  <c r="D43" i="3" s="1"/>
  <c r="D44" i="3" a="1"/>
  <c r="D44" i="3" s="1"/>
  <c r="D45" i="3" a="1"/>
  <c r="D45" i="3" s="1"/>
  <c r="C41" i="3" a="1"/>
  <c r="C41" i="3" s="1"/>
  <c r="C42" i="3" a="1"/>
  <c r="C42" i="3" s="1"/>
  <c r="C43" i="3" a="1"/>
  <c r="C43" i="3" s="1"/>
  <c r="C44" i="3" a="1"/>
  <c r="C44" i="3" s="1"/>
  <c r="C45" i="3" a="1"/>
  <c r="C45" i="3" s="1"/>
  <c r="D47" i="3" a="1"/>
  <c r="D47" i="3" s="1"/>
  <c r="C47" i="3" a="1"/>
  <c r="C47" i="3" s="1"/>
  <c r="D46" i="3" a="1"/>
  <c r="D46" i="3" s="1"/>
  <c r="C46" i="3" a="1"/>
  <c r="C46" i="3" s="1"/>
  <c r="S3" i="3" l="1" a="1"/>
  <c r="S3" i="3"/>
  <c r="T3" i="3" a="1"/>
  <c r="T3" i="3"/>
  <c r="X6" i="3"/>
</calcChain>
</file>

<file path=xl/sharedStrings.xml><?xml version="1.0" encoding="utf-8"?>
<sst xmlns="http://schemas.openxmlformats.org/spreadsheetml/2006/main" count="226" uniqueCount="118">
  <si>
    <t>Données brutes (extraites des comptes)</t>
  </si>
  <si>
    <t>Données traitées (traitement des catégories)</t>
  </si>
  <si>
    <t>Mot Clef</t>
  </si>
  <si>
    <t>Catégorie 1</t>
  </si>
  <si>
    <t>Catégorie 2</t>
  </si>
  <si>
    <t>MCP</t>
  </si>
  <si>
    <t>Quotidien</t>
  </si>
  <si>
    <t>Nérée</t>
  </si>
  <si>
    <t>Alimentation</t>
  </si>
  <si>
    <t>Cadeaux</t>
  </si>
  <si>
    <t>Santé</t>
  </si>
  <si>
    <t>Abonnements</t>
  </si>
  <si>
    <t>Logement</t>
  </si>
  <si>
    <t>Transports</t>
  </si>
  <si>
    <t>Divers</t>
  </si>
  <si>
    <t>Pharmacie</t>
  </si>
  <si>
    <t>Vêtements</t>
  </si>
  <si>
    <t>Medecins</t>
  </si>
  <si>
    <t>Télécom</t>
  </si>
  <si>
    <t>Presse</t>
  </si>
  <si>
    <t>Energie</t>
  </si>
  <si>
    <t>Assurances</t>
  </si>
  <si>
    <t>Travaux</t>
  </si>
  <si>
    <t>Ameublement</t>
  </si>
  <si>
    <t>Carburant</t>
  </si>
  <si>
    <t>Péage</t>
  </si>
  <si>
    <t>Parking</t>
  </si>
  <si>
    <t>IR</t>
  </si>
  <si>
    <t>Habitation</t>
  </si>
  <si>
    <t>Liste Catégorie 1 et Catégorie 2 en dépenses</t>
  </si>
  <si>
    <t>Liste Catégorie 1 et Catégorie 2 en revenus</t>
  </si>
  <si>
    <t>Salaires</t>
  </si>
  <si>
    <t>Charline</t>
  </si>
  <si>
    <t>Loïc</t>
  </si>
  <si>
    <t>Ventes</t>
  </si>
  <si>
    <t>Remboursements</t>
  </si>
  <si>
    <t>Retours magasins</t>
  </si>
  <si>
    <t>Matériel</t>
  </si>
  <si>
    <t>Jouets</t>
  </si>
  <si>
    <t>Dons et cadeaux</t>
  </si>
  <si>
    <t>Parents</t>
  </si>
  <si>
    <t>HOFER</t>
  </si>
  <si>
    <t>BOUCHERIE</t>
  </si>
  <si>
    <t>COURRIER</t>
  </si>
  <si>
    <t>AUCHAN DAC</t>
  </si>
  <si>
    <t>AUCHAN</t>
  </si>
  <si>
    <t>ENERG SEYSSEL</t>
  </si>
  <si>
    <t>Dépenses</t>
  </si>
  <si>
    <t>Revenus</t>
  </si>
  <si>
    <t>CHRA</t>
  </si>
  <si>
    <t>CPAM</t>
  </si>
  <si>
    <t>dateOp</t>
  </si>
  <si>
    <t>dateVal</t>
  </si>
  <si>
    <t>label</t>
  </si>
  <si>
    <t>category</t>
  </si>
  <si>
    <t>amount</t>
  </si>
  <si>
    <t>accountNum</t>
  </si>
  <si>
    <t>accountLabel</t>
  </si>
  <si>
    <t>accountBalance</t>
  </si>
  <si>
    <t>VIR complement</t>
  </si>
  <si>
    <t>Virements reçus de comptes à comptes</t>
  </si>
  <si>
    <t>Compte Commun</t>
  </si>
  <si>
    <t>PRLV SEPA DIRECTION GENERALE DES FINANCE</t>
  </si>
  <si>
    <t>Taxe d'habitation</t>
  </si>
  <si>
    <t>VIR SEPA CPAM ANNECY</t>
  </si>
  <si>
    <t>Remboursements frais de santé</t>
  </si>
  <si>
    <t>PAIEMENT CARTE 240116 75 AMAZON PAYMENTS</t>
  </si>
  <si>
    <t>Divertissement - culture (ciné, théâtre, concerts...)</t>
  </si>
  <si>
    <t>PAIEMENT CARTE 240116 75 AMAZON EU SARL</t>
  </si>
  <si>
    <t>PAIEMENT CARTE 250116 74 MCP SARL</t>
  </si>
  <si>
    <t>CHQ. N.5862396</t>
  </si>
  <si>
    <t>Chèques</t>
  </si>
  <si>
    <t>CHQ. N.1824136</t>
  </si>
  <si>
    <t>VIR SEPA MNH</t>
  </si>
  <si>
    <t>Autres remboursements</t>
  </si>
  <si>
    <t>PAIEMENT CARTE 220116 74 SALON COTE CAMP</t>
  </si>
  <si>
    <t>Bien-être et soins (coiffeur, parfums...)</t>
  </si>
  <si>
    <t>RETRAIT DAB 220116 ALLONZIER 2   CB*9340</t>
  </si>
  <si>
    <t>PAIEMENT CARTE 220116 75 AMAZON EU SARL</t>
  </si>
  <si>
    <t>Retraits cash</t>
  </si>
  <si>
    <t>PAIEMENT CARTE 230116 59 MONDIAL RELAY</t>
  </si>
  <si>
    <t>Vie Quotidienne - Autres</t>
  </si>
  <si>
    <t>CHQ. N.1023692</t>
  </si>
  <si>
    <t>CHQ. N.1824135</t>
  </si>
  <si>
    <t>AVOIR 230116 75 AMAZON EU SARL</t>
  </si>
  <si>
    <t>PAIEMENT CARTE 230116 74 AUCHAN ANNECY</t>
  </si>
  <si>
    <t>PAIEMENT CARTE 230116 74 BOUCHERIE HOFER</t>
  </si>
  <si>
    <t>PAIEMENT CARTE 230116 75 AMAZON EU SARL</t>
  </si>
  <si>
    <t>PAIEMENT CARTE 230116 IE ETSY.COM - IMAG</t>
  </si>
  <si>
    <t>Non catégorisé</t>
  </si>
  <si>
    <t>Date</t>
  </si>
  <si>
    <t>Label</t>
  </si>
  <si>
    <t>Catégorie</t>
  </si>
  <si>
    <t>Sous catégorie</t>
  </si>
  <si>
    <t>Montant</t>
  </si>
  <si>
    <t>Remarque</t>
  </si>
  <si>
    <t>VIR</t>
  </si>
  <si>
    <t xml:space="preserve"> RESULTATS FINAL catégorie 1</t>
  </si>
  <si>
    <t>DATAS BRUTES</t>
  </si>
  <si>
    <t>FINANCE</t>
  </si>
  <si>
    <t>AMAZON</t>
  </si>
  <si>
    <t xml:space="preserve"> RESULTATS FINAL catégorie 2</t>
  </si>
  <si>
    <t>KIABI</t>
  </si>
  <si>
    <t>LAHALLE</t>
  </si>
  <si>
    <t>ROYAL CANIN</t>
  </si>
  <si>
    <t>PHARM</t>
  </si>
  <si>
    <t>Impôts et frais bancaires</t>
  </si>
  <si>
    <t>DIVERS</t>
  </si>
  <si>
    <t>LEROY</t>
  </si>
  <si>
    <t>EDF</t>
  </si>
  <si>
    <t>A classer</t>
  </si>
  <si>
    <t>CHQ</t>
  </si>
  <si>
    <t>MONDIAL RELAY</t>
  </si>
  <si>
    <t>SALON</t>
  </si>
  <si>
    <t>Beauté</t>
  </si>
  <si>
    <t>DAB</t>
  </si>
  <si>
    <t>Retraits</t>
  </si>
  <si>
    <t>ETSY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</si>
</sst>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1" xfId="0" applyFill="1" applyBorder="1"/>
    <xf numFmtId="0" fontId="0" fillId="0" borderId="1" xfId="0" applyBorder="1"/>
    <xf numFmtId="0" fontId="0" fillId="4" borderId="1" xfId="0" applyFill="1" applyBorder="1" applyAlignment="1">
      <alignment wrapText="1"/>
    </xf>
    <xf numFmtId="0" fontId="0" fillId="3" borderId="1" xfId="0" applyFill="1" applyBorder="1"/>
    <xf numFmtId="0" fontId="0" fillId="6" borderId="4" xfId="0" applyFill="1" applyBorder="1" applyAlignment="1">
      <alignment horizontal="center"/>
    </xf>
    <xf numFmtId="0" fontId="0" fillId="6" borderId="1" xfId="0" applyFill="1" applyBorder="1"/>
    <xf numFmtId="14" fontId="0" fillId="0" borderId="0" xfId="0" applyNumberFormat="1"/>
    <xf numFmtId="4" fontId="0" fillId="0" borderId="0" xfId="0" applyNumberFormat="1"/>
    <xf numFmtId="0" fontId="0" fillId="5" borderId="1" xfId="0" applyFill="1" applyBorder="1"/>
    <xf numFmtId="0" fontId="1" fillId="5" borderId="1" xfId="0" applyFont="1" applyFill="1" applyBorder="1"/>
    <xf numFmtId="0" fontId="0" fillId="3" borderId="2" xfId="0" applyFill="1" applyBorder="1"/>
    <xf numFmtId="3" fontId="0" fillId="0" borderId="0" xfId="0" applyNumberFormat="1"/>
    <xf numFmtId="0" fontId="0" fillId="4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5"/>
  <sheetViews>
    <sheetView tabSelected="1" workbookViewId="0">
      <selection activeCell="F3" sqref="F3"/>
    </sheetView>
  </sheetViews>
  <sheetFormatPr defaultRowHeight="15" x14ac:dyDescent="0.25"/>
  <cols>
    <col min="1" max="1" width="15.5703125" style="2" customWidth="1"/>
    <col min="2" max="2" width="29.7109375" style="2" customWidth="1"/>
    <col min="3" max="3" width="12.7109375" style="2" bestFit="1" customWidth="1"/>
    <col min="4" max="4" width="2.28515625" style="6" customWidth="1"/>
    <col min="5" max="5" width="15.5703125" style="2" customWidth="1"/>
    <col min="6" max="6" width="22.5703125" style="2" bestFit="1" customWidth="1"/>
    <col min="7" max="7" width="18" style="2" customWidth="1"/>
    <col min="8" max="8" width="2.28515625" style="6" customWidth="1"/>
    <col min="9" max="9" width="12.7109375" bestFit="1" customWidth="1"/>
    <col min="10" max="10" width="15.7109375" bestFit="1" customWidth="1"/>
    <col min="11" max="11" width="14.5703125" bestFit="1" customWidth="1"/>
    <col min="12" max="12" width="13.7109375" bestFit="1" customWidth="1"/>
    <col min="13" max="13" width="9.85546875" bestFit="1" customWidth="1"/>
    <col min="14" max="15" width="10.28515625" bestFit="1" customWidth="1"/>
  </cols>
  <sheetData>
    <row r="1" spans="1:33" x14ac:dyDescent="0.25">
      <c r="A1" s="13" t="s">
        <v>47</v>
      </c>
      <c r="B1" s="16"/>
      <c r="C1" s="17"/>
      <c r="D1" s="5"/>
      <c r="E1" s="13" t="s">
        <v>48</v>
      </c>
      <c r="F1" s="16"/>
      <c r="G1" s="17"/>
      <c r="H1" s="5"/>
    </row>
    <row r="2" spans="1:33" x14ac:dyDescent="0.25">
      <c r="A2" s="1" t="s">
        <v>2</v>
      </c>
      <c r="B2" s="1" t="s">
        <v>3</v>
      </c>
      <c r="C2" s="1" t="s">
        <v>4</v>
      </c>
      <c r="E2" s="1" t="s">
        <v>2</v>
      </c>
      <c r="F2" s="1" t="s">
        <v>3</v>
      </c>
      <c r="G2" s="1" t="s">
        <v>4</v>
      </c>
      <c r="I2" s="13" t="s">
        <v>29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5"/>
    </row>
    <row r="3" spans="1:33" ht="45" x14ac:dyDescent="0.25">
      <c r="A3" s="2" t="s">
        <v>5</v>
      </c>
      <c r="B3" s="2" t="s">
        <v>11</v>
      </c>
      <c r="C3" s="2" t="s">
        <v>18</v>
      </c>
      <c r="E3" s="2" t="s">
        <v>49</v>
      </c>
      <c r="F3" s="2" t="s">
        <v>39</v>
      </c>
      <c r="G3" s="2" t="s">
        <v>36</v>
      </c>
      <c r="I3" s="1" t="s">
        <v>6</v>
      </c>
      <c r="J3" s="1" t="s">
        <v>10</v>
      </c>
      <c r="K3" s="1" t="s">
        <v>11</v>
      </c>
      <c r="L3" s="1" t="s">
        <v>12</v>
      </c>
      <c r="M3" s="1" t="s">
        <v>13</v>
      </c>
      <c r="N3" s="3" t="s">
        <v>106</v>
      </c>
      <c r="O3" s="1" t="s">
        <v>14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 t="s">
        <v>110</v>
      </c>
    </row>
    <row r="4" spans="1:33" x14ac:dyDescent="0.25">
      <c r="A4" s="2" t="s">
        <v>41</v>
      </c>
      <c r="B4" s="2" t="s">
        <v>6</v>
      </c>
      <c r="C4" s="2" t="s">
        <v>8</v>
      </c>
      <c r="E4" s="2" t="s">
        <v>50</v>
      </c>
      <c r="F4" s="2" t="s">
        <v>34</v>
      </c>
      <c r="G4" s="2" t="s">
        <v>10</v>
      </c>
      <c r="I4" t="s">
        <v>8</v>
      </c>
      <c r="J4" t="s">
        <v>15</v>
      </c>
      <c r="K4" t="s">
        <v>18</v>
      </c>
      <c r="L4" t="s">
        <v>20</v>
      </c>
      <c r="M4" t="s">
        <v>24</v>
      </c>
      <c r="N4" t="s">
        <v>27</v>
      </c>
      <c r="O4" t="s">
        <v>110</v>
      </c>
      <c r="AG4" t="s">
        <v>110</v>
      </c>
    </row>
    <row r="5" spans="1:33" x14ac:dyDescent="0.25">
      <c r="A5" s="2" t="s">
        <v>42</v>
      </c>
      <c r="B5" s="2" t="s">
        <v>6</v>
      </c>
      <c r="C5" s="2" t="s">
        <v>8</v>
      </c>
      <c r="I5" t="s">
        <v>16</v>
      </c>
      <c r="J5" t="s">
        <v>17</v>
      </c>
      <c r="K5" t="s">
        <v>19</v>
      </c>
      <c r="L5" t="s">
        <v>21</v>
      </c>
      <c r="M5" t="s">
        <v>25</v>
      </c>
      <c r="N5" t="s">
        <v>28</v>
      </c>
    </row>
    <row r="6" spans="1:33" x14ac:dyDescent="0.25">
      <c r="A6" s="2" t="s">
        <v>108</v>
      </c>
      <c r="B6" s="2" t="s">
        <v>12</v>
      </c>
      <c r="C6" s="2" t="s">
        <v>22</v>
      </c>
      <c r="I6" t="s">
        <v>14</v>
      </c>
      <c r="L6" t="s">
        <v>22</v>
      </c>
      <c r="M6" t="s">
        <v>26</v>
      </c>
    </row>
    <row r="7" spans="1:33" x14ac:dyDescent="0.25">
      <c r="A7" s="2" t="s">
        <v>102</v>
      </c>
      <c r="B7" s="2" t="s">
        <v>6</v>
      </c>
      <c r="C7" s="2" t="s">
        <v>16</v>
      </c>
      <c r="I7" t="s">
        <v>7</v>
      </c>
      <c r="L7" t="s">
        <v>23</v>
      </c>
    </row>
    <row r="8" spans="1:33" x14ac:dyDescent="0.25">
      <c r="A8" s="2" t="s">
        <v>109</v>
      </c>
      <c r="B8" s="2" t="s">
        <v>12</v>
      </c>
      <c r="C8" s="2" t="s">
        <v>20</v>
      </c>
      <c r="I8" t="s">
        <v>9</v>
      </c>
    </row>
    <row r="9" spans="1:33" x14ac:dyDescent="0.25">
      <c r="A9" s="2" t="s">
        <v>46</v>
      </c>
      <c r="B9" s="2" t="s">
        <v>12</v>
      </c>
      <c r="C9" s="2" t="s">
        <v>20</v>
      </c>
      <c r="I9" t="s">
        <v>114</v>
      </c>
    </row>
    <row r="10" spans="1:33" x14ac:dyDescent="0.25">
      <c r="A10" s="2" t="s">
        <v>43</v>
      </c>
      <c r="B10" s="2" t="s">
        <v>13</v>
      </c>
      <c r="C10" s="2" t="s">
        <v>26</v>
      </c>
      <c r="I10" t="s">
        <v>116</v>
      </c>
    </row>
    <row r="11" spans="1:33" x14ac:dyDescent="0.25">
      <c r="A11" s="2" t="s">
        <v>44</v>
      </c>
      <c r="B11" s="2" t="s">
        <v>13</v>
      </c>
      <c r="C11" s="2" t="s">
        <v>24</v>
      </c>
    </row>
    <row r="12" spans="1:33" x14ac:dyDescent="0.25">
      <c r="A12" s="2" t="s">
        <v>45</v>
      </c>
      <c r="B12" s="2" t="s">
        <v>6</v>
      </c>
      <c r="C12" s="2" t="s">
        <v>8</v>
      </c>
    </row>
    <row r="13" spans="1:33" x14ac:dyDescent="0.25">
      <c r="A13" s="2" t="s">
        <v>103</v>
      </c>
      <c r="B13" s="2" t="s">
        <v>6</v>
      </c>
      <c r="C13" s="2" t="s">
        <v>16</v>
      </c>
    </row>
    <row r="14" spans="1:33" x14ac:dyDescent="0.25">
      <c r="A14" s="2" t="s">
        <v>99</v>
      </c>
      <c r="B14" s="2" t="s">
        <v>106</v>
      </c>
      <c r="C14" s="2" t="s">
        <v>27</v>
      </c>
    </row>
    <row r="15" spans="1:33" x14ac:dyDescent="0.25">
      <c r="A15" s="2" t="s">
        <v>104</v>
      </c>
      <c r="B15" s="2" t="s">
        <v>6</v>
      </c>
      <c r="C15" s="2" t="s">
        <v>7</v>
      </c>
    </row>
    <row r="16" spans="1:33" x14ac:dyDescent="0.25">
      <c r="A16" s="2" t="s">
        <v>105</v>
      </c>
      <c r="B16" s="2" t="s">
        <v>10</v>
      </c>
      <c r="C16" s="2" t="s">
        <v>15</v>
      </c>
    </row>
    <row r="17" spans="1:3" x14ac:dyDescent="0.25">
      <c r="A17" s="2" t="s">
        <v>100</v>
      </c>
      <c r="B17" s="2" t="s">
        <v>6</v>
      </c>
      <c r="C17" s="2" t="s">
        <v>14</v>
      </c>
    </row>
    <row r="18" spans="1:3" x14ac:dyDescent="0.25">
      <c r="A18" s="2" t="s">
        <v>50</v>
      </c>
      <c r="B18" s="2" t="s">
        <v>10</v>
      </c>
      <c r="C18" s="2" t="s">
        <v>17</v>
      </c>
    </row>
    <row r="19" spans="1:3" x14ac:dyDescent="0.25">
      <c r="A19" s="2" t="s">
        <v>96</v>
      </c>
      <c r="B19" s="2" t="s">
        <v>14</v>
      </c>
      <c r="C19" s="2" t="s">
        <v>110</v>
      </c>
    </row>
    <row r="20" spans="1:3" x14ac:dyDescent="0.25">
      <c r="A20" s="2" t="s">
        <v>111</v>
      </c>
      <c r="B20" s="2" t="s">
        <v>14</v>
      </c>
      <c r="C20" s="2" t="s">
        <v>110</v>
      </c>
    </row>
    <row r="21" spans="1:3" x14ac:dyDescent="0.25">
      <c r="A21" s="2" t="s">
        <v>112</v>
      </c>
      <c r="B21" s="2" t="s">
        <v>6</v>
      </c>
      <c r="C21" s="2" t="s">
        <v>14</v>
      </c>
    </row>
    <row r="22" spans="1:3" x14ac:dyDescent="0.25">
      <c r="A22" s="2" t="s">
        <v>113</v>
      </c>
      <c r="B22" s="2" t="s">
        <v>6</v>
      </c>
      <c r="C22" s="2" t="s">
        <v>114</v>
      </c>
    </row>
    <row r="23" spans="1:3" x14ac:dyDescent="0.25">
      <c r="A23" s="2" t="s">
        <v>115</v>
      </c>
      <c r="B23" s="2" t="s">
        <v>6</v>
      </c>
      <c r="C23" s="2" t="s">
        <v>116</v>
      </c>
    </row>
    <row r="24" spans="1:3" x14ac:dyDescent="0.25">
      <c r="A24" s="2" t="s">
        <v>117</v>
      </c>
      <c r="B24" s="2" t="s">
        <v>6</v>
      </c>
      <c r="C24" s="2" t="s">
        <v>7</v>
      </c>
    </row>
    <row r="52" spans="9:33" x14ac:dyDescent="0.25">
      <c r="I52" s="13" t="s">
        <v>30</v>
      </c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5"/>
    </row>
    <row r="53" spans="9:33" x14ac:dyDescent="0.25">
      <c r="I53" s="1" t="s">
        <v>31</v>
      </c>
      <c r="J53" s="1" t="s">
        <v>35</v>
      </c>
      <c r="K53" s="1" t="s">
        <v>34</v>
      </c>
      <c r="L53" s="1" t="s">
        <v>39</v>
      </c>
      <c r="M53" s="1"/>
      <c r="N53" s="3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9:33" x14ac:dyDescent="0.25">
      <c r="I54" t="s">
        <v>32</v>
      </c>
      <c r="J54" t="s">
        <v>10</v>
      </c>
      <c r="K54" t="s">
        <v>37</v>
      </c>
      <c r="L54" t="s">
        <v>40</v>
      </c>
    </row>
    <row r="55" spans="9:33" x14ac:dyDescent="0.25">
      <c r="I55" t="s">
        <v>33</v>
      </c>
      <c r="J55" t="s">
        <v>36</v>
      </c>
      <c r="K55" t="s">
        <v>38</v>
      </c>
    </row>
  </sheetData>
  <mergeCells count="4">
    <mergeCell ref="I2:AG2"/>
    <mergeCell ref="I52:AG52"/>
    <mergeCell ref="A1:C1"/>
    <mergeCell ref="E1:G1"/>
  </mergeCells>
  <dataValidations count="5">
    <dataValidation type="list" allowBlank="1" showInputMessage="1" showErrorMessage="1" sqref="B3:B24 F13:F24">
      <formula1>liste_cat1_dépenses</formula1>
    </dataValidation>
    <dataValidation type="list" allowBlank="1" showInputMessage="1" showErrorMessage="1" sqref="G13:G24 H3:H24 D3:D24 C21:C24">
      <formula1>OFFSET(liste_cat2_dépenses,2,MATCH(B3,liste_cat1_dépenses,0)-1,COUNTA(OFFSET(liste_cat2_dépenses,,MATCH(B3,liste_cat1_dépenses,0)-1))-1)</formula1>
    </dataValidation>
    <dataValidation type="list" allowBlank="1" showInputMessage="1" showErrorMessage="1" sqref="F3:F12">
      <formula1>liste_cat1_revenus</formula1>
    </dataValidation>
    <dataValidation type="list" allowBlank="1" showInputMessage="1" showErrorMessage="1" sqref="G3:G12">
      <formula1>OFFSET(liste_cat2_revenus,53,MATCH(F3,liste_cat1_revenus,0)-1,COUNTA(OFFSET(liste_cat2_revenus,,MATCH(F3,liste_cat1_revenus,0)-1))-1)</formula1>
    </dataValidation>
    <dataValidation type="list" allowBlank="1" showInputMessage="1" showErrorMessage="1" sqref="C3:C20">
      <formula1>OFFSET(liste_cat2_dépenses,3,MATCH(B3,liste_cat1_dépenses,0)-1,COUNTA(OFFSET(liste_cat2_dépenses,,MATCH(B3,liste_cat1_dépenses,0)-1))-1)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F1" workbookViewId="0">
      <selection activeCell="W12" sqref="W12"/>
    </sheetView>
  </sheetViews>
  <sheetFormatPr defaultRowHeight="15" x14ac:dyDescent="0.25"/>
  <cols>
    <col min="1" max="1" width="15.140625" bestFit="1" customWidth="1"/>
    <col min="2" max="2" width="13.42578125" customWidth="1"/>
    <col min="3" max="3" width="29.85546875" customWidth="1"/>
    <col min="4" max="4" width="25.140625" customWidth="1"/>
    <col min="17" max="17" width="16.28515625" bestFit="1" customWidth="1"/>
    <col min="18" max="18" width="44.7109375" bestFit="1" customWidth="1"/>
    <col min="19" max="19" width="23" bestFit="1" customWidth="1"/>
    <col min="20" max="20" width="17.7109375" customWidth="1"/>
    <col min="24" max="24" width="12" customWidth="1"/>
  </cols>
  <sheetData>
    <row r="1" spans="1:28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9" t="s">
        <v>1</v>
      </c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28" x14ac:dyDescent="0.25">
      <c r="A2" t="s">
        <v>51</v>
      </c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Q2" t="s">
        <v>90</v>
      </c>
      <c r="R2" t="s">
        <v>91</v>
      </c>
      <c r="S2" t="s">
        <v>92</v>
      </c>
      <c r="T2" t="s">
        <v>93</v>
      </c>
      <c r="U2" t="s">
        <v>94</v>
      </c>
      <c r="V2" t="s">
        <v>95</v>
      </c>
    </row>
    <row r="3" spans="1:28" x14ac:dyDescent="0.25">
      <c r="A3" s="7">
        <v>42396</v>
      </c>
      <c r="B3" s="7">
        <v>42396</v>
      </c>
      <c r="C3" t="s">
        <v>59</v>
      </c>
      <c r="D3" t="s">
        <v>60</v>
      </c>
      <c r="E3" s="8">
        <v>1000</v>
      </c>
      <c r="F3">
        <v>40060420</v>
      </c>
      <c r="G3" t="s">
        <v>61</v>
      </c>
      <c r="H3">
        <v>453</v>
      </c>
      <c r="Q3" s="7">
        <f>A3</f>
        <v>42396</v>
      </c>
      <c r="R3" t="str">
        <f>C3</f>
        <v>VIR complement</v>
      </c>
      <c r="S3">
        <f t="array" aca="1" ref="S3" ca="1">IF(U3&lt;0,IF(OR(ISNUMBER(SEARCH(keyword_dépenses,C3))),INDEX(cat_1_dépenses,MATCH(TRUE,ISNUMBER(SEARCH(keyword_dépenses,C3)),0)),0),IF(S3=0,"A CLASSER",IF(OR(ISNUMBER(SEARCH(keyword_revenus,C3))),INDEX(cat_1_revenus,MATCH(TRUE,ISNUMBER(SEARCH(keyword_revenus,C3)),0)),0)))</f>
        <v>0</v>
      </c>
      <c r="T3">
        <f t="array" aca="1" ref="T3" ca="1">IF(S3="A CLASSER",liste_cat1_dépenses,IF(U3&lt;0,IF(OR(ISNUMBER(SEARCH(keyword_dépenses,C3))),INDEX(1,MATCH(TRUE,ISNUMBER(SEARCH(keyword_dépenses,C3)),0)),0),IF(OR(ISNUMBER(SEARCH(keyword_revenus,C3))),INDEX(cat_2_revenus,MATCH(TRUE,ISNUMBER(SEARCH(keyword_revenus,C3)),0)),"Pas de catégorie")))</f>
        <v>0</v>
      </c>
      <c r="U3" s="12">
        <f>E3</f>
        <v>1000</v>
      </c>
    </row>
    <row r="4" spans="1:28" x14ac:dyDescent="0.25">
      <c r="A4" s="7">
        <v>42396</v>
      </c>
      <c r="B4" s="7">
        <v>42396</v>
      </c>
      <c r="C4" t="s">
        <v>62</v>
      </c>
      <c r="D4" t="s">
        <v>63</v>
      </c>
      <c r="E4">
        <v>-876</v>
      </c>
      <c r="F4">
        <v>40060420</v>
      </c>
      <c r="G4" t="s">
        <v>61</v>
      </c>
      <c r="H4">
        <v>224.76</v>
      </c>
      <c r="Q4" s="7">
        <f t="shared" ref="Q4:Q27" si="0">A4</f>
        <v>42396</v>
      </c>
      <c r="R4" t="str">
        <f t="shared" ref="R4:R27" si="1">C4</f>
        <v>PRLV SEPA DIRECTION GENERALE DES FINANCE</v>
      </c>
      <c r="S4" t="str">
        <f t="array" ref="S4">IF(U4&lt;0,IF(OR(ISNUMBER(SEARCH(keyword_dépenses,C4))),INDEX(cat_1_dépenses,MATCH(TRUE,ISNUMBER(SEARCH(keyword_dépenses,C4)),0)),"Pas de catégorie"),IF(OR(ISNUMBER(SEARCH(keyword_revenus,C4))),INDEX(cat_1_revenus,MATCH(TRUE,ISNUMBER(SEARCH(keyword_revenus,C4)),0)),"Pas de catégorie"))</f>
        <v>Impôts et frais bancaires</v>
      </c>
      <c r="T4" t="str">
        <f t="array" ref="T4">IF(OR(ISNUMBER(SEARCH(keyword_dépenses,C4))),INDEX(cat_2_dépenses,MATCH(TRUE,ISNUMBER(SEARCH(keyword_dépenses,C4)),0)),"Pas de catégorie")</f>
        <v>IR</v>
      </c>
      <c r="U4" s="12">
        <v>-876</v>
      </c>
    </row>
    <row r="5" spans="1:28" x14ac:dyDescent="0.25">
      <c r="A5" s="7">
        <v>42396</v>
      </c>
      <c r="B5" s="7">
        <v>42396</v>
      </c>
      <c r="C5" t="s">
        <v>64</v>
      </c>
      <c r="D5" t="s">
        <v>65</v>
      </c>
      <c r="E5">
        <v>15.1</v>
      </c>
      <c r="F5">
        <v>40060420</v>
      </c>
      <c r="G5" t="s">
        <v>61</v>
      </c>
      <c r="H5">
        <v>224.76</v>
      </c>
      <c r="Q5" s="7">
        <f t="shared" si="0"/>
        <v>42396</v>
      </c>
      <c r="R5" t="str">
        <f t="shared" si="1"/>
        <v>VIR SEPA CPAM ANNECY</v>
      </c>
      <c r="S5" t="str">
        <f t="array" ref="S5">IF(OR(ISNUMBER(SEARCH(keyword_dépenses,C5))),INDEX(cat_1_dépenses,MATCH(TRUE,ISNUMBER(SEARCH(keyword_dépenses,C5)),0)),"Pas de catégorie")</f>
        <v>Santé</v>
      </c>
      <c r="T5" t="str">
        <f t="array" ref="T5">IF(OR(ISNUMBER(SEARCH(keyword_dépenses,C5))),INDEX(cat_2_dépenses,MATCH(TRUE,ISNUMBER(SEARCH(keyword_dépenses,C5)),0)),"Pas de catégorie")</f>
        <v>Medecins</v>
      </c>
      <c r="U5" s="12">
        <f t="shared" ref="U5:U27" si="2">E5</f>
        <v>15.1</v>
      </c>
    </row>
    <row r="6" spans="1:28" x14ac:dyDescent="0.25">
      <c r="A6" s="7">
        <v>42395</v>
      </c>
      <c r="B6" s="7">
        <v>42395</v>
      </c>
      <c r="C6" t="s">
        <v>66</v>
      </c>
      <c r="D6" t="s">
        <v>67</v>
      </c>
      <c r="E6">
        <v>-1.07</v>
      </c>
      <c r="F6">
        <v>40060420</v>
      </c>
      <c r="G6" t="s">
        <v>61</v>
      </c>
      <c r="H6">
        <v>224.76</v>
      </c>
      <c r="Q6" s="7">
        <f t="shared" si="0"/>
        <v>42395</v>
      </c>
      <c r="R6" t="str">
        <f t="shared" si="1"/>
        <v>PAIEMENT CARTE 240116 75 AMAZON PAYMENTS</v>
      </c>
      <c r="S6" t="str">
        <f t="array" ref="S6">IF(OR(ISNUMBER(SEARCH(keyword_dépenses,C6))),INDEX(cat_1_dépenses,MATCH(TRUE,ISNUMBER(SEARCH(keyword_dépenses,C6)),0)),"Pas de catégorie")</f>
        <v>Quotidien</v>
      </c>
      <c r="T6" t="str">
        <f t="array" ref="T6">IF(OR(ISNUMBER(SEARCH(keyword_dépenses,C6))),INDEX(cat_2_dépenses,MATCH(TRUE,ISNUMBER(SEARCH(keyword_dépenses,C6)),0)),"Pas de catégorie")</f>
        <v>Divers</v>
      </c>
      <c r="U6" s="12">
        <f t="shared" si="2"/>
        <v>-1.07</v>
      </c>
      <c r="X6" t="str">
        <f ca="1">SUBSTITUTE(S3,0,"A CLASSER")</f>
        <v>A CLASSER</v>
      </c>
    </row>
    <row r="7" spans="1:28" x14ac:dyDescent="0.25">
      <c r="A7" s="7">
        <v>42395</v>
      </c>
      <c r="B7" s="7">
        <v>42395</v>
      </c>
      <c r="C7" t="s">
        <v>68</v>
      </c>
      <c r="D7" t="s">
        <v>67</v>
      </c>
      <c r="E7">
        <v>-26.43</v>
      </c>
      <c r="F7">
        <v>40060420</v>
      </c>
      <c r="G7" t="s">
        <v>61</v>
      </c>
      <c r="H7">
        <v>224.76</v>
      </c>
      <c r="Q7" s="7">
        <f t="shared" si="0"/>
        <v>42395</v>
      </c>
      <c r="R7" t="str">
        <f t="shared" si="1"/>
        <v>PAIEMENT CARTE 240116 75 AMAZON EU SARL</v>
      </c>
      <c r="S7" t="str">
        <f t="array" ref="S7">IF(OR(ISNUMBER(SEARCH(keyword_dépenses,C7))),INDEX(cat_1_dépenses,MATCH(TRUE,ISNUMBER(SEARCH(keyword_dépenses,C7)),0)),"Pas de catégorie")</f>
        <v>Quotidien</v>
      </c>
      <c r="T7" t="str">
        <f t="array" ref="T7">IF(OR(ISNUMBER(SEARCH(keyword_dépenses,C7))),INDEX(cat_2_dépenses,MATCH(TRUE,ISNUMBER(SEARCH(keyword_dépenses,C7)),0)),"Pas de catégorie")</f>
        <v>Divers</v>
      </c>
      <c r="U7" s="12">
        <f t="shared" si="2"/>
        <v>-26.43</v>
      </c>
    </row>
    <row r="8" spans="1:28" x14ac:dyDescent="0.25">
      <c r="A8" s="7">
        <v>42395</v>
      </c>
      <c r="B8" s="7">
        <v>42395</v>
      </c>
      <c r="C8" t="s">
        <v>66</v>
      </c>
      <c r="D8" t="s">
        <v>67</v>
      </c>
      <c r="E8">
        <v>-14.89</v>
      </c>
      <c r="F8">
        <v>40060420</v>
      </c>
      <c r="G8" t="s">
        <v>61</v>
      </c>
      <c r="H8">
        <v>224.76</v>
      </c>
      <c r="Q8" s="7">
        <f t="shared" si="0"/>
        <v>42395</v>
      </c>
      <c r="R8" t="str">
        <f t="shared" si="1"/>
        <v>PAIEMENT CARTE 240116 75 AMAZON PAYMENTS</v>
      </c>
      <c r="S8" t="str">
        <f t="array" ref="S8">IF(OR(ISNUMBER(SEARCH(keyword_dépenses,C8))),INDEX(cat_1_dépenses,MATCH(TRUE,ISNUMBER(SEARCH(keyword_dépenses,C8)),0)),"Pas de catégorie")</f>
        <v>Quotidien</v>
      </c>
      <c r="T8" t="str">
        <f t="array" ref="T8">IF(OR(ISNUMBER(SEARCH(keyword_dépenses,C8))),INDEX(cat_2_dépenses,MATCH(TRUE,ISNUMBER(SEARCH(keyword_dépenses,C8)),0)),"Pas de catégorie")</f>
        <v>Divers</v>
      </c>
      <c r="U8" s="12">
        <f t="shared" si="2"/>
        <v>-14.89</v>
      </c>
    </row>
    <row r="9" spans="1:28" x14ac:dyDescent="0.25">
      <c r="A9" s="7">
        <v>42395</v>
      </c>
      <c r="B9" s="7">
        <v>42395</v>
      </c>
      <c r="C9" t="s">
        <v>69</v>
      </c>
      <c r="D9" t="s">
        <v>8</v>
      </c>
      <c r="E9">
        <v>-18.3</v>
      </c>
      <c r="F9">
        <v>40060420</v>
      </c>
      <c r="G9" t="s">
        <v>61</v>
      </c>
      <c r="H9">
        <v>224.76</v>
      </c>
      <c r="Q9" s="7">
        <f t="shared" si="0"/>
        <v>42395</v>
      </c>
      <c r="R9" t="str">
        <f t="shared" si="1"/>
        <v>PAIEMENT CARTE 250116 74 MCP SARL</v>
      </c>
      <c r="S9" t="str">
        <f t="array" ref="S9">IF(OR(ISNUMBER(SEARCH(keyword_dépenses,C9))),INDEX(cat_1_dépenses,MATCH(TRUE,ISNUMBER(SEARCH(keyword_dépenses,C9)),0)),"Pas de catégorie")</f>
        <v>Abonnements</v>
      </c>
      <c r="T9" t="str">
        <f t="array" ref="T9">IF(OR(ISNUMBER(SEARCH(keyword_dépenses,C9))),INDEX(cat_2_dépenses,MATCH(TRUE,ISNUMBER(SEARCH(keyword_dépenses,C9)),0)),"Pas de catégorie")</f>
        <v>Télécom</v>
      </c>
      <c r="U9" s="12">
        <f t="shared" si="2"/>
        <v>-18.3</v>
      </c>
    </row>
    <row r="10" spans="1:28" x14ac:dyDescent="0.25">
      <c r="A10" s="7">
        <v>42395</v>
      </c>
      <c r="B10" s="7">
        <v>42395</v>
      </c>
      <c r="C10" t="s">
        <v>59</v>
      </c>
      <c r="D10" t="s">
        <v>60</v>
      </c>
      <c r="E10">
        <v>400</v>
      </c>
      <c r="F10">
        <v>40060420</v>
      </c>
      <c r="G10" t="s">
        <v>61</v>
      </c>
      <c r="H10">
        <v>224.76</v>
      </c>
      <c r="Q10" s="7">
        <f t="shared" si="0"/>
        <v>42395</v>
      </c>
      <c r="R10" t="str">
        <f t="shared" si="1"/>
        <v>VIR complement</v>
      </c>
      <c r="S10" t="str">
        <f t="array" ref="S10">IF(OR(ISNUMBER(SEARCH(keyword_dépenses,C10))),INDEX(cat_1_dépenses,MATCH(TRUE,ISNUMBER(SEARCH(keyword_dépenses,C10)),0)),"Pas de catégorie")</f>
        <v>Divers</v>
      </c>
      <c r="T10" t="str">
        <f t="array" ref="T10">IF(OR(ISNUMBER(SEARCH(keyword_dépenses,C10))),INDEX(cat_2_dépenses,MATCH(TRUE,ISNUMBER(SEARCH(keyword_dépenses,C10)),0)),"Pas de catégorie")</f>
        <v>A classer</v>
      </c>
      <c r="U10" s="12">
        <f t="shared" si="2"/>
        <v>400</v>
      </c>
    </row>
    <row r="11" spans="1:28" x14ac:dyDescent="0.25">
      <c r="A11" s="7">
        <v>42395</v>
      </c>
      <c r="B11" s="7">
        <v>42395</v>
      </c>
      <c r="C11" t="s">
        <v>70</v>
      </c>
      <c r="D11" t="s">
        <v>71</v>
      </c>
      <c r="E11">
        <v>-53</v>
      </c>
      <c r="F11">
        <v>40060420</v>
      </c>
      <c r="G11" t="s">
        <v>61</v>
      </c>
      <c r="H11">
        <v>224.76</v>
      </c>
      <c r="Q11" s="7">
        <f t="shared" si="0"/>
        <v>42395</v>
      </c>
      <c r="R11" t="str">
        <f t="shared" si="1"/>
        <v>CHQ. N.5862396</v>
      </c>
      <c r="S11" t="str">
        <f t="array" ref="S11">IF(OR(ISNUMBER(SEARCH(keyword_dépenses,C11))),INDEX(cat_1_dépenses,MATCH(TRUE,ISNUMBER(SEARCH(keyword_dépenses,C11)),0)),"Pas de catégorie")</f>
        <v>Divers</v>
      </c>
      <c r="T11" t="str">
        <f t="array" ref="T11">IF(OR(ISNUMBER(SEARCH(keyword_dépenses,C11))),INDEX(cat_2_dépenses,MATCH(TRUE,ISNUMBER(SEARCH(keyword_dépenses,C11)),0)),"Pas de catégorie")</f>
        <v>A classer</v>
      </c>
      <c r="U11" s="12">
        <f t="shared" si="2"/>
        <v>-53</v>
      </c>
    </row>
    <row r="12" spans="1:28" x14ac:dyDescent="0.25">
      <c r="A12" s="7">
        <v>42394</v>
      </c>
      <c r="B12" s="7">
        <v>42394</v>
      </c>
      <c r="C12" t="s">
        <v>72</v>
      </c>
      <c r="D12" t="s">
        <v>71</v>
      </c>
      <c r="E12">
        <v>-8.4</v>
      </c>
      <c r="F12">
        <v>40060420</v>
      </c>
      <c r="G12" t="s">
        <v>61</v>
      </c>
      <c r="H12">
        <v>224.76</v>
      </c>
      <c r="Q12" s="7">
        <f t="shared" si="0"/>
        <v>42394</v>
      </c>
      <c r="R12" t="str">
        <f t="shared" si="1"/>
        <v>CHQ. N.1824136</v>
      </c>
      <c r="S12" t="str">
        <f t="array" ref="S12">IF(OR(ISNUMBER(SEARCH(keyword_dépenses,C12))),INDEX(cat_1_dépenses,MATCH(TRUE,ISNUMBER(SEARCH(keyword_dépenses,C12)),0)),"Pas de catégorie")</f>
        <v>Divers</v>
      </c>
      <c r="T12" t="str">
        <f t="array" ref="T12">IF(OR(ISNUMBER(SEARCH(keyword_dépenses,C12))),INDEX(cat_2_dépenses,MATCH(TRUE,ISNUMBER(SEARCH(keyword_dépenses,C12)),0)),"Pas de catégorie")</f>
        <v>A classer</v>
      </c>
      <c r="U12" s="12">
        <f t="shared" si="2"/>
        <v>-8.4</v>
      </c>
    </row>
    <row r="13" spans="1:28" x14ac:dyDescent="0.25">
      <c r="A13" s="7">
        <v>42394</v>
      </c>
      <c r="B13" s="7">
        <v>42394</v>
      </c>
      <c r="C13" t="s">
        <v>73</v>
      </c>
      <c r="D13" t="s">
        <v>74</v>
      </c>
      <c r="E13">
        <v>11.67</v>
      </c>
      <c r="F13">
        <v>40060420</v>
      </c>
      <c r="G13" t="s">
        <v>61</v>
      </c>
      <c r="H13">
        <v>224.76</v>
      </c>
      <c r="Q13" s="7">
        <f t="shared" si="0"/>
        <v>42394</v>
      </c>
      <c r="R13" t="str">
        <f t="shared" si="1"/>
        <v>VIR SEPA MNH</v>
      </c>
      <c r="S13" t="str">
        <f t="array" ref="S13">IF(OR(ISNUMBER(SEARCH(keyword_dépenses,C13))),INDEX(cat_1_dépenses,MATCH(TRUE,ISNUMBER(SEARCH(keyword_dépenses,C13)),0)),"Pas de catégorie")</f>
        <v>Divers</v>
      </c>
      <c r="T13" t="str">
        <f t="array" ref="T13">IF(OR(ISNUMBER(SEARCH(keyword_dépenses,C13))),INDEX(cat_2_dépenses,MATCH(TRUE,ISNUMBER(SEARCH(keyword_dépenses,C13)),0)),"Pas de catégorie")</f>
        <v>A classer</v>
      </c>
      <c r="U13" s="12">
        <f t="shared" si="2"/>
        <v>11.67</v>
      </c>
    </row>
    <row r="14" spans="1:28" x14ac:dyDescent="0.25">
      <c r="A14" s="7">
        <v>42394</v>
      </c>
      <c r="B14" s="7">
        <v>42394</v>
      </c>
      <c r="C14" t="s">
        <v>75</v>
      </c>
      <c r="D14" t="s">
        <v>76</v>
      </c>
      <c r="E14">
        <v>-36</v>
      </c>
      <c r="F14">
        <v>40060420</v>
      </c>
      <c r="G14" t="s">
        <v>61</v>
      </c>
      <c r="H14">
        <v>224.76</v>
      </c>
      <c r="Q14" s="7">
        <f t="shared" si="0"/>
        <v>42394</v>
      </c>
      <c r="R14" t="str">
        <f t="shared" si="1"/>
        <v>PAIEMENT CARTE 220116 74 SALON COTE CAMP</v>
      </c>
      <c r="S14" t="str">
        <f t="array" ref="S14">IF(OR(ISNUMBER(SEARCH(keyword_dépenses,C14))),INDEX(cat_1_dépenses,MATCH(TRUE,ISNUMBER(SEARCH(keyword_dépenses,C14)),0)),"Pas de catégorie")</f>
        <v>Quotidien</v>
      </c>
      <c r="T14" t="str">
        <f t="array" ref="T14">IF(OR(ISNUMBER(SEARCH(keyword_dépenses,C14))),INDEX(cat_2_dépenses,MATCH(TRUE,ISNUMBER(SEARCH(keyword_dépenses,C14)),0)),"Pas de catégorie")</f>
        <v>Beauté</v>
      </c>
      <c r="U14" s="12">
        <f t="shared" si="2"/>
        <v>-36</v>
      </c>
    </row>
    <row r="15" spans="1:28" x14ac:dyDescent="0.25">
      <c r="A15" s="7">
        <v>42394</v>
      </c>
      <c r="B15" s="7">
        <v>42394</v>
      </c>
      <c r="C15" t="s">
        <v>77</v>
      </c>
      <c r="D15" t="s">
        <v>8</v>
      </c>
      <c r="E15">
        <v>-10</v>
      </c>
      <c r="F15">
        <v>40060420</v>
      </c>
      <c r="G15" t="s">
        <v>61</v>
      </c>
      <c r="H15">
        <v>224.76</v>
      </c>
      <c r="Q15" s="7">
        <f t="shared" si="0"/>
        <v>42394</v>
      </c>
      <c r="R15" t="str">
        <f t="shared" si="1"/>
        <v>RETRAIT DAB 220116 ALLONZIER 2   CB*9340</v>
      </c>
      <c r="S15" t="str">
        <f t="array" ref="S15">IF(OR(ISNUMBER(SEARCH(keyword_dépenses,C15))),INDEX(cat_1_dépenses,MATCH(TRUE,ISNUMBER(SEARCH(keyword_dépenses,C15)),0)),"Pas de catégorie")</f>
        <v>Quotidien</v>
      </c>
      <c r="T15" t="str">
        <f t="array" ref="T15">IF(OR(ISNUMBER(SEARCH(keyword_dépenses,C15))),INDEX(cat_2_dépenses,MATCH(TRUE,ISNUMBER(SEARCH(keyword_dépenses,C15)),0)),"Pas de catégorie")</f>
        <v>Retraits</v>
      </c>
      <c r="U15" s="12">
        <f t="shared" si="2"/>
        <v>-10</v>
      </c>
    </row>
    <row r="16" spans="1:28" x14ac:dyDescent="0.25">
      <c r="A16" s="7">
        <v>42394</v>
      </c>
      <c r="B16" s="7">
        <v>42394</v>
      </c>
      <c r="C16" t="s">
        <v>78</v>
      </c>
      <c r="D16" t="s">
        <v>67</v>
      </c>
      <c r="E16">
        <v>-10</v>
      </c>
      <c r="F16">
        <v>40060420</v>
      </c>
      <c r="G16" t="s">
        <v>61</v>
      </c>
      <c r="H16">
        <v>224.76</v>
      </c>
      <c r="Q16" s="7">
        <f t="shared" si="0"/>
        <v>42394</v>
      </c>
      <c r="R16" t="str">
        <f t="shared" si="1"/>
        <v>PAIEMENT CARTE 220116 75 AMAZON EU SARL</v>
      </c>
      <c r="S16" t="str">
        <f t="array" ref="S16">IF(OR(ISNUMBER(SEARCH(keyword_dépenses,C16))),INDEX(cat_1_dépenses,MATCH(TRUE,ISNUMBER(SEARCH(keyword_dépenses,C16)),0)),"Pas de catégorie")</f>
        <v>Quotidien</v>
      </c>
      <c r="T16" t="str">
        <f t="array" ref="T16">IF(OR(ISNUMBER(SEARCH(keyword_dépenses,C16))),INDEX(cat_2_dépenses,MATCH(TRUE,ISNUMBER(SEARCH(keyword_dépenses,C16)),0)),"Pas de catégorie")</f>
        <v>Divers</v>
      </c>
      <c r="U16" s="12">
        <f t="shared" si="2"/>
        <v>-10</v>
      </c>
    </row>
    <row r="17" spans="1:21" x14ac:dyDescent="0.25">
      <c r="A17" s="7">
        <v>42394</v>
      </c>
      <c r="B17" s="7">
        <v>42394</v>
      </c>
      <c r="C17" t="s">
        <v>77</v>
      </c>
      <c r="D17" t="s">
        <v>79</v>
      </c>
      <c r="E17">
        <v>-30</v>
      </c>
      <c r="F17">
        <v>40060420</v>
      </c>
      <c r="G17" t="s">
        <v>61</v>
      </c>
      <c r="H17">
        <v>224.76</v>
      </c>
      <c r="Q17" s="7">
        <f t="shared" si="0"/>
        <v>42394</v>
      </c>
      <c r="R17" t="str">
        <f t="shared" si="1"/>
        <v>RETRAIT DAB 220116 ALLONZIER 2   CB*9340</v>
      </c>
      <c r="S17" t="str">
        <f t="array" ref="S17">IF(OR(ISNUMBER(SEARCH(keyword_dépenses,C17))),INDEX(cat_1_dépenses,MATCH(TRUE,ISNUMBER(SEARCH(keyword_dépenses,C17)),0)),"Pas de catégorie")</f>
        <v>Quotidien</v>
      </c>
      <c r="T17" t="str">
        <f t="array" ref="T17">IF(OR(ISNUMBER(SEARCH(keyword_dépenses,C17))),INDEX(cat_2_dépenses,MATCH(TRUE,ISNUMBER(SEARCH(keyword_dépenses,C17)),0)),"Pas de catégorie")</f>
        <v>Retraits</v>
      </c>
      <c r="U17" s="12">
        <f t="shared" si="2"/>
        <v>-30</v>
      </c>
    </row>
    <row r="18" spans="1:21" x14ac:dyDescent="0.25">
      <c r="A18" s="7">
        <v>42394</v>
      </c>
      <c r="B18" s="7">
        <v>42394</v>
      </c>
      <c r="C18" t="s">
        <v>80</v>
      </c>
      <c r="D18" t="s">
        <v>81</v>
      </c>
      <c r="E18">
        <v>-14.6</v>
      </c>
      <c r="F18">
        <v>40060420</v>
      </c>
      <c r="G18" t="s">
        <v>61</v>
      </c>
      <c r="H18">
        <v>224.76</v>
      </c>
      <c r="Q18" s="7">
        <f t="shared" si="0"/>
        <v>42394</v>
      </c>
      <c r="R18" t="str">
        <f t="shared" si="1"/>
        <v>PAIEMENT CARTE 230116 59 MONDIAL RELAY</v>
      </c>
      <c r="S18" t="str">
        <f t="array" ref="S18">IF(OR(ISNUMBER(SEARCH(keyword_dépenses,C18))),INDEX(cat_1_dépenses,MATCH(TRUE,ISNUMBER(SEARCH(keyword_dépenses,C18)),0)),"Pas de catégorie")</f>
        <v>Quotidien</v>
      </c>
      <c r="T18" t="str">
        <f t="array" ref="T18">IF(OR(ISNUMBER(SEARCH(keyword_dépenses,C18))),INDEX(cat_2_dépenses,MATCH(TRUE,ISNUMBER(SEARCH(keyword_dépenses,C18)),0)),"Pas de catégorie")</f>
        <v>Divers</v>
      </c>
      <c r="U18" s="12">
        <f t="shared" si="2"/>
        <v>-14.6</v>
      </c>
    </row>
    <row r="19" spans="1:21" x14ac:dyDescent="0.25">
      <c r="A19" s="7">
        <v>42394</v>
      </c>
      <c r="B19" s="7">
        <v>42394</v>
      </c>
      <c r="C19" t="s">
        <v>80</v>
      </c>
      <c r="D19" t="s">
        <v>81</v>
      </c>
      <c r="E19">
        <v>-6.7</v>
      </c>
      <c r="F19">
        <v>40060420</v>
      </c>
      <c r="G19" t="s">
        <v>61</v>
      </c>
      <c r="H19">
        <v>224.76</v>
      </c>
      <c r="Q19" s="7">
        <f t="shared" si="0"/>
        <v>42394</v>
      </c>
      <c r="R19" t="str">
        <f t="shared" si="1"/>
        <v>PAIEMENT CARTE 230116 59 MONDIAL RELAY</v>
      </c>
      <c r="S19" t="str">
        <f t="array" ref="S19">IF(OR(ISNUMBER(SEARCH(keyword_dépenses,C19))),INDEX(cat_1_dépenses,MATCH(TRUE,ISNUMBER(SEARCH(keyword_dépenses,C19)),0)),"Pas de catégorie")</f>
        <v>Quotidien</v>
      </c>
      <c r="T19" t="str">
        <f t="array" ref="T19">IF(OR(ISNUMBER(SEARCH(keyword_dépenses,C19))),INDEX(cat_2_dépenses,MATCH(TRUE,ISNUMBER(SEARCH(keyword_dépenses,C19)),0)),"Pas de catégorie")</f>
        <v>Divers</v>
      </c>
      <c r="U19" s="12">
        <f t="shared" si="2"/>
        <v>-6.7</v>
      </c>
    </row>
    <row r="20" spans="1:21" x14ac:dyDescent="0.25">
      <c r="A20" s="7">
        <v>42394</v>
      </c>
      <c r="B20" s="7">
        <v>42394</v>
      </c>
      <c r="C20" t="s">
        <v>82</v>
      </c>
      <c r="D20" t="s">
        <v>71</v>
      </c>
      <c r="E20">
        <v>-35.58</v>
      </c>
      <c r="F20">
        <v>40060420</v>
      </c>
      <c r="G20" t="s">
        <v>61</v>
      </c>
      <c r="H20">
        <v>224.76</v>
      </c>
      <c r="Q20" s="7">
        <f t="shared" si="0"/>
        <v>42394</v>
      </c>
      <c r="R20" t="str">
        <f t="shared" si="1"/>
        <v>CHQ. N.1023692</v>
      </c>
      <c r="S20" t="str">
        <f t="array" ref="S20">IF(OR(ISNUMBER(SEARCH(keyword_dépenses,C20))),INDEX(cat_1_dépenses,MATCH(TRUE,ISNUMBER(SEARCH(keyword_dépenses,C20)),0)),"Pas de catégorie")</f>
        <v>Divers</v>
      </c>
      <c r="T20" t="str">
        <f t="array" ref="T20">IF(OR(ISNUMBER(SEARCH(keyword_dépenses,C20))),INDEX(cat_2_dépenses,MATCH(TRUE,ISNUMBER(SEARCH(keyword_dépenses,C20)),0)),"Pas de catégorie")</f>
        <v>A classer</v>
      </c>
      <c r="U20" s="12">
        <f t="shared" si="2"/>
        <v>-35.58</v>
      </c>
    </row>
    <row r="21" spans="1:21" x14ac:dyDescent="0.25">
      <c r="A21" s="7">
        <v>42394</v>
      </c>
      <c r="B21" s="7">
        <v>42394</v>
      </c>
      <c r="C21" t="s">
        <v>83</v>
      </c>
      <c r="D21" t="s">
        <v>71</v>
      </c>
      <c r="E21">
        <v>-8.4</v>
      </c>
      <c r="F21">
        <v>40060420</v>
      </c>
      <c r="G21" t="s">
        <v>61</v>
      </c>
      <c r="H21">
        <v>224.76</v>
      </c>
      <c r="Q21" s="7">
        <f t="shared" si="0"/>
        <v>42394</v>
      </c>
      <c r="R21" t="str">
        <f t="shared" si="1"/>
        <v>CHQ. N.1824135</v>
      </c>
      <c r="S21" t="str">
        <f t="array" ref="S21">IF(OR(ISNUMBER(SEARCH(keyword_dépenses,C21))),INDEX(cat_1_dépenses,MATCH(TRUE,ISNUMBER(SEARCH(keyword_dépenses,C21)),0)),"Pas de catégorie")</f>
        <v>Divers</v>
      </c>
      <c r="T21" t="str">
        <f t="array" ref="T21">IF(OR(ISNUMBER(SEARCH(keyword_dépenses,C21))),INDEX(cat_2_dépenses,MATCH(TRUE,ISNUMBER(SEARCH(keyword_dépenses,C21)),0)),"Pas de catégorie")</f>
        <v>A classer</v>
      </c>
      <c r="U21" s="12">
        <f t="shared" si="2"/>
        <v>-8.4</v>
      </c>
    </row>
    <row r="22" spans="1:21" x14ac:dyDescent="0.25">
      <c r="A22" s="7">
        <v>42394</v>
      </c>
      <c r="B22" s="7">
        <v>42394</v>
      </c>
      <c r="C22" t="s">
        <v>84</v>
      </c>
      <c r="D22" t="s">
        <v>67</v>
      </c>
      <c r="E22">
        <v>7.7</v>
      </c>
      <c r="F22">
        <v>40060420</v>
      </c>
      <c r="G22" t="s">
        <v>61</v>
      </c>
      <c r="H22">
        <v>224.76</v>
      </c>
      <c r="Q22" s="7">
        <f t="shared" si="0"/>
        <v>42394</v>
      </c>
      <c r="R22" t="str">
        <f t="shared" si="1"/>
        <v>AVOIR 230116 75 AMAZON EU SARL</v>
      </c>
      <c r="S22" t="str">
        <f t="array" ref="S22">IF(OR(ISNUMBER(SEARCH(keyword_dépenses,C22))),INDEX(cat_1_dépenses,MATCH(TRUE,ISNUMBER(SEARCH(keyword_dépenses,C22)),0)),"Pas de catégorie")</f>
        <v>Quotidien</v>
      </c>
      <c r="T22" t="str">
        <f t="array" ref="T22">IF(OR(ISNUMBER(SEARCH(keyword_dépenses,C22))),INDEX(cat_2_dépenses,MATCH(TRUE,ISNUMBER(SEARCH(keyword_dépenses,C22)),0)),"Pas de catégorie")</f>
        <v>Divers</v>
      </c>
      <c r="U22" s="12">
        <f t="shared" si="2"/>
        <v>7.7</v>
      </c>
    </row>
    <row r="23" spans="1:21" x14ac:dyDescent="0.25">
      <c r="A23" s="7">
        <v>42394</v>
      </c>
      <c r="B23" s="7">
        <v>42394</v>
      </c>
      <c r="C23" t="s">
        <v>85</v>
      </c>
      <c r="D23" t="s">
        <v>8</v>
      </c>
      <c r="E23">
        <v>-17.48</v>
      </c>
      <c r="F23">
        <v>40060420</v>
      </c>
      <c r="G23" t="s">
        <v>61</v>
      </c>
      <c r="H23">
        <v>224.76</v>
      </c>
      <c r="Q23" s="7">
        <f t="shared" si="0"/>
        <v>42394</v>
      </c>
      <c r="R23" t="str">
        <f t="shared" si="1"/>
        <v>PAIEMENT CARTE 230116 74 AUCHAN ANNECY</v>
      </c>
      <c r="S23" t="str">
        <f t="array" ref="S23">IF(OR(ISNUMBER(SEARCH(keyword_dépenses,C23))),INDEX(cat_1_dépenses,MATCH(TRUE,ISNUMBER(SEARCH(keyword_dépenses,C23)),0)),"Pas de catégorie")</f>
        <v>Quotidien</v>
      </c>
      <c r="T23" t="str">
        <f t="array" ref="T23">IF(OR(ISNUMBER(SEARCH(keyword_dépenses,C23))),INDEX(cat_2_dépenses,MATCH(TRUE,ISNUMBER(SEARCH(keyword_dépenses,C23)),0)),"Pas de catégorie")</f>
        <v>Alimentation</v>
      </c>
      <c r="U23" s="12">
        <f t="shared" si="2"/>
        <v>-17.48</v>
      </c>
    </row>
    <row r="24" spans="1:21" x14ac:dyDescent="0.25">
      <c r="A24" s="7">
        <v>42394</v>
      </c>
      <c r="B24" s="7">
        <v>42394</v>
      </c>
      <c r="C24" t="s">
        <v>86</v>
      </c>
      <c r="D24" t="s">
        <v>8</v>
      </c>
      <c r="E24">
        <v>-29.68</v>
      </c>
      <c r="F24">
        <v>40060420</v>
      </c>
      <c r="G24" t="s">
        <v>61</v>
      </c>
      <c r="H24">
        <v>224.76</v>
      </c>
      <c r="Q24" s="7">
        <f t="shared" si="0"/>
        <v>42394</v>
      </c>
      <c r="R24" t="str">
        <f t="shared" si="1"/>
        <v>PAIEMENT CARTE 230116 74 BOUCHERIE HOFER</v>
      </c>
      <c r="S24" t="str">
        <f t="array" ref="S24">IF(OR(ISNUMBER(SEARCH(keyword_dépenses,C24))),INDEX(cat_1_dépenses,MATCH(TRUE,ISNUMBER(SEARCH(keyword_dépenses,C24)),0)),"Pas de catégorie")</f>
        <v>Quotidien</v>
      </c>
      <c r="T24" t="str">
        <f t="array" ref="T24">IF(OR(ISNUMBER(SEARCH(keyword_dépenses,C24))),INDEX(cat_2_dépenses,MATCH(TRUE,ISNUMBER(SEARCH(keyword_dépenses,C24)),0)),"Pas de catégorie")</f>
        <v>Alimentation</v>
      </c>
      <c r="U24" s="12">
        <f t="shared" si="2"/>
        <v>-29.68</v>
      </c>
    </row>
    <row r="25" spans="1:21" x14ac:dyDescent="0.25">
      <c r="A25" s="7">
        <v>42394</v>
      </c>
      <c r="B25" s="7">
        <v>42394</v>
      </c>
      <c r="C25" t="s">
        <v>84</v>
      </c>
      <c r="D25" t="s">
        <v>67</v>
      </c>
      <c r="E25">
        <v>17.899999999999999</v>
      </c>
      <c r="F25">
        <v>40060420</v>
      </c>
      <c r="G25" t="s">
        <v>61</v>
      </c>
      <c r="H25">
        <v>224.76</v>
      </c>
      <c r="Q25" s="7">
        <f t="shared" si="0"/>
        <v>42394</v>
      </c>
      <c r="R25" t="str">
        <f t="shared" si="1"/>
        <v>AVOIR 230116 75 AMAZON EU SARL</v>
      </c>
      <c r="S25" t="str">
        <f t="array" ref="S25">IF(OR(ISNUMBER(SEARCH(keyword_dépenses,C25))),INDEX(cat_1_dépenses,MATCH(TRUE,ISNUMBER(SEARCH(keyword_dépenses,C25)),0)),"Pas de catégorie")</f>
        <v>Quotidien</v>
      </c>
      <c r="T25" t="str">
        <f t="array" ref="T25">IF(OR(ISNUMBER(SEARCH(keyword_dépenses,C25))),INDEX(cat_2_dépenses,MATCH(TRUE,ISNUMBER(SEARCH(keyword_dépenses,C25)),0)),"Pas de catégorie")</f>
        <v>Divers</v>
      </c>
      <c r="U25" s="12">
        <f t="shared" si="2"/>
        <v>17.899999999999999</v>
      </c>
    </row>
    <row r="26" spans="1:21" x14ac:dyDescent="0.25">
      <c r="A26" s="7">
        <v>42394</v>
      </c>
      <c r="B26" s="7">
        <v>42394</v>
      </c>
      <c r="C26" t="s">
        <v>87</v>
      </c>
      <c r="D26" t="s">
        <v>67</v>
      </c>
      <c r="E26">
        <v>-26.28</v>
      </c>
      <c r="F26">
        <v>40060420</v>
      </c>
      <c r="G26" t="s">
        <v>61</v>
      </c>
      <c r="H26">
        <v>224.76</v>
      </c>
      <c r="Q26" s="7">
        <f t="shared" si="0"/>
        <v>42394</v>
      </c>
      <c r="R26" t="str">
        <f t="shared" si="1"/>
        <v>PAIEMENT CARTE 230116 75 AMAZON EU SARL</v>
      </c>
      <c r="S26" t="str">
        <f t="array" ref="S26">IF(OR(ISNUMBER(SEARCH(keyword_dépenses,C26))),INDEX(cat_1_dépenses,MATCH(TRUE,ISNUMBER(SEARCH(keyword_dépenses,C26)),0)),"Pas de catégorie")</f>
        <v>Quotidien</v>
      </c>
      <c r="T26" t="str">
        <f t="array" ref="T26">IF(OR(ISNUMBER(SEARCH(keyword_dépenses,C26))),INDEX(cat_2_dépenses,MATCH(TRUE,ISNUMBER(SEARCH(keyword_dépenses,C26)),0)),"Pas de catégorie")</f>
        <v>Divers</v>
      </c>
      <c r="U26" s="12">
        <f t="shared" si="2"/>
        <v>-26.28</v>
      </c>
    </row>
    <row r="27" spans="1:21" x14ac:dyDescent="0.25">
      <c r="A27" s="7">
        <v>42394</v>
      </c>
      <c r="B27" s="7">
        <v>42394</v>
      </c>
      <c r="C27" t="s">
        <v>88</v>
      </c>
      <c r="D27" t="s">
        <v>89</v>
      </c>
      <c r="E27">
        <v>-6.84</v>
      </c>
      <c r="F27">
        <v>40060420</v>
      </c>
      <c r="G27" t="s">
        <v>61</v>
      </c>
      <c r="H27">
        <v>224.76</v>
      </c>
      <c r="Q27" s="7">
        <f t="shared" si="0"/>
        <v>42394</v>
      </c>
      <c r="R27" t="str">
        <f t="shared" si="1"/>
        <v>PAIEMENT CARTE 230116 IE ETSY.COM - IMAG</v>
      </c>
      <c r="S27" t="str">
        <f t="array" ref="S27">IF(OR(ISNUMBER(SEARCH(keyword_dépenses,C27))),INDEX(cat_1_dépenses,MATCH(TRUE,ISNUMBER(SEARCH(keyword_dépenses,C27)),0)),"Pas de catégorie")</f>
        <v>Quotidien</v>
      </c>
      <c r="T27" t="str">
        <f t="array" ref="T27">IF(OR(ISNUMBER(SEARCH(keyword_dépenses,C27))),INDEX(cat_2_dépenses,MATCH(TRUE,ISNUMBER(SEARCH(keyword_dépenses,C27)),0)),"Pas de catégorie")</f>
        <v>Nérée</v>
      </c>
      <c r="U27" s="12">
        <f t="shared" si="2"/>
        <v>-6.84</v>
      </c>
    </row>
    <row r="39" spans="2:4" x14ac:dyDescent="0.25">
      <c r="B39" s="4" t="s">
        <v>98</v>
      </c>
      <c r="C39" s="9" t="s">
        <v>97</v>
      </c>
      <c r="D39" s="9" t="s">
        <v>101</v>
      </c>
    </row>
    <row r="40" spans="2:4" x14ac:dyDescent="0.25">
      <c r="B40" s="4" t="s">
        <v>62</v>
      </c>
      <c r="C40" s="10" t="str">
        <f t="array" ref="C40">IF(OR(ISNUMBER(SEARCH(keyword_dépenses,B40))),INDEX(cat_1_dépenses,MATCH(TRUE,ISNUMBER(SEARCH(keyword_dépenses,B40)),0)),"match")</f>
        <v>Impôts et frais bancaires</v>
      </c>
      <c r="D40" s="10" t="str">
        <f t="array" ref="D40">IF(OR(ISNUMBER(SEARCH(keyword_dépenses,B40))),INDEX(cat_2_dépenses,MATCH(TRUE,ISNUMBER(SEARCH(keyword_dépenses,B40)),0)),"match")</f>
        <v>IR</v>
      </c>
    </row>
    <row r="41" spans="2:4" x14ac:dyDescent="0.25">
      <c r="B41" s="4" t="s">
        <v>64</v>
      </c>
      <c r="C41" s="10" t="str">
        <f t="array" ref="C41">IF(OR(ISNUMBER(SEARCH(keyword_dépenses,B41))),INDEX(cat_1_dépenses,MATCH(TRUE,ISNUMBER(SEARCH(keyword_dépenses,B41)),0)),"match")</f>
        <v>Santé</v>
      </c>
      <c r="D41" s="10" t="str">
        <f t="array" ref="D41">IF(OR(ISNUMBER(SEARCH(keyword_dépenses,B41))),INDEX(cat_2_dépenses,MATCH(TRUE,ISNUMBER(SEARCH(keyword_dépenses,B41)),0)),"match")</f>
        <v>Medecins</v>
      </c>
    </row>
    <row r="42" spans="2:4" x14ac:dyDescent="0.25">
      <c r="B42" s="4" t="s">
        <v>66</v>
      </c>
      <c r="C42" s="10" t="str">
        <f t="array" ref="C42">IF(OR(ISNUMBER(SEARCH(keyword_dépenses,B42))),INDEX(cat_1_dépenses,MATCH(TRUE,ISNUMBER(SEARCH(keyword_dépenses,B42)),0)),"match")</f>
        <v>Quotidien</v>
      </c>
      <c r="D42" s="10" t="str">
        <f t="array" ref="D42">IF(OR(ISNUMBER(SEARCH(keyword_dépenses,B42))),INDEX(cat_2_dépenses,MATCH(TRUE,ISNUMBER(SEARCH(keyword_dépenses,B42)),0)),"match")</f>
        <v>Divers</v>
      </c>
    </row>
    <row r="43" spans="2:4" x14ac:dyDescent="0.25">
      <c r="B43" s="4" t="s">
        <v>68</v>
      </c>
      <c r="C43" s="10" t="str">
        <f t="array" ref="C43">IF(OR(ISNUMBER(SEARCH(keyword_dépenses,B43))),INDEX(cat_1_dépenses,MATCH(TRUE,ISNUMBER(SEARCH(keyword_dépenses,B43)),0)),"match")</f>
        <v>Quotidien</v>
      </c>
      <c r="D43" s="10" t="str">
        <f t="array" ref="D43">IF(OR(ISNUMBER(SEARCH(keyword_dépenses,B43))),INDEX(cat_2_dépenses,MATCH(TRUE,ISNUMBER(SEARCH(keyword_dépenses,B43)),0)),"match")</f>
        <v>Divers</v>
      </c>
    </row>
    <row r="44" spans="2:4" x14ac:dyDescent="0.25">
      <c r="B44" s="4" t="s">
        <v>66</v>
      </c>
      <c r="C44" s="10" t="str">
        <f t="array" ref="C44">IF(OR(ISNUMBER(SEARCH(keyword_dépenses,B44))),INDEX(cat_1_dépenses,MATCH(TRUE,ISNUMBER(SEARCH(keyword_dépenses,B44)),0)),"match")</f>
        <v>Quotidien</v>
      </c>
      <c r="D44" s="10" t="str">
        <f t="array" ref="D44">IF(OR(ISNUMBER(SEARCH(keyword_dépenses,B44))),INDEX(cat_2_dépenses,MATCH(TRUE,ISNUMBER(SEARCH(keyword_dépenses,B44)),0)),"match")</f>
        <v>Divers</v>
      </c>
    </row>
    <row r="45" spans="2:4" x14ac:dyDescent="0.25">
      <c r="B45" s="4" t="s">
        <v>69</v>
      </c>
      <c r="C45" s="10" t="str">
        <f t="array" ref="C45">IF(OR(ISNUMBER(SEARCH(keyword_dépenses,B45))),INDEX(cat_1_dépenses,MATCH(TRUE,ISNUMBER(SEARCH(keyword_dépenses,B45)),0)),"match")</f>
        <v>Abonnements</v>
      </c>
      <c r="D45" s="10" t="str">
        <f t="array" ref="D45">IF(OR(ISNUMBER(SEARCH(keyword_dépenses,B45))),INDEX(cat_2_dépenses,MATCH(TRUE,ISNUMBER(SEARCH(keyword_dépenses,B45)),0)),"match")</f>
        <v>Télécom</v>
      </c>
    </row>
    <row r="46" spans="2:4" x14ac:dyDescent="0.25">
      <c r="B46" s="11" t="s">
        <v>107</v>
      </c>
      <c r="C46" s="10">
        <f t="array" ref="C46">IF(OR(ISNUMBER(SEARCH(keyword_dépenses,B46))),INDEX(cat_1_dépenses,MATCH(TRUE,ISNUMBER(SEARCH(keyword_dépenses,B46)),0)),"match")</f>
        <v>0</v>
      </c>
      <c r="D46" s="10">
        <f t="array" ref="D46">IF(OR(ISNUMBER(SEARCH(keyword_dépenses,B46))),INDEX(cat_2_dépenses,MATCH(TRUE,ISNUMBER(SEARCH(keyword_dépenses,B46)),0)),"match")</f>
        <v>0</v>
      </c>
    </row>
    <row r="47" spans="2:4" x14ac:dyDescent="0.25">
      <c r="B47" s="11" t="s">
        <v>108</v>
      </c>
      <c r="C47" s="10" t="str">
        <f t="array" ref="C47">IF(OR(ISNUMBER(SEARCH(keyword_dépenses,B47))),INDEX(cat_1_dépenses,MATCH(TRUE,ISNUMBER(SEARCH(keyword_dépenses,B47)),0)),"match")</f>
        <v>Logement</v>
      </c>
      <c r="D47" s="10" t="str">
        <f t="array" ref="D47">IF(OR(ISNUMBER(SEARCH(keyword_dépenses,B47))),INDEX(cat_2_dépenses,MATCH(TRUE,ISNUMBER(SEARCH(keyword_dépenses,B47)),0)),"match")</f>
        <v>Travaux</v>
      </c>
    </row>
    <row r="48" spans="2:4" x14ac:dyDescent="0.25">
      <c r="B48" s="11" t="s">
        <v>109</v>
      </c>
      <c r="C48" s="10" t="str">
        <f t="array" ref="C48">IF(OR(ISNUMBER(SEARCH(keyword_dépenses,B48))),INDEX(cat_1_dépenses,MATCH(TRUE,ISNUMBER(SEARCH(keyword_dépenses,B48)),0)),"match")</f>
        <v>Logement</v>
      </c>
      <c r="D48" s="10" t="str">
        <f t="array" ref="D48">IF(OR(ISNUMBER(SEARCH(keyword_dépenses,B48))),INDEX(cat_2_dépenses,MATCH(TRUE,ISNUMBER(SEARCH(keyword_dépenses,B48)),0)),"match")</f>
        <v>Energie</v>
      </c>
    </row>
  </sheetData>
  <dataConsolidate/>
  <mergeCells count="2">
    <mergeCell ref="A1:P1"/>
    <mergeCell ref="Q1:AB1"/>
  </mergeCells>
  <dataValidations disablePrompts="1" count="1">
    <dataValidation type="list" allowBlank="1" showInputMessage="1" showErrorMessage="1" sqref="S3">
      <formula1>liste_cat1_dépenses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4" sqref="L2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Infos</vt:lpstr>
      <vt:lpstr>Catégories</vt:lpstr>
      <vt:lpstr>Janv</vt:lpstr>
      <vt:lpstr>Fév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Dec</vt:lpstr>
      <vt:lpstr>cat_1_dépenses</vt:lpstr>
      <vt:lpstr>cat_1_revenus</vt:lpstr>
      <vt:lpstr>cat_2_dépenses</vt:lpstr>
      <vt:lpstr>cat_2_revenus</vt:lpstr>
      <vt:lpstr>keyword_dépenses</vt:lpstr>
      <vt:lpstr>keyword_revenus</vt:lpstr>
      <vt:lpstr>liste_cat1_dépenses</vt:lpstr>
      <vt:lpstr>liste_cat1_revenus</vt:lpstr>
      <vt:lpstr>liste_cat2_dépenses</vt:lpstr>
      <vt:lpstr>liste_cat2_revenus</vt:lpstr>
    </vt:vector>
  </TitlesOfParts>
  <Company>Veltigroup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Grentzinger, Loïc</dc:creator>
  <cp:lastModifiedBy>Grentzinger, Loïc</cp:lastModifiedBy>
  <dcterms:created xsi:type="dcterms:W3CDTF">2016-01-29T08:26:40Z</dcterms:created>
  <dcterms:modified xsi:type="dcterms:W3CDTF">2016-02-02T10:46:28Z</dcterms:modified>
</cp:coreProperties>
</file>