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0515" windowHeight="11565"/>
  </bookViews>
  <sheets>
    <sheet name="Détail de valeur" sheetId="1" r:id="rId1"/>
    <sheet name="Incoterms" sheetId="2" r:id="rId2"/>
    <sheet name="ListPays" sheetId="3" r:id="rId3"/>
    <sheet name="Japon" sheetId="4" r:id="rId4"/>
    <sheet name="Turquie" sheetId="5" r:id="rId5"/>
    <sheet name="EXW3 IM M" sheetId="6" r:id="rId6"/>
    <sheet name="CPT2 IM A" sheetId="7" r:id="rId7"/>
  </sheets>
  <definedNames>
    <definedName name="Japon">Japon!$A:$A</definedName>
    <definedName name="ListPays">ListPays!$A:$A</definedName>
    <definedName name="Turquie">Turquie!$A:$A</definedName>
  </definedNames>
  <calcPr calcId="145621"/>
</workbook>
</file>

<file path=xl/calcChain.xml><?xml version="1.0" encoding="utf-8"?>
<calcChain xmlns="http://schemas.openxmlformats.org/spreadsheetml/2006/main">
  <c r="D2" i="7" l="1"/>
  <c r="D30" i="6"/>
  <c r="D28" i="6"/>
  <c r="D26" i="6"/>
  <c r="B36" i="6" s="1"/>
  <c r="D36" i="6" s="1"/>
  <c r="D13" i="6"/>
  <c r="B22" i="6" s="1"/>
  <c r="D22" i="6" s="1"/>
  <c r="I5" i="1"/>
  <c r="H3" i="1"/>
  <c r="E1" i="5"/>
  <c r="E1" i="4"/>
  <c r="F4" i="1"/>
  <c r="E4" i="1"/>
  <c r="D4" i="1"/>
  <c r="C4" i="1"/>
  <c r="D9" i="7" l="1"/>
  <c r="D6" i="7"/>
  <c r="D7" i="7" s="1"/>
  <c r="B13" i="7" s="1"/>
  <c r="D29" i="6"/>
  <c r="D34" i="6" s="1"/>
  <c r="D19" i="6"/>
  <c r="B21" i="6"/>
  <c r="D21" i="6" s="1"/>
  <c r="D10" i="7" l="1"/>
  <c r="B12" i="7" s="1"/>
  <c r="B23" i="6"/>
  <c r="D23" i="6" s="1"/>
  <c r="D24" i="6" s="1"/>
  <c r="B37" i="6"/>
  <c r="D37" i="6" s="1"/>
  <c r="D12" i="7" l="1"/>
  <c r="B38" i="6"/>
  <c r="D38" i="6" s="1"/>
  <c r="D39" i="6" s="1"/>
  <c r="D13" i="7" l="1"/>
  <c r="B14" i="7" s="1"/>
  <c r="D14" i="7" l="1"/>
  <c r="D15" i="7" s="1"/>
</calcChain>
</file>

<file path=xl/comments1.xml><?xml version="1.0" encoding="utf-8"?>
<comments xmlns="http://schemas.openxmlformats.org/spreadsheetml/2006/main">
  <authors>
    <author>Virgil Duarte (DHL FR)</author>
  </authors>
  <commentList>
    <comment ref="B21" authorId="0">
      <text>
        <r>
          <rPr>
            <b/>
            <sz val="9"/>
            <color indexed="81"/>
            <rFont val="Tahoma"/>
            <family val="2"/>
          </rPr>
          <t>se calcule sur la VD</t>
        </r>
      </text>
    </comment>
    <comment ref="B22" authorId="0">
      <text>
        <r>
          <rPr>
            <b/>
            <sz val="9"/>
            <color indexed="81"/>
            <rFont val="Tahoma"/>
            <family val="2"/>
          </rPr>
          <t>se calcule sur la VS.
VD = VS quand cela arrive sur un port français</t>
        </r>
      </text>
    </comment>
    <comment ref="B23" authorId="0">
      <text>
        <r>
          <rPr>
            <b/>
            <sz val="9"/>
            <color indexed="81"/>
            <rFont val="Tahoma"/>
            <family val="2"/>
          </rPr>
          <t>se calcule sur la V1D et le montant de DD et TPF</t>
        </r>
      </text>
    </comment>
    <comment ref="B36" authorId="0">
      <text>
        <r>
          <rPr>
            <b/>
            <sz val="9"/>
            <color indexed="81"/>
            <rFont val="Tahoma"/>
            <family val="2"/>
          </rPr>
          <t>se calcule sur la VD</t>
        </r>
      </text>
    </comment>
    <comment ref="B37" authorId="0">
      <text>
        <r>
          <rPr>
            <b/>
            <sz val="9"/>
            <color indexed="81"/>
            <rFont val="Tahoma"/>
            <family val="2"/>
          </rPr>
          <t>se calcule sur la VS.
VD et VS différente car arrive pas par un port français.</t>
        </r>
      </text>
    </comment>
    <comment ref="B38" authorId="0">
      <text>
        <r>
          <rPr>
            <b/>
            <sz val="9"/>
            <color indexed="81"/>
            <rFont val="Tahoma"/>
            <family val="2"/>
          </rPr>
          <t>se calcule sur la V1D et le montant de DD et TPF</t>
        </r>
      </text>
    </comment>
  </commentList>
</comments>
</file>

<file path=xl/comments2.xml><?xml version="1.0" encoding="utf-8"?>
<comments xmlns="http://schemas.openxmlformats.org/spreadsheetml/2006/main">
  <authors>
    <author>Virgil Duarte (DHL FR)</author>
  </authors>
  <commentList>
    <comment ref="B12" authorId="0">
      <text>
        <r>
          <rPr>
            <b/>
            <sz val="9"/>
            <color indexed="81"/>
            <rFont val="Tahoma"/>
            <family val="2"/>
          </rPr>
          <t>se calcule sur la VD</t>
        </r>
      </text>
    </comment>
    <comment ref="B13" authorId="0">
      <text>
        <r>
          <rPr>
            <b/>
            <sz val="9"/>
            <color indexed="81"/>
            <rFont val="Tahoma"/>
            <family val="2"/>
          </rPr>
          <t>se calcule sur la VS</t>
        </r>
      </text>
    </comment>
    <comment ref="B14" authorId="0">
      <text>
        <r>
          <rPr>
            <b/>
            <sz val="9"/>
            <color indexed="81"/>
            <rFont val="Tahoma"/>
            <family val="2"/>
          </rPr>
          <t>se calcule sur la V1D + montant des DD et TPF</t>
        </r>
      </text>
    </comment>
  </commentList>
</comments>
</file>

<file path=xl/sharedStrings.xml><?xml version="1.0" encoding="utf-8"?>
<sst xmlns="http://schemas.openxmlformats.org/spreadsheetml/2006/main" count="105" uniqueCount="80">
  <si>
    <t>Incoterms</t>
  </si>
  <si>
    <t xml:space="preserve">Feuille Incoterms </t>
  </si>
  <si>
    <t>Liste déroulante</t>
  </si>
  <si>
    <t>Pays</t>
  </si>
  <si>
    <t>Zone</t>
  </si>
  <si>
    <t>HUE</t>
  </si>
  <si>
    <t>Toutes villes</t>
  </si>
  <si>
    <t>Japon</t>
  </si>
  <si>
    <t>Turquie</t>
  </si>
  <si>
    <t>M</t>
  </si>
  <si>
    <t>P</t>
  </si>
  <si>
    <t>ZONE</t>
  </si>
  <si>
    <t>UE</t>
  </si>
  <si>
    <t>EXW3 IM R</t>
  </si>
  <si>
    <t>EXW3 IM A</t>
  </si>
  <si>
    <t>EXW3 IM M</t>
  </si>
  <si>
    <t>EXW3 IM F</t>
  </si>
  <si>
    <t>(signification : EXW - Pays Tiers - Import Route)</t>
  </si>
  <si>
    <t>(signification : EXW - Pays Tiers - Import Aérien)</t>
  </si>
  <si>
    <t>(signification : EXW - Pays Tiers - Import Maritime)</t>
  </si>
  <si>
    <t>(signification : EXW - Pays Tiers - Import Ferrioviaire)</t>
  </si>
  <si>
    <t>EXW1 EX R</t>
  </si>
  <si>
    <t>EXW1 EX A</t>
  </si>
  <si>
    <t>EXW1 EX M</t>
  </si>
  <si>
    <t>EXW1 EX F</t>
  </si>
  <si>
    <t>(signification : EXW - France - Export Ferrioviaire)</t>
  </si>
  <si>
    <t>(signification : EXW - France - Export Route)</t>
  </si>
  <si>
    <t>(signification : EXW - France - Export Aérien)</t>
  </si>
  <si>
    <t>(signification : EXW - France - Export Maritime)</t>
  </si>
  <si>
    <t>etc</t>
  </si>
  <si>
    <t>€</t>
  </si>
  <si>
    <t>Currency</t>
  </si>
  <si>
    <t>EUR</t>
  </si>
  <si>
    <t>VF - EXW</t>
  </si>
  <si>
    <t>FRAIS D'EMBALLAGE</t>
  </si>
  <si>
    <t>PRE-ACHEMINEMENT</t>
  </si>
  <si>
    <t>THC - MANUTENTION</t>
  </si>
  <si>
    <t>TRANSPORT MARITIME</t>
  </si>
  <si>
    <t>ASSURANCE</t>
  </si>
  <si>
    <t>VD</t>
  </si>
  <si>
    <t>Port francais</t>
  </si>
  <si>
    <t>Port européen</t>
  </si>
  <si>
    <t>VD = VS</t>
  </si>
  <si>
    <t>HAD - MANUTENTION</t>
  </si>
  <si>
    <t>POST ACHEMINEMENT</t>
  </si>
  <si>
    <t xml:space="preserve">V1D </t>
  </si>
  <si>
    <t>POST ACHEMINEMENT EU &gt; FR</t>
  </si>
  <si>
    <t>VS</t>
  </si>
  <si>
    <t>POST ACHEMINEMENT FR/FR</t>
  </si>
  <si>
    <t>AUTRE FRAIS (7)</t>
  </si>
  <si>
    <t>AUTRE FRAIS (8)</t>
  </si>
  <si>
    <t>AUTRE FRAIS (9)</t>
  </si>
  <si>
    <t>AUTRE FRAIS (4)</t>
  </si>
  <si>
    <t>AUTRE FRAIS (5)</t>
  </si>
  <si>
    <t>AUTRE FRAIS (6)</t>
  </si>
  <si>
    <t>AUTRE FRAIS (1)</t>
  </si>
  <si>
    <t>AUTRE FRAIS (2)</t>
  </si>
  <si>
    <t>AUTRE FRAIS (3)</t>
  </si>
  <si>
    <t>V1D</t>
  </si>
  <si>
    <t>DD</t>
  </si>
  <si>
    <t>TPF</t>
  </si>
  <si>
    <t>TVO</t>
  </si>
  <si>
    <t>BASE</t>
  </si>
  <si>
    <t>QUOTITE</t>
  </si>
  <si>
    <t>MONTANT</t>
  </si>
  <si>
    <t>% EU &gt; FR</t>
  </si>
  <si>
    <t>% FR/FR</t>
  </si>
  <si>
    <t>Total</t>
  </si>
  <si>
    <t>Montant transport</t>
  </si>
  <si>
    <t>VD - PORT EUROPEEN HORS FR</t>
  </si>
  <si>
    <t>&gt; Créer un bouton - Si port européen afficher ce qu'est en orange</t>
  </si>
  <si>
    <t>&gt; Créer un bouton - Si port francais afficher ce qu'est en vert</t>
  </si>
  <si>
    <t>ou (selon si ca vient d'Anvers par exemple)</t>
  </si>
  <si>
    <t>MONTANT TRANSPORT AERIEN TOTAL</t>
  </si>
  <si>
    <t>FR (ou autre pays)</t>
  </si>
  <si>
    <t>TRANSPORT AERIEN UE</t>
  </si>
  <si>
    <t>TRANSPORT AERIEN FR</t>
  </si>
  <si>
    <t>VF - CPT</t>
  </si>
  <si>
    <t>AUTRE FRAIS (10)</t>
  </si>
  <si>
    <t>Devise étrangère ou EUR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</si>
</sst>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2"/>
      <color rgb="FF303030"/>
      <name val="Arial"/>
      <family val="2"/>
    </font>
    <font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1" xfId="0" applyFill="1" applyBorder="1"/>
    <xf numFmtId="0" fontId="3" fillId="5" borderId="1" xfId="0" applyFont="1" applyFill="1" applyBorder="1"/>
    <xf numFmtId="0" fontId="0" fillId="6" borderId="0" xfId="0" applyFill="1"/>
    <xf numFmtId="0" fontId="0" fillId="4" borderId="0" xfId="0" applyFill="1"/>
    <xf numFmtId="0" fontId="0" fillId="7" borderId="0" xfId="0" applyFill="1"/>
    <xf numFmtId="0" fontId="0" fillId="5" borderId="0" xfId="0" applyFill="1"/>
    <xf numFmtId="10" fontId="0" fillId="4" borderId="0" xfId="0" applyNumberFormat="1" applyFill="1"/>
    <xf numFmtId="0" fontId="0" fillId="5" borderId="1" xfId="0" applyFill="1" applyBorder="1"/>
    <xf numFmtId="9" fontId="0" fillId="5" borderId="1" xfId="0" applyNumberFormat="1" applyFill="1" applyBorder="1"/>
    <xf numFmtId="0" fontId="0" fillId="0" borderId="0" xfId="0" applyAlignment="1"/>
    <xf numFmtId="10" fontId="1" fillId="2" borderId="3" xfId="0" applyNumberFormat="1" applyFont="1" applyFill="1" applyBorder="1"/>
    <xf numFmtId="0" fontId="1" fillId="4" borderId="2" xfId="0" applyFont="1" applyFill="1" applyBorder="1"/>
    <xf numFmtId="0" fontId="1" fillId="5" borderId="2" xfId="0" applyFont="1" applyFill="1" applyBorder="1"/>
    <xf numFmtId="10" fontId="0" fillId="5" borderId="0" xfId="0" applyNumberFormat="1" applyFill="1"/>
    <xf numFmtId="0" fontId="4" fillId="0" borderId="0" xfId="0" applyFont="1"/>
    <xf numFmtId="0" fontId="5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G38" sqref="G38"/>
    </sheetView>
  </sheetViews>
  <sheetFormatPr baseColWidth="10" defaultRowHeight="15" x14ac:dyDescent="0.25"/>
  <cols>
    <col min="2" max="2" width="12.28515625" customWidth="1"/>
    <col min="6" max="6" width="12.140625" customWidth="1"/>
  </cols>
  <sheetData>
    <row r="1" spans="1:10" x14ac:dyDescent="0.25">
      <c r="A1" t="s">
        <v>0</v>
      </c>
      <c r="B1" s="21" t="s">
        <v>1</v>
      </c>
      <c r="E1" t="s">
        <v>2</v>
      </c>
    </row>
    <row r="3" spans="1:10" x14ac:dyDescent="0.25">
      <c r="A3" s="3" t="s">
        <v>3</v>
      </c>
      <c r="B3" s="3" t="s">
        <v>4</v>
      </c>
      <c r="C3" s="3" t="s">
        <v>11</v>
      </c>
      <c r="D3" s="3" t="s">
        <v>5</v>
      </c>
      <c r="E3" s="3" t="s">
        <v>12</v>
      </c>
      <c r="F3" s="22" t="s">
        <v>74</v>
      </c>
      <c r="H3" s="4" t="str">
        <f>J7</f>
        <v>EUR</v>
      </c>
      <c r="I3" s="4" t="s">
        <v>30</v>
      </c>
    </row>
    <row r="4" spans="1:10" x14ac:dyDescent="0.25">
      <c r="A4" s="3" t="s">
        <v>7</v>
      </c>
      <c r="B4" s="3" t="s">
        <v>6</v>
      </c>
      <c r="C4" s="3" t="str">
        <f ca="1">VLOOKUP($B$4,INDIRECT("'"&amp;$A$4&amp;"'!A1:Z50"),2,FALSE)</f>
        <v>M</v>
      </c>
      <c r="D4" s="3">
        <f ca="1">VLOOKUP($B$4,INDIRECT("'"&amp;$A$4&amp;"'!A1:Z50"),3,FALSE)</f>
        <v>83</v>
      </c>
      <c r="E4" s="3">
        <f ca="1">VLOOKUP($B$4,INDIRECT("'"&amp;$A$4&amp;"'!A1:Z50"),4,FALSE)</f>
        <v>12</v>
      </c>
      <c r="F4" s="3">
        <f ca="1">VLOOKUP($B$4,INDIRECT("'"&amp;$A$4&amp;"'!A1:Z50"),5,FALSE)</f>
        <v>5</v>
      </c>
      <c r="H4" s="1">
        <v>1</v>
      </c>
      <c r="I4" s="1">
        <v>1</v>
      </c>
    </row>
    <row r="5" spans="1:10" x14ac:dyDescent="0.25">
      <c r="H5" s="1">
        <v>1</v>
      </c>
      <c r="I5" s="1">
        <f>ROUND(H5/H4,5)</f>
        <v>1</v>
      </c>
    </row>
    <row r="7" spans="1:10" x14ac:dyDescent="0.25">
      <c r="H7" s="23" t="s">
        <v>79</v>
      </c>
      <c r="J7" s="1" t="s">
        <v>32</v>
      </c>
    </row>
    <row r="11" spans="1:10" ht="15" customHeight="1" x14ac:dyDescent="1.1499999999999999">
      <c r="E11" s="2"/>
    </row>
  </sheetData>
  <dataValidations count="2">
    <dataValidation type="list" allowBlank="1" showInputMessage="1" showErrorMessage="1" sqref="A4">
      <formula1>ListPays</formula1>
    </dataValidation>
    <dataValidation type="list" allowBlank="1" showInputMessage="1" showErrorMessage="1" sqref="B4">
      <formula1>INDIRECT($A$4)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A11" sqref="A11"/>
    </sheetView>
  </sheetViews>
  <sheetFormatPr baseColWidth="10" defaultRowHeight="15" x14ac:dyDescent="0.25"/>
  <sheetData>
    <row r="1" spans="1:3" x14ac:dyDescent="0.25">
      <c r="A1" t="s">
        <v>13</v>
      </c>
      <c r="C1" t="s">
        <v>17</v>
      </c>
    </row>
    <row r="2" spans="1:3" x14ac:dyDescent="0.25">
      <c r="A2" t="s">
        <v>14</v>
      </c>
      <c r="C2" t="s">
        <v>18</v>
      </c>
    </row>
    <row r="3" spans="1:3" x14ac:dyDescent="0.25">
      <c r="A3" t="s">
        <v>15</v>
      </c>
      <c r="C3" t="s">
        <v>19</v>
      </c>
    </row>
    <row r="4" spans="1:3" x14ac:dyDescent="0.25">
      <c r="A4" t="s">
        <v>16</v>
      </c>
      <c r="C4" t="s">
        <v>20</v>
      </c>
    </row>
    <row r="5" spans="1:3" x14ac:dyDescent="0.25">
      <c r="A5" t="s">
        <v>21</v>
      </c>
      <c r="C5" t="s">
        <v>26</v>
      </c>
    </row>
    <row r="6" spans="1:3" x14ac:dyDescent="0.25">
      <c r="A6" t="s">
        <v>22</v>
      </c>
      <c r="C6" t="s">
        <v>27</v>
      </c>
    </row>
    <row r="7" spans="1:3" x14ac:dyDescent="0.25">
      <c r="A7" t="s">
        <v>23</v>
      </c>
      <c r="C7" t="s">
        <v>28</v>
      </c>
    </row>
    <row r="8" spans="1:3" x14ac:dyDescent="0.25">
      <c r="A8" t="s">
        <v>24</v>
      </c>
      <c r="C8" t="s">
        <v>25</v>
      </c>
    </row>
    <row r="10" spans="1:3" x14ac:dyDescent="0.25">
      <c r="A10" t="s">
        <v>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sqref="A1:A1048576"/>
    </sheetView>
  </sheetViews>
  <sheetFormatPr baseColWidth="10" defaultRowHeight="15" x14ac:dyDescent="0.25"/>
  <sheetData>
    <row r="1" spans="1:1" x14ac:dyDescent="0.25">
      <c r="A1" t="s">
        <v>7</v>
      </c>
    </row>
    <row r="2" spans="1:1" x14ac:dyDescent="0.25">
      <c r="A2" t="s"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Views>
    <sheetView workbookViewId="0">
      <selection activeCell="C1" sqref="C1:E1"/>
    </sheetView>
  </sheetViews>
  <sheetFormatPr baseColWidth="10" defaultRowHeight="15" x14ac:dyDescent="0.25"/>
  <cols>
    <col min="1" max="1" width="12.42578125" customWidth="1"/>
  </cols>
  <sheetData>
    <row r="1" spans="1:5" x14ac:dyDescent="0.25">
      <c r="A1" t="s">
        <v>6</v>
      </c>
      <c r="B1" t="s">
        <v>9</v>
      </c>
      <c r="C1">
        <v>83</v>
      </c>
      <c r="D1">
        <v>12</v>
      </c>
      <c r="E1">
        <f>100-C1-D1</f>
        <v>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Views>
    <sheetView workbookViewId="0">
      <selection activeCell="D2" sqref="D2"/>
    </sheetView>
  </sheetViews>
  <sheetFormatPr baseColWidth="10" defaultRowHeight="15" x14ac:dyDescent="0.25"/>
  <sheetData>
    <row r="1" spans="1:5" x14ac:dyDescent="0.25">
      <c r="A1" t="s">
        <v>6</v>
      </c>
      <c r="B1" t="s">
        <v>10</v>
      </c>
      <c r="C1">
        <v>15</v>
      </c>
      <c r="D1">
        <v>62</v>
      </c>
      <c r="E1">
        <f>100-C1-D1</f>
        <v>23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9"/>
  <sheetViews>
    <sheetView topLeftCell="A4" workbookViewId="0">
      <selection activeCell="E34" sqref="E34"/>
    </sheetView>
  </sheetViews>
  <sheetFormatPr baseColWidth="10" defaultRowHeight="15" x14ac:dyDescent="0.25"/>
  <cols>
    <col min="6" max="6" width="17.28515625" customWidth="1"/>
  </cols>
  <sheetData>
    <row r="1" spans="1:5" x14ac:dyDescent="0.25">
      <c r="C1" t="s">
        <v>31</v>
      </c>
      <c r="D1" t="s">
        <v>30</v>
      </c>
    </row>
    <row r="2" spans="1:5" x14ac:dyDescent="0.25">
      <c r="A2" s="6" t="s">
        <v>33</v>
      </c>
      <c r="B2" s="6"/>
      <c r="C2" s="6"/>
      <c r="D2" s="6">
        <v>12050.54</v>
      </c>
    </row>
    <row r="3" spans="1:5" x14ac:dyDescent="0.25">
      <c r="A3" t="s">
        <v>34</v>
      </c>
      <c r="D3">
        <v>0</v>
      </c>
    </row>
    <row r="4" spans="1:5" x14ac:dyDescent="0.25">
      <c r="A4" t="s">
        <v>35</v>
      </c>
      <c r="D4">
        <v>300</v>
      </c>
    </row>
    <row r="5" spans="1:5" x14ac:dyDescent="0.25">
      <c r="A5" t="s">
        <v>36</v>
      </c>
      <c r="D5">
        <v>80</v>
      </c>
    </row>
    <row r="6" spans="1:5" x14ac:dyDescent="0.25">
      <c r="A6" t="s">
        <v>55</v>
      </c>
      <c r="D6">
        <v>0</v>
      </c>
    </row>
    <row r="7" spans="1:5" x14ac:dyDescent="0.25">
      <c r="A7" t="s">
        <v>56</v>
      </c>
      <c r="D7">
        <v>0</v>
      </c>
    </row>
    <row r="8" spans="1:5" x14ac:dyDescent="0.25">
      <c r="A8" t="s">
        <v>57</v>
      </c>
      <c r="D8">
        <v>0</v>
      </c>
    </row>
    <row r="9" spans="1:5" x14ac:dyDescent="0.25">
      <c r="A9" t="s">
        <v>37</v>
      </c>
      <c r="D9">
        <v>900</v>
      </c>
    </row>
    <row r="10" spans="1:5" x14ac:dyDescent="0.25">
      <c r="A10" t="s">
        <v>38</v>
      </c>
      <c r="D10">
        <v>0</v>
      </c>
    </row>
    <row r="11" spans="1:5" x14ac:dyDescent="0.25">
      <c r="D11" s="7" t="s">
        <v>40</v>
      </c>
      <c r="E11" t="s">
        <v>71</v>
      </c>
    </row>
    <row r="12" spans="1:5" x14ac:dyDescent="0.25">
      <c r="D12" s="8" t="s">
        <v>41</v>
      </c>
      <c r="E12" t="s">
        <v>70</v>
      </c>
    </row>
    <row r="13" spans="1:5" x14ac:dyDescent="0.25">
      <c r="A13" s="10" t="s">
        <v>42</v>
      </c>
      <c r="B13" s="10"/>
      <c r="C13" s="10"/>
      <c r="D13" s="10">
        <f>ROUND(SUM(D2:D10),0.5)</f>
        <v>13331</v>
      </c>
    </row>
    <row r="14" spans="1:5" x14ac:dyDescent="0.25">
      <c r="A14" s="11" t="s">
        <v>43</v>
      </c>
      <c r="B14" s="11"/>
      <c r="C14" s="11"/>
      <c r="D14" s="11">
        <v>100</v>
      </c>
    </row>
    <row r="15" spans="1:5" x14ac:dyDescent="0.25">
      <c r="A15" s="11" t="s">
        <v>44</v>
      </c>
      <c r="B15" s="11"/>
      <c r="C15" s="11"/>
      <c r="D15" s="11">
        <v>600</v>
      </c>
    </row>
    <row r="16" spans="1:5" x14ac:dyDescent="0.25">
      <c r="A16" s="11" t="s">
        <v>52</v>
      </c>
      <c r="B16" s="11"/>
      <c r="C16" s="11"/>
      <c r="D16" s="11">
        <v>50</v>
      </c>
    </row>
    <row r="17" spans="1:7" x14ac:dyDescent="0.25">
      <c r="A17" s="11" t="s">
        <v>53</v>
      </c>
      <c r="B17" s="11"/>
      <c r="C17" s="11"/>
      <c r="D17" s="11">
        <v>0</v>
      </c>
    </row>
    <row r="18" spans="1:7" x14ac:dyDescent="0.25">
      <c r="A18" s="11" t="s">
        <v>54</v>
      </c>
      <c r="B18" s="11"/>
      <c r="C18" s="11"/>
      <c r="D18" s="11">
        <v>0</v>
      </c>
    </row>
    <row r="19" spans="1:7" x14ac:dyDescent="0.25">
      <c r="A19" s="10" t="s">
        <v>45</v>
      </c>
      <c r="B19" s="10"/>
      <c r="C19" s="10"/>
      <c r="D19" s="10">
        <f>ROUND(SUM(D13:D18),0.5)</f>
        <v>14081</v>
      </c>
    </row>
    <row r="20" spans="1:7" x14ac:dyDescent="0.25">
      <c r="B20" t="s">
        <v>62</v>
      </c>
      <c r="C20" t="s">
        <v>63</v>
      </c>
      <c r="D20" t="s">
        <v>64</v>
      </c>
    </row>
    <row r="21" spans="1:7" x14ac:dyDescent="0.25">
      <c r="A21" s="10" t="s">
        <v>59</v>
      </c>
      <c r="B21" s="10">
        <f>D13</f>
        <v>13331</v>
      </c>
      <c r="C21" s="13">
        <v>6.5000000000000002E-2</v>
      </c>
      <c r="D21" s="10">
        <f>ROUND((C21*B21),0.5)</f>
        <v>867</v>
      </c>
    </row>
    <row r="22" spans="1:7" x14ac:dyDescent="0.25">
      <c r="A22" s="10" t="s">
        <v>60</v>
      </c>
      <c r="B22" s="10">
        <f>D13</f>
        <v>13331</v>
      </c>
      <c r="C22" s="13">
        <v>1.8E-3</v>
      </c>
      <c r="D22" s="10">
        <f>ROUND((C22*B22),0.5)</f>
        <v>24</v>
      </c>
    </row>
    <row r="23" spans="1:7" ht="15.75" thickBot="1" x14ac:dyDescent="0.3">
      <c r="A23" s="10" t="s">
        <v>61</v>
      </c>
      <c r="B23" s="10">
        <f>ROUND(SUM(D19,D21,D22),0.5)</f>
        <v>14972</v>
      </c>
      <c r="C23" s="13">
        <v>0.2</v>
      </c>
      <c r="D23" s="10">
        <f>ROUND((C23*B23),0.5)</f>
        <v>2994</v>
      </c>
    </row>
    <row r="24" spans="1:7" ht="15.75" thickBot="1" x14ac:dyDescent="0.3">
      <c r="A24" s="5"/>
      <c r="B24" s="5"/>
      <c r="C24" s="17" t="s">
        <v>67</v>
      </c>
      <c r="D24" s="18">
        <f>ROUND(SUM(D21:D23),0.5)</f>
        <v>3885</v>
      </c>
    </row>
    <row r="25" spans="1:7" x14ac:dyDescent="0.25">
      <c r="A25" s="16" t="s">
        <v>72</v>
      </c>
      <c r="B25" s="16"/>
      <c r="C25" s="16"/>
      <c r="D25" s="16"/>
    </row>
    <row r="26" spans="1:7" x14ac:dyDescent="0.25">
      <c r="A26" s="12" t="s">
        <v>69</v>
      </c>
      <c r="B26" s="12"/>
      <c r="C26" s="12"/>
      <c r="D26" s="12">
        <f>ROUND(SUM(D2:D10),0.5)</f>
        <v>13331</v>
      </c>
    </row>
    <row r="27" spans="1:7" x14ac:dyDescent="0.25">
      <c r="A27" s="9" t="s">
        <v>43</v>
      </c>
      <c r="B27" s="9"/>
      <c r="C27" s="9"/>
      <c r="D27" s="9">
        <v>80</v>
      </c>
      <c r="F27" s="1" t="s">
        <v>68</v>
      </c>
      <c r="G27" s="1">
        <v>1200</v>
      </c>
    </row>
    <row r="28" spans="1:7" x14ac:dyDescent="0.25">
      <c r="A28" s="9" t="s">
        <v>46</v>
      </c>
      <c r="B28" s="9"/>
      <c r="C28" s="9"/>
      <c r="D28" s="9">
        <f>G27*G28</f>
        <v>360</v>
      </c>
      <c r="F28" s="14" t="s">
        <v>65</v>
      </c>
      <c r="G28" s="15">
        <v>0.3</v>
      </c>
    </row>
    <row r="29" spans="1:7" x14ac:dyDescent="0.25">
      <c r="A29" s="12" t="s">
        <v>47</v>
      </c>
      <c r="B29" s="12"/>
      <c r="C29" s="12"/>
      <c r="D29" s="12">
        <f>ROUND(SUM(D26:D28),0.5)</f>
        <v>13771</v>
      </c>
      <c r="F29" s="14" t="s">
        <v>66</v>
      </c>
      <c r="G29" s="15">
        <v>0.7</v>
      </c>
    </row>
    <row r="30" spans="1:7" x14ac:dyDescent="0.25">
      <c r="A30" s="9" t="s">
        <v>48</v>
      </c>
      <c r="B30" s="9"/>
      <c r="C30" s="9"/>
      <c r="D30" s="9">
        <f>G27*G29</f>
        <v>840</v>
      </c>
    </row>
    <row r="31" spans="1:7" x14ac:dyDescent="0.25">
      <c r="A31" s="9" t="s">
        <v>49</v>
      </c>
      <c r="B31" s="9"/>
      <c r="C31" s="9"/>
      <c r="D31" s="9">
        <v>0</v>
      </c>
    </row>
    <row r="32" spans="1:7" x14ac:dyDescent="0.25">
      <c r="A32" s="9" t="s">
        <v>50</v>
      </c>
      <c r="B32" s="9"/>
      <c r="C32" s="9"/>
      <c r="D32" s="9">
        <v>0</v>
      </c>
    </row>
    <row r="33" spans="1:4" x14ac:dyDescent="0.25">
      <c r="A33" s="9" t="s">
        <v>51</v>
      </c>
      <c r="B33" s="9"/>
      <c r="C33" s="9"/>
      <c r="D33" s="9">
        <v>0</v>
      </c>
    </row>
    <row r="34" spans="1:4" x14ac:dyDescent="0.25">
      <c r="A34" s="12" t="s">
        <v>58</v>
      </c>
      <c r="B34" s="12"/>
      <c r="C34" s="12"/>
      <c r="D34" s="12">
        <f>ROUND(SUM(D29:D33),0.5)</f>
        <v>14611</v>
      </c>
    </row>
    <row r="35" spans="1:4" x14ac:dyDescent="0.25">
      <c r="B35" t="s">
        <v>62</v>
      </c>
      <c r="C35" t="s">
        <v>63</v>
      </c>
      <c r="D35" t="s">
        <v>64</v>
      </c>
    </row>
    <row r="36" spans="1:4" x14ac:dyDescent="0.25">
      <c r="A36" s="12" t="s">
        <v>59</v>
      </c>
      <c r="B36" s="12">
        <f>D26</f>
        <v>13331</v>
      </c>
      <c r="C36" s="20">
        <v>6.5000000000000002E-2</v>
      </c>
      <c r="D36" s="12">
        <f>ROUND((C36*B36),0.5)</f>
        <v>867</v>
      </c>
    </row>
    <row r="37" spans="1:4" x14ac:dyDescent="0.25">
      <c r="A37" s="12" t="s">
        <v>60</v>
      </c>
      <c r="B37" s="12">
        <f>D29</f>
        <v>13771</v>
      </c>
      <c r="C37" s="20">
        <v>1.8E-3</v>
      </c>
      <c r="D37" s="12">
        <f>ROUND((C37*B37),0.5)</f>
        <v>25</v>
      </c>
    </row>
    <row r="38" spans="1:4" ht="15.75" thickBot="1" x14ac:dyDescent="0.3">
      <c r="A38" s="12" t="s">
        <v>61</v>
      </c>
      <c r="B38" s="12">
        <f>ROUND(SUM(D34,D36,D37),0.5)</f>
        <v>15503</v>
      </c>
      <c r="C38" s="20">
        <v>0.2</v>
      </c>
      <c r="D38" s="12">
        <f>ROUND((C38*B38),0.5)</f>
        <v>3101</v>
      </c>
    </row>
    <row r="39" spans="1:4" ht="15.75" thickBot="1" x14ac:dyDescent="0.3">
      <c r="C39" s="17" t="s">
        <v>67</v>
      </c>
      <c r="D39" s="19">
        <f>ROUND(SUM(D36:D38),0.5)</f>
        <v>3993</v>
      </c>
    </row>
  </sheetData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5"/>
  <sheetViews>
    <sheetView workbookViewId="0">
      <selection activeCell="F37" sqref="F37"/>
    </sheetView>
  </sheetViews>
  <sheetFormatPr baseColWidth="10" defaultRowHeight="15" x14ac:dyDescent="0.25"/>
  <sheetData>
    <row r="1" spans="1:9" x14ac:dyDescent="0.25">
      <c r="C1" t="s">
        <v>31</v>
      </c>
      <c r="D1" t="s">
        <v>30</v>
      </c>
    </row>
    <row r="2" spans="1:9" x14ac:dyDescent="0.25">
      <c r="A2" s="6" t="s">
        <v>58</v>
      </c>
      <c r="B2" s="6"/>
      <c r="C2" s="6"/>
      <c r="D2" s="6">
        <f>ROUND(SUM(D3:D5),0.5)</f>
        <v>12545</v>
      </c>
    </row>
    <row r="3" spans="1:9" x14ac:dyDescent="0.25">
      <c r="A3" t="s">
        <v>78</v>
      </c>
    </row>
    <row r="4" spans="1:9" x14ac:dyDescent="0.25">
      <c r="A4" t="s">
        <v>44</v>
      </c>
      <c r="D4">
        <v>490</v>
      </c>
    </row>
    <row r="5" spans="1:9" x14ac:dyDescent="0.25">
      <c r="A5" s="6" t="s">
        <v>77</v>
      </c>
      <c r="B5" s="6"/>
      <c r="C5" s="6"/>
      <c r="D5" s="6">
        <v>12054.54</v>
      </c>
      <c r="F5" t="s">
        <v>73</v>
      </c>
      <c r="I5" s="1">
        <v>2500</v>
      </c>
    </row>
    <row r="6" spans="1:9" x14ac:dyDescent="0.25">
      <c r="A6" t="s">
        <v>76</v>
      </c>
      <c r="D6">
        <f ca="1">I5*'Détail de valeur'!F4/100</f>
        <v>125</v>
      </c>
    </row>
    <row r="7" spans="1:9" x14ac:dyDescent="0.25">
      <c r="A7" s="6" t="s">
        <v>47</v>
      </c>
      <c r="B7" s="6"/>
      <c r="C7" s="6"/>
      <c r="D7" s="6">
        <f ca="1">ROUND(SUM(D5-D6),0.5)</f>
        <v>11930</v>
      </c>
    </row>
    <row r="8" spans="1:9" x14ac:dyDescent="0.25">
      <c r="A8" t="s">
        <v>38</v>
      </c>
      <c r="D8">
        <v>0</v>
      </c>
    </row>
    <row r="9" spans="1:9" x14ac:dyDescent="0.25">
      <c r="A9" t="s">
        <v>75</v>
      </c>
      <c r="D9">
        <f ca="1">I5*'Détail de valeur'!E4/100</f>
        <v>300</v>
      </c>
    </row>
    <row r="10" spans="1:9" x14ac:dyDescent="0.25">
      <c r="A10" s="6" t="s">
        <v>39</v>
      </c>
      <c r="B10" s="6"/>
      <c r="C10" s="6"/>
      <c r="D10" s="6">
        <f ca="1">D7-D8-D9</f>
        <v>11630</v>
      </c>
    </row>
    <row r="11" spans="1:9" x14ac:dyDescent="0.25">
      <c r="B11" t="s">
        <v>62</v>
      </c>
      <c r="C11" t="s">
        <v>63</v>
      </c>
      <c r="D11" t="s">
        <v>64</v>
      </c>
    </row>
    <row r="12" spans="1:9" x14ac:dyDescent="0.25">
      <c r="A12" s="12" t="s">
        <v>59</v>
      </c>
      <c r="B12" s="12">
        <f ca="1">D10</f>
        <v>11630</v>
      </c>
      <c r="C12" s="20">
        <v>2.7E-2</v>
      </c>
      <c r="D12" s="12">
        <f ca="1">ROUND((C12*B12),0.5)</f>
        <v>314</v>
      </c>
    </row>
    <row r="13" spans="1:9" x14ac:dyDescent="0.25">
      <c r="A13" s="12" t="s">
        <v>60</v>
      </c>
      <c r="B13" s="12">
        <f ca="1">D7</f>
        <v>11930</v>
      </c>
      <c r="C13" s="20">
        <v>1.8E-3</v>
      </c>
      <c r="D13" s="12">
        <f ca="1">ROUND((C13*B13),0.5)</f>
        <v>21</v>
      </c>
    </row>
    <row r="14" spans="1:9" ht="15.75" thickBot="1" x14ac:dyDescent="0.3">
      <c r="A14" s="12" t="s">
        <v>61</v>
      </c>
      <c r="B14" s="12">
        <f ca="1">SUM(D2,D12,D13)</f>
        <v>12880</v>
      </c>
      <c r="C14" s="20">
        <v>0.2</v>
      </c>
      <c r="D14" s="12">
        <f ca="1">ROUND((C14*B14),0.5)</f>
        <v>2576</v>
      </c>
    </row>
    <row r="15" spans="1:9" ht="15.75" thickBot="1" x14ac:dyDescent="0.3">
      <c r="C15" s="17" t="s">
        <v>67</v>
      </c>
      <c r="D15" s="19">
        <f ca="1">ROUND(SUM(D12:D14),0.5)</f>
        <v>2911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Détail de valeur</vt:lpstr>
      <vt:lpstr>Incoterms</vt:lpstr>
      <vt:lpstr>ListPays</vt:lpstr>
      <vt:lpstr>Japon</vt:lpstr>
      <vt:lpstr>Turquie</vt:lpstr>
      <vt:lpstr>EXW3 IM M</vt:lpstr>
      <vt:lpstr>CPT2 IM A</vt:lpstr>
      <vt:lpstr>Japon</vt:lpstr>
      <vt:lpstr>ListPays</vt:lpstr>
      <vt:lpstr>Turquie</vt:lpstr>
    </vt:vector>
  </TitlesOfParts>
  <Company>DHL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onryou</dc:creator>
  <cp:lastModifiedBy>Virgil Duarte (DHL FR)</cp:lastModifiedBy>
  <dcterms:created xsi:type="dcterms:W3CDTF">2016-01-29T08:52:02Z</dcterms:created>
  <dcterms:modified xsi:type="dcterms:W3CDTF">2016-01-29T10:56:08Z</dcterms:modified>
</cp:coreProperties>
</file>