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Z:\Boutique\Excel\"/>
    </mc:Choice>
  </mc:AlternateContent>
  <xr:revisionPtr revIDLastSave="0" documentId="13_ncr:1_{4B764545-425E-4369-912C-5EEB2511B919}" xr6:coauthVersionLast="45" xr6:coauthVersionMax="45" xr10:uidLastSave="{00000000-0000-0000-0000-000000000000}"/>
  <bookViews>
    <workbookView xWindow="-120" yWindow="-120" windowWidth="29040" windowHeight="15840" tabRatio="809" xr2:uid="{00000000-000D-0000-FFFF-FFFF00000000}"/>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OFFSET(Clients!$A$2,,,COUNTA(Clients!$A:$A)-1,23)</definedName>
    <definedName name="Tel">OFFSET(Code_clients,,7)</definedName>
    <definedName name="Ville">OFFSET(Code_clients,,6)</definedName>
    <definedName name="_xlnm.Print_Area" localSheetId="1">Formulaire!$A$1:$M$47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5" i="2" l="1"/>
  <c r="M9" i="2"/>
  <c r="A36" i="2"/>
  <c r="D32" i="2"/>
  <c r="I20" i="2"/>
  <c r="B20" i="2"/>
  <c r="K11" i="2"/>
  <c r="L3" i="2"/>
  <c r="M3" i="2"/>
  <c r="K5" i="2"/>
  <c r="K6" i="2"/>
  <c r="K7" i="2"/>
  <c r="K9" i="2"/>
  <c r="K10" i="2"/>
  <c r="K12" i="2"/>
  <c r="I16" i="2"/>
  <c r="I17" i="2"/>
  <c r="I18" i="2"/>
  <c r="I19" i="2"/>
  <c r="H25" i="2"/>
  <c r="K25" i="2"/>
  <c r="K28" i="2"/>
  <c r="K30" i="2"/>
  <c r="K32" i="2"/>
  <c r="D5" i="2"/>
  <c r="D25" i="2"/>
  <c r="B19" i="2"/>
  <c r="B18" i="2"/>
  <c r="B17" i="2"/>
  <c r="B16" i="2"/>
  <c r="D9" i="2"/>
  <c r="D28" i="2"/>
  <c r="D30" i="2"/>
  <c r="F3" i="2"/>
  <c r="D11" i="2"/>
  <c r="D12" i="2"/>
  <c r="D10" i="2"/>
  <c r="E3" i="2"/>
  <c r="D6" i="2"/>
  <c r="D7" i="2"/>
  <c r="F9" i="2"/>
  <c r="K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Duong</author>
  </authors>
  <commentList>
    <comment ref="D2" authorId="0" shapeId="0" xr:uid="{00000000-0006-0000-0000-000001000000}">
      <text>
        <r>
          <rPr>
            <b/>
            <sz val="9"/>
            <color indexed="81"/>
            <rFont val="Tahoma"/>
            <charset val="1"/>
          </rPr>
          <t>Duong:</t>
        </r>
        <r>
          <rPr>
            <sz val="9"/>
            <color indexed="81"/>
            <rFont val="Tahoma"/>
            <charset val="1"/>
          </rPr>
          <t xml:space="preserve">
Pour recherhcer un nom, Sélectionner un cellules --&gt; Ctrl +F</t>
        </r>
      </text>
    </comment>
  </commentList>
</comments>
</file>

<file path=xl/sharedStrings.xml><?xml version="1.0" encoding="utf-8"?>
<sst xmlns="http://schemas.openxmlformats.org/spreadsheetml/2006/main" count="243" uniqueCount="149">
  <si>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</si>
  <si>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</si>
  <si>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</si>
  <si>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</si>
  <si>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</si>
  <si>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</si>
  <si>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</si>
  <si>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</si>
  <si>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</si>
  <si>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</si>
  <si>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</si>
  <si>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</si>
  <si>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</si>
  <si>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</si>
  <si>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</si>
  <si>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</si>
  <si>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</si>
  <si>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</si>
  <si>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</si>
  <si>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</si>
  <si>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</si>
  <si>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</si>
  <si>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</si>
  <si>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</si>
  <si>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</si>
  <si>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</si>
  <si>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</si>
  <si>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</si>
  <si>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</si>
  <si>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</si>
  <si>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</si>
  <si>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</si>
  <si>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</si>
  <si>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</si>
  <si>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</si>
  <si>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</si>
  <si>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</si>
  <si>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</si>
  <si>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</si>
  <si>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</si>
  <si>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</si>
  <si>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</si>
  <si>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</si>
  <si>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</si>
  <si>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</si>
  <si>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</si>
  <si>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</si>
  <si>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</si>
  <si>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</si>
  <si>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</si>
  <si>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</si>
  <si>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</si>
  <si>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</si>
  <si>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</si>
  <si>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</si>
  <si>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</si>
  <si>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</si>
  <si>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</si>
  <si>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</si>
  <si>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</si>
  <si>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</si>
  <si>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</si>
  <si>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</si>
  <si>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</si>
  <si>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</si>
  <si>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</si>
  <si>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</si>
  <si>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</si>
  <si>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</si>
  <si>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</si>
  <si>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</si>
  <si>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</si>
  <si>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</si>
  <si>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</si>
  <si>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</si>
  <si>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</si>
  <si>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</si>
  <si>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</si>
  <si>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</si>
  <si>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</si>
  <si>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</si>
  <si>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</si>
  <si>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</si>
  <si>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</si>
  <si>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</si>
  <si>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</si>
  <si>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</si>
  <si>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</si>
  <si>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</si>
  <si>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</si>
  <si>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t>Numéro de série de chargeur</t>
  </si>
  <si>
    <t>N° chargeur</t>
  </si>
  <si>
    <t>Matériel:</t>
  </si>
  <si>
    <t>Marque:</t>
  </si>
  <si>
    <t>Etat:</t>
  </si>
  <si>
    <t>Problème:</t>
  </si>
  <si>
    <t>Monsieur</t>
  </si>
  <si>
    <t>Madame</t>
  </si>
  <si>
    <t xml:space="preserve">Mademoiselle </t>
  </si>
  <si>
    <t>DEMO</t>
  </si>
  <si>
    <t>Commentaire &amp; Version de OS</t>
  </si>
  <si>
    <t>Commentaire &amp; Version OS</t>
  </si>
  <si>
    <t>Autorisation</t>
  </si>
  <si>
    <t>Annulé</t>
  </si>
  <si>
    <t>8 BRue d'ebernay</t>
  </si>
  <si>
    <t>21 200</t>
  </si>
  <si>
    <t>Morey saint denis</t>
  </si>
  <si>
    <t>06 89 40 46 21</t>
  </si>
  <si>
    <t>Acer</t>
  </si>
  <si>
    <t>manque 1 bouton</t>
  </si>
  <si>
    <t>Entretien la carte mère 80 euro</t>
  </si>
  <si>
    <t>Non</t>
  </si>
  <si>
    <t>84DW3380301</t>
  </si>
  <si>
    <t>Alice</t>
  </si>
  <si>
    <t>20/02/2016</t>
  </si>
  <si>
    <t>Imac</t>
  </si>
  <si>
    <t>Mémoire SD</t>
  </si>
  <si>
    <t>Demo</t>
  </si>
  <si>
    <t>21 000</t>
  </si>
  <si>
    <t xml:space="preserve"> 38 avenue François Giroud</t>
  </si>
  <si>
    <t>06 80 14 05 63</t>
  </si>
  <si>
    <t>20/04/2018</t>
  </si>
  <si>
    <t>20 pouces A1224</t>
  </si>
  <si>
    <t>Problème affichage</t>
  </si>
  <si>
    <t>Changer GPU et Foramter le disque dur pour réinstaller OS 10.9.5</t>
  </si>
  <si>
    <t>YM8273AVZE3</t>
  </si>
  <si>
    <t>2 rue attiret</t>
  </si>
  <si>
    <t>39 100</t>
  </si>
  <si>
    <t>dol</t>
  </si>
  <si>
    <t>06 38 95 21 34</t>
  </si>
  <si>
    <t>23/04/2018</t>
  </si>
  <si>
    <t>Lenovo ledeapad110-15acl</t>
  </si>
  <si>
    <t>bon</t>
  </si>
  <si>
    <t>diagnotique disque dur ou windows</t>
  </si>
  <si>
    <t>non rienpeux formater</t>
  </si>
  <si>
    <t>8S5A10H42925L1CZ65S08EV</t>
  </si>
  <si>
    <t>oui</t>
  </si>
  <si>
    <t>pf0msrp3PF9XB6816021</t>
  </si>
  <si>
    <t>06 06 91 98 35</t>
  </si>
  <si>
    <t>Acerv3-57tg-58lc</t>
  </si>
  <si>
    <t>ok</t>
  </si>
  <si>
    <t>ne voit pas disque dur</t>
  </si>
  <si>
    <t>windows 10</t>
  </si>
  <si>
    <t>attendre confirmation</t>
  </si>
  <si>
    <t>Macbook Pro</t>
  </si>
  <si>
    <t>Macbook Air</t>
  </si>
  <si>
    <t>Mac Mini</t>
  </si>
  <si>
    <r>
      <rPr>
        <b/>
        <sz val="11"/>
        <color theme="1"/>
        <rFont val="Calibri"/>
        <family val="2"/>
        <scheme val="minor"/>
      </rPr>
      <t>E-mail:</t>
    </r>
    <r>
      <rPr>
        <sz val="11"/>
        <color theme="1"/>
        <rFont val="Calibri"/>
        <family val="2"/>
        <scheme val="minor"/>
      </rPr>
      <t xml:space="preserve"> contact@macfix.fr</t>
    </r>
  </si>
  <si>
    <r>
      <t xml:space="preserve">WebSite: </t>
    </r>
    <r>
      <rPr>
        <sz val="11"/>
        <color theme="1"/>
        <rFont val="Calibri"/>
        <family val="2"/>
        <scheme val="minor"/>
      </rPr>
      <t>www.MacFix.fr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</si>
</sst>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quot;##&quot; &quot;##&quot; &quot;##&quot; &quot;##"/>
    <numFmt numFmtId="165" formatCode="00000"/>
    <numFmt numFmtId="166" formatCode=";;;"/>
  </numFmts>
  <fonts count="9"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rgb="FFFFC000"/>
        <bgColor indexed="64"/>
      </patternFill>
    </fill>
  </fills>
  <borders count="18">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80">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0" xfId="0" applyFont="1" applyBorder="1"/>
    <xf numFmtId="0" fontId="0" fillId="0" borderId="5" xfId="0" applyBorder="1" applyAlignment="1"/>
    <xf numFmtId="0" fontId="0" fillId="0" borderId="0" xfId="0" applyBorder="1" applyAlignment="1">
      <alignment horizontal="center" vertical="center"/>
    </xf>
    <xf numFmtId="0" fontId="5" fillId="4" borderId="4"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0" borderId="8" xfId="0" applyFont="1" applyBorder="1" applyAlignment="1">
      <alignment horizontal="center"/>
    </xf>
    <xf numFmtId="0" fontId="0" fillId="0" borderId="0" xfId="0" applyAlignment="1">
      <alignment horizontal="center"/>
    </xf>
    <xf numFmtId="0" fontId="4" fillId="5" borderId="16" xfId="0" applyFont="1" applyFill="1" applyBorder="1" applyAlignment="1">
      <alignment horizontal="center"/>
    </xf>
    <xf numFmtId="0" fontId="0" fillId="0" borderId="0" xfId="0" applyBorder="1" applyAlignment="1">
      <alignment horizontal="left"/>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3" xfId="0" applyFont="1" applyFill="1" applyBorder="1" applyAlignment="1">
      <alignment horizontal="center"/>
    </xf>
    <xf numFmtId="0" fontId="0" fillId="0" borderId="2" xfId="0" applyFont="1" applyBorder="1"/>
    <xf numFmtId="0" fontId="0" fillId="0" borderId="4" xfId="0" applyFont="1" applyBorder="1"/>
    <xf numFmtId="0" fontId="0" fillId="0" borderId="6" xfId="0" applyFont="1" applyBorder="1"/>
    <xf numFmtId="0" fontId="4" fillId="0" borderId="12" xfId="0" applyFont="1" applyBorder="1"/>
    <xf numFmtId="165" fontId="0" fillId="0" borderId="0" xfId="0" applyNumberFormat="1" applyBorder="1" applyAlignment="1">
      <alignment horizontal="center"/>
    </xf>
    <xf numFmtId="164" fontId="0" fillId="0" borderId="0" xfId="0" applyNumberFormat="1" applyBorder="1" applyAlignment="1">
      <alignment horizontal="center"/>
    </xf>
    <xf numFmtId="0" fontId="0" fillId="0" borderId="0" xfId="0" applyFont="1" applyBorder="1" applyAlignment="1">
      <alignment horizontal="center"/>
    </xf>
    <xf numFmtId="166" fontId="0" fillId="0" borderId="0" xfId="0" applyNumberFormat="1"/>
    <xf numFmtId="0" fontId="4" fillId="0" borderId="16" xfId="0" applyFont="1" applyBorder="1" applyAlignment="1" applyProtection="1">
      <alignment horizontal="center" wrapText="1"/>
      <protection locked="0"/>
    </xf>
    <xf numFmtId="0" fontId="2" fillId="6" borderId="10" xfId="0" applyFont="1" applyFill="1" applyBorder="1" applyAlignment="1">
      <alignment horizontal="center"/>
    </xf>
    <xf numFmtId="0" fontId="2" fillId="6" borderId="11" xfId="0" applyFont="1" applyFill="1" applyBorder="1" applyAlignment="1">
      <alignment horizontal="center"/>
    </xf>
    <xf numFmtId="165" fontId="2" fillId="6" borderId="16" xfId="0" applyNumberFormat="1" applyFont="1" applyFill="1" applyBorder="1" applyAlignment="1">
      <alignment horizontal="center"/>
    </xf>
    <xf numFmtId="0" fontId="2" fillId="6" borderId="16" xfId="0" applyFont="1" applyFill="1" applyBorder="1" applyAlignment="1">
      <alignment horizontal="center"/>
    </xf>
    <xf numFmtId="164" fontId="2" fillId="6" borderId="16" xfId="0" applyNumberFormat="1" applyFont="1" applyFill="1" applyBorder="1" applyAlignment="1">
      <alignment horizontal="center"/>
    </xf>
    <xf numFmtId="0" fontId="3" fillId="6" borderId="16" xfId="1" applyFont="1" applyFill="1" applyBorder="1" applyAlignment="1">
      <alignment horizontal="center"/>
    </xf>
    <xf numFmtId="14" fontId="2" fillId="6" borderId="16" xfId="0" applyNumberFormat="1" applyFont="1" applyFill="1" applyBorder="1" applyAlignment="1">
      <alignment horizontal="center"/>
    </xf>
    <xf numFmtId="0" fontId="2" fillId="6" borderId="16"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5" borderId="13" xfId="0" applyFont="1" applyFill="1" applyBorder="1" applyAlignment="1">
      <alignment horizontal="center"/>
    </xf>
    <xf numFmtId="0" fontId="0" fillId="5" borderId="14" xfId="0" applyFont="1" applyFill="1" applyBorder="1" applyAlignment="1">
      <alignment horizontal="center"/>
    </xf>
    <xf numFmtId="0" fontId="0" fillId="5" borderId="15" xfId="0" applyFont="1" applyFill="1" applyBorder="1" applyAlignment="1">
      <alignment horizont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xf numFmtId="0" fontId="4" fillId="5" borderId="8"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0" fillId="5" borderId="13" xfId="0" applyFont="1" applyFill="1" applyBorder="1" applyAlignment="1">
      <alignment horizontal="center" vertical="center"/>
    </xf>
    <xf numFmtId="0" fontId="0" fillId="5" borderId="14" xfId="0" applyFont="1" applyFill="1" applyBorder="1" applyAlignment="1">
      <alignment horizontal="center" vertical="center"/>
    </xf>
    <xf numFmtId="0" fontId="0" fillId="5" borderId="15" xfId="0" applyFont="1" applyFill="1" applyBorder="1" applyAlignment="1">
      <alignment horizontal="center" vertical="center"/>
    </xf>
    <xf numFmtId="0" fontId="0" fillId="0" borderId="0" xfId="0" applyBorder="1" applyAlignment="1">
      <alignment horizontal="left"/>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Mixed" fmlaLink="$A$36" lockText="1" noThreeD="1"/>
</file>

<file path=xl/ctrlProps/ctrlProp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37</xdr:row>
      <xdr:rowOff>57150</xdr:rowOff>
    </xdr:from>
    <xdr:ext cx="5819775" cy="874920"/>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0" y="7296150"/>
          <a:ext cx="58197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7</xdr:col>
      <xdr:colOff>0</xdr:colOff>
      <xdr:row>37</xdr:row>
      <xdr:rowOff>95249</xdr:rowOff>
    </xdr:from>
    <xdr:ext cx="5772150" cy="866776"/>
    <xdr:sp macro="" textlink="">
      <xdr:nvSpPr>
        <xdr:cNvPr id="9" name="ZoneTexte 8">
          <a:extLst>
            <a:ext uri="{FF2B5EF4-FFF2-40B4-BE49-F238E27FC236}">
              <a16:creationId xmlns:a16="http://schemas.microsoft.com/office/drawing/2014/main" id="{00000000-0008-0000-0100-000009000000}"/>
            </a:ext>
          </a:extLst>
        </xdr:cNvPr>
        <xdr:cNvSpPr txBox="1"/>
      </xdr:nvSpPr>
      <xdr:spPr>
        <a:xfrm>
          <a:off x="6067425" y="7334249"/>
          <a:ext cx="5772150" cy="8667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mc:AlternateContent xmlns:mc="http://schemas.openxmlformats.org/markup-compatibility/2006">
    <mc:Choice xmlns:a14="http://schemas.microsoft.com/office/drawing/2010/main" Requires="a14">
      <xdr:twoCellAnchor editAs="oneCell">
        <xdr:from>
          <xdr:col>0</xdr:col>
          <xdr:colOff>76200</xdr:colOff>
          <xdr:row>34</xdr:row>
          <xdr:rowOff>19050</xdr:rowOff>
        </xdr:from>
        <xdr:to>
          <xdr:col>0</xdr:col>
          <xdr:colOff>371475</xdr:colOff>
          <xdr:row>36</xdr:row>
          <xdr:rowOff>180975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457200</xdr:colOff>
      <xdr:row>34</xdr:row>
      <xdr:rowOff>114300</xdr:rowOff>
    </xdr:from>
    <xdr:ext cx="5362575" cy="457200"/>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457200" y="6781800"/>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mc:AlternateContent xmlns:mc="http://schemas.openxmlformats.org/markup-compatibility/2006">
    <mc:Choice xmlns:a14="http://schemas.microsoft.com/office/drawing/2010/main" Requires="a14">
      <xdr:twoCellAnchor editAs="oneCell">
        <xdr:from>
          <xdr:col>7</xdr:col>
          <xdr:colOff>38100</xdr:colOff>
          <xdr:row>34</xdr:row>
          <xdr:rowOff>0</xdr:rowOff>
        </xdr:from>
        <xdr:to>
          <xdr:col>7</xdr:col>
          <xdr:colOff>333375</xdr:colOff>
          <xdr:row>36</xdr:row>
          <xdr:rowOff>161925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7</xdr:col>
      <xdr:colOff>419100</xdr:colOff>
      <xdr:row>34</xdr:row>
      <xdr:rowOff>95249</xdr:rowOff>
    </xdr:from>
    <xdr:ext cx="5362575" cy="457200"/>
    <xdr:sp macro="" textlink="">
      <xdr:nvSpPr>
        <xdr:cNvPr id="10" name="ZoneTexte 9">
          <a:extLst>
            <a:ext uri="{FF2B5EF4-FFF2-40B4-BE49-F238E27FC236}">
              <a16:creationId xmlns:a16="http://schemas.microsoft.com/office/drawing/2014/main" id="{00000000-0008-0000-0100-00000A000000}"/>
            </a:ext>
          </a:extLst>
        </xdr:cNvPr>
        <xdr:cNvSpPr txBox="1"/>
      </xdr:nvSpPr>
      <xdr:spPr>
        <a:xfrm>
          <a:off x="6486525" y="6762749"/>
          <a:ext cx="536257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000" b="1"/>
            <a:t>En cas de panne matériel, vous nous donnez l'autorisation de démonter votre matériel pour faire un diagnostic avant d'établir le devis. </a:t>
          </a:r>
        </a:p>
      </xdr:txBody>
    </xdr:sp>
    <xdr:clientData/>
  </xdr:oneCellAnchor>
  <xdr:oneCellAnchor>
    <xdr:from>
      <xdr:col>6</xdr:col>
      <xdr:colOff>400051</xdr:colOff>
      <xdr:row>0</xdr:row>
      <xdr:rowOff>0</xdr:rowOff>
    </xdr:from>
    <xdr:ext cx="190499" cy="9458327"/>
    <xdr:sp macro="" textlink="">
      <xdr:nvSpPr>
        <xdr:cNvPr id="4" name="ZoneTexte 3">
          <a:extLst>
            <a:ext uri="{FF2B5EF4-FFF2-40B4-BE49-F238E27FC236}">
              <a16:creationId xmlns:a16="http://schemas.microsoft.com/office/drawing/2014/main" id="{00000000-0008-0000-0100-000004000000}"/>
            </a:ext>
          </a:extLst>
        </xdr:cNvPr>
        <xdr:cNvSpPr txBox="1"/>
      </xdr:nvSpPr>
      <xdr:spPr>
        <a:xfrm rot="5400000">
          <a:off x="1824037" y="4633914"/>
          <a:ext cx="9458327" cy="1904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a:t>
          </a:r>
          <a:r>
            <a:rPr lang="fr-FR" sz="1100">
              <a:solidFill>
                <a:schemeClr val="tx1"/>
              </a:solidFill>
              <a:effectLst/>
              <a:latin typeface="+mn-lt"/>
              <a:ea typeface="+mn-ea"/>
              <a:cs typeface="+mn-cs"/>
            </a:rPr>
            <a:t>------</a:t>
          </a:r>
          <a:endParaRPr lang="fr-FR" sz="1100"/>
        </a:p>
      </xdr:txBody>
    </xdr:sp>
    <xdr:clientData/>
  </xdr:oneCellAnchor>
  <xdr:twoCellAnchor editAs="oneCell">
    <xdr:from>
      <xdr:col>0</xdr:col>
      <xdr:colOff>9526</xdr:colOff>
      <xdr:row>0</xdr:row>
      <xdr:rowOff>76200</xdr:rowOff>
    </xdr:from>
    <xdr:to>
      <xdr:col>3</xdr:col>
      <xdr:colOff>28575</xdr:colOff>
      <xdr:row>4</xdr:row>
      <xdr:rowOff>28575</xdr:rowOff>
    </xdr:to>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6" y="76200"/>
          <a:ext cx="3019424" cy="714375"/>
        </a:xfrm>
        <a:prstGeom prst="rect">
          <a:avLst/>
        </a:prstGeom>
      </xdr:spPr>
    </xdr:pic>
    <xdr:clientData/>
  </xdr:twoCellAnchor>
  <xdr:twoCellAnchor editAs="oneCell">
    <xdr:from>
      <xdr:col>7</xdr:col>
      <xdr:colOff>9524</xdr:colOff>
      <xdr:row>0</xdr:row>
      <xdr:rowOff>47625</xdr:rowOff>
    </xdr:from>
    <xdr:to>
      <xdr:col>9</xdr:col>
      <xdr:colOff>857249</xdr:colOff>
      <xdr:row>4</xdr:row>
      <xdr:rowOff>0</xdr:rowOff>
    </xdr:to>
    <xdr:pic>
      <xdr:nvPicPr>
        <xdr:cNvPr id="12" name="Imag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57999" y="47625"/>
          <a:ext cx="2981325" cy="714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a:extLst>
            <a:ext uri="{FF2B5EF4-FFF2-40B4-BE49-F238E27FC236}">
              <a16:creationId xmlns:a16="http://schemas.microsoft.com/office/drawing/2014/main" id="{00000000-0008-0000-0200-000002000000}"/>
            </a:ext>
          </a:extLst>
        </xdr:cNvPr>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7" Type="http://schemas.openxmlformats.org/officeDocument/2006/relationships/comments" Target="../comments1.xm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6" Type="http://schemas.openxmlformats.org/officeDocument/2006/relationships/vmlDrawing" Target="../drawings/vmlDrawing1.vm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W11"/>
  <sheetViews>
    <sheetView tabSelected="1" zoomScale="80" zoomScaleNormal="80" workbookViewId="0">
      <selection activeCell="G25" sqref="G25"/>
    </sheetView>
  </sheetViews>
  <sheetFormatPr baseColWidth="10" defaultRowHeight="15" x14ac:dyDescent="0.25"/>
  <cols>
    <col min="1" max="1" width="8.5703125" customWidth="1"/>
    <col min="2" max="2" width="13" customWidth="1"/>
    <col min="3" max="3" width="14.42578125" customWidth="1"/>
    <col min="4" max="4" width="21.42578125" bestFit="1" customWidth="1"/>
    <col min="5" max="5" width="16.85546875" bestFit="1" customWidth="1"/>
    <col min="6" max="6" width="7.85546875" customWidth="1"/>
    <col min="7" max="7" width="15.5703125" bestFit="1" customWidth="1"/>
    <col min="8" max="8" width="10.7109375" bestFit="1" customWidth="1"/>
    <col min="9" max="9" width="11.5703125" bestFit="1" customWidth="1"/>
    <col min="10" max="10" width="17.7109375" bestFit="1" customWidth="1"/>
    <col min="11" max="11" width="9.140625" bestFit="1" customWidth="1"/>
    <col min="12" max="12" width="23.42578125" bestFit="1" customWidth="1"/>
    <col min="13" max="13" width="30.140625" bestFit="1" customWidth="1"/>
    <col min="14" max="14" width="24.5703125" bestFit="1" customWidth="1"/>
    <col min="15" max="15" width="9.28515625" bestFit="1" customWidth="1"/>
    <col min="16" max="16" width="12.28515625" bestFit="1" customWidth="1"/>
    <col min="17" max="17" width="14.140625" bestFit="1" customWidth="1"/>
    <col min="18" max="18" width="13.7109375" bestFit="1" customWidth="1"/>
    <col min="20" max="20" width="12.42578125" bestFit="1" customWidth="1"/>
  </cols>
  <sheetData>
    <row r="1" spans="1:23"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37</v>
      </c>
      <c r="P1" s="5" t="s">
        <v>12</v>
      </c>
      <c r="Q1" s="5" t="s">
        <v>38</v>
      </c>
      <c r="R1" s="15" t="s">
        <v>40</v>
      </c>
      <c r="S1" s="16" t="s">
        <v>70</v>
      </c>
      <c r="T1" s="4" t="s">
        <v>72</v>
      </c>
      <c r="U1" s="16" t="s">
        <v>91</v>
      </c>
      <c r="V1" s="15" t="s">
        <v>13</v>
      </c>
      <c r="W1" s="15" t="s">
        <v>102</v>
      </c>
    </row>
    <row r="2" spans="1:23" x14ac:dyDescent="0.25">
      <c r="A2" s="40">
        <v>1</v>
      </c>
      <c r="B2" s="40" t="s">
        <v>96</v>
      </c>
      <c r="C2" s="40" t="s">
        <v>22</v>
      </c>
      <c r="D2" s="40" t="s">
        <v>99</v>
      </c>
      <c r="E2" s="41" t="s">
        <v>25</v>
      </c>
      <c r="F2" s="42">
        <v>21000</v>
      </c>
      <c r="G2" s="43" t="s">
        <v>14</v>
      </c>
      <c r="H2" s="44">
        <v>987654576</v>
      </c>
      <c r="I2" s="44">
        <v>635689562</v>
      </c>
      <c r="J2" s="45" t="s">
        <v>27</v>
      </c>
      <c r="K2" s="46" t="s">
        <v>58</v>
      </c>
      <c r="L2" s="43" t="s">
        <v>116</v>
      </c>
      <c r="M2" s="43" t="s">
        <v>88</v>
      </c>
      <c r="N2" s="43">
        <v>45668</v>
      </c>
      <c r="O2" s="43" t="s">
        <v>59</v>
      </c>
      <c r="P2" s="43" t="s">
        <v>60</v>
      </c>
      <c r="Q2" s="43" t="s">
        <v>84</v>
      </c>
      <c r="R2" s="47" t="s">
        <v>61</v>
      </c>
      <c r="S2" s="43"/>
      <c r="T2" s="43" t="s">
        <v>73</v>
      </c>
      <c r="U2" s="43">
        <v>123456</v>
      </c>
      <c r="V2" s="43" t="s">
        <v>30</v>
      </c>
      <c r="W2" s="43">
        <v>1</v>
      </c>
    </row>
    <row r="3" spans="1:23" x14ac:dyDescent="0.25">
      <c r="A3" s="40">
        <v>2</v>
      </c>
      <c r="B3" s="40" t="s">
        <v>97</v>
      </c>
      <c r="C3" s="40" t="s">
        <v>15</v>
      </c>
      <c r="D3" s="40" t="s">
        <v>99</v>
      </c>
      <c r="E3" s="41" t="s">
        <v>23</v>
      </c>
      <c r="F3" s="42">
        <v>75000</v>
      </c>
      <c r="G3" s="43" t="s">
        <v>16</v>
      </c>
      <c r="H3" s="44">
        <v>976890987</v>
      </c>
      <c r="I3" s="43"/>
      <c r="J3" s="45" t="s">
        <v>26</v>
      </c>
      <c r="K3" s="46">
        <v>42397</v>
      </c>
      <c r="L3" s="43" t="s">
        <v>76</v>
      </c>
      <c r="M3" s="43"/>
      <c r="N3" s="43"/>
      <c r="O3" s="43"/>
      <c r="P3" s="43"/>
      <c r="Q3" s="43" t="s">
        <v>85</v>
      </c>
      <c r="R3" s="47"/>
      <c r="S3" s="43"/>
      <c r="T3" s="43" t="s">
        <v>74</v>
      </c>
      <c r="U3" s="43">
        <v>123456</v>
      </c>
      <c r="V3" s="43" t="s">
        <v>50</v>
      </c>
      <c r="W3" s="43">
        <v>1</v>
      </c>
    </row>
    <row r="4" spans="1:23" x14ac:dyDescent="0.25">
      <c r="A4" s="40">
        <v>3</v>
      </c>
      <c r="B4" s="40" t="s">
        <v>98</v>
      </c>
      <c r="C4" s="40" t="s">
        <v>17</v>
      </c>
      <c r="D4" s="40" t="s">
        <v>99</v>
      </c>
      <c r="E4" s="41" t="s">
        <v>24</v>
      </c>
      <c r="F4" s="42">
        <v>75000</v>
      </c>
      <c r="G4" s="43" t="s">
        <v>16</v>
      </c>
      <c r="H4" s="44">
        <v>908789876</v>
      </c>
      <c r="I4" s="43"/>
      <c r="J4" s="45" t="s">
        <v>28</v>
      </c>
      <c r="K4" s="46" t="s">
        <v>57</v>
      </c>
      <c r="L4" s="43" t="s">
        <v>79</v>
      </c>
      <c r="M4" s="43" t="s">
        <v>63</v>
      </c>
      <c r="N4" s="43">
        <v>23544</v>
      </c>
      <c r="O4" s="43" t="s">
        <v>55</v>
      </c>
      <c r="P4" s="43" t="s">
        <v>64</v>
      </c>
      <c r="Q4" s="43" t="s">
        <v>86</v>
      </c>
      <c r="R4" s="47" t="s">
        <v>65</v>
      </c>
      <c r="S4" s="43"/>
      <c r="T4" s="43" t="s">
        <v>75</v>
      </c>
      <c r="U4" s="43">
        <v>65644</v>
      </c>
      <c r="V4" s="43" t="s">
        <v>31</v>
      </c>
      <c r="W4" s="43">
        <v>1</v>
      </c>
    </row>
    <row r="5" spans="1:23" x14ac:dyDescent="0.25">
      <c r="A5" s="40">
        <v>4</v>
      </c>
      <c r="B5" s="40" t="s">
        <v>96</v>
      </c>
      <c r="C5" s="40" t="s">
        <v>51</v>
      </c>
      <c r="D5" s="40" t="s">
        <v>99</v>
      </c>
      <c r="E5" s="41" t="s">
        <v>24</v>
      </c>
      <c r="F5" s="42">
        <v>75001</v>
      </c>
      <c r="G5" s="43" t="s">
        <v>16</v>
      </c>
      <c r="H5" s="44">
        <v>908789877</v>
      </c>
      <c r="I5" s="43"/>
      <c r="J5" s="45" t="s">
        <v>28</v>
      </c>
      <c r="K5" s="46">
        <v>42399</v>
      </c>
      <c r="L5" s="43" t="s">
        <v>18</v>
      </c>
      <c r="M5" s="43"/>
      <c r="N5" s="43"/>
      <c r="O5" s="43"/>
      <c r="P5" s="43"/>
      <c r="Q5" s="43" t="s">
        <v>87</v>
      </c>
      <c r="R5" s="47"/>
      <c r="S5" s="43"/>
      <c r="T5" s="43"/>
      <c r="U5" s="43">
        <v>654</v>
      </c>
      <c r="V5" s="43" t="s">
        <v>39</v>
      </c>
      <c r="W5" s="43">
        <v>0</v>
      </c>
    </row>
    <row r="6" spans="1:23" x14ac:dyDescent="0.25">
      <c r="A6" s="40">
        <v>5</v>
      </c>
      <c r="B6" s="40" t="s">
        <v>96</v>
      </c>
      <c r="C6" s="40" t="s">
        <v>41</v>
      </c>
      <c r="D6" s="40" t="s">
        <v>99</v>
      </c>
      <c r="E6" s="41" t="s">
        <v>42</v>
      </c>
      <c r="F6" s="42">
        <v>21000</v>
      </c>
      <c r="G6" s="43" t="s">
        <v>14</v>
      </c>
      <c r="H6" s="44">
        <v>99890987</v>
      </c>
      <c r="I6" s="43" t="s">
        <v>62</v>
      </c>
      <c r="J6" s="45" t="s">
        <v>52</v>
      </c>
      <c r="K6" s="46" t="s">
        <v>53</v>
      </c>
      <c r="L6" s="43" t="s">
        <v>115</v>
      </c>
      <c r="M6" s="43" t="s">
        <v>54</v>
      </c>
      <c r="N6" s="43"/>
      <c r="O6" s="43" t="s">
        <v>55</v>
      </c>
      <c r="P6" s="43" t="s">
        <v>56</v>
      </c>
      <c r="Q6" s="43" t="s">
        <v>89</v>
      </c>
      <c r="R6" s="47"/>
      <c r="S6" s="43"/>
      <c r="T6" s="43"/>
      <c r="U6" s="43">
        <v>6554</v>
      </c>
      <c r="V6" s="43" t="s">
        <v>103</v>
      </c>
      <c r="W6" s="43">
        <v>1</v>
      </c>
    </row>
    <row r="7" spans="1:23" x14ac:dyDescent="0.25">
      <c r="A7" s="40">
        <v>6</v>
      </c>
      <c r="B7" s="40" t="s">
        <v>96</v>
      </c>
      <c r="C7" s="40" t="s">
        <v>77</v>
      </c>
      <c r="D7" s="40" t="s">
        <v>99</v>
      </c>
      <c r="E7" s="41" t="s">
        <v>77</v>
      </c>
      <c r="F7" s="42" t="s">
        <v>77</v>
      </c>
      <c r="G7" s="43" t="s">
        <v>77</v>
      </c>
      <c r="H7" s="44" t="s">
        <v>77</v>
      </c>
      <c r="I7" s="44" t="s">
        <v>77</v>
      </c>
      <c r="J7" s="45" t="s">
        <v>77</v>
      </c>
      <c r="K7" s="46">
        <v>42553</v>
      </c>
      <c r="L7" s="43" t="s">
        <v>29</v>
      </c>
      <c r="M7" s="43" t="s">
        <v>77</v>
      </c>
      <c r="N7" s="43" t="s">
        <v>77</v>
      </c>
      <c r="O7" s="43" t="s">
        <v>78</v>
      </c>
      <c r="P7" s="43" t="s">
        <v>77</v>
      </c>
      <c r="Q7" s="43" t="s">
        <v>85</v>
      </c>
      <c r="R7" s="47" t="s">
        <v>65</v>
      </c>
      <c r="S7" s="43" t="s">
        <v>77</v>
      </c>
      <c r="T7" s="43" t="s">
        <v>77</v>
      </c>
      <c r="U7" s="43">
        <v>6544</v>
      </c>
      <c r="V7" s="43" t="s">
        <v>30</v>
      </c>
      <c r="W7" s="43">
        <v>1</v>
      </c>
    </row>
    <row r="8" spans="1:23" x14ac:dyDescent="0.25">
      <c r="A8" s="40">
        <v>7</v>
      </c>
      <c r="B8" s="40" t="s">
        <v>98</v>
      </c>
      <c r="C8" s="40" t="s">
        <v>113</v>
      </c>
      <c r="D8" s="40" t="s">
        <v>117</v>
      </c>
      <c r="E8" s="41" t="s">
        <v>104</v>
      </c>
      <c r="F8" s="42" t="s">
        <v>105</v>
      </c>
      <c r="G8" s="43" t="s">
        <v>106</v>
      </c>
      <c r="H8" s="44"/>
      <c r="I8" s="44" t="s">
        <v>107</v>
      </c>
      <c r="J8" s="45"/>
      <c r="K8" s="46" t="s">
        <v>114</v>
      </c>
      <c r="L8" s="43" t="s">
        <v>19</v>
      </c>
      <c r="M8" s="43" t="s">
        <v>108</v>
      </c>
      <c r="N8" s="43">
        <v>5742</v>
      </c>
      <c r="O8" s="43" t="s">
        <v>109</v>
      </c>
      <c r="P8" s="43" t="s">
        <v>110</v>
      </c>
      <c r="Q8" s="43" t="s">
        <v>85</v>
      </c>
      <c r="R8" s="47" t="s">
        <v>111</v>
      </c>
      <c r="S8" s="43" t="s">
        <v>61</v>
      </c>
      <c r="T8" s="43" t="s">
        <v>73</v>
      </c>
      <c r="U8" s="43" t="s">
        <v>112</v>
      </c>
      <c r="V8" s="43" t="s">
        <v>50</v>
      </c>
      <c r="W8" s="43">
        <v>1</v>
      </c>
    </row>
    <row r="9" spans="1:23" x14ac:dyDescent="0.25">
      <c r="A9" s="40">
        <v>8</v>
      </c>
      <c r="B9" s="40" t="s">
        <v>96</v>
      </c>
      <c r="C9" s="40" t="s">
        <v>117</v>
      </c>
      <c r="D9" s="40" t="s">
        <v>117</v>
      </c>
      <c r="E9" s="41" t="s">
        <v>119</v>
      </c>
      <c r="F9" s="42" t="s">
        <v>118</v>
      </c>
      <c r="G9" s="43" t="s">
        <v>14</v>
      </c>
      <c r="H9" s="44"/>
      <c r="I9" s="44" t="s">
        <v>120</v>
      </c>
      <c r="J9" s="45"/>
      <c r="K9" s="46" t="s">
        <v>121</v>
      </c>
      <c r="L9" s="43" t="s">
        <v>144</v>
      </c>
      <c r="M9" s="43" t="s">
        <v>122</v>
      </c>
      <c r="N9" s="43" t="s">
        <v>125</v>
      </c>
      <c r="O9" s="43" t="s">
        <v>78</v>
      </c>
      <c r="P9" s="43" t="s">
        <v>123</v>
      </c>
      <c r="Q9" s="43" t="s">
        <v>124</v>
      </c>
      <c r="R9" s="47" t="s">
        <v>61</v>
      </c>
      <c r="S9" s="43" t="s">
        <v>61</v>
      </c>
      <c r="T9" s="43" t="s">
        <v>61</v>
      </c>
      <c r="U9" s="43" t="s">
        <v>61</v>
      </c>
      <c r="V9" s="43" t="s">
        <v>30</v>
      </c>
      <c r="W9" s="43">
        <v>1</v>
      </c>
    </row>
    <row r="10" spans="1:23" ht="22.5" x14ac:dyDescent="0.25">
      <c r="A10" s="40">
        <v>9</v>
      </c>
      <c r="B10" s="40" t="s">
        <v>98</v>
      </c>
      <c r="C10" s="40" t="s">
        <v>117</v>
      </c>
      <c r="D10" s="40" t="s">
        <v>117</v>
      </c>
      <c r="E10" s="41" t="s">
        <v>126</v>
      </c>
      <c r="F10" s="42" t="s">
        <v>127</v>
      </c>
      <c r="G10" s="43" t="s">
        <v>128</v>
      </c>
      <c r="H10" s="44"/>
      <c r="I10" s="44" t="s">
        <v>129</v>
      </c>
      <c r="J10" s="45"/>
      <c r="K10" s="46" t="s">
        <v>130</v>
      </c>
      <c r="L10" s="43" t="s">
        <v>145</v>
      </c>
      <c r="M10" s="43" t="s">
        <v>131</v>
      </c>
      <c r="N10" s="43" t="s">
        <v>137</v>
      </c>
      <c r="O10" s="43" t="s">
        <v>132</v>
      </c>
      <c r="P10" s="43" t="s">
        <v>133</v>
      </c>
      <c r="Q10" s="43" t="s">
        <v>86</v>
      </c>
      <c r="R10" s="47" t="s">
        <v>134</v>
      </c>
      <c r="S10" s="43" t="s">
        <v>61</v>
      </c>
      <c r="T10" s="43" t="s">
        <v>136</v>
      </c>
      <c r="U10" s="43" t="s">
        <v>135</v>
      </c>
      <c r="V10" s="43" t="s">
        <v>30</v>
      </c>
      <c r="W10" s="43">
        <v>1</v>
      </c>
    </row>
    <row r="11" spans="1:23" ht="22.5" x14ac:dyDescent="0.25">
      <c r="A11" s="40">
        <v>10</v>
      </c>
      <c r="B11" s="40" t="s">
        <v>97</v>
      </c>
      <c r="C11" s="40" t="s">
        <v>117</v>
      </c>
      <c r="D11" s="40" t="s">
        <v>117</v>
      </c>
      <c r="E11" s="40" t="s">
        <v>117</v>
      </c>
      <c r="F11" s="42" t="s">
        <v>118</v>
      </c>
      <c r="G11" s="43" t="s">
        <v>14</v>
      </c>
      <c r="H11" s="44"/>
      <c r="I11" s="44" t="s">
        <v>138</v>
      </c>
      <c r="J11" s="45"/>
      <c r="K11" s="46" t="s">
        <v>130</v>
      </c>
      <c r="L11" s="43" t="s">
        <v>146</v>
      </c>
      <c r="M11" s="43" t="s">
        <v>139</v>
      </c>
      <c r="N11" s="43">
        <v>52307576676</v>
      </c>
      <c r="O11" s="43" t="s">
        <v>140</v>
      </c>
      <c r="P11" s="43" t="s">
        <v>141</v>
      </c>
      <c r="Q11" s="43" t="s">
        <v>142</v>
      </c>
      <c r="R11" s="47" t="s">
        <v>143</v>
      </c>
      <c r="S11" s="43" t="s">
        <v>136</v>
      </c>
      <c r="T11" s="43" t="s">
        <v>61</v>
      </c>
      <c r="U11" s="43" t="s">
        <v>61</v>
      </c>
      <c r="V11" s="43" t="s">
        <v>30</v>
      </c>
      <c r="W11" s="43">
        <v>1</v>
      </c>
    </row>
  </sheetData>
  <hyperlinks>
    <hyperlink ref="J2" r:id="rId1" xr:uid="{00000000-0004-0000-0000-000000000000}"/>
    <hyperlink ref="J3" r:id="rId2" xr:uid="{00000000-0004-0000-0000-000001000000}"/>
    <hyperlink ref="J4" r:id="rId3" xr:uid="{00000000-0004-0000-0000-000002000000}"/>
    <hyperlink ref="J5" r:id="rId4" xr:uid="{00000000-0004-0000-0000-000003000000}"/>
  </hyperlinks>
  <pageMargins left="0.7" right="0.7" top="0.75" bottom="0.75" header="0.3" footer="0.3"/>
  <pageSetup paperSize="9" orientation="portrait"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A1:M50"/>
  <sheetViews>
    <sheetView zoomScaleNormal="100" workbookViewId="0">
      <selection activeCell="D3" sqref="D3"/>
    </sheetView>
  </sheetViews>
  <sheetFormatPr baseColWidth="10" defaultRowHeight="15" x14ac:dyDescent="0.25"/>
  <cols>
    <col min="1" max="1" width="14.85546875" customWidth="1"/>
    <col min="2" max="2" width="16.85546875" customWidth="1"/>
    <col min="3" max="3" width="13.28515625" customWidth="1"/>
    <col min="4" max="4" width="14.7109375" bestFit="1" customWidth="1"/>
    <col min="5" max="5" width="10.85546875" customWidth="1"/>
    <col min="6" max="6" width="20.28515625" customWidth="1"/>
    <col min="7" max="7" width="11.85546875" customWidth="1"/>
    <col min="8" max="8" width="17.5703125" customWidth="1"/>
    <col min="9" max="9" width="14.42578125" customWidth="1"/>
    <col min="10" max="10" width="13.28515625" customWidth="1"/>
    <col min="11" max="11" width="14.5703125" customWidth="1"/>
    <col min="12" max="12" width="11.140625" customWidth="1"/>
    <col min="13" max="13" width="16.140625" customWidth="1"/>
    <col min="14" max="14" width="18" customWidth="1"/>
    <col min="15" max="17" width="11.42578125" customWidth="1"/>
    <col min="18" max="18" width="18.140625" customWidth="1"/>
    <col min="19" max="25" width="11.42578125" customWidth="1"/>
  </cols>
  <sheetData>
    <row r="1" spans="1:13" x14ac:dyDescent="0.25">
      <c r="A1" s="75"/>
      <c r="B1" s="75"/>
      <c r="C1" s="75"/>
      <c r="D1" s="74" t="s">
        <v>66</v>
      </c>
      <c r="E1" s="74"/>
      <c r="F1" s="74"/>
      <c r="G1" s="75"/>
      <c r="H1" s="25"/>
      <c r="I1" s="25"/>
      <c r="J1" s="25"/>
      <c r="K1" s="71" t="s">
        <v>66</v>
      </c>
      <c r="L1" s="72"/>
      <c r="M1" s="73"/>
    </row>
    <row r="2" spans="1:13" x14ac:dyDescent="0.25">
      <c r="A2" s="75"/>
      <c r="B2" s="75"/>
      <c r="C2" s="75"/>
      <c r="D2" s="11" t="s">
        <v>32</v>
      </c>
      <c r="E2" s="11" t="s">
        <v>10</v>
      </c>
      <c r="F2" s="11" t="s">
        <v>13</v>
      </c>
      <c r="G2" s="75"/>
      <c r="H2" s="25"/>
      <c r="I2" s="25"/>
      <c r="J2" s="25"/>
      <c r="K2" s="24" t="s">
        <v>32</v>
      </c>
      <c r="L2" s="11" t="s">
        <v>10</v>
      </c>
      <c r="M2" s="11" t="s">
        <v>13</v>
      </c>
    </row>
    <row r="3" spans="1:13" x14ac:dyDescent="0.25">
      <c r="D3" s="39">
        <v>11</v>
      </c>
      <c r="E3" s="18" t="e">
        <f ca="1">VLOOKUP($D$3,Tablo,11,0)</f>
        <v>#N/A</v>
      </c>
      <c r="F3" s="17" t="e">
        <f ca="1">VLOOKUP($D$3,Tablo,22,0)</f>
        <v>#N/A</v>
      </c>
      <c r="G3" s="75"/>
      <c r="K3" s="11" t="e">
        <f ca="1">IF(AND(D5=K5,D6=K6,B18=I18),D3,"Erreur")</f>
        <v>#N/A</v>
      </c>
      <c r="L3" s="18" t="e">
        <f ca="1">VLOOKUP($D$3,Tablo,11,0)</f>
        <v>#N/A</v>
      </c>
      <c r="M3" s="17" t="e">
        <f ca="1">VLOOKUP($D$3,Tablo,22,0)</f>
        <v>#N/A</v>
      </c>
    </row>
    <row r="4" spans="1:13" x14ac:dyDescent="0.25">
      <c r="G4" s="75"/>
    </row>
    <row r="5" spans="1:13" x14ac:dyDescent="0.25">
      <c r="A5" s="9" t="s">
        <v>80</v>
      </c>
      <c r="C5" s="31" t="s">
        <v>33</v>
      </c>
      <c r="D5" s="34" t="e">
        <f ca="1">VLOOKUP($D$3,Tablo,4,0)</f>
        <v>#N/A</v>
      </c>
      <c r="E5" s="8"/>
      <c r="F5" s="1"/>
      <c r="G5" s="75"/>
      <c r="H5" s="9" t="s">
        <v>80</v>
      </c>
      <c r="J5" s="31" t="s">
        <v>33</v>
      </c>
      <c r="K5" s="34" t="e">
        <f ca="1">VLOOKUP($D$3,Tablo,4,0)</f>
        <v>#N/A</v>
      </c>
      <c r="L5" s="8"/>
      <c r="M5" s="1"/>
    </row>
    <row r="6" spans="1:13" x14ac:dyDescent="0.25">
      <c r="A6" s="9" t="s">
        <v>82</v>
      </c>
      <c r="C6" s="32" t="s">
        <v>34</v>
      </c>
      <c r="D6" s="6" t="e">
        <f ca="1">VLOOKUP($D$3,Tablo,3,0)</f>
        <v>#N/A</v>
      </c>
      <c r="E6" s="6"/>
      <c r="F6" s="2"/>
      <c r="G6" s="75"/>
      <c r="H6" s="9" t="s">
        <v>82</v>
      </c>
      <c r="J6" s="32" t="s">
        <v>34</v>
      </c>
      <c r="K6" s="6" t="e">
        <f ca="1">VLOOKUP($D$3,Tablo,3,0)</f>
        <v>#N/A</v>
      </c>
      <c r="L6" s="6"/>
      <c r="M6" s="2"/>
    </row>
    <row r="7" spans="1:13" x14ac:dyDescent="0.25">
      <c r="A7" s="9" t="s">
        <v>67</v>
      </c>
      <c r="B7" t="s">
        <v>81</v>
      </c>
      <c r="C7" s="32" t="s">
        <v>45</v>
      </c>
      <c r="D7" s="79" t="e">
        <f ca="1">VLOOKUP($D$3,Tablo,5,0)</f>
        <v>#N/A</v>
      </c>
      <c r="E7" s="79"/>
      <c r="F7" s="13"/>
      <c r="G7" s="75"/>
      <c r="H7" s="9" t="s">
        <v>67</v>
      </c>
      <c r="I7" t="s">
        <v>81</v>
      </c>
      <c r="J7" s="32" t="s">
        <v>45</v>
      </c>
      <c r="K7" s="27" t="e">
        <f ca="1">VLOOKUP($D$3,Tablo,5,0)</f>
        <v>#N/A</v>
      </c>
      <c r="L7" s="27"/>
      <c r="M7" s="13"/>
    </row>
    <row r="8" spans="1:13" x14ac:dyDescent="0.25">
      <c r="A8" s="9" t="s">
        <v>48</v>
      </c>
      <c r="B8" t="s">
        <v>83</v>
      </c>
      <c r="C8" s="32"/>
      <c r="D8" s="6"/>
      <c r="E8" s="6"/>
      <c r="F8" s="2"/>
      <c r="G8" s="75"/>
      <c r="H8" s="9" t="s">
        <v>48</v>
      </c>
      <c r="I8" t="s">
        <v>83</v>
      </c>
      <c r="J8" s="32"/>
      <c r="K8" s="6"/>
      <c r="L8" s="6"/>
      <c r="M8" s="2"/>
    </row>
    <row r="9" spans="1:13" x14ac:dyDescent="0.25">
      <c r="A9" t="s">
        <v>147</v>
      </c>
      <c r="C9" s="32" t="s">
        <v>44</v>
      </c>
      <c r="D9" s="35" t="e">
        <f ca="1">VLOOKUP($D$3,Tablo,6,0)</f>
        <v>#N/A</v>
      </c>
      <c r="E9" s="37" t="s">
        <v>47</v>
      </c>
      <c r="F9" s="2" t="e">
        <f ca="1">VLOOKUP($D$3,Tablo,7,0)</f>
        <v>#N/A</v>
      </c>
      <c r="G9" s="75"/>
      <c r="H9" t="s">
        <v>147</v>
      </c>
      <c r="J9" s="32" t="s">
        <v>44</v>
      </c>
      <c r="K9" s="35" t="e">
        <f ca="1">VLOOKUP($D$3,Tablo,6,0)</f>
        <v>#N/A</v>
      </c>
      <c r="L9" s="37" t="s">
        <v>47</v>
      </c>
      <c r="M9" s="2" t="e">
        <f ca="1">VLOOKUP($D$3,Tablo,7,0)</f>
        <v>#N/A</v>
      </c>
    </row>
    <row r="10" spans="1:13" x14ac:dyDescent="0.25">
      <c r="A10" s="9" t="s">
        <v>148</v>
      </c>
      <c r="C10" s="32" t="s">
        <v>46</v>
      </c>
      <c r="D10" s="36">
        <f ca="1">VLOOKUP($D$3,Tablo,8)</f>
        <v>0</v>
      </c>
      <c r="E10" s="12"/>
      <c r="F10" s="10"/>
      <c r="G10" s="75"/>
      <c r="H10" s="9" t="s">
        <v>148</v>
      </c>
      <c r="J10" s="32" t="s">
        <v>46</v>
      </c>
      <c r="K10" s="36">
        <f ca="1">VLOOKUP($D$3,Tablo,8)</f>
        <v>0</v>
      </c>
      <c r="L10" s="12"/>
      <c r="M10" s="10"/>
    </row>
    <row r="11" spans="1:13" x14ac:dyDescent="0.25">
      <c r="C11" s="32" t="s">
        <v>48</v>
      </c>
      <c r="D11" s="36" t="e">
        <f ca="1">VLOOKUP($D$3,Tablo,9,0)</f>
        <v>#N/A</v>
      </c>
      <c r="E11" s="6"/>
      <c r="F11" s="2"/>
      <c r="G11" s="75"/>
      <c r="J11" s="32" t="s">
        <v>48</v>
      </c>
      <c r="K11" s="36" t="e">
        <f ca="1">VLOOKUP($D$3,Tablo,9,0)</f>
        <v>#N/A</v>
      </c>
      <c r="L11" s="6"/>
      <c r="M11" s="2"/>
    </row>
    <row r="12" spans="1:13" x14ac:dyDescent="0.25">
      <c r="C12" s="33" t="s">
        <v>49</v>
      </c>
      <c r="D12" s="7" t="e">
        <f ca="1">VLOOKUP($D$3,Tablo,10,0)</f>
        <v>#N/A</v>
      </c>
      <c r="E12" s="7"/>
      <c r="F12" s="3"/>
      <c r="G12" s="75"/>
      <c r="J12" s="33" t="s">
        <v>49</v>
      </c>
      <c r="K12" s="7" t="e">
        <f ca="1">VLOOKUP($D$3,Tablo,10,0)</f>
        <v>#N/A</v>
      </c>
      <c r="L12" s="7"/>
      <c r="M12" s="3"/>
    </row>
    <row r="13" spans="1:13" x14ac:dyDescent="0.25">
      <c r="G13" s="75"/>
    </row>
    <row r="14" spans="1:13" x14ac:dyDescent="0.25">
      <c r="G14" s="75"/>
    </row>
    <row r="15" spans="1:13" x14ac:dyDescent="0.25">
      <c r="A15" s="66" t="s">
        <v>35</v>
      </c>
      <c r="B15" s="67"/>
      <c r="C15" s="67"/>
      <c r="D15" s="67"/>
      <c r="E15" s="67"/>
      <c r="F15" s="68"/>
      <c r="G15" s="75"/>
      <c r="H15" s="66" t="s">
        <v>35</v>
      </c>
      <c r="I15" s="67"/>
      <c r="J15" s="67"/>
      <c r="K15" s="67"/>
      <c r="L15" s="67"/>
      <c r="M15" s="68"/>
    </row>
    <row r="16" spans="1:13" x14ac:dyDescent="0.25">
      <c r="A16" s="19" t="s">
        <v>92</v>
      </c>
      <c r="B16" s="60" t="e">
        <f ca="1">VLOOKUP($D$3,Tablo,12,0)</f>
        <v>#N/A</v>
      </c>
      <c r="C16" s="61"/>
      <c r="D16" s="61"/>
      <c r="E16" s="61"/>
      <c r="F16" s="62"/>
      <c r="G16" s="75"/>
      <c r="H16" s="26" t="s">
        <v>92</v>
      </c>
      <c r="I16" s="60" t="e">
        <f ca="1">VLOOKUP($D$3,Tablo,12,0)</f>
        <v>#N/A</v>
      </c>
      <c r="J16" s="61"/>
      <c r="K16" s="61"/>
      <c r="L16" s="61"/>
      <c r="M16" s="62"/>
    </row>
    <row r="17" spans="1:13" x14ac:dyDescent="0.25">
      <c r="A17" s="20" t="s">
        <v>93</v>
      </c>
      <c r="B17" s="63" t="e">
        <f ca="1">VLOOKUP($D$3,Tablo,13,0)</f>
        <v>#N/A</v>
      </c>
      <c r="C17" s="64"/>
      <c r="D17" s="64"/>
      <c r="E17" s="64"/>
      <c r="F17" s="65"/>
      <c r="G17" s="75"/>
      <c r="H17" s="30" t="s">
        <v>93</v>
      </c>
      <c r="I17" s="63" t="e">
        <f ca="1">VLOOKUP($D$3,Tablo,13,0)</f>
        <v>#N/A</v>
      </c>
      <c r="J17" s="64"/>
      <c r="K17" s="64"/>
      <c r="L17" s="64"/>
      <c r="M17" s="65"/>
    </row>
    <row r="18" spans="1:13" x14ac:dyDescent="0.25">
      <c r="A18" s="19" t="s">
        <v>36</v>
      </c>
      <c r="B18" s="63" t="e">
        <f ca="1">VLOOKUP($D$3,Tablo,14,0)</f>
        <v>#N/A</v>
      </c>
      <c r="C18" s="64"/>
      <c r="D18" s="64"/>
      <c r="E18" s="64"/>
      <c r="F18" s="65"/>
      <c r="G18" s="75"/>
      <c r="H18" s="26" t="s">
        <v>36</v>
      </c>
      <c r="I18" s="63" t="e">
        <f ca="1">VLOOKUP($D$3,Tablo,14,0)</f>
        <v>#N/A</v>
      </c>
      <c r="J18" s="64"/>
      <c r="K18" s="64"/>
      <c r="L18" s="64"/>
      <c r="M18" s="65"/>
    </row>
    <row r="19" spans="1:13" x14ac:dyDescent="0.25">
      <c r="A19" s="19" t="s">
        <v>94</v>
      </c>
      <c r="B19" s="63" t="e">
        <f ca="1">VLOOKUP($D$3,Tablo,15,0)</f>
        <v>#N/A</v>
      </c>
      <c r="C19" s="64"/>
      <c r="D19" s="64"/>
      <c r="E19" s="64"/>
      <c r="F19" s="65"/>
      <c r="G19" s="75"/>
      <c r="H19" s="26" t="s">
        <v>94</v>
      </c>
      <c r="I19" s="63" t="e">
        <f ca="1">VLOOKUP($D$3,Tablo,15,0)</f>
        <v>#N/A</v>
      </c>
      <c r="J19" s="64"/>
      <c r="K19" s="64"/>
      <c r="L19" s="64"/>
      <c r="M19" s="65"/>
    </row>
    <row r="20" spans="1:13" x14ac:dyDescent="0.25">
      <c r="A20" s="69" t="s">
        <v>95</v>
      </c>
      <c r="B20" s="48" t="e">
        <f ca="1">VLOOKUP($D$3,Tablo,16,0)</f>
        <v>#N/A</v>
      </c>
      <c r="C20" s="49"/>
      <c r="D20" s="49"/>
      <c r="E20" s="49"/>
      <c r="F20" s="50"/>
      <c r="G20" s="75"/>
      <c r="H20" s="69" t="s">
        <v>95</v>
      </c>
      <c r="I20" s="48" t="e">
        <f ca="1">VLOOKUP($D$3,Tablo,16,0)</f>
        <v>#N/A</v>
      </c>
      <c r="J20" s="49"/>
      <c r="K20" s="49"/>
      <c r="L20" s="49"/>
      <c r="M20" s="50"/>
    </row>
    <row r="21" spans="1:13" x14ac:dyDescent="0.25">
      <c r="A21" s="70"/>
      <c r="B21" s="51"/>
      <c r="C21" s="52"/>
      <c r="D21" s="52"/>
      <c r="E21" s="52"/>
      <c r="F21" s="53"/>
      <c r="G21" s="75"/>
      <c r="H21" s="70"/>
      <c r="I21" s="51"/>
      <c r="J21" s="52"/>
      <c r="K21" s="52"/>
      <c r="L21" s="52"/>
      <c r="M21" s="53"/>
    </row>
    <row r="22" spans="1:13" x14ac:dyDescent="0.25">
      <c r="A22" s="14"/>
      <c r="B22" s="14"/>
      <c r="C22" s="14"/>
      <c r="D22" s="14"/>
      <c r="E22" s="14"/>
      <c r="F22" s="14"/>
      <c r="G22" s="75"/>
      <c r="H22" s="29"/>
      <c r="I22" s="29"/>
      <c r="J22" s="29"/>
      <c r="K22" s="29"/>
      <c r="L22" s="29"/>
      <c r="M22" s="29"/>
    </row>
    <row r="23" spans="1:13" x14ac:dyDescent="0.25">
      <c r="G23" s="75"/>
    </row>
    <row r="24" spans="1:13" x14ac:dyDescent="0.25">
      <c r="A24" s="66" t="s">
        <v>69</v>
      </c>
      <c r="B24" s="67"/>
      <c r="C24" s="68"/>
      <c r="D24" s="66" t="s">
        <v>100</v>
      </c>
      <c r="E24" s="67"/>
      <c r="F24" s="68"/>
      <c r="G24" s="75"/>
      <c r="H24" s="66" t="s">
        <v>69</v>
      </c>
      <c r="I24" s="67"/>
      <c r="J24" s="68"/>
      <c r="K24" s="66" t="s">
        <v>101</v>
      </c>
      <c r="L24" s="67"/>
      <c r="M24" s="68"/>
    </row>
    <row r="25" spans="1:13" ht="15" customHeight="1" x14ac:dyDescent="0.25">
      <c r="A25" s="48" t="e">
        <f ca="1">VLOOKUP($D$3,Tablo,18,0)</f>
        <v>#N/A</v>
      </c>
      <c r="B25" s="49"/>
      <c r="C25" s="50"/>
      <c r="D25" s="48" t="e">
        <f ca="1">VLOOKUP($D$3,Tablo,17,0)</f>
        <v>#N/A</v>
      </c>
      <c r="E25" s="49"/>
      <c r="F25" s="50"/>
      <c r="G25" s="75"/>
      <c r="H25" s="48" t="e">
        <f ca="1">VLOOKUP($D$3,Tablo,18,0)</f>
        <v>#N/A</v>
      </c>
      <c r="I25" s="49"/>
      <c r="J25" s="50"/>
      <c r="K25" s="48" t="e">
        <f ca="1">VLOOKUP($D$3,Tablo,17,0)</f>
        <v>#N/A</v>
      </c>
      <c r="L25" s="49"/>
      <c r="M25" s="50"/>
    </row>
    <row r="26" spans="1:13" ht="60" customHeight="1" x14ac:dyDescent="0.25">
      <c r="A26" s="51"/>
      <c r="B26" s="52"/>
      <c r="C26" s="53"/>
      <c r="D26" s="51"/>
      <c r="E26" s="52"/>
      <c r="F26" s="53"/>
      <c r="G26" s="75"/>
      <c r="H26" s="51"/>
      <c r="I26" s="52"/>
      <c r="J26" s="53"/>
      <c r="K26" s="51"/>
      <c r="L26" s="52"/>
      <c r="M26" s="53"/>
    </row>
    <row r="27" spans="1:13" x14ac:dyDescent="0.25">
      <c r="A27" s="14"/>
      <c r="B27" s="14"/>
      <c r="C27" s="14"/>
      <c r="D27" s="14"/>
      <c r="E27" s="14"/>
      <c r="F27" s="14"/>
      <c r="G27" s="75"/>
      <c r="H27" s="29"/>
      <c r="I27" s="29"/>
      <c r="J27" s="29"/>
      <c r="K27" s="29"/>
      <c r="L27" s="29"/>
      <c r="M27" s="29"/>
    </row>
    <row r="28" spans="1:13" x14ac:dyDescent="0.25">
      <c r="A28" s="76" t="s">
        <v>71</v>
      </c>
      <c r="B28" s="77"/>
      <c r="C28" s="78"/>
      <c r="D28" s="63" t="e">
        <f ca="1">VLOOKUP($D$3,Tablo,20,0)</f>
        <v>#N/A</v>
      </c>
      <c r="E28" s="64"/>
      <c r="F28" s="65"/>
      <c r="G28" s="75"/>
      <c r="H28" s="76" t="s">
        <v>71</v>
      </c>
      <c r="I28" s="77"/>
      <c r="J28" s="78"/>
      <c r="K28" s="63" t="e">
        <f ca="1">VLOOKUP($D$3,Tablo,20,0)</f>
        <v>#N/A</v>
      </c>
      <c r="L28" s="64"/>
      <c r="M28" s="65"/>
    </row>
    <row r="29" spans="1:13" x14ac:dyDescent="0.25">
      <c r="A29" s="23"/>
      <c r="B29" s="23"/>
      <c r="C29" s="23"/>
      <c r="D29" s="22"/>
      <c r="E29" s="22"/>
      <c r="F29" s="22"/>
      <c r="G29" s="75"/>
      <c r="H29" s="23"/>
      <c r="I29" s="23"/>
      <c r="J29" s="23"/>
      <c r="K29" s="28"/>
      <c r="L29" s="28"/>
      <c r="M29" s="28"/>
    </row>
    <row r="30" spans="1:13" x14ac:dyDescent="0.25">
      <c r="A30" s="54" t="s">
        <v>68</v>
      </c>
      <c r="B30" s="72"/>
      <c r="C30" s="73"/>
      <c r="D30" s="63" t="e">
        <f ca="1">VLOOKUP($D$3,Tablo,19,0)</f>
        <v>#N/A</v>
      </c>
      <c r="E30" s="64"/>
      <c r="F30" s="65"/>
      <c r="G30" s="75"/>
      <c r="H30" s="54" t="s">
        <v>68</v>
      </c>
      <c r="I30" s="55"/>
      <c r="J30" s="56"/>
      <c r="K30" s="63" t="e">
        <f ca="1">VLOOKUP($D$3,Tablo,19,0)</f>
        <v>#N/A</v>
      </c>
      <c r="L30" s="64"/>
      <c r="M30" s="65"/>
    </row>
    <row r="31" spans="1:13" x14ac:dyDescent="0.25">
      <c r="G31" s="75"/>
    </row>
    <row r="32" spans="1:13" x14ac:dyDescent="0.25">
      <c r="A32" s="57" t="s">
        <v>90</v>
      </c>
      <c r="B32" s="58"/>
      <c r="C32" s="59"/>
      <c r="D32" s="60" t="e">
        <f ca="1">VLOOKUP($D$3,Tablo,21,0)</f>
        <v>#N/A</v>
      </c>
      <c r="E32" s="61"/>
      <c r="F32" s="62"/>
      <c r="G32" s="75"/>
      <c r="H32" s="57" t="s">
        <v>90</v>
      </c>
      <c r="I32" s="58"/>
      <c r="J32" s="59"/>
      <c r="K32" s="60" t="e">
        <f ca="1">VLOOKUP($D$3,Tablo,21,0)</f>
        <v>#N/A</v>
      </c>
      <c r="L32" s="61"/>
      <c r="M32" s="62"/>
    </row>
    <row r="33" spans="1:13" x14ac:dyDescent="0.25">
      <c r="G33" s="75"/>
    </row>
    <row r="34" spans="1:13" x14ac:dyDescent="0.25">
      <c r="G34" s="75"/>
    </row>
    <row r="35" spans="1:13" x14ac:dyDescent="0.25">
      <c r="G35" s="75"/>
    </row>
    <row r="36" spans="1:13" x14ac:dyDescent="0.25">
      <c r="A36" s="38" t="e">
        <f ca="1">VLOOKUP($D$3,Tablo,23,0)</f>
        <v>#N/A</v>
      </c>
      <c r="G36" s="75"/>
    </row>
    <row r="37" spans="1:13" x14ac:dyDescent="0.25">
      <c r="G37" s="75"/>
    </row>
    <row r="38" spans="1:13" x14ac:dyDescent="0.25">
      <c r="G38" s="75"/>
    </row>
    <row r="39" spans="1:13" x14ac:dyDescent="0.25">
      <c r="G39" s="75"/>
    </row>
    <row r="40" spans="1:13" x14ac:dyDescent="0.25">
      <c r="G40" s="75"/>
    </row>
    <row r="41" spans="1:13" x14ac:dyDescent="0.25">
      <c r="G41" s="75"/>
    </row>
    <row r="42" spans="1:13" x14ac:dyDescent="0.25">
      <c r="G42" s="75"/>
    </row>
    <row r="43" spans="1:13" x14ac:dyDescent="0.25">
      <c r="G43" s="75"/>
    </row>
    <row r="44" spans="1:13" x14ac:dyDescent="0.25">
      <c r="G44" s="75"/>
    </row>
    <row r="45" spans="1:13" x14ac:dyDescent="0.25">
      <c r="A45" s="6"/>
      <c r="B45" s="6"/>
      <c r="C45" s="6"/>
      <c r="D45" s="6"/>
      <c r="E45" s="6"/>
      <c r="F45" s="6"/>
      <c r="G45" s="75"/>
      <c r="H45" s="6"/>
      <c r="I45" s="6"/>
      <c r="J45" s="6"/>
      <c r="K45" s="6"/>
      <c r="M45" s="6"/>
    </row>
    <row r="46" spans="1:13" ht="15" customHeight="1" x14ac:dyDescent="0.25">
      <c r="A46" s="21"/>
      <c r="B46" s="21"/>
      <c r="C46" s="21"/>
      <c r="D46" s="21"/>
      <c r="E46" s="9" t="s">
        <v>43</v>
      </c>
      <c r="F46" s="21"/>
      <c r="G46" s="75"/>
      <c r="H46" s="21"/>
      <c r="I46" s="21"/>
      <c r="J46" s="21"/>
      <c r="K46" s="21"/>
      <c r="L46" s="9" t="s">
        <v>43</v>
      </c>
      <c r="M46" s="21"/>
    </row>
    <row r="47" spans="1:13" ht="15" customHeight="1" x14ac:dyDescent="0.25">
      <c r="A47" s="21"/>
      <c r="B47" s="21"/>
      <c r="C47" s="21"/>
      <c r="D47" s="21"/>
      <c r="E47" s="21"/>
      <c r="F47" s="21"/>
      <c r="G47" s="75"/>
      <c r="H47" s="21"/>
      <c r="I47" s="21"/>
      <c r="J47" s="21"/>
      <c r="K47" s="21"/>
      <c r="L47" s="21"/>
      <c r="M47" s="21"/>
    </row>
    <row r="49" spans="7:12" ht="15.75" x14ac:dyDescent="0.25">
      <c r="G49" s="21"/>
      <c r="H49" s="21"/>
      <c r="I49" s="21"/>
      <c r="J49" s="21"/>
      <c r="K49" s="21"/>
      <c r="L49" s="21"/>
    </row>
    <row r="50" spans="7:12" ht="15.75" x14ac:dyDescent="0.25">
      <c r="G50" s="21"/>
      <c r="H50" s="21"/>
      <c r="I50" s="21"/>
      <c r="J50" s="21"/>
      <c r="K50" s="21"/>
      <c r="L50" s="21"/>
    </row>
  </sheetData>
  <sheetProtection algorithmName="SHA-512" hashValue="YmUKYAzHu+mBgyONw19JuHM/chrGdTlyZ5LTV2M603g4xZAZhJ/ejMs9dncwD4NhEfiA4O2UkB06M+tm9lRtsA==" saltValue="N3AoiGPg8aY8O9JcK2VTCA==" spinCount="100000" sheet="1" objects="1" scenarios="1" formatCells="0" selectLockedCells="1"/>
  <mergeCells count="39">
    <mergeCell ref="B16:F16"/>
    <mergeCell ref="D30:F30"/>
    <mergeCell ref="B17:F17"/>
    <mergeCell ref="B18:F18"/>
    <mergeCell ref="B19:F19"/>
    <mergeCell ref="A25:C26"/>
    <mergeCell ref="D25:F26"/>
    <mergeCell ref="A20:A21"/>
    <mergeCell ref="B20:F21"/>
    <mergeCell ref="H15:M15"/>
    <mergeCell ref="K1:M1"/>
    <mergeCell ref="D1:F1"/>
    <mergeCell ref="A1:C2"/>
    <mergeCell ref="D24:F24"/>
    <mergeCell ref="A24:C24"/>
    <mergeCell ref="A15:F15"/>
    <mergeCell ref="H24:J24"/>
    <mergeCell ref="G1:G47"/>
    <mergeCell ref="A28:C28"/>
    <mergeCell ref="D28:F28"/>
    <mergeCell ref="A32:C32"/>
    <mergeCell ref="D32:F32"/>
    <mergeCell ref="D7:E7"/>
    <mergeCell ref="A30:C30"/>
    <mergeCell ref="H28:J28"/>
    <mergeCell ref="I20:M21"/>
    <mergeCell ref="H30:J30"/>
    <mergeCell ref="H32:J32"/>
    <mergeCell ref="I16:M16"/>
    <mergeCell ref="I17:M17"/>
    <mergeCell ref="I18:M18"/>
    <mergeCell ref="I19:M19"/>
    <mergeCell ref="K28:M28"/>
    <mergeCell ref="K30:M30"/>
    <mergeCell ref="K32:M32"/>
    <mergeCell ref="K24:M24"/>
    <mergeCell ref="H25:J26"/>
    <mergeCell ref="K25:M26"/>
    <mergeCell ref="H20:H21"/>
  </mergeCells>
  <conditionalFormatting sqref="D5:D12 F5:F6 F8:F12">
    <cfRule type="cellIs" dxfId="1" priority="4" operator="equal">
      <formula>0</formula>
    </cfRule>
  </conditionalFormatting>
  <conditionalFormatting sqref="K5:K12 M5:M6 M8:M12">
    <cfRule type="cellIs" dxfId="0" priority="1" operator="equal">
      <formula>0</formula>
    </cfRule>
  </conditionalFormatting>
  <dataValidations count="1">
    <dataValidation type="list" allowBlank="1" showInputMessage="1" showErrorMessage="1" sqref="D3" xr:uid="{00000000-0002-0000-0100-000000000000}">
      <formula1>Code_clients</formula1>
    </dataValidation>
  </dataValidations>
  <pageMargins left="0.74" right="0.83" top="0.74803149606299213" bottom="0.74803149606299213" header="0.31496062992125984" footer="0.31496062992125984"/>
  <pageSetup paperSize="9" scale="67" fitToWidth="0" orientation="landscape" r:id="rId1"/>
  <rowBreaks count="1" manualBreakCount="1">
    <brk id="4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0</xdr:col>
                    <xdr:colOff>76200</xdr:colOff>
                    <xdr:row>34</xdr:row>
                    <xdr:rowOff>19050</xdr:rowOff>
                  </from>
                  <to>
                    <xdr:col>0</xdr:col>
                    <xdr:colOff>371475</xdr:colOff>
                    <xdr:row>36</xdr:row>
                    <xdr:rowOff>180975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7</xdr:col>
                    <xdr:colOff>38100</xdr:colOff>
                    <xdr:row>34</xdr:row>
                    <xdr:rowOff>0</xdr:rowOff>
                  </from>
                  <to>
                    <xdr:col>7</xdr:col>
                    <xdr:colOff>333375</xdr:colOff>
                    <xdr:row>36</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FF0000"/>
  </sheetPr>
  <dimension ref="A1"/>
  <sheetViews>
    <sheetView showGridLines="0" showRowColHeaders="0" workbookViewId="0">
      <selection activeCell="F12" sqref="F12"/>
    </sheetView>
  </sheetViews>
  <sheetFormatPr baseColWidth="10" defaultRowHeight="15" x14ac:dyDescent="0.25"/>
  <sheetData/>
  <sheetProtection password="CC05" sheet="1" objects="1" scenarios="1" formatCells="0"/>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Duong</cp:lastModifiedBy>
  <cp:lastPrinted>2020-03-23T15:48:35Z</cp:lastPrinted>
  <dcterms:created xsi:type="dcterms:W3CDTF">2016-01-27T21:07:25Z</dcterms:created>
  <dcterms:modified xsi:type="dcterms:W3CDTF">2020-03-23T16:12:41Z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