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80" windowWidth="21720" windowHeight="13620"/>
  </bookViews>
  <sheets>
    <sheet name="Fiche PO" sheetId="1" r:id="rId1"/>
    <sheet name="Feuil2" sheetId="2" r:id="rId2"/>
    <sheet name="Feuil3" sheetId="3" r:id="rId3"/>
  </sheets>
  <definedNames>
    <definedName name="_xlnm.Print_Area" localSheetId="0">'Fiche PO'!$A$1:$H$61</definedName>
  </definedNames>
  <calcPr calcId="125725"/>
</workbook>
</file>

<file path=xl/calcChain.xml><?xml version="1.0" encoding="utf-8"?>
<calcChain xmlns="http://schemas.openxmlformats.org/spreadsheetml/2006/main">
  <c r="G27" i="1"/>
  <c r="G18"/>
  <c r="G17"/>
  <c r="G16"/>
  <c r="F28"/>
  <c r="G41" l="1"/>
  <c r="G30"/>
  <c r="G21"/>
  <c r="G23"/>
  <c r="G22"/>
  <c r="G26"/>
  <c r="G25"/>
  <c r="G24"/>
  <c r="G20"/>
  <c r="G19"/>
  <c r="C59"/>
  <c r="G58"/>
  <c r="G57"/>
  <c r="H28" l="1"/>
  <c r="D28" l="1"/>
  <c r="E28"/>
  <c r="G28" l="1"/>
  <c r="G31" s="1"/>
  <c r="G42" l="1"/>
  <c r="G51" s="1"/>
  <c r="G33"/>
  <c r="G37" l="1"/>
  <c r="G35"/>
  <c r="G49" s="1"/>
  <c r="G50"/>
  <c r="G39" l="1"/>
  <c r="G44" s="1"/>
  <c r="G45" s="1"/>
  <c r="G53"/>
  <c r="G54" s="1"/>
</calcChain>
</file>

<file path=xl/sharedStrings.xml><?xml version="1.0" encoding="utf-8"?>
<sst xmlns="http://schemas.openxmlformats.org/spreadsheetml/2006/main" count="75" uniqueCount="74">
  <si>
    <t>Demandeur :</t>
  </si>
  <si>
    <t>Cadastre N° :</t>
  </si>
  <si>
    <t>Date Devis</t>
  </si>
  <si>
    <t>Désignation Travaux</t>
  </si>
  <si>
    <t>Entreprise</t>
  </si>
  <si>
    <t>Cout Total H.T des devis</t>
  </si>
  <si>
    <t>Travaux non retenus H.T</t>
  </si>
  <si>
    <t>Travaux subventionnables H.T</t>
  </si>
  <si>
    <t>Travaux subventionnables T.T.C</t>
  </si>
  <si>
    <t>TOTAL</t>
  </si>
  <si>
    <t>Plafond ANAH des travaux subventionnables H.T</t>
  </si>
  <si>
    <t>Total subventions liées aux travaux</t>
  </si>
  <si>
    <t>% par rapport montant TTC des travaux subventionnables</t>
  </si>
  <si>
    <t>Prime accédant</t>
  </si>
  <si>
    <t>Total Ville</t>
  </si>
  <si>
    <t>Total subventions + primes</t>
  </si>
  <si>
    <t>Total subvention + primes ( Hors accédant Ville)</t>
  </si>
  <si>
    <t xml:space="preserve">Niveau de ressources: </t>
  </si>
  <si>
    <t>PROPRIETAIRE OCCUPANT</t>
  </si>
  <si>
    <t>Taux retenu</t>
  </si>
  <si>
    <t>Montant subvention ville ( Taux  20%)</t>
  </si>
  <si>
    <t>ENGAGEMENT</t>
  </si>
  <si>
    <t xml:space="preserve"> Etiquette</t>
  </si>
  <si>
    <t>DPE Existant</t>
  </si>
  <si>
    <t xml:space="preserve">           Consommation conventionnelle ( en Kwhep/m.an)</t>
  </si>
  <si>
    <t>Fait le :</t>
  </si>
  <si>
    <t>Instructeur :</t>
  </si>
  <si>
    <t xml:space="preserve">ID : </t>
  </si>
  <si>
    <t>DPE Après Travaux</t>
  </si>
  <si>
    <t>Dépense subventionnable H.T</t>
  </si>
  <si>
    <t>Montant honoraires MO ou DPE H.T</t>
  </si>
  <si>
    <t>Dépense subventionnables retenue H.T</t>
  </si>
  <si>
    <t>GAIN ENERGETIQUE en %</t>
  </si>
  <si>
    <t>Thématique:</t>
  </si>
  <si>
    <t>Adresse Logement:</t>
  </si>
  <si>
    <t>Travaux d'économie d'énergie</t>
  </si>
  <si>
    <t>% par rapport montant H.T des travaux subventionnables</t>
  </si>
  <si>
    <t>OUI</t>
  </si>
  <si>
    <t>Prime Agglo</t>
  </si>
  <si>
    <t>Total Agglo</t>
  </si>
  <si>
    <t>Prime  "Habiter mieux"</t>
  </si>
  <si>
    <t>Travaux de Précarité énergétique</t>
  </si>
  <si>
    <t>Menuiseries</t>
  </si>
  <si>
    <t>XXXXX</t>
  </si>
  <si>
    <t>VMC et Robinet thermostatique</t>
  </si>
  <si>
    <t>Très modeste</t>
  </si>
  <si>
    <t>Montant ANAH subventions Travaux</t>
  </si>
  <si>
    <t>Total ANAH</t>
  </si>
  <si>
    <t xml:space="preserve">zone bleu </t>
  </si>
  <si>
    <t xml:space="preserve">zone jaune </t>
  </si>
  <si>
    <t xml:space="preserve">zone verte </t>
  </si>
  <si>
    <t>subvention agglo</t>
  </si>
  <si>
    <t>sinon on rabaisse la prime accédant en G47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</si>
  <si>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</si>
  <si>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 très modeste le montant des subventions ne peut être supérieur à 100% du montant ttc H28</t>
  </si>
  <si>
    <t xml:space="preserve">Cette cellule doit répondre à trois conditions voir G12, </t>
  </si>
  <si>
    <t>si modeste le montant des subventions ne peut être supérieur à 80% du montant ttc H28</t>
  </si>
  <si>
    <t>si majoré ville le montant des subventions ne peut être supérieur à 80% du montant ttc H28</t>
  </si>
  <si>
    <t>Si le montant des subventions sont trop élevés , on abaisse en premier lieu la prime accédant</t>
  </si>
  <si>
    <r>
      <rPr>
        <b/>
        <sz val="11"/>
        <color theme="1"/>
        <rFont val="Calibri"/>
        <family val="2"/>
        <scheme val="minor"/>
      </rPr>
      <t>zone violette</t>
    </r>
    <r>
      <rPr>
        <sz val="11"/>
        <color theme="1"/>
        <rFont val="Calibri"/>
        <family val="2"/>
        <scheme val="minor"/>
      </rPr>
      <t xml:space="preserve"> total subvention G49+G50+G51</t>
    </r>
  </si>
  <si>
    <t>subvention ANAH G35+G41</t>
  </si>
  <si>
    <r>
      <rPr>
        <b/>
        <sz val="11"/>
        <color theme="1"/>
        <rFont val="Calibri"/>
        <family val="2"/>
        <scheme val="minor"/>
      </rPr>
      <t>zone rouge</t>
    </r>
    <r>
      <rPr>
        <sz val="11"/>
        <color theme="1"/>
        <rFont val="Calibri"/>
        <family val="2"/>
        <scheme val="minor"/>
      </rPr>
      <t xml:space="preserve"> total subvention G53 exprimé en pourcentage par rapport au total des travaux ttc en H28</t>
    </r>
  </si>
  <si>
    <t>Ce que je veux faire , c'est que G47 se calcule automatiquement dès lors qu'on lui dit "OUI" en F47, si c'est "NON" donc 0</t>
  </si>
  <si>
    <t>subvention ville en aucun cas la somme G37+G47 de peut être supérieure à 15000 en G50</t>
  </si>
  <si>
    <t xml:space="preserve">&lt;= sous total subvention liées exclusivement aux travaux </t>
  </si>
  <si>
    <t>&lt;= Prime ANAH</t>
  </si>
  <si>
    <t>&lt;= Prime Agglo</t>
  </si>
  <si>
    <t>&lt;=sous total subventions + primes</t>
  </si>
  <si>
    <t>&lt;= Pourcentage HT des travaux subventionnables</t>
  </si>
  <si>
    <t xml:space="preserve">&lt;= Prime accédant ville </t>
  </si>
  <si>
    <t>&lt;= subvention ANAH</t>
  </si>
  <si>
    <t>&lt;= subvention ville</t>
  </si>
  <si>
    <t>&lt;=honoraire expertise énergétique ou maitrise d'ouvrage</t>
  </si>
  <si>
    <t>si les conditions ne sont pas dépassé : 8000 et si ça dépasse soit à 80% , soit à 100% le calcul en G47 doit se faire automatiquement.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</si>
</sst>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5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Font="1" applyBorder="1" applyAlignment="1">
      <alignment wrapText="1"/>
    </xf>
    <xf numFmtId="0" fontId="0" fillId="0" borderId="0" xfId="0" applyFont="1" applyBorder="1" applyAlignment="1"/>
    <xf numFmtId="164" fontId="0" fillId="0" borderId="1" xfId="1" applyNumberFormat="1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13" xfId="1" applyNumberFormat="1" applyFont="1" applyBorder="1"/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20" xfId="0" applyFont="1" applyBorder="1"/>
    <xf numFmtId="0" fontId="2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6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164" fontId="0" fillId="0" borderId="21" xfId="1" applyNumberFormat="1" applyFont="1" applyBorder="1"/>
    <xf numFmtId="164" fontId="2" fillId="0" borderId="21" xfId="1" applyNumberFormat="1" applyFont="1" applyBorder="1"/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164" fontId="6" fillId="3" borderId="1" xfId="1" applyNumberFormat="1" applyFont="1" applyFill="1" applyBorder="1"/>
    <xf numFmtId="0" fontId="0" fillId="3" borderId="17" xfId="0" applyFill="1" applyBorder="1"/>
    <xf numFmtId="0" fontId="0" fillId="3" borderId="18" xfId="0" applyFill="1" applyBorder="1"/>
    <xf numFmtId="164" fontId="0" fillId="3" borderId="16" xfId="1" applyNumberFormat="1" applyFont="1" applyFill="1" applyBorder="1"/>
    <xf numFmtId="0" fontId="0" fillId="4" borderId="5" xfId="0" applyFill="1" applyBorder="1"/>
    <xf numFmtId="0" fontId="0" fillId="4" borderId="6" xfId="0" applyFill="1" applyBorder="1"/>
    <xf numFmtId="164" fontId="0" fillId="4" borderId="15" xfId="0" applyNumberFormat="1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164" fontId="0" fillId="5" borderId="1" xfId="1" applyNumberFormat="1" applyFont="1" applyFill="1" applyBorder="1"/>
    <xf numFmtId="0" fontId="0" fillId="5" borderId="22" xfId="0" applyFill="1" applyBorder="1"/>
    <xf numFmtId="0" fontId="0" fillId="5" borderId="23" xfId="0" applyFill="1" applyBorder="1"/>
    <xf numFmtId="164" fontId="0" fillId="5" borderId="21" xfId="1" applyNumberFormat="1" applyFont="1" applyFill="1" applyBorder="1"/>
    <xf numFmtId="0" fontId="0" fillId="6" borderId="11" xfId="0" applyFill="1" applyBorder="1" applyAlignment="1">
      <alignment wrapText="1"/>
    </xf>
    <xf numFmtId="0" fontId="0" fillId="0" borderId="25" xfId="0" applyBorder="1" applyAlignment="1">
      <alignment horizontal="left" vertical="center" wrapText="1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0" borderId="28" xfId="0" applyFont="1" applyBorder="1" applyAlignment="1">
      <alignment horizontal="left"/>
    </xf>
    <xf numFmtId="44" fontId="0" fillId="0" borderId="5" xfId="1" applyFont="1" applyBorder="1" applyAlignment="1">
      <alignment horizontal="center"/>
    </xf>
    <xf numFmtId="9" fontId="0" fillId="0" borderId="15" xfId="2" applyFont="1" applyBorder="1"/>
    <xf numFmtId="0" fontId="5" fillId="0" borderId="2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9" fontId="0" fillId="2" borderId="1" xfId="2" applyFont="1" applyFill="1" applyBorder="1"/>
    <xf numFmtId="44" fontId="0" fillId="0" borderId="31" xfId="1" applyFont="1" applyBorder="1"/>
    <xf numFmtId="44" fontId="0" fillId="0" borderId="1" xfId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2" fillId="6" borderId="10" xfId="0" applyFont="1" applyFill="1" applyBorder="1"/>
    <xf numFmtId="0" fontId="0" fillId="0" borderId="0" xfId="0" applyFill="1"/>
    <xf numFmtId="0" fontId="0" fillId="0" borderId="0" xfId="0" applyFill="1" applyBorder="1"/>
    <xf numFmtId="0" fontId="2" fillId="3" borderId="2" xfId="0" applyFont="1" applyFill="1" applyBorder="1" applyAlignment="1" applyProtection="1">
      <protection locked="0"/>
    </xf>
    <xf numFmtId="0" fontId="0" fillId="3" borderId="8" xfId="0" applyFont="1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protection locked="0"/>
    </xf>
    <xf numFmtId="0" fontId="0" fillId="3" borderId="9" xfId="0" applyFont="1" applyFill="1" applyBorder="1" applyAlignment="1" applyProtection="1">
      <protection locked="0"/>
    </xf>
    <xf numFmtId="0" fontId="2" fillId="3" borderId="8" xfId="0" applyFont="1" applyFill="1" applyBorder="1" applyAlignment="1" applyProtection="1">
      <alignment horizontal="left"/>
      <protection locked="0"/>
    </xf>
    <xf numFmtId="0" fontId="2" fillId="3" borderId="0" xfId="0" applyFont="1" applyFill="1" applyBorder="1" applyAlignment="1" applyProtection="1">
      <alignment horizontal="left"/>
      <protection locked="0"/>
    </xf>
    <xf numFmtId="0" fontId="2" fillId="3" borderId="5" xfId="0" applyFont="1" applyFill="1" applyBorder="1" applyAlignment="1" applyProtection="1">
      <alignment horizontal="left"/>
      <protection locked="0"/>
    </xf>
    <xf numFmtId="0" fontId="2" fillId="3" borderId="6" xfId="0" applyFont="1" applyFill="1" applyBorder="1" applyAlignment="1" applyProtection="1">
      <alignment horizontal="center"/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8" fillId="0" borderId="20" xfId="0" applyFont="1" applyBorder="1" applyProtection="1">
      <protection locked="0"/>
    </xf>
    <xf numFmtId="0" fontId="0" fillId="6" borderId="11" xfId="0" applyFill="1" applyBorder="1" applyProtection="1">
      <protection locked="0"/>
    </xf>
    <xf numFmtId="0" fontId="2" fillId="6" borderId="12" xfId="0" applyFont="1" applyFill="1" applyBorder="1" applyProtection="1">
      <protection locked="0"/>
    </xf>
    <xf numFmtId="14" fontId="0" fillId="0" borderId="30" xfId="0" applyNumberFormat="1" applyBorder="1" applyProtection="1">
      <protection locked="0"/>
    </xf>
    <xf numFmtId="0" fontId="0" fillId="0" borderId="31" xfId="0" applyBorder="1" applyProtection="1">
      <protection locked="0"/>
    </xf>
    <xf numFmtId="44" fontId="0" fillId="0" borderId="31" xfId="1" applyFont="1" applyBorder="1" applyProtection="1">
      <protection locked="0"/>
    </xf>
    <xf numFmtId="0" fontId="0" fillId="0" borderId="20" xfId="0" applyBorder="1" applyProtection="1">
      <protection locked="0"/>
    </xf>
    <xf numFmtId="44" fontId="0" fillId="0" borderId="20" xfId="1" applyFont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27" xfId="0" applyBorder="1" applyProtection="1">
      <protection locked="0"/>
    </xf>
    <xf numFmtId="44" fontId="0" fillId="0" borderId="27" xfId="1" applyFont="1" applyBorder="1" applyProtection="1">
      <protection locked="0"/>
    </xf>
    <xf numFmtId="44" fontId="0" fillId="0" borderId="36" xfId="1" applyFont="1" applyBorder="1" applyProtection="1">
      <protection locked="0"/>
    </xf>
    <xf numFmtId="44" fontId="0" fillId="0" borderId="34" xfId="1" applyFont="1" applyBorder="1" applyProtection="1">
      <protection locked="0"/>
    </xf>
    <xf numFmtId="164" fontId="0" fillId="0" borderId="21" xfId="1" applyNumberFormat="1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14" xfId="1" applyNumberFormat="1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164" fontId="0" fillId="0" borderId="13" xfId="1" applyNumberFormat="1" applyFont="1" applyBorder="1" applyProtection="1">
      <protection locked="0"/>
    </xf>
    <xf numFmtId="0" fontId="0" fillId="0" borderId="14" xfId="0" applyBorder="1" applyProtection="1">
      <protection locked="0"/>
    </xf>
    <xf numFmtId="14" fontId="0" fillId="0" borderId="11" xfId="0" applyNumberFormat="1" applyBorder="1" applyAlignment="1" applyProtection="1">
      <alignment horizontal="left"/>
      <protection locked="0"/>
    </xf>
    <xf numFmtId="0" fontId="0" fillId="0" borderId="32" xfId="0" applyBorder="1" applyAlignment="1">
      <alignment horizontal="left"/>
    </xf>
    <xf numFmtId="0" fontId="2" fillId="0" borderId="32" xfId="0" applyFont="1" applyBorder="1" applyAlignment="1">
      <alignment horizontal="left"/>
    </xf>
    <xf numFmtId="44" fontId="0" fillId="0" borderId="37" xfId="1" applyFont="1" applyBorder="1" applyProtection="1">
      <protection locked="0"/>
    </xf>
    <xf numFmtId="0" fontId="0" fillId="0" borderId="35" xfId="0" applyBorder="1" applyAlignment="1">
      <alignment horizontal="left"/>
    </xf>
    <xf numFmtId="0" fontId="2" fillId="0" borderId="35" xfId="0" applyFont="1" applyBorder="1" applyAlignment="1">
      <alignment horizontal="left"/>
    </xf>
    <xf numFmtId="0" fontId="0" fillId="0" borderId="7" xfId="0" applyBorder="1" applyAlignment="1">
      <alignment horizontal="left" vertical="center" wrapText="1"/>
    </xf>
    <xf numFmtId="0" fontId="0" fillId="0" borderId="6" xfId="0" applyBorder="1" applyProtection="1">
      <protection locked="0"/>
    </xf>
    <xf numFmtId="0" fontId="0" fillId="0" borderId="23" xfId="0" applyBorder="1" applyAlignment="1">
      <alignment horizontal="left"/>
    </xf>
    <xf numFmtId="0" fontId="2" fillId="0" borderId="23" xfId="0" applyFont="1" applyBorder="1" applyAlignment="1">
      <alignment horizontal="left"/>
    </xf>
    <xf numFmtId="9" fontId="0" fillId="7" borderId="15" xfId="2" applyNumberFormat="1" applyFont="1" applyFill="1" applyBorder="1" applyAlignment="1" applyProtection="1">
      <alignment horizontal="right"/>
      <protection locked="0"/>
    </xf>
    <xf numFmtId="0" fontId="2" fillId="7" borderId="11" xfId="0" applyFont="1" applyFill="1" applyBorder="1" applyAlignment="1" applyProtection="1">
      <alignment horizontal="left" vertical="center"/>
      <protection locked="0"/>
    </xf>
    <xf numFmtId="0" fontId="2" fillId="7" borderId="12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center"/>
      <protection locked="0"/>
    </xf>
    <xf numFmtId="164" fontId="0" fillId="0" borderId="16" xfId="1" applyNumberFormat="1" applyFont="1" applyBorder="1" applyAlignment="1">
      <alignment horizontal="right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9" fontId="0" fillId="0" borderId="25" xfId="0" applyNumberFormat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0" fontId="0" fillId="8" borderId="3" xfId="0" applyFont="1" applyFill="1" applyBorder="1" applyAlignment="1" applyProtection="1">
      <alignment horizontal="center"/>
      <protection locked="0"/>
    </xf>
    <xf numFmtId="0" fontId="0" fillId="8" borderId="4" xfId="0" applyFont="1" applyFill="1" applyBorder="1" applyAlignment="1" applyProtection="1">
      <alignment horizontal="center"/>
      <protection locked="0"/>
    </xf>
    <xf numFmtId="0" fontId="2" fillId="8" borderId="0" xfId="0" applyFont="1" applyFill="1" applyBorder="1" applyAlignment="1" applyProtection="1">
      <alignment horizontal="center"/>
      <protection locked="0"/>
    </xf>
    <xf numFmtId="0" fontId="2" fillId="8" borderId="9" xfId="0" applyFont="1" applyFill="1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6" fontId="0" fillId="3" borderId="18" xfId="0" applyNumberFormat="1" applyFill="1" applyBorder="1"/>
    <xf numFmtId="0" fontId="0" fillId="3" borderId="19" xfId="0" applyFill="1" applyBorder="1"/>
    <xf numFmtId="0" fontId="0" fillId="10" borderId="5" xfId="0" applyFill="1" applyBorder="1"/>
    <xf numFmtId="6" fontId="0" fillId="10" borderId="6" xfId="0" applyNumberFormat="1" applyFill="1" applyBorder="1"/>
    <xf numFmtId="0" fontId="0" fillId="10" borderId="6" xfId="0" applyFill="1" applyBorder="1"/>
    <xf numFmtId="0" fontId="0" fillId="10" borderId="7" xfId="0" applyFill="1" applyBorder="1"/>
    <xf numFmtId="164" fontId="0" fillId="10" borderId="15" xfId="1" applyNumberFormat="1" applyFont="1" applyFill="1" applyBorder="1"/>
    <xf numFmtId="164" fontId="0" fillId="5" borderId="1" xfId="1" applyNumberFormat="1" applyFont="1" applyFill="1" applyBorder="1" applyProtection="1">
      <protection locked="0"/>
    </xf>
    <xf numFmtId="0" fontId="0" fillId="5" borderId="0" xfId="0" applyFill="1"/>
    <xf numFmtId="0" fontId="0" fillId="3" borderId="0" xfId="0" applyFill="1"/>
    <xf numFmtId="0" fontId="0" fillId="4" borderId="0" xfId="0" applyFill="1"/>
    <xf numFmtId="0" fontId="6" fillId="9" borderId="2" xfId="0" applyFont="1" applyFill="1" applyBorder="1"/>
    <xf numFmtId="0" fontId="6" fillId="9" borderId="3" xfId="0" applyFont="1" applyFill="1" applyBorder="1"/>
    <xf numFmtId="164" fontId="6" fillId="9" borderId="13" xfId="0" applyNumberFormat="1" applyFont="1" applyFill="1" applyBorder="1"/>
    <xf numFmtId="0" fontId="0" fillId="9" borderId="0" xfId="0" applyFill="1"/>
    <xf numFmtId="0" fontId="0" fillId="2" borderId="0" xfId="0" applyFill="1"/>
    <xf numFmtId="0" fontId="2" fillId="11" borderId="12" xfId="0" applyFont="1" applyFill="1" applyBorder="1" applyAlignment="1">
      <alignment horizontal="center" vertical="center"/>
    </xf>
    <xf numFmtId="0" fontId="2" fillId="4" borderId="0" xfId="0" applyFont="1" applyFill="1"/>
    <xf numFmtId="0" fontId="2" fillId="3" borderId="0" xfId="0" applyFont="1" applyFill="1"/>
    <xf numFmtId="0" fontId="2" fillId="5" borderId="0" xfId="0" applyFont="1" applyFill="1"/>
    <xf numFmtId="0" fontId="2" fillId="0" borderId="0" xfId="0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38</xdr:row>
      <xdr:rowOff>57150</xdr:rowOff>
    </xdr:from>
    <xdr:to>
      <xdr:col>1</xdr:col>
      <xdr:colOff>1781174</xdr:colOff>
      <xdr:row>48</xdr:row>
      <xdr:rowOff>161925</xdr:rowOff>
    </xdr:to>
    <xdr:sp macro="" textlink="">
      <xdr:nvSpPr>
        <xdr:cNvPr id="2" name="Bulle ronde 1"/>
        <xdr:cNvSpPr/>
      </xdr:nvSpPr>
      <xdr:spPr>
        <a:xfrm>
          <a:off x="38100" y="7848600"/>
          <a:ext cx="2562224" cy="2114550"/>
        </a:xfrm>
        <a:prstGeom prst="wedgeEllipseCallout">
          <a:avLst>
            <a:gd name="adj1" fmla="val 234100"/>
            <a:gd name="adj2" fmla="val 27040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390525</xdr:colOff>
      <xdr:row>39</xdr:row>
      <xdr:rowOff>200024</xdr:rowOff>
    </xdr:from>
    <xdr:ext cx="2190749" cy="1666875"/>
    <xdr:sp macro="" textlink="">
      <xdr:nvSpPr>
        <xdr:cNvPr id="3" name="ZoneTexte 2"/>
        <xdr:cNvSpPr txBox="1"/>
      </xdr:nvSpPr>
      <xdr:spPr>
        <a:xfrm>
          <a:off x="390525" y="8191499"/>
          <a:ext cx="219074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cellule g47 prime accédant qui est de 8000 euro  si acquéreur</a:t>
          </a:r>
          <a:r>
            <a:rPr lang="fr-FR" sz="1100" baseline="0"/>
            <a:t> éligible à cette prime,</a:t>
          </a:r>
          <a:r>
            <a:rPr lang="fr-FR" sz="1100"/>
            <a:t> mais  elle peut être de moins si dépassement de conditions comme c'est le cas ici g54 est à 105% alors que le max est 100% </a:t>
          </a:r>
        </a:p>
      </xdr:txBody>
    </xdr:sp>
    <xdr:clientData/>
  </xdr:oneCellAnchor>
  <xdr:twoCellAnchor>
    <xdr:from>
      <xdr:col>0</xdr:col>
      <xdr:colOff>180976</xdr:colOff>
      <xdr:row>61</xdr:row>
      <xdr:rowOff>9524</xdr:rowOff>
    </xdr:from>
    <xdr:to>
      <xdr:col>2</xdr:col>
      <xdr:colOff>400051</xdr:colOff>
      <xdr:row>68</xdr:row>
      <xdr:rowOff>114299</xdr:rowOff>
    </xdr:to>
    <xdr:sp macro="" textlink="">
      <xdr:nvSpPr>
        <xdr:cNvPr id="4" name="Bulle ronde 3"/>
        <xdr:cNvSpPr/>
      </xdr:nvSpPr>
      <xdr:spPr>
        <a:xfrm>
          <a:off x="180976" y="12363449"/>
          <a:ext cx="3028950" cy="1438275"/>
        </a:xfrm>
        <a:prstGeom prst="wedgeEllipseCallout">
          <a:avLst>
            <a:gd name="adj1" fmla="val 186645"/>
            <a:gd name="adj2" fmla="val -152220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638175</xdr:colOff>
      <xdr:row>61</xdr:row>
      <xdr:rowOff>180974</xdr:rowOff>
    </xdr:from>
    <xdr:ext cx="1828800" cy="1181101"/>
    <xdr:sp macro="" textlink="">
      <xdr:nvSpPr>
        <xdr:cNvPr id="5" name="ZoneTexte 4"/>
        <xdr:cNvSpPr txBox="1"/>
      </xdr:nvSpPr>
      <xdr:spPr>
        <a:xfrm>
          <a:off x="638175" y="12534899"/>
          <a:ext cx="1828800" cy="11811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G55 cette cellule calcule le pourcentage  total ttc , des subventions  additionnées  en G53 par rapport au montant global des travaux ttc en G28</a:t>
          </a:r>
        </a:p>
      </xdr:txBody>
    </xdr:sp>
    <xdr:clientData/>
  </xdr:oneCellAnchor>
  <xdr:twoCellAnchor>
    <xdr:from>
      <xdr:col>7</xdr:col>
      <xdr:colOff>457200</xdr:colOff>
      <xdr:row>47</xdr:row>
      <xdr:rowOff>9524</xdr:rowOff>
    </xdr:from>
    <xdr:to>
      <xdr:col>10</xdr:col>
      <xdr:colOff>95250</xdr:colOff>
      <xdr:row>53</xdr:row>
      <xdr:rowOff>19050</xdr:rowOff>
    </xdr:to>
    <xdr:sp macro="" textlink="">
      <xdr:nvSpPr>
        <xdr:cNvPr id="6" name="Bulle ronde 5"/>
        <xdr:cNvSpPr/>
      </xdr:nvSpPr>
      <xdr:spPr>
        <a:xfrm>
          <a:off x="8458200" y="9610724"/>
          <a:ext cx="2019300" cy="1190626"/>
        </a:xfrm>
        <a:prstGeom prst="wedgeEllipseCallout">
          <a:avLst>
            <a:gd name="adj1" fmla="val -126860"/>
            <a:gd name="adj2" fmla="val -54468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7</xdr:col>
      <xdr:colOff>647700</xdr:colOff>
      <xdr:row>48</xdr:row>
      <xdr:rowOff>19049</xdr:rowOff>
    </xdr:from>
    <xdr:ext cx="1638300" cy="828676"/>
    <xdr:sp macro="" textlink="">
      <xdr:nvSpPr>
        <xdr:cNvPr id="7" name="ZoneTexte 6"/>
        <xdr:cNvSpPr txBox="1"/>
      </xdr:nvSpPr>
      <xdr:spPr>
        <a:xfrm>
          <a:off x="8648700" y="9820274"/>
          <a:ext cx="1638300" cy="8286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F47 petit menu déroulant qui doit servir à dire si la personne est éligible à la prime accédant ou non </a:t>
          </a:r>
        </a:p>
      </xdr:txBody>
    </xdr:sp>
    <xdr:clientData/>
  </xdr:oneCellAnchor>
  <xdr:twoCellAnchor>
    <xdr:from>
      <xdr:col>0</xdr:col>
      <xdr:colOff>523875</xdr:colOff>
      <xdr:row>20</xdr:row>
      <xdr:rowOff>47625</xdr:rowOff>
    </xdr:from>
    <xdr:to>
      <xdr:col>1</xdr:col>
      <xdr:colOff>1162050</xdr:colOff>
      <xdr:row>25</xdr:row>
      <xdr:rowOff>180975</xdr:rowOff>
    </xdr:to>
    <xdr:sp macro="" textlink="">
      <xdr:nvSpPr>
        <xdr:cNvPr id="8" name="Bulle ronde 7"/>
        <xdr:cNvSpPr/>
      </xdr:nvSpPr>
      <xdr:spPr>
        <a:xfrm>
          <a:off x="523875" y="4333875"/>
          <a:ext cx="1457325" cy="1085850"/>
        </a:xfrm>
        <a:prstGeom prst="wedgeEllipseCallout">
          <a:avLst>
            <a:gd name="adj1" fmla="val 25214"/>
            <a:gd name="adj2" fmla="val -236595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790575</xdr:colOff>
      <xdr:row>21</xdr:row>
      <xdr:rowOff>28574</xdr:rowOff>
    </xdr:from>
    <xdr:to>
      <xdr:col>1</xdr:col>
      <xdr:colOff>1009650</xdr:colOff>
      <xdr:row>26</xdr:row>
      <xdr:rowOff>0</xdr:rowOff>
    </xdr:to>
    <xdr:sp macro="" textlink="">
      <xdr:nvSpPr>
        <xdr:cNvPr id="9" name="ZoneTexte 8"/>
        <xdr:cNvSpPr txBox="1"/>
      </xdr:nvSpPr>
      <xdr:spPr>
        <a:xfrm>
          <a:off x="790575" y="4505324"/>
          <a:ext cx="1038225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Menu déroulant Thématique de travaux </a:t>
          </a:r>
        </a:p>
      </xdr:txBody>
    </xdr:sp>
    <xdr:clientData/>
  </xdr:twoCellAnchor>
  <xdr:twoCellAnchor>
    <xdr:from>
      <xdr:col>8</xdr:col>
      <xdr:colOff>209550</xdr:colOff>
      <xdr:row>12</xdr:row>
      <xdr:rowOff>114300</xdr:rowOff>
    </xdr:from>
    <xdr:to>
      <xdr:col>10</xdr:col>
      <xdr:colOff>647700</xdr:colOff>
      <xdr:row>15</xdr:row>
      <xdr:rowOff>57150</xdr:rowOff>
    </xdr:to>
    <xdr:sp macro="" textlink="">
      <xdr:nvSpPr>
        <xdr:cNvPr id="10" name="Bulle ronde 9"/>
        <xdr:cNvSpPr/>
      </xdr:nvSpPr>
      <xdr:spPr>
        <a:xfrm>
          <a:off x="9067800" y="2476500"/>
          <a:ext cx="1962150" cy="914400"/>
        </a:xfrm>
        <a:prstGeom prst="wedgeEllipseCallout">
          <a:avLst>
            <a:gd name="adj1" fmla="val -134932"/>
            <a:gd name="adj2" fmla="val -66779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600075</xdr:colOff>
      <xdr:row>13</xdr:row>
      <xdr:rowOff>76200</xdr:rowOff>
    </xdr:from>
    <xdr:to>
      <xdr:col>10</xdr:col>
      <xdr:colOff>381000</xdr:colOff>
      <xdr:row>14</xdr:row>
      <xdr:rowOff>533400</xdr:rowOff>
    </xdr:to>
    <xdr:sp macro="" textlink="">
      <xdr:nvSpPr>
        <xdr:cNvPr id="11" name="ZoneTexte 10"/>
        <xdr:cNvSpPr txBox="1"/>
      </xdr:nvSpPr>
      <xdr:spPr>
        <a:xfrm>
          <a:off x="9458325" y="2628900"/>
          <a:ext cx="1304925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Menu déroulant catégorie de niveau de ressources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2"/>
  <sheetViews>
    <sheetView tabSelected="1" showWhiteSpace="0" topLeftCell="A62" zoomScaleNormal="100" workbookViewId="0">
      <selection activeCell="G87" sqref="G87"/>
    </sheetView>
  </sheetViews>
  <sheetFormatPr baseColWidth="10" defaultRowHeight="15"/>
  <cols>
    <col min="1" max="1" width="12.28515625" bestFit="1" customWidth="1"/>
    <col min="2" max="2" width="29.85546875" customWidth="1"/>
    <col min="3" max="3" width="27.140625" customWidth="1"/>
    <col min="4" max="4" width="13" customWidth="1"/>
    <col min="5" max="6" width="12.28515625" customWidth="1"/>
    <col min="7" max="7" width="13.140625" customWidth="1"/>
    <col min="8" max="8" width="12.85546875" customWidth="1"/>
  </cols>
  <sheetData>
    <row r="1" spans="1:9" ht="15.75" thickBot="1"/>
    <row r="2" spans="1:9">
      <c r="E2" s="116"/>
      <c r="F2" s="117"/>
      <c r="G2" s="118"/>
      <c r="H2" s="119"/>
    </row>
    <row r="3" spans="1:9" ht="15.75" thickBot="1">
      <c r="E3" s="120"/>
      <c r="F3" s="121"/>
      <c r="G3" s="121"/>
      <c r="H3" s="122"/>
    </row>
    <row r="5" spans="1:9" ht="15.75" thickBot="1">
      <c r="H5" s="1"/>
      <c r="I5" s="1"/>
    </row>
    <row r="6" spans="1:9" ht="15.75">
      <c r="A6" s="19"/>
      <c r="B6" s="76"/>
      <c r="D6" s="66" t="s">
        <v>0</v>
      </c>
      <c r="E6" s="135"/>
      <c r="F6" s="135"/>
      <c r="G6" s="135"/>
      <c r="H6" s="136"/>
      <c r="I6" s="6"/>
    </row>
    <row r="7" spans="1:9" ht="15.75">
      <c r="A7" s="129" t="s">
        <v>18</v>
      </c>
      <c r="B7" s="130"/>
      <c r="D7" s="67"/>
      <c r="E7" s="68"/>
      <c r="F7" s="68"/>
      <c r="G7" s="69"/>
      <c r="H7" s="70"/>
      <c r="I7" s="2"/>
    </row>
    <row r="8" spans="1:9">
      <c r="A8" s="131"/>
      <c r="B8" s="131"/>
      <c r="D8" s="71" t="s">
        <v>34</v>
      </c>
      <c r="E8" s="72"/>
      <c r="F8" s="137"/>
      <c r="G8" s="137"/>
      <c r="H8" s="138"/>
      <c r="I8" s="6"/>
    </row>
    <row r="9" spans="1:9">
      <c r="B9" s="123" t="s">
        <v>21</v>
      </c>
      <c r="C9" s="124"/>
      <c r="D9" s="67"/>
      <c r="E9" s="68"/>
      <c r="F9" s="68"/>
      <c r="G9" s="69"/>
      <c r="H9" s="70"/>
      <c r="I9" s="2"/>
    </row>
    <row r="10" spans="1:9" ht="15.75" thickBot="1">
      <c r="B10" s="123"/>
      <c r="C10" s="124"/>
      <c r="D10" s="73" t="s">
        <v>1</v>
      </c>
      <c r="E10" s="112"/>
      <c r="F10" s="74"/>
      <c r="G10" s="74"/>
      <c r="H10" s="75"/>
      <c r="I10" s="7"/>
    </row>
    <row r="11" spans="1:9" ht="15.75" thickBot="1">
      <c r="I11" s="64"/>
    </row>
    <row r="12" spans="1:9" ht="15.75" thickBot="1">
      <c r="A12" s="63" t="s">
        <v>33</v>
      </c>
      <c r="B12" s="110" t="s">
        <v>41</v>
      </c>
      <c r="C12" s="77"/>
      <c r="D12" s="63" t="s">
        <v>17</v>
      </c>
      <c r="E12" s="43"/>
      <c r="F12" s="43"/>
      <c r="G12" s="111" t="s">
        <v>45</v>
      </c>
      <c r="H12" s="78" t="s">
        <v>27</v>
      </c>
      <c r="I12" s="65"/>
    </row>
    <row r="13" spans="1:9">
      <c r="I13" s="64"/>
    </row>
    <row r="14" spans="1:9" ht="15.75" thickBot="1"/>
    <row r="15" spans="1:9" ht="45.75" thickBot="1">
      <c r="A15" s="17" t="s">
        <v>2</v>
      </c>
      <c r="B15" s="18" t="s">
        <v>3</v>
      </c>
      <c r="C15" s="18" t="s">
        <v>4</v>
      </c>
      <c r="D15" s="17" t="s">
        <v>5</v>
      </c>
      <c r="E15" s="17" t="s">
        <v>6</v>
      </c>
      <c r="F15" s="17" t="s">
        <v>35</v>
      </c>
      <c r="G15" s="23" t="s">
        <v>7</v>
      </c>
      <c r="H15" s="17" t="s">
        <v>8</v>
      </c>
    </row>
    <row r="16" spans="1:9">
      <c r="A16" s="79">
        <v>42312</v>
      </c>
      <c r="B16" s="80" t="s">
        <v>42</v>
      </c>
      <c r="C16" s="80" t="s">
        <v>43</v>
      </c>
      <c r="D16" s="81">
        <v>20000</v>
      </c>
      <c r="E16" s="81"/>
      <c r="F16" s="81">
        <v>20000</v>
      </c>
      <c r="G16" s="57">
        <f>D16-E16</f>
        <v>20000</v>
      </c>
      <c r="H16" s="88">
        <v>22000</v>
      </c>
    </row>
    <row r="17" spans="1:8">
      <c r="A17" s="79">
        <v>42341</v>
      </c>
      <c r="B17" s="82" t="s">
        <v>44</v>
      </c>
      <c r="C17" s="80" t="s">
        <v>43</v>
      </c>
      <c r="D17" s="83">
        <v>1200</v>
      </c>
      <c r="E17" s="83"/>
      <c r="F17" s="81">
        <v>1200</v>
      </c>
      <c r="G17" s="57">
        <f>D17-E17</f>
        <v>1200</v>
      </c>
      <c r="H17" s="89">
        <v>1440</v>
      </c>
    </row>
    <row r="18" spans="1:8">
      <c r="A18" s="79"/>
      <c r="B18" s="82"/>
      <c r="C18" s="80"/>
      <c r="D18" s="83"/>
      <c r="E18" s="83"/>
      <c r="F18" s="81"/>
      <c r="G18" s="57">
        <f>D18-E18</f>
        <v>0</v>
      </c>
      <c r="H18" s="89"/>
    </row>
    <row r="19" spans="1:8">
      <c r="A19" s="79"/>
      <c r="B19" s="82"/>
      <c r="C19" s="80"/>
      <c r="D19" s="83"/>
      <c r="E19" s="83"/>
      <c r="F19" s="81"/>
      <c r="G19" s="57">
        <f>$D$19-$E$19</f>
        <v>0</v>
      </c>
      <c r="H19" s="89">
        <v>0</v>
      </c>
    </row>
    <row r="20" spans="1:8">
      <c r="A20" s="79"/>
      <c r="B20" s="82"/>
      <c r="C20" s="80"/>
      <c r="D20" s="83"/>
      <c r="E20" s="83"/>
      <c r="F20" s="81"/>
      <c r="G20" s="57">
        <f>$D$20-$E$20</f>
        <v>0</v>
      </c>
      <c r="H20" s="89">
        <v>0</v>
      </c>
    </row>
    <row r="21" spans="1:8">
      <c r="A21" s="79"/>
      <c r="B21" s="82"/>
      <c r="C21" s="80"/>
      <c r="D21" s="83"/>
      <c r="E21" s="83"/>
      <c r="F21" s="81"/>
      <c r="G21" s="57">
        <f>$D$21-$E$21</f>
        <v>0</v>
      </c>
      <c r="H21" s="89">
        <v>0</v>
      </c>
    </row>
    <row r="22" spans="1:8">
      <c r="A22" s="84"/>
      <c r="B22" s="82"/>
      <c r="C22" s="82"/>
      <c r="D22" s="83"/>
      <c r="E22" s="83"/>
      <c r="F22" s="81"/>
      <c r="G22" s="57">
        <f>$D$22-$E$22</f>
        <v>0</v>
      </c>
      <c r="H22" s="89">
        <v>0</v>
      </c>
    </row>
    <row r="23" spans="1:8">
      <c r="A23" s="84"/>
      <c r="B23" s="82"/>
      <c r="C23" s="82"/>
      <c r="D23" s="83"/>
      <c r="E23" s="83"/>
      <c r="F23" s="81"/>
      <c r="G23" s="57">
        <f>$D$23-$E$23</f>
        <v>0</v>
      </c>
      <c r="H23" s="89">
        <v>0</v>
      </c>
    </row>
    <row r="24" spans="1:8">
      <c r="A24" s="84"/>
      <c r="B24" s="82"/>
      <c r="C24" s="82"/>
      <c r="D24" s="83"/>
      <c r="E24" s="83"/>
      <c r="F24" s="81"/>
      <c r="G24" s="57">
        <f>$D$24-$E$24</f>
        <v>0</v>
      </c>
      <c r="H24" s="89">
        <v>0</v>
      </c>
    </row>
    <row r="25" spans="1:8">
      <c r="A25" s="84"/>
      <c r="B25" s="82"/>
      <c r="C25" s="82"/>
      <c r="D25" s="83"/>
      <c r="E25" s="83"/>
      <c r="F25" s="81"/>
      <c r="G25" s="57">
        <f>$D$25-$E$25</f>
        <v>0</v>
      </c>
      <c r="H25" s="89">
        <v>0</v>
      </c>
    </row>
    <row r="26" spans="1:8">
      <c r="A26" s="84"/>
      <c r="B26" s="82"/>
      <c r="C26" s="82"/>
      <c r="D26" s="83"/>
      <c r="E26" s="83"/>
      <c r="F26" s="81"/>
      <c r="G26" s="57">
        <f>$D$26-$E$26</f>
        <v>0</v>
      </c>
      <c r="H26" s="89">
        <v>0</v>
      </c>
    </row>
    <row r="27" spans="1:8" ht="15.75" thickBot="1">
      <c r="A27" s="85"/>
      <c r="B27" s="86"/>
      <c r="C27" s="86"/>
      <c r="D27" s="87"/>
      <c r="E27" s="87"/>
      <c r="F27" s="102"/>
      <c r="G27" s="57">
        <f>$D$26-$E$26</f>
        <v>0</v>
      </c>
      <c r="H27" s="89">
        <v>0</v>
      </c>
    </row>
    <row r="28" spans="1:8" ht="15.75" thickBot="1">
      <c r="C28" s="16" t="s">
        <v>9</v>
      </c>
      <c r="D28" s="50">
        <f>SUM(D16:D27)</f>
        <v>21200</v>
      </c>
      <c r="E28" s="50">
        <f>SUM(E16:E27)</f>
        <v>0</v>
      </c>
      <c r="F28" s="58">
        <f>SUM(F16:F27)</f>
        <v>21200</v>
      </c>
      <c r="G28" s="58">
        <f>SUM(G16:G27)</f>
        <v>21200</v>
      </c>
      <c r="H28" s="58">
        <f>SUM(H16:H27)</f>
        <v>23440</v>
      </c>
    </row>
    <row r="29" spans="1:8" ht="15.75" thickBot="1"/>
    <row r="30" spans="1:8">
      <c r="C30" s="12" t="s">
        <v>10</v>
      </c>
      <c r="D30" s="13"/>
      <c r="E30" s="13"/>
      <c r="F30" s="14"/>
      <c r="G30" s="15">
        <f>IF($B$12="Travaux Lourds",50000,IF($B$12="Travaux Lourds et économies d'énergie",50000,IF($B$12="travaux de Petite LHI",20000,IF($B$12="Travaux de Petite LHI et économies d'énergie",20000,IF($B$12="Travaux Autonomie",20000,IF($B$12="Travaux Autonomie et économies d'énergie",20000,IF($B$12="Travaux de Précarité énergétique",20000,)))))))</f>
        <v>20000</v>
      </c>
    </row>
    <row r="31" spans="1:8">
      <c r="C31" s="48" t="s">
        <v>29</v>
      </c>
      <c r="D31" s="100"/>
      <c r="E31" s="107"/>
      <c r="F31" s="103"/>
      <c r="G31" s="24">
        <f>IF(G28&lt;G30,G28,G30)</f>
        <v>20000</v>
      </c>
    </row>
    <row r="32" spans="1:8">
      <c r="C32" s="48" t="s">
        <v>30</v>
      </c>
      <c r="D32" s="100"/>
      <c r="E32" s="107"/>
      <c r="F32" s="103"/>
      <c r="G32" s="90">
        <v>140</v>
      </c>
      <c r="H32" t="s">
        <v>72</v>
      </c>
    </row>
    <row r="33" spans="3:8">
      <c r="C33" s="49" t="s">
        <v>31</v>
      </c>
      <c r="D33" s="101"/>
      <c r="E33" s="108"/>
      <c r="F33" s="104"/>
      <c r="G33" s="25">
        <f>$G$31+$G$32</f>
        <v>20140</v>
      </c>
    </row>
    <row r="34" spans="3:8" ht="15.75" thickBot="1">
      <c r="C34" s="45" t="s">
        <v>19</v>
      </c>
      <c r="D34" s="46"/>
      <c r="E34" s="46"/>
      <c r="F34" s="47"/>
      <c r="G34" s="109">
        <v>0.5</v>
      </c>
    </row>
    <row r="35" spans="3:8" ht="15.75" thickBot="1">
      <c r="C35" s="26" t="s">
        <v>46</v>
      </c>
      <c r="D35" s="27"/>
      <c r="E35" s="27"/>
      <c r="F35" s="28"/>
      <c r="G35" s="29">
        <f>IF($G$34=0,0,IF($G$34=35%,$G$33*0.35,IF($G$34=50%,$G$33*0.5,IF($G$34=20%,0))))</f>
        <v>10070</v>
      </c>
      <c r="H35" t="s">
        <v>70</v>
      </c>
    </row>
    <row r="36" spans="3:8" ht="15.75" thickBot="1">
      <c r="C36" s="91"/>
      <c r="D36" s="92"/>
      <c r="E36" s="92"/>
      <c r="F36" s="93"/>
      <c r="G36" s="94"/>
    </row>
    <row r="37" spans="3:8" ht="15.75" thickBot="1">
      <c r="C37" s="36" t="s">
        <v>20</v>
      </c>
      <c r="D37" s="37"/>
      <c r="E37" s="37"/>
      <c r="F37" s="38"/>
      <c r="G37" s="39">
        <f>$G$33*0.2</f>
        <v>4028</v>
      </c>
      <c r="H37" t="s">
        <v>71</v>
      </c>
    </row>
    <row r="38" spans="3:8" ht="15.75" thickBot="1">
      <c r="C38" s="91"/>
      <c r="D38" s="92"/>
      <c r="E38" s="92"/>
      <c r="F38" s="93"/>
      <c r="G38" s="94"/>
    </row>
    <row r="39" spans="3:8" ht="15.75" thickBot="1">
      <c r="C39" s="3" t="s">
        <v>11</v>
      </c>
      <c r="D39" s="4"/>
      <c r="E39" s="4"/>
      <c r="F39" s="5"/>
      <c r="G39" s="8">
        <f>$G$35+$G$37</f>
        <v>14098</v>
      </c>
      <c r="H39" t="s">
        <v>64</v>
      </c>
    </row>
    <row r="40" spans="3:8" ht="15.75" thickBot="1">
      <c r="C40" s="91"/>
      <c r="D40" s="92"/>
      <c r="E40" s="92"/>
      <c r="F40" s="93"/>
      <c r="G40" s="94"/>
    </row>
    <row r="41" spans="3:8">
      <c r="C41" s="30" t="s">
        <v>40</v>
      </c>
      <c r="D41" s="142"/>
      <c r="E41" s="31"/>
      <c r="F41" s="143"/>
      <c r="G41" s="32">
        <f>IF(OR($B$12="Travaux de Précarité énergétique",$B$12="Travaux Lourds et économies d'énergie",$B$12="Travaux de Petite LHI et économies d'énergie",$B$12="Travaux Autonomie et économies d'énergie"),IF($G$34=50%,MIN(2000,$F$28*0.1),IF($G$34=35%,MIN(1600,$F$28*0.1),0)),0)</f>
        <v>2000</v>
      </c>
      <c r="H41" t="s">
        <v>65</v>
      </c>
    </row>
    <row r="42" spans="3:8" ht="15.75" thickBot="1">
      <c r="C42" s="144" t="s">
        <v>38</v>
      </c>
      <c r="D42" s="145">
        <v>500</v>
      </c>
      <c r="E42" s="146"/>
      <c r="F42" s="147"/>
      <c r="G42" s="148">
        <f>IF($G$41&gt;1,500,0)</f>
        <v>500</v>
      </c>
      <c r="H42" t="s">
        <v>66</v>
      </c>
    </row>
    <row r="43" spans="3:8" ht="15.75" thickBot="1">
      <c r="C43" s="91"/>
      <c r="D43" s="92"/>
      <c r="E43" s="92"/>
      <c r="F43" s="93"/>
      <c r="G43" s="94"/>
    </row>
    <row r="44" spans="3:8" ht="17.25" customHeight="1">
      <c r="C44" s="9" t="s">
        <v>16</v>
      </c>
      <c r="D44" s="10"/>
      <c r="E44" s="10"/>
      <c r="F44" s="11"/>
      <c r="G44" s="113">
        <f>$G$39+$G$41+$G$42</f>
        <v>16598</v>
      </c>
      <c r="H44" t="s">
        <v>67</v>
      </c>
    </row>
    <row r="45" spans="3:8" ht="15.75" customHeight="1" thickBot="1">
      <c r="C45" s="52" t="s">
        <v>36</v>
      </c>
      <c r="D45" s="44"/>
      <c r="E45" s="44"/>
      <c r="F45" s="105"/>
      <c r="G45" s="51">
        <f>$G$44/$G$28</f>
        <v>0.78292452830188675</v>
      </c>
      <c r="H45" t="s">
        <v>68</v>
      </c>
    </row>
    <row r="46" spans="3:8" ht="15.75" thickBot="1">
      <c r="C46" s="91"/>
      <c r="D46" s="92"/>
      <c r="E46" s="106"/>
      <c r="F46" s="93"/>
      <c r="G46" s="94"/>
    </row>
    <row r="47" spans="3:8" ht="15.75" thickBot="1">
      <c r="C47" s="36" t="s">
        <v>13</v>
      </c>
      <c r="D47" s="37"/>
      <c r="E47" s="37"/>
      <c r="F47" s="158" t="s">
        <v>37</v>
      </c>
      <c r="G47" s="149">
        <v>8000</v>
      </c>
      <c r="H47" t="s">
        <v>69</v>
      </c>
    </row>
    <row r="48" spans="3:8" ht="15.75" thickBot="1">
      <c r="C48" s="95"/>
      <c r="D48" s="96"/>
      <c r="E48" s="96"/>
      <c r="F48" s="96"/>
      <c r="G48" s="97"/>
    </row>
    <row r="49" spans="1:10">
      <c r="C49" s="30" t="s">
        <v>47</v>
      </c>
      <c r="D49" s="31"/>
      <c r="E49" s="31"/>
      <c r="F49" s="31"/>
      <c r="G49" s="32">
        <f>$G$35+$G$41</f>
        <v>12070</v>
      </c>
      <c r="I49" t="s">
        <v>53</v>
      </c>
    </row>
    <row r="50" spans="1:10">
      <c r="C50" s="40" t="s">
        <v>14</v>
      </c>
      <c r="D50" s="41"/>
      <c r="E50" s="41"/>
      <c r="F50" s="41"/>
      <c r="G50" s="42">
        <f>$G$37+$G$47</f>
        <v>12028</v>
      </c>
    </row>
    <row r="51" spans="1:10" ht="15.75" thickBot="1">
      <c r="C51" s="33" t="s">
        <v>39</v>
      </c>
      <c r="D51" s="34"/>
      <c r="E51" s="34"/>
      <c r="F51" s="34"/>
      <c r="G51" s="35">
        <f>$G$42</f>
        <v>500</v>
      </c>
    </row>
    <row r="52" spans="1:10" ht="15.75" thickBot="1">
      <c r="C52" s="91"/>
      <c r="D52" s="92"/>
      <c r="E52" s="92"/>
      <c r="F52" s="92"/>
      <c r="G52" s="98"/>
    </row>
    <row r="53" spans="1:10" ht="15.75" thickBot="1">
      <c r="C53" s="153" t="s">
        <v>15</v>
      </c>
      <c r="D53" s="154"/>
      <c r="E53" s="154"/>
      <c r="F53" s="154"/>
      <c r="G53" s="155">
        <f>$G$49+$G$50+$G$51</f>
        <v>24598</v>
      </c>
    </row>
    <row r="54" spans="1:10" ht="15.75" customHeight="1" thickBot="1">
      <c r="C54" s="53" t="s">
        <v>12</v>
      </c>
      <c r="D54" s="54"/>
      <c r="E54" s="54"/>
      <c r="F54" s="55"/>
      <c r="G54" s="56">
        <f>$G$53/$H$28</f>
        <v>1.0494027303754265</v>
      </c>
      <c r="J54" s="1"/>
    </row>
    <row r="55" spans="1:10" ht="15.75" thickBot="1"/>
    <row r="56" spans="1:10">
      <c r="A56" s="9"/>
      <c r="B56" s="10"/>
      <c r="C56" s="21" t="s">
        <v>24</v>
      </c>
      <c r="D56" s="20"/>
      <c r="E56" s="20"/>
      <c r="F56" s="20"/>
      <c r="G56" s="22" t="s">
        <v>22</v>
      </c>
    </row>
    <row r="57" spans="1:10">
      <c r="A57" s="125" t="s">
        <v>23</v>
      </c>
      <c r="B57" s="126"/>
      <c r="C57" s="139">
        <v>157</v>
      </c>
      <c r="D57" s="140"/>
      <c r="E57" s="140"/>
      <c r="F57" s="141"/>
      <c r="G57" s="59" t="str">
        <f>IF($C$57=0,"",IF($C$57&lt;51,"A",IF($C$57&lt;91,"B",IF($C$57&lt;151,"C",IF($C$57&lt;231,"D",IF($C$57&lt;331,"E",IF($C$57&lt;451,"F",IF($C$57&gt;450,"G"))))))))</f>
        <v>D</v>
      </c>
    </row>
    <row r="58" spans="1:10">
      <c r="A58" s="125" t="s">
        <v>28</v>
      </c>
      <c r="B58" s="126"/>
      <c r="C58" s="139">
        <v>112</v>
      </c>
      <c r="D58" s="140"/>
      <c r="E58" s="140"/>
      <c r="F58" s="141"/>
      <c r="G58" s="59" t="str">
        <f>IF($C$58=0,"",IF($C$58&lt;51,"A",IF($C$58&lt;91,"B",IF($C$58&lt;151,"C",IF($C$58&lt;231,"D",IF($C$58&lt;331,"E",IF($C$58&lt;451,"F",IF($C$58&gt;450,"G"))))))))</f>
        <v>C</v>
      </c>
    </row>
    <row r="59" spans="1:10" ht="15.75" thickBot="1">
      <c r="A59" s="127" t="s">
        <v>32</v>
      </c>
      <c r="B59" s="128"/>
      <c r="C59" s="132">
        <f>($C$57-$C$58)/$C$57</f>
        <v>0.28662420382165604</v>
      </c>
      <c r="D59" s="133"/>
      <c r="E59" s="133"/>
      <c r="F59" s="134"/>
      <c r="G59" s="60"/>
    </row>
    <row r="60" spans="1:10" ht="15.75" thickBot="1"/>
    <row r="61" spans="1:10" ht="15.75" thickBot="1">
      <c r="A61" s="1"/>
      <c r="B61" s="1"/>
      <c r="C61" s="62" t="s">
        <v>25</v>
      </c>
      <c r="D61" s="99"/>
      <c r="E61" s="61" t="s">
        <v>26</v>
      </c>
      <c r="F61" s="114"/>
      <c r="G61" s="115"/>
    </row>
    <row r="63" spans="1:10">
      <c r="D63" s="161" t="s">
        <v>48</v>
      </c>
    </row>
    <row r="64" spans="1:10">
      <c r="D64" s="150" t="s">
        <v>63</v>
      </c>
      <c r="E64" s="150"/>
      <c r="F64" s="150"/>
      <c r="G64" s="150"/>
      <c r="H64" s="150"/>
      <c r="I64" s="150"/>
      <c r="J64" s="150"/>
    </row>
    <row r="65" spans="4:11">
      <c r="D65" s="150" t="s">
        <v>52</v>
      </c>
      <c r="E65" s="150"/>
      <c r="F65" s="150"/>
      <c r="G65" s="150"/>
      <c r="H65" s="150"/>
      <c r="I65" s="150"/>
      <c r="J65" s="150"/>
    </row>
    <row r="66" spans="4:11">
      <c r="D66" s="160" t="s">
        <v>49</v>
      </c>
    </row>
    <row r="67" spans="4:11">
      <c r="D67" s="151" t="s">
        <v>60</v>
      </c>
      <c r="E67" s="151"/>
    </row>
    <row r="69" spans="4:11">
      <c r="D69" s="159" t="s">
        <v>50</v>
      </c>
    </row>
    <row r="70" spans="4:11">
      <c r="D70" s="152" t="s">
        <v>51</v>
      </c>
      <c r="E70" s="152"/>
    </row>
    <row r="72" spans="4:11">
      <c r="D72" s="156" t="s">
        <v>59</v>
      </c>
      <c r="E72" s="156"/>
      <c r="F72" s="156"/>
      <c r="G72" s="156"/>
    </row>
    <row r="74" spans="4:11">
      <c r="D74" s="157" t="s">
        <v>61</v>
      </c>
      <c r="E74" s="157"/>
      <c r="F74" s="157"/>
      <c r="G74" s="157"/>
      <c r="H74" s="157"/>
      <c r="I74" s="157"/>
      <c r="J74" s="157"/>
      <c r="K74" s="157"/>
    </row>
    <row r="75" spans="4:11">
      <c r="D75" s="157" t="s">
        <v>55</v>
      </c>
      <c r="E75" s="157"/>
      <c r="F75" s="157"/>
      <c r="G75" s="157"/>
      <c r="H75" s="157"/>
      <c r="I75" s="157"/>
      <c r="J75" s="157"/>
      <c r="K75" s="157"/>
    </row>
    <row r="76" spans="4:11">
      <c r="D76" s="157" t="s">
        <v>54</v>
      </c>
      <c r="E76" s="157"/>
      <c r="F76" s="157"/>
      <c r="G76" s="157"/>
      <c r="H76" s="157"/>
      <c r="I76" s="157"/>
      <c r="J76" s="157"/>
      <c r="K76" s="157"/>
    </row>
    <row r="77" spans="4:11">
      <c r="D77" s="157" t="s">
        <v>56</v>
      </c>
      <c r="E77" s="157"/>
      <c r="F77" s="157"/>
      <c r="G77" s="157"/>
      <c r="H77" s="157"/>
      <c r="I77" s="157"/>
      <c r="J77" s="157"/>
      <c r="K77" s="157"/>
    </row>
    <row r="78" spans="4:11">
      <c r="D78" s="157" t="s">
        <v>57</v>
      </c>
      <c r="E78" s="157"/>
      <c r="F78" s="157"/>
      <c r="G78" s="157"/>
      <c r="H78" s="157"/>
      <c r="I78" s="157"/>
      <c r="J78" s="157"/>
      <c r="K78" s="157"/>
    </row>
    <row r="79" spans="4:11">
      <c r="D79" s="157" t="s">
        <v>58</v>
      </c>
      <c r="E79" s="157"/>
      <c r="F79" s="157"/>
      <c r="G79" s="157"/>
      <c r="H79" s="157"/>
      <c r="I79" s="157"/>
      <c r="J79" s="157"/>
      <c r="K79" s="157"/>
    </row>
    <row r="81" spans="2:8">
      <c r="B81" s="162" t="s">
        <v>62</v>
      </c>
      <c r="C81" s="162"/>
      <c r="D81" s="162"/>
      <c r="E81" s="162"/>
      <c r="F81" s="162"/>
      <c r="G81" s="162"/>
      <c r="H81" s="162"/>
    </row>
    <row r="82" spans="2:8">
      <c r="B82" s="162" t="s">
        <v>73</v>
      </c>
      <c r="C82" s="162"/>
      <c r="D82" s="162"/>
      <c r="E82" s="162"/>
      <c r="F82" s="162"/>
      <c r="G82" s="162"/>
      <c r="H82" s="162"/>
    </row>
  </sheetData>
  <mergeCells count="13">
    <mergeCell ref="F61:G61"/>
    <mergeCell ref="E2:H3"/>
    <mergeCell ref="B9:C10"/>
    <mergeCell ref="A58:B58"/>
    <mergeCell ref="A59:B59"/>
    <mergeCell ref="A7:B7"/>
    <mergeCell ref="A8:B8"/>
    <mergeCell ref="A57:B57"/>
    <mergeCell ref="C59:F59"/>
    <mergeCell ref="E6:H6"/>
    <mergeCell ref="F8:H8"/>
    <mergeCell ref="C57:F57"/>
    <mergeCell ref="C58:F58"/>
  </mergeCells>
  <dataValidations count="4">
    <dataValidation type="list" allowBlank="1" showInputMessage="1" sqref="G12">
      <formula1>"Très modeste,Modeste,Majoré Ville"</formula1>
    </dataValidation>
    <dataValidation type="list" allowBlank="1" showInputMessage="1" showErrorMessage="1" sqref="G34">
      <mc:AlternateContent xmlns:x12ac="http://schemas.microsoft.com/office/spreadsheetml/2011/1/ac" xmlns:mc="http://schemas.openxmlformats.org/markup-compatibility/2006">
        <mc:Choice Requires="x12ac">
          <x12ac:list>"0,20","0,35","0,50"</x12ac:list>
        </mc:Choice>
        <mc:Fallback>
          <formula1>"0,20,0,35,0,50"</formula1>
        </mc:Fallback>
      </mc:AlternateContent>
    </dataValidation>
    <dataValidation type="list" allowBlank="1" showInputMessage="1" showErrorMessage="1" sqref="B12">
      <formula1>"Travaux Lourds,Travaux lourds et économies d'énergie,Travaux de Petite LHI,Travaux de Petite LHI et économies d'énergie,Travaux Autonomie,Travaux Autonomie et économies d'énergie,Travaux de Précarité énergétique"</formula1>
    </dataValidation>
    <dataValidation type="list" allowBlank="1" showInputMessage="1" showErrorMessage="1" sqref="F47">
      <formula1>"OUI,NON"</formula1>
    </dataValidation>
  </dataValidations>
  <pageMargins left="0.19685039370078741" right="0.23622047244094491" top="0.74803149606299213" bottom="0.74803149606299213" header="0.31496062992125984" footer="0.31496062992125984"/>
  <pageSetup paperSize="9" scale="75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PO</vt:lpstr>
      <vt:lpstr>Feuil2</vt:lpstr>
      <vt:lpstr>Feuil3</vt:lpstr>
      <vt:lpstr>'Fiche PO'!Zone_d_impression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 Anne-Marie</dc:creator>
  <cp:lastModifiedBy>fernandez-jm</cp:lastModifiedBy>
  <cp:lastPrinted>2016-01-15T07:53:57Z</cp:lastPrinted>
  <dcterms:created xsi:type="dcterms:W3CDTF">2014-01-27T10:31:43Z</dcterms:created>
  <dcterms:modified xsi:type="dcterms:W3CDTF">2016-01-28T13:39:23Z</dcterms:modified>
</cp:coreProperties>
</file>