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printerSettings/printerSettings8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45" windowWidth="20730" windowHeight="11760" tabRatio="751" activeTab="7"/>
  </bookViews>
  <sheets>
    <sheet name="Market information" sheetId="3" r:id="rId1"/>
    <sheet name="INPUTS" sheetId="7" r:id="rId2"/>
    <sheet name="I-Team1" sheetId="6" r:id="rId3"/>
    <sheet name="I-Team2" sheetId="10" r:id="rId4"/>
    <sheet name="I-Team3" sheetId="11" r:id="rId5"/>
    <sheet name="I-Team4" sheetId="12" r:id="rId6"/>
    <sheet name="Calculations" sheetId="16" r:id="rId7"/>
    <sheet name="R1" sheetId="13" r:id="rId8"/>
    <sheet name="R2" sheetId="17" r:id="rId9"/>
    <sheet name="R3" sheetId="18" r:id="rId10"/>
    <sheet name="R4" sheetId="19" r:id="rId11"/>
    <sheet name="R5" sheetId="20" r:id="rId12"/>
    <sheet name="R6" sheetId="21" r:id="rId13"/>
    <sheet name="Volume allocation (2)" sheetId="14" state="hidden" r:id="rId14"/>
    <sheet name="old" sheetId="1" state="hidden" r:id="rId15"/>
    <sheet name="Lists" sheetId="5" state="hidden" r:id="rId16"/>
  </sheets>
  <functionGroups builtInGroupCount="17"/>
  <definedNames>
    <definedName name="___thinkcellAZNAAAAAAAAAADAAAAAEGXYXU22T4G2OTJ777UJQTOE5Q" localSheetId="0" hidden="1">'Market information'!$B$29:$H$31</definedName>
    <definedName name="___thinkcellAZNAAAAAAAAAADAAAAAFSNLGVH4E2FCMUPZWXYSTT3FOQ" localSheetId="0" hidden="1">'Market information'!$B$9:$F$11</definedName>
    <definedName name="___thinkcellAZNAAAAAAAAAADAAAAAISSRG2BH6D4KMVOUG7R6NCGEHO" localSheetId="0" hidden="1">'Market information'!$B$19:$H$21</definedName>
    <definedName name="_xlnm._FilterDatabase" localSheetId="7" hidden="1">'R1'!$B$11:$L$56</definedName>
    <definedName name="_xlnm._FilterDatabase" localSheetId="8" hidden="1">'R2'!$B$11:$K$56</definedName>
    <definedName name="_xlnm._FilterDatabase" localSheetId="9" hidden="1">'R3'!$B$11:$K$56</definedName>
    <definedName name="_xlnm._FilterDatabase" localSheetId="10" hidden="1">'R4'!$B$11:$K$56</definedName>
    <definedName name="_xlnm._FilterDatabase" localSheetId="11" hidden="1">'R5'!$B$11:$K$56</definedName>
    <definedName name="_xlnm._FilterDatabase" localSheetId="12" hidden="1">'R6'!$B$11:$K$56</definedName>
    <definedName name="_xlnm._FilterDatabase" localSheetId="13" hidden="1">'Volume allocation (2)'!$B$4:$H$49</definedName>
    <definedName name="_xlnm.Print_Area" localSheetId="2">'I-Team1'!$B:$K</definedName>
    <definedName name="_xlnm.Print_Area" localSheetId="14">old!$B$1:$O$236</definedName>
    <definedName name="solver_adj" localSheetId="7" hidden="1">'R1'!$I$12:$I$56</definedName>
    <definedName name="solver_adj" localSheetId="8" hidden="1">'R2'!$I$12:$I$56</definedName>
    <definedName name="solver_adj" localSheetId="9" hidden="1">'R3'!$I$12:$I$56</definedName>
    <definedName name="solver_adj" localSheetId="10" hidden="1">'R4'!$I$12:$I$56</definedName>
    <definedName name="solver_adj" localSheetId="11" hidden="1">'R5'!$I$12:$I$56</definedName>
    <definedName name="solver_adj" localSheetId="12" hidden="1">'R6'!$I$12:$I$56</definedName>
    <definedName name="solver_cvg" localSheetId="7" hidden="1">0.0001</definedName>
    <definedName name="solver_cvg" localSheetId="8" hidden="1">0.0001</definedName>
    <definedName name="solver_cvg" localSheetId="9" hidden="1">0.0001</definedName>
    <definedName name="solver_cvg" localSheetId="10" hidden="1">0.0001</definedName>
    <definedName name="solver_cvg" localSheetId="11" hidden="1">0.0001</definedName>
    <definedName name="solver_cvg" localSheetId="12" hidden="1">0.0001</definedName>
    <definedName name="solver_drv" localSheetId="7" hidden="1">1</definedName>
    <definedName name="solver_drv" localSheetId="8" hidden="1">1</definedName>
    <definedName name="solver_drv" localSheetId="9" hidden="1">1</definedName>
    <definedName name="solver_drv" localSheetId="10" hidden="1">1</definedName>
    <definedName name="solver_drv" localSheetId="11" hidden="1">1</definedName>
    <definedName name="solver_drv" localSheetId="12" hidden="1">1</definedName>
    <definedName name="solver_eng" localSheetId="7" hidden="1">1</definedName>
    <definedName name="solver_eng" localSheetId="8" hidden="1">1</definedName>
    <definedName name="solver_eng" localSheetId="9" hidden="1">1</definedName>
    <definedName name="solver_eng" localSheetId="10" hidden="1">1</definedName>
    <definedName name="solver_eng" localSheetId="11" hidden="1">1</definedName>
    <definedName name="solver_eng" localSheetId="12" hidden="1">1</definedName>
    <definedName name="solver_est" localSheetId="7" hidden="1">1</definedName>
    <definedName name="solver_est" localSheetId="8" hidden="1">1</definedName>
    <definedName name="solver_est" localSheetId="9" hidden="1">1</definedName>
    <definedName name="solver_est" localSheetId="10" hidden="1">1</definedName>
    <definedName name="solver_est" localSheetId="11" hidden="1">1</definedName>
    <definedName name="solver_est" localSheetId="12" hidden="1">1</definedName>
    <definedName name="solver_itr" localSheetId="7" hidden="1">2147483647</definedName>
    <definedName name="solver_itr" localSheetId="8" hidden="1">2147483647</definedName>
    <definedName name="solver_itr" localSheetId="9" hidden="1">2147483647</definedName>
    <definedName name="solver_itr" localSheetId="10" hidden="1">2147483647</definedName>
    <definedName name="solver_itr" localSheetId="11" hidden="1">2147483647</definedName>
    <definedName name="solver_itr" localSheetId="12" hidden="1">2147483647</definedName>
    <definedName name="solver_lhs1" localSheetId="7" hidden="1">'R1'!$C$7:$E$7</definedName>
    <definedName name="solver_lhs1" localSheetId="8" hidden="1">'R2'!$C$7:$E$7</definedName>
    <definedName name="solver_lhs1" localSheetId="9" hidden="1">'R3'!$C$7:$E$7</definedName>
    <definedName name="solver_lhs1" localSheetId="10" hidden="1">'R4'!$C$7:$E$7</definedName>
    <definedName name="solver_lhs1" localSheetId="11" hidden="1">'R5'!$C$7:$E$7</definedName>
    <definedName name="solver_lhs1" localSheetId="12" hidden="1">'R6'!$C$7:$E$7</definedName>
    <definedName name="solver_lhs10" localSheetId="7" hidden="1">'R1'!$I$26</definedName>
    <definedName name="solver_lhs10" localSheetId="8" hidden="1">'R2'!$I$26</definedName>
    <definedName name="solver_lhs10" localSheetId="9" hidden="1">'R3'!$I$26</definedName>
    <definedName name="solver_lhs10" localSheetId="10" hidden="1">'R4'!$I$26</definedName>
    <definedName name="solver_lhs10" localSheetId="11" hidden="1">'R5'!$I$26</definedName>
    <definedName name="solver_lhs10" localSheetId="12" hidden="1">'R6'!$I$26</definedName>
    <definedName name="solver_lhs11" localSheetId="7" hidden="1">'R1'!$I$27</definedName>
    <definedName name="solver_lhs11" localSheetId="8" hidden="1">'R2'!$I$27</definedName>
    <definedName name="solver_lhs11" localSheetId="9" hidden="1">'R3'!$I$27</definedName>
    <definedName name="solver_lhs11" localSheetId="10" hidden="1">'R4'!$I$27</definedName>
    <definedName name="solver_lhs11" localSheetId="11" hidden="1">'R5'!$I$27</definedName>
    <definedName name="solver_lhs11" localSheetId="12" hidden="1">'R6'!$I$27</definedName>
    <definedName name="solver_lhs12" localSheetId="7" hidden="1">'R1'!$I$28</definedName>
    <definedName name="solver_lhs12" localSheetId="8" hidden="1">'R2'!$I$28</definedName>
    <definedName name="solver_lhs12" localSheetId="9" hidden="1">'R3'!$I$28</definedName>
    <definedName name="solver_lhs12" localSheetId="10" hidden="1">'R4'!$I$28</definedName>
    <definedName name="solver_lhs12" localSheetId="11" hidden="1">'R5'!$I$28</definedName>
    <definedName name="solver_lhs12" localSheetId="12" hidden="1">'R6'!$I$28</definedName>
    <definedName name="solver_lhs13" localSheetId="7" hidden="1">'R1'!$I$29</definedName>
    <definedName name="solver_lhs13" localSheetId="8" hidden="1">'R2'!$I$29</definedName>
    <definedName name="solver_lhs13" localSheetId="9" hidden="1">'R3'!$I$29</definedName>
    <definedName name="solver_lhs13" localSheetId="10" hidden="1">'R4'!$I$29</definedName>
    <definedName name="solver_lhs13" localSheetId="11" hidden="1">'R5'!$I$29</definedName>
    <definedName name="solver_lhs13" localSheetId="12" hidden="1">'R6'!$I$29</definedName>
    <definedName name="solver_lhs14" localSheetId="7" hidden="1">'R1'!$I$30</definedName>
    <definedName name="solver_lhs14" localSheetId="8" hidden="1">'R2'!$I$30</definedName>
    <definedName name="solver_lhs14" localSheetId="9" hidden="1">'R3'!$I$30</definedName>
    <definedName name="solver_lhs14" localSheetId="10" hidden="1">'R4'!$I$30</definedName>
    <definedName name="solver_lhs14" localSheetId="11" hidden="1">'R5'!$I$30</definedName>
    <definedName name="solver_lhs14" localSheetId="12" hidden="1">'R6'!$I$30</definedName>
    <definedName name="solver_lhs15" localSheetId="7" hidden="1">'R1'!$I$31</definedName>
    <definedName name="solver_lhs15" localSheetId="8" hidden="1">'R2'!$I$31</definedName>
    <definedName name="solver_lhs15" localSheetId="9" hidden="1">'R3'!$I$31</definedName>
    <definedName name="solver_lhs15" localSheetId="10" hidden="1">'R4'!$I$31</definedName>
    <definedName name="solver_lhs15" localSheetId="11" hidden="1">'R5'!$I$31</definedName>
    <definedName name="solver_lhs15" localSheetId="12" hidden="1">'R6'!$I$31</definedName>
    <definedName name="solver_lhs16" localSheetId="7" hidden="1">'R1'!$I$32</definedName>
    <definedName name="solver_lhs16" localSheetId="8" hidden="1">'R2'!$I$32</definedName>
    <definedName name="solver_lhs16" localSheetId="9" hidden="1">'R3'!$I$32</definedName>
    <definedName name="solver_lhs16" localSheetId="10" hidden="1">'R4'!$I$32</definedName>
    <definedName name="solver_lhs16" localSheetId="11" hidden="1">'R5'!$I$32</definedName>
    <definedName name="solver_lhs16" localSheetId="12" hidden="1">'R6'!$I$32</definedName>
    <definedName name="solver_lhs17" localSheetId="7" hidden="1">'R1'!$I$33</definedName>
    <definedName name="solver_lhs17" localSheetId="8" hidden="1">'R2'!$I$33</definedName>
    <definedName name="solver_lhs17" localSheetId="9" hidden="1">'R3'!$I$33</definedName>
    <definedName name="solver_lhs17" localSheetId="10" hidden="1">'R4'!$I$33</definedName>
    <definedName name="solver_lhs17" localSheetId="11" hidden="1">'R5'!$I$33</definedName>
    <definedName name="solver_lhs17" localSheetId="12" hidden="1">'R6'!$I$33</definedName>
    <definedName name="solver_lhs18" localSheetId="7" hidden="1">'R1'!$I$34</definedName>
    <definedName name="solver_lhs18" localSheetId="8" hidden="1">'R2'!$I$34</definedName>
    <definedName name="solver_lhs18" localSheetId="9" hidden="1">'R3'!$I$34</definedName>
    <definedName name="solver_lhs18" localSheetId="10" hidden="1">'R4'!$I$34</definedName>
    <definedName name="solver_lhs18" localSheetId="11" hidden="1">'R5'!$I$34</definedName>
    <definedName name="solver_lhs18" localSheetId="12" hidden="1">'R6'!$I$34</definedName>
    <definedName name="solver_lhs19" localSheetId="7" hidden="1">'R1'!$I$35</definedName>
    <definedName name="solver_lhs19" localSheetId="8" hidden="1">'R2'!$I$35</definedName>
    <definedName name="solver_lhs19" localSheetId="9" hidden="1">'R3'!$I$35</definedName>
    <definedName name="solver_lhs19" localSheetId="10" hidden="1">'R4'!$I$35</definedName>
    <definedName name="solver_lhs19" localSheetId="11" hidden="1">'R5'!$I$35</definedName>
    <definedName name="solver_lhs19" localSheetId="12" hidden="1">'R6'!$I$35</definedName>
    <definedName name="solver_lhs2" localSheetId="7" hidden="1">'R1'!$D$113:$D$127</definedName>
    <definedName name="solver_lhs2" localSheetId="8" hidden="1">'R2'!$D$113:$D$127</definedName>
    <definedName name="solver_lhs2" localSheetId="9" hidden="1">'R3'!$D$113:$D$127</definedName>
    <definedName name="solver_lhs2" localSheetId="10" hidden="1">'R4'!$D$113:$D$127</definedName>
    <definedName name="solver_lhs2" localSheetId="11" hidden="1">'R5'!$D$113:$D$127</definedName>
    <definedName name="solver_lhs2" localSheetId="12" hidden="1">'R6'!$D$113:$D$127</definedName>
    <definedName name="solver_lhs20" localSheetId="7" hidden="1">'R1'!$I$36</definedName>
    <definedName name="solver_lhs20" localSheetId="8" hidden="1">'R2'!$I$36</definedName>
    <definedName name="solver_lhs20" localSheetId="9" hidden="1">'R3'!$I$36</definedName>
    <definedName name="solver_lhs20" localSheetId="10" hidden="1">'R4'!$I$36</definedName>
    <definedName name="solver_lhs20" localSheetId="11" hidden="1">'R5'!$I$36</definedName>
    <definedName name="solver_lhs20" localSheetId="12" hidden="1">'R6'!$I$36</definedName>
    <definedName name="solver_lhs21" localSheetId="7" hidden="1">'R1'!$I$37</definedName>
    <definedName name="solver_lhs21" localSheetId="8" hidden="1">'R2'!$I$37</definedName>
    <definedName name="solver_lhs21" localSheetId="9" hidden="1">'R3'!$I$37</definedName>
    <definedName name="solver_lhs21" localSheetId="10" hidden="1">'R4'!$I$37</definedName>
    <definedName name="solver_lhs21" localSheetId="11" hidden="1">'R5'!$I$37</definedName>
    <definedName name="solver_lhs21" localSheetId="12" hidden="1">'R6'!$I$37</definedName>
    <definedName name="solver_lhs22" localSheetId="7" hidden="1">'R1'!$I$38</definedName>
    <definedName name="solver_lhs22" localSheetId="8" hidden="1">'R2'!$I$38</definedName>
    <definedName name="solver_lhs22" localSheetId="9" hidden="1">'R3'!$I$38</definedName>
    <definedName name="solver_lhs22" localSheetId="10" hidden="1">'R4'!$I$38</definedName>
    <definedName name="solver_lhs22" localSheetId="11" hidden="1">'R5'!$I$38</definedName>
    <definedName name="solver_lhs22" localSheetId="12" hidden="1">'R6'!$I$38</definedName>
    <definedName name="solver_lhs23" localSheetId="7" hidden="1">'R1'!$I$39</definedName>
    <definedName name="solver_lhs23" localSheetId="8" hidden="1">'R2'!$I$39</definedName>
    <definedName name="solver_lhs23" localSheetId="9" hidden="1">'R3'!$I$39</definedName>
    <definedName name="solver_lhs23" localSheetId="10" hidden="1">'R4'!$I$39</definedName>
    <definedName name="solver_lhs23" localSheetId="11" hidden="1">'R5'!$I$39</definedName>
    <definedName name="solver_lhs23" localSheetId="12" hidden="1">'R6'!$I$39</definedName>
    <definedName name="solver_lhs24" localSheetId="7" hidden="1">'R1'!$I$40</definedName>
    <definedName name="solver_lhs24" localSheetId="8" hidden="1">'R2'!$I$40</definedName>
    <definedName name="solver_lhs24" localSheetId="9" hidden="1">'R3'!$I$40</definedName>
    <definedName name="solver_lhs24" localSheetId="10" hidden="1">'R4'!$I$40</definedName>
    <definedName name="solver_lhs24" localSheetId="11" hidden="1">'R5'!$I$40</definedName>
    <definedName name="solver_lhs24" localSheetId="12" hidden="1">'R6'!$I$40</definedName>
    <definedName name="solver_lhs25" localSheetId="7" hidden="1">'R1'!$I$41</definedName>
    <definedName name="solver_lhs25" localSheetId="8" hidden="1">'R2'!$I$41</definedName>
    <definedName name="solver_lhs25" localSheetId="9" hidden="1">'R3'!$I$41</definedName>
    <definedName name="solver_lhs25" localSheetId="10" hidden="1">'R4'!$I$41</definedName>
    <definedName name="solver_lhs25" localSheetId="11" hidden="1">'R5'!$I$41</definedName>
    <definedName name="solver_lhs25" localSheetId="12" hidden="1">'R6'!$I$41</definedName>
    <definedName name="solver_lhs26" localSheetId="7" hidden="1">'R1'!$I$42</definedName>
    <definedName name="solver_lhs26" localSheetId="8" hidden="1">'R2'!$I$42</definedName>
    <definedName name="solver_lhs26" localSheetId="9" hidden="1">'R3'!$I$42</definedName>
    <definedName name="solver_lhs26" localSheetId="10" hidden="1">'R4'!$I$42</definedName>
    <definedName name="solver_lhs26" localSheetId="11" hidden="1">'R5'!$I$42</definedName>
    <definedName name="solver_lhs26" localSheetId="12" hidden="1">'R6'!$I$42</definedName>
    <definedName name="solver_lhs27" localSheetId="7" hidden="1">'R1'!$I$43</definedName>
    <definedName name="solver_lhs27" localSheetId="8" hidden="1">'R2'!$I$43</definedName>
    <definedName name="solver_lhs27" localSheetId="9" hidden="1">'R3'!$I$43</definedName>
    <definedName name="solver_lhs27" localSheetId="10" hidden="1">'R4'!$I$43</definedName>
    <definedName name="solver_lhs27" localSheetId="11" hidden="1">'R5'!$I$43</definedName>
    <definedName name="solver_lhs27" localSheetId="12" hidden="1">'R6'!$I$43</definedName>
    <definedName name="solver_lhs28" localSheetId="7" hidden="1">'R1'!$I$44</definedName>
    <definedName name="solver_lhs28" localSheetId="8" hidden="1">'R2'!$I$44</definedName>
    <definedName name="solver_lhs28" localSheetId="9" hidden="1">'R3'!$I$44</definedName>
    <definedName name="solver_lhs28" localSheetId="10" hidden="1">'R4'!$I$44</definedName>
    <definedName name="solver_lhs28" localSheetId="11" hidden="1">'R5'!$I$44</definedName>
    <definedName name="solver_lhs28" localSheetId="12" hidden="1">'R6'!$I$44</definedName>
    <definedName name="solver_lhs29" localSheetId="7" hidden="1">'R1'!$I$45</definedName>
    <definedName name="solver_lhs29" localSheetId="8" hidden="1">'R2'!$I$45</definedName>
    <definedName name="solver_lhs29" localSheetId="9" hidden="1">'R3'!$I$45</definedName>
    <definedName name="solver_lhs29" localSheetId="10" hidden="1">'R4'!$I$45</definedName>
    <definedName name="solver_lhs29" localSheetId="11" hidden="1">'R5'!$I$45</definedName>
    <definedName name="solver_lhs29" localSheetId="12" hidden="1">'R6'!$I$45</definedName>
    <definedName name="solver_lhs3" localSheetId="7" hidden="1">'R1'!$I$12:$I$56</definedName>
    <definedName name="solver_lhs3" localSheetId="8" hidden="1">'R2'!$I$12:$I$56</definedName>
    <definedName name="solver_lhs3" localSheetId="9" hidden="1">'R3'!$I$12:$I$56</definedName>
    <definedName name="solver_lhs3" localSheetId="10" hidden="1">'R4'!$I$12:$I$56</definedName>
    <definedName name="solver_lhs3" localSheetId="11" hidden="1">'R5'!$I$12:$I$56</definedName>
    <definedName name="solver_lhs3" localSheetId="12" hidden="1">'R6'!$I$12:$I$56</definedName>
    <definedName name="solver_lhs30" localSheetId="7" hidden="1">'R1'!$I$46</definedName>
    <definedName name="solver_lhs30" localSheetId="8" hidden="1">'R2'!$I$46</definedName>
    <definedName name="solver_lhs30" localSheetId="9" hidden="1">'R3'!$I$46</definedName>
    <definedName name="solver_lhs30" localSheetId="10" hidden="1">'R4'!$I$46</definedName>
    <definedName name="solver_lhs30" localSheetId="11" hidden="1">'R5'!$I$46</definedName>
    <definedName name="solver_lhs30" localSheetId="12" hidden="1">'R6'!$I$46</definedName>
    <definedName name="solver_lhs31" localSheetId="7" hidden="1">'R1'!$I$47</definedName>
    <definedName name="solver_lhs31" localSheetId="8" hidden="1">'R2'!$I$47</definedName>
    <definedName name="solver_lhs31" localSheetId="9" hidden="1">'R3'!$I$47</definedName>
    <definedName name="solver_lhs31" localSheetId="10" hidden="1">'R4'!$I$47</definedName>
    <definedName name="solver_lhs31" localSheetId="11" hidden="1">'R5'!$I$47</definedName>
    <definedName name="solver_lhs31" localSheetId="12" hidden="1">'R6'!$I$47</definedName>
    <definedName name="solver_lhs32" localSheetId="7" hidden="1">'R1'!$I$48</definedName>
    <definedName name="solver_lhs32" localSheetId="8" hidden="1">'R2'!$I$48</definedName>
    <definedName name="solver_lhs32" localSheetId="9" hidden="1">'R3'!$I$48</definedName>
    <definedName name="solver_lhs32" localSheetId="10" hidden="1">'R4'!$I$48</definedName>
    <definedName name="solver_lhs32" localSheetId="11" hidden="1">'R5'!$I$48</definedName>
    <definedName name="solver_lhs32" localSheetId="12" hidden="1">'R6'!$I$48</definedName>
    <definedName name="solver_lhs33" localSheetId="7" hidden="1">'R1'!$I$49</definedName>
    <definedName name="solver_lhs33" localSheetId="8" hidden="1">'R2'!$I$49</definedName>
    <definedName name="solver_lhs33" localSheetId="9" hidden="1">'R3'!$I$49</definedName>
    <definedName name="solver_lhs33" localSheetId="10" hidden="1">'R4'!$I$49</definedName>
    <definedName name="solver_lhs33" localSheetId="11" hidden="1">'R5'!$I$49</definedName>
    <definedName name="solver_lhs33" localSheetId="12" hidden="1">'R6'!$I$49</definedName>
    <definedName name="solver_lhs34" localSheetId="7" hidden="1">'R1'!$I$50</definedName>
    <definedName name="solver_lhs34" localSheetId="8" hidden="1">'R2'!$I$50</definedName>
    <definedName name="solver_lhs34" localSheetId="9" hidden="1">'R3'!$I$50</definedName>
    <definedName name="solver_lhs34" localSheetId="10" hidden="1">'R4'!$I$50</definedName>
    <definedName name="solver_lhs34" localSheetId="11" hidden="1">'R5'!$I$50</definedName>
    <definedName name="solver_lhs34" localSheetId="12" hidden="1">'R6'!$I$50</definedName>
    <definedName name="solver_lhs35" localSheetId="7" hidden="1">'R1'!$I$51</definedName>
    <definedName name="solver_lhs35" localSheetId="8" hidden="1">'R2'!$I$51</definedName>
    <definedName name="solver_lhs35" localSheetId="9" hidden="1">'R3'!$I$51</definedName>
    <definedName name="solver_lhs35" localSheetId="10" hidden="1">'R4'!$I$51</definedName>
    <definedName name="solver_lhs35" localSheetId="11" hidden="1">'R5'!$I$51</definedName>
    <definedName name="solver_lhs35" localSheetId="12" hidden="1">'R6'!$I$51</definedName>
    <definedName name="solver_lhs36" localSheetId="7" hidden="1">'R1'!$I$52</definedName>
    <definedName name="solver_lhs36" localSheetId="8" hidden="1">'R2'!$I$52</definedName>
    <definedName name="solver_lhs36" localSheetId="9" hidden="1">'R3'!$I$52</definedName>
    <definedName name="solver_lhs36" localSheetId="10" hidden="1">'R4'!$I$52</definedName>
    <definedName name="solver_lhs36" localSheetId="11" hidden="1">'R5'!$I$52</definedName>
    <definedName name="solver_lhs36" localSheetId="12" hidden="1">'R6'!$I$52</definedName>
    <definedName name="solver_lhs37" localSheetId="7" hidden="1">'R1'!$I$53</definedName>
    <definedName name="solver_lhs37" localSheetId="8" hidden="1">'R2'!$I$53</definedName>
    <definedName name="solver_lhs37" localSheetId="9" hidden="1">'R3'!$I$53</definedName>
    <definedName name="solver_lhs37" localSheetId="10" hidden="1">'R4'!$I$53</definedName>
    <definedName name="solver_lhs37" localSheetId="11" hidden="1">'R5'!$I$53</definedName>
    <definedName name="solver_lhs37" localSheetId="12" hidden="1">'R6'!$I$53</definedName>
    <definedName name="solver_lhs38" localSheetId="7" hidden="1">'R1'!$I$54</definedName>
    <definedName name="solver_lhs38" localSheetId="8" hidden="1">'R2'!$I$54</definedName>
    <definedName name="solver_lhs38" localSheetId="9" hidden="1">'R3'!$I$54</definedName>
    <definedName name="solver_lhs38" localSheetId="10" hidden="1">'R4'!$I$54</definedName>
    <definedName name="solver_lhs38" localSheetId="11" hidden="1">'R5'!$I$54</definedName>
    <definedName name="solver_lhs38" localSheetId="12" hidden="1">'R6'!$I$54</definedName>
    <definedName name="solver_lhs39" localSheetId="7" hidden="1">'R1'!$I$55</definedName>
    <definedName name="solver_lhs39" localSheetId="8" hidden="1">'R2'!$I$55</definedName>
    <definedName name="solver_lhs39" localSheetId="9" hidden="1">'R3'!$I$55</definedName>
    <definedName name="solver_lhs39" localSheetId="10" hidden="1">'R4'!$I$55</definedName>
    <definedName name="solver_lhs39" localSheetId="11" hidden="1">'R5'!$I$55</definedName>
    <definedName name="solver_lhs39" localSheetId="12" hidden="1">'R6'!$I$55</definedName>
    <definedName name="solver_lhs4" localSheetId="7" hidden="1">'R1'!$I$12:$I$56</definedName>
    <definedName name="solver_lhs4" localSheetId="8" hidden="1">'R2'!$I$12:$I$56</definedName>
    <definedName name="solver_lhs4" localSheetId="9" hidden="1">'R3'!$I$12:$I$56</definedName>
    <definedName name="solver_lhs4" localSheetId="10" hidden="1">'R4'!$I$12:$I$56</definedName>
    <definedName name="solver_lhs4" localSheetId="11" hidden="1">'R5'!$I$12:$I$56</definedName>
    <definedName name="solver_lhs4" localSheetId="12" hidden="1">'R6'!$I$12:$I$56</definedName>
    <definedName name="solver_lhs40" localSheetId="7" hidden="1">'R1'!$I$56</definedName>
    <definedName name="solver_lhs40" localSheetId="8" hidden="1">'R2'!$I$56</definedName>
    <definedName name="solver_lhs40" localSheetId="9" hidden="1">'R3'!$I$56</definedName>
    <definedName name="solver_lhs40" localSheetId="10" hidden="1">'R4'!$I$56</definedName>
    <definedName name="solver_lhs40" localSheetId="11" hidden="1">'R5'!$I$56</definedName>
    <definedName name="solver_lhs40" localSheetId="12" hidden="1">'R6'!$I$56</definedName>
    <definedName name="solver_lhs41" localSheetId="7" hidden="1">'R1'!$I$12</definedName>
    <definedName name="solver_lhs41" localSheetId="8" hidden="1">'R2'!$I$12</definedName>
    <definedName name="solver_lhs41" localSheetId="9" hidden="1">'R3'!$I$12</definedName>
    <definedName name="solver_lhs41" localSheetId="10" hidden="1">'R4'!$I$12</definedName>
    <definedName name="solver_lhs41" localSheetId="11" hidden="1">'R5'!$I$12</definedName>
    <definedName name="solver_lhs41" localSheetId="12" hidden="1">'R6'!$I$12</definedName>
    <definedName name="solver_lhs42" localSheetId="7" hidden="1">'R1'!$I$13</definedName>
    <definedName name="solver_lhs42" localSheetId="8" hidden="1">'R2'!$I$13</definedName>
    <definedName name="solver_lhs42" localSheetId="9" hidden="1">'R3'!$I$13</definedName>
    <definedName name="solver_lhs42" localSheetId="10" hidden="1">'R4'!$I$13</definedName>
    <definedName name="solver_lhs42" localSheetId="11" hidden="1">'R5'!$I$13</definedName>
    <definedName name="solver_lhs42" localSheetId="12" hidden="1">'R6'!$I$13</definedName>
    <definedName name="solver_lhs43" localSheetId="7" hidden="1">'R1'!$I$14</definedName>
    <definedName name="solver_lhs43" localSheetId="8" hidden="1">'R2'!$I$14</definedName>
    <definedName name="solver_lhs43" localSheetId="9" hidden="1">'R3'!$I$14</definedName>
    <definedName name="solver_lhs43" localSheetId="10" hidden="1">'R4'!$I$14</definedName>
    <definedName name="solver_lhs43" localSheetId="11" hidden="1">'R5'!$I$14</definedName>
    <definedName name="solver_lhs43" localSheetId="12" hidden="1">'R6'!$I$14</definedName>
    <definedName name="solver_lhs44" localSheetId="7" hidden="1">'R1'!$I$15</definedName>
    <definedName name="solver_lhs44" localSheetId="8" hidden="1">'R2'!$I$15</definedName>
    <definedName name="solver_lhs44" localSheetId="9" hidden="1">'R3'!$I$15</definedName>
    <definedName name="solver_lhs44" localSheetId="10" hidden="1">'R4'!$I$15</definedName>
    <definedName name="solver_lhs44" localSheetId="11" hidden="1">'R5'!$I$15</definedName>
    <definedName name="solver_lhs44" localSheetId="12" hidden="1">'R6'!$I$15</definedName>
    <definedName name="solver_lhs45" localSheetId="7" hidden="1">'R1'!$I$16</definedName>
    <definedName name="solver_lhs45" localSheetId="8" hidden="1">'R2'!$I$16</definedName>
    <definedName name="solver_lhs45" localSheetId="9" hidden="1">'R3'!$I$16</definedName>
    <definedName name="solver_lhs45" localSheetId="10" hidden="1">'R4'!$I$16</definedName>
    <definedName name="solver_lhs45" localSheetId="11" hidden="1">'R5'!$I$16</definedName>
    <definedName name="solver_lhs45" localSheetId="12" hidden="1">'R6'!$I$16</definedName>
    <definedName name="solver_lhs46" localSheetId="7" hidden="1">'R1'!$C$7</definedName>
    <definedName name="solver_lhs46" localSheetId="8" hidden="1">'R2'!$C$7</definedName>
    <definedName name="solver_lhs46" localSheetId="9" hidden="1">'R3'!$C$7</definedName>
    <definedName name="solver_lhs46" localSheetId="10" hidden="1">'R4'!$C$7</definedName>
    <definedName name="solver_lhs46" localSheetId="11" hidden="1">'R5'!$C$7</definedName>
    <definedName name="solver_lhs46" localSheetId="12" hidden="1">'R6'!$C$7</definedName>
    <definedName name="solver_lhs47" localSheetId="7" hidden="1">'R1'!$D$7</definedName>
    <definedName name="solver_lhs47" localSheetId="8" hidden="1">'R2'!$D$7</definedName>
    <definedName name="solver_lhs47" localSheetId="9" hidden="1">'R3'!$D$7</definedName>
    <definedName name="solver_lhs47" localSheetId="10" hidden="1">'R4'!$D$7</definedName>
    <definedName name="solver_lhs47" localSheetId="11" hidden="1">'R5'!$D$7</definedName>
    <definedName name="solver_lhs47" localSheetId="12" hidden="1">'R6'!$D$7</definedName>
    <definedName name="solver_lhs48" localSheetId="7" hidden="1">'R1'!$E$7</definedName>
    <definedName name="solver_lhs48" localSheetId="8" hidden="1">'R2'!$E$7</definedName>
    <definedName name="solver_lhs48" localSheetId="9" hidden="1">'R3'!$E$7</definedName>
    <definedName name="solver_lhs48" localSheetId="10" hidden="1">'R4'!$E$7</definedName>
    <definedName name="solver_lhs48" localSheetId="11" hidden="1">'R5'!$E$7</definedName>
    <definedName name="solver_lhs48" localSheetId="12" hidden="1">'R6'!$E$7</definedName>
    <definedName name="solver_lhs5" localSheetId="7" hidden="1">'R1'!$I$21</definedName>
    <definedName name="solver_lhs5" localSheetId="8" hidden="1">'R2'!$I$21</definedName>
    <definedName name="solver_lhs5" localSheetId="9" hidden="1">'R3'!$I$21</definedName>
    <definedName name="solver_lhs5" localSheetId="10" hidden="1">'R4'!$I$21</definedName>
    <definedName name="solver_lhs5" localSheetId="11" hidden="1">'R5'!$I$21</definedName>
    <definedName name="solver_lhs5" localSheetId="12" hidden="1">'R6'!$I$21</definedName>
    <definedName name="solver_lhs6" localSheetId="7" hidden="1">'R1'!$I$22</definedName>
    <definedName name="solver_lhs6" localSheetId="8" hidden="1">'R2'!$I$22</definedName>
    <definedName name="solver_lhs6" localSheetId="9" hidden="1">'R3'!$I$22</definedName>
    <definedName name="solver_lhs6" localSheetId="10" hidden="1">'R4'!$I$22</definedName>
    <definedName name="solver_lhs6" localSheetId="11" hidden="1">'R5'!$I$22</definedName>
    <definedName name="solver_lhs6" localSheetId="12" hidden="1">'R6'!$I$22</definedName>
    <definedName name="solver_lhs7" localSheetId="7" hidden="1">'R1'!$I$23</definedName>
    <definedName name="solver_lhs7" localSheetId="8" hidden="1">'R2'!$I$23</definedName>
    <definedName name="solver_lhs7" localSheetId="9" hidden="1">'R3'!$I$23</definedName>
    <definedName name="solver_lhs7" localSheetId="10" hidden="1">'R4'!$I$23</definedName>
    <definedName name="solver_lhs7" localSheetId="11" hidden="1">'R5'!$I$23</definedName>
    <definedName name="solver_lhs7" localSheetId="12" hidden="1">'R6'!$I$23</definedName>
    <definedName name="solver_lhs8" localSheetId="7" hidden="1">'R1'!$I$24</definedName>
    <definedName name="solver_lhs8" localSheetId="8" hidden="1">'R2'!$I$24</definedName>
    <definedName name="solver_lhs8" localSheetId="9" hidden="1">'R3'!$I$24</definedName>
    <definedName name="solver_lhs8" localSheetId="10" hidden="1">'R4'!$I$24</definedName>
    <definedName name="solver_lhs8" localSheetId="11" hidden="1">'R5'!$I$24</definedName>
    <definedName name="solver_lhs8" localSheetId="12" hidden="1">'R6'!$I$24</definedName>
    <definedName name="solver_lhs9" localSheetId="7" hidden="1">'R1'!$I$25</definedName>
    <definedName name="solver_lhs9" localSheetId="8" hidden="1">'R2'!$I$25</definedName>
    <definedName name="solver_lhs9" localSheetId="9" hidden="1">'R3'!$I$25</definedName>
    <definedName name="solver_lhs9" localSheetId="10" hidden="1">'R4'!$I$25</definedName>
    <definedName name="solver_lhs9" localSheetId="11" hidden="1">'R5'!$I$25</definedName>
    <definedName name="solver_lhs9" localSheetId="12" hidden="1">'R6'!$I$25</definedName>
    <definedName name="solver_mip" localSheetId="7" hidden="1">2147483647</definedName>
    <definedName name="solver_mip" localSheetId="8" hidden="1">2147483647</definedName>
    <definedName name="solver_mip" localSheetId="9" hidden="1">2147483647</definedName>
    <definedName name="solver_mip" localSheetId="10" hidden="1">2147483647</definedName>
    <definedName name="solver_mip" localSheetId="11" hidden="1">2147483647</definedName>
    <definedName name="solver_mip" localSheetId="12" hidden="1">2147483647</definedName>
    <definedName name="solver_mni" localSheetId="7" hidden="1">30</definedName>
    <definedName name="solver_mni" localSheetId="8" hidden="1">30</definedName>
    <definedName name="solver_mni" localSheetId="9" hidden="1">30</definedName>
    <definedName name="solver_mni" localSheetId="10" hidden="1">30</definedName>
    <definedName name="solver_mni" localSheetId="11" hidden="1">30</definedName>
    <definedName name="solver_mni" localSheetId="12" hidden="1">30</definedName>
    <definedName name="solver_mrt" localSheetId="7" hidden="1">0.075</definedName>
    <definedName name="solver_mrt" localSheetId="8" hidden="1">0.075</definedName>
    <definedName name="solver_mrt" localSheetId="9" hidden="1">0.075</definedName>
    <definedName name="solver_mrt" localSheetId="10" hidden="1">0.075</definedName>
    <definedName name="solver_mrt" localSheetId="11" hidden="1">0.075</definedName>
    <definedName name="solver_mrt" localSheetId="12" hidden="1">0.075</definedName>
    <definedName name="solver_msl" localSheetId="7" hidden="1">2</definedName>
    <definedName name="solver_msl" localSheetId="8" hidden="1">2</definedName>
    <definedName name="solver_msl" localSheetId="9" hidden="1">2</definedName>
    <definedName name="solver_msl" localSheetId="10" hidden="1">2</definedName>
    <definedName name="solver_msl" localSheetId="11" hidden="1">2</definedName>
    <definedName name="solver_msl" localSheetId="12" hidden="1">2</definedName>
    <definedName name="solver_neg" localSheetId="7" hidden="1">1</definedName>
    <definedName name="solver_neg" localSheetId="8" hidden="1">1</definedName>
    <definedName name="solver_neg" localSheetId="9" hidden="1">1</definedName>
    <definedName name="solver_neg" localSheetId="10" hidden="1">1</definedName>
    <definedName name="solver_neg" localSheetId="11" hidden="1">1</definedName>
    <definedName name="solver_neg" localSheetId="12" hidden="1">1</definedName>
    <definedName name="solver_nod" localSheetId="7" hidden="1">2147483647</definedName>
    <definedName name="solver_nod" localSheetId="8" hidden="1">2147483647</definedName>
    <definedName name="solver_nod" localSheetId="9" hidden="1">2147483647</definedName>
    <definedName name="solver_nod" localSheetId="10" hidden="1">2147483647</definedName>
    <definedName name="solver_nod" localSheetId="11" hidden="1">2147483647</definedName>
    <definedName name="solver_nod" localSheetId="12" hidden="1">2147483647</definedName>
    <definedName name="solver_num" localSheetId="7" hidden="1">4</definedName>
    <definedName name="solver_num" localSheetId="8" hidden="1">4</definedName>
    <definedName name="solver_num" localSheetId="9" hidden="1">4</definedName>
    <definedName name="solver_num" localSheetId="10" hidden="1">4</definedName>
    <definedName name="solver_num" localSheetId="11" hidden="1">4</definedName>
    <definedName name="solver_num" localSheetId="12" hidden="1">4</definedName>
    <definedName name="solver_nwt" localSheetId="7" hidden="1">1</definedName>
    <definedName name="solver_nwt" localSheetId="8" hidden="1">1</definedName>
    <definedName name="solver_nwt" localSheetId="9" hidden="1">1</definedName>
    <definedName name="solver_nwt" localSheetId="10" hidden="1">1</definedName>
    <definedName name="solver_nwt" localSheetId="11" hidden="1">1</definedName>
    <definedName name="solver_nwt" localSheetId="12" hidden="1">1</definedName>
    <definedName name="solver_opt" localSheetId="7" hidden="1">'R1'!$F$8</definedName>
    <definedName name="solver_opt" localSheetId="8" hidden="1">'R2'!$F$8</definedName>
    <definedName name="solver_opt" localSheetId="9" hidden="1">'R3'!$F$8</definedName>
    <definedName name="solver_opt" localSheetId="10" hidden="1">'R4'!$F$8</definedName>
    <definedName name="solver_opt" localSheetId="11" hidden="1">'R5'!$F$8</definedName>
    <definedName name="solver_opt" localSheetId="12" hidden="1">'R6'!$F$8</definedName>
    <definedName name="solver_pre" localSheetId="7" hidden="1">0.000001</definedName>
    <definedName name="solver_pre" localSheetId="8" hidden="1">0.000001</definedName>
    <definedName name="solver_pre" localSheetId="9" hidden="1">0.000001</definedName>
    <definedName name="solver_pre" localSheetId="10" hidden="1">0.000001</definedName>
    <definedName name="solver_pre" localSheetId="11" hidden="1">0.000001</definedName>
    <definedName name="solver_pre" localSheetId="12" hidden="1">0.000001</definedName>
    <definedName name="solver_rbv" localSheetId="7" hidden="1">1</definedName>
    <definedName name="solver_rbv" localSheetId="8" hidden="1">1</definedName>
    <definedName name="solver_rbv" localSheetId="9" hidden="1">1</definedName>
    <definedName name="solver_rbv" localSheetId="10" hidden="1">1</definedName>
    <definedName name="solver_rbv" localSheetId="11" hidden="1">1</definedName>
    <definedName name="solver_rbv" localSheetId="12" hidden="1">1</definedName>
    <definedName name="solver_rel1" localSheetId="7" hidden="1">2</definedName>
    <definedName name="solver_rel1" localSheetId="8" hidden="1">2</definedName>
    <definedName name="solver_rel1" localSheetId="9" hidden="1">2</definedName>
    <definedName name="solver_rel1" localSheetId="10" hidden="1">2</definedName>
    <definedName name="solver_rel1" localSheetId="11" hidden="1">2</definedName>
    <definedName name="solver_rel1" localSheetId="12" hidden="1">2</definedName>
    <definedName name="solver_rel10" localSheetId="7" hidden="1">1</definedName>
    <definedName name="solver_rel10" localSheetId="8" hidden="1">1</definedName>
    <definedName name="solver_rel10" localSheetId="9" hidden="1">1</definedName>
    <definedName name="solver_rel10" localSheetId="10" hidden="1">1</definedName>
    <definedName name="solver_rel10" localSheetId="11" hidden="1">1</definedName>
    <definedName name="solver_rel10" localSheetId="12" hidden="1">1</definedName>
    <definedName name="solver_rel11" localSheetId="7" hidden="1">1</definedName>
    <definedName name="solver_rel11" localSheetId="8" hidden="1">1</definedName>
    <definedName name="solver_rel11" localSheetId="9" hidden="1">1</definedName>
    <definedName name="solver_rel11" localSheetId="10" hidden="1">1</definedName>
    <definedName name="solver_rel11" localSheetId="11" hidden="1">1</definedName>
    <definedName name="solver_rel11" localSheetId="12" hidden="1">1</definedName>
    <definedName name="solver_rel12" localSheetId="7" hidden="1">1</definedName>
    <definedName name="solver_rel12" localSheetId="8" hidden="1">1</definedName>
    <definedName name="solver_rel12" localSheetId="9" hidden="1">1</definedName>
    <definedName name="solver_rel12" localSheetId="10" hidden="1">1</definedName>
    <definedName name="solver_rel12" localSheetId="11" hidden="1">1</definedName>
    <definedName name="solver_rel12" localSheetId="12" hidden="1">1</definedName>
    <definedName name="solver_rel13" localSheetId="7" hidden="1">1</definedName>
    <definedName name="solver_rel13" localSheetId="8" hidden="1">1</definedName>
    <definedName name="solver_rel13" localSheetId="9" hidden="1">1</definedName>
    <definedName name="solver_rel13" localSheetId="10" hidden="1">1</definedName>
    <definedName name="solver_rel13" localSheetId="11" hidden="1">1</definedName>
    <definedName name="solver_rel13" localSheetId="12" hidden="1">1</definedName>
    <definedName name="solver_rel14" localSheetId="7" hidden="1">1</definedName>
    <definedName name="solver_rel14" localSheetId="8" hidden="1">1</definedName>
    <definedName name="solver_rel14" localSheetId="9" hidden="1">1</definedName>
    <definedName name="solver_rel14" localSheetId="10" hidden="1">1</definedName>
    <definedName name="solver_rel14" localSheetId="11" hidden="1">1</definedName>
    <definedName name="solver_rel14" localSheetId="12" hidden="1">1</definedName>
    <definedName name="solver_rel15" localSheetId="7" hidden="1">1</definedName>
    <definedName name="solver_rel15" localSheetId="8" hidden="1">1</definedName>
    <definedName name="solver_rel15" localSheetId="9" hidden="1">1</definedName>
    <definedName name="solver_rel15" localSheetId="10" hidden="1">1</definedName>
    <definedName name="solver_rel15" localSheetId="11" hidden="1">1</definedName>
    <definedName name="solver_rel15" localSheetId="12" hidden="1">1</definedName>
    <definedName name="solver_rel16" localSheetId="7" hidden="1">1</definedName>
    <definedName name="solver_rel16" localSheetId="8" hidden="1">1</definedName>
    <definedName name="solver_rel16" localSheetId="9" hidden="1">1</definedName>
    <definedName name="solver_rel16" localSheetId="10" hidden="1">1</definedName>
    <definedName name="solver_rel16" localSheetId="11" hidden="1">1</definedName>
    <definedName name="solver_rel16" localSheetId="12" hidden="1">1</definedName>
    <definedName name="solver_rel17" localSheetId="7" hidden="1">1</definedName>
    <definedName name="solver_rel17" localSheetId="8" hidden="1">1</definedName>
    <definedName name="solver_rel17" localSheetId="9" hidden="1">1</definedName>
    <definedName name="solver_rel17" localSheetId="10" hidden="1">1</definedName>
    <definedName name="solver_rel17" localSheetId="11" hidden="1">1</definedName>
    <definedName name="solver_rel17" localSheetId="12" hidden="1">1</definedName>
    <definedName name="solver_rel18" localSheetId="7" hidden="1">1</definedName>
    <definedName name="solver_rel18" localSheetId="8" hidden="1">1</definedName>
    <definedName name="solver_rel18" localSheetId="9" hidden="1">1</definedName>
    <definedName name="solver_rel18" localSheetId="10" hidden="1">1</definedName>
    <definedName name="solver_rel18" localSheetId="11" hidden="1">1</definedName>
    <definedName name="solver_rel18" localSheetId="12" hidden="1">1</definedName>
    <definedName name="solver_rel19" localSheetId="7" hidden="1">1</definedName>
    <definedName name="solver_rel19" localSheetId="8" hidden="1">1</definedName>
    <definedName name="solver_rel19" localSheetId="9" hidden="1">1</definedName>
    <definedName name="solver_rel19" localSheetId="10" hidden="1">1</definedName>
    <definedName name="solver_rel19" localSheetId="11" hidden="1">1</definedName>
    <definedName name="solver_rel19" localSheetId="12" hidden="1">1</definedName>
    <definedName name="solver_rel2" localSheetId="7" hidden="1">1</definedName>
    <definedName name="solver_rel2" localSheetId="8" hidden="1">1</definedName>
    <definedName name="solver_rel2" localSheetId="9" hidden="1">1</definedName>
    <definedName name="solver_rel2" localSheetId="10" hidden="1">1</definedName>
    <definedName name="solver_rel2" localSheetId="11" hidden="1">1</definedName>
    <definedName name="solver_rel2" localSheetId="12" hidden="1">1</definedName>
    <definedName name="solver_rel20" localSheetId="7" hidden="1">1</definedName>
    <definedName name="solver_rel20" localSheetId="8" hidden="1">1</definedName>
    <definedName name="solver_rel20" localSheetId="9" hidden="1">1</definedName>
    <definedName name="solver_rel20" localSheetId="10" hidden="1">1</definedName>
    <definedName name="solver_rel20" localSheetId="11" hidden="1">1</definedName>
    <definedName name="solver_rel20" localSheetId="12" hidden="1">1</definedName>
    <definedName name="solver_rel21" localSheetId="7" hidden="1">1</definedName>
    <definedName name="solver_rel21" localSheetId="8" hidden="1">1</definedName>
    <definedName name="solver_rel21" localSheetId="9" hidden="1">1</definedName>
    <definedName name="solver_rel21" localSheetId="10" hidden="1">1</definedName>
    <definedName name="solver_rel21" localSheetId="11" hidden="1">1</definedName>
    <definedName name="solver_rel21" localSheetId="12" hidden="1">1</definedName>
    <definedName name="solver_rel22" localSheetId="7" hidden="1">1</definedName>
    <definedName name="solver_rel22" localSheetId="8" hidden="1">1</definedName>
    <definedName name="solver_rel22" localSheetId="9" hidden="1">1</definedName>
    <definedName name="solver_rel22" localSheetId="10" hidden="1">1</definedName>
    <definedName name="solver_rel22" localSheetId="11" hidden="1">1</definedName>
    <definedName name="solver_rel22" localSheetId="12" hidden="1">1</definedName>
    <definedName name="solver_rel23" localSheetId="7" hidden="1">1</definedName>
    <definedName name="solver_rel23" localSheetId="8" hidden="1">1</definedName>
    <definedName name="solver_rel23" localSheetId="9" hidden="1">1</definedName>
    <definedName name="solver_rel23" localSheetId="10" hidden="1">1</definedName>
    <definedName name="solver_rel23" localSheetId="11" hidden="1">1</definedName>
    <definedName name="solver_rel23" localSheetId="12" hidden="1">1</definedName>
    <definedName name="solver_rel24" localSheetId="7" hidden="1">1</definedName>
    <definedName name="solver_rel24" localSheetId="8" hidden="1">1</definedName>
    <definedName name="solver_rel24" localSheetId="9" hidden="1">1</definedName>
    <definedName name="solver_rel24" localSheetId="10" hidden="1">1</definedName>
    <definedName name="solver_rel24" localSheetId="11" hidden="1">1</definedName>
    <definedName name="solver_rel24" localSheetId="12" hidden="1">1</definedName>
    <definedName name="solver_rel25" localSheetId="7" hidden="1">1</definedName>
    <definedName name="solver_rel25" localSheetId="8" hidden="1">1</definedName>
    <definedName name="solver_rel25" localSheetId="9" hidden="1">1</definedName>
    <definedName name="solver_rel25" localSheetId="10" hidden="1">1</definedName>
    <definedName name="solver_rel25" localSheetId="11" hidden="1">1</definedName>
    <definedName name="solver_rel25" localSheetId="12" hidden="1">1</definedName>
    <definedName name="solver_rel26" localSheetId="7" hidden="1">1</definedName>
    <definedName name="solver_rel26" localSheetId="8" hidden="1">1</definedName>
    <definedName name="solver_rel26" localSheetId="9" hidden="1">1</definedName>
    <definedName name="solver_rel26" localSheetId="10" hidden="1">1</definedName>
    <definedName name="solver_rel26" localSheetId="11" hidden="1">1</definedName>
    <definedName name="solver_rel26" localSheetId="12" hidden="1">1</definedName>
    <definedName name="solver_rel27" localSheetId="7" hidden="1">1</definedName>
    <definedName name="solver_rel27" localSheetId="8" hidden="1">1</definedName>
    <definedName name="solver_rel27" localSheetId="9" hidden="1">1</definedName>
    <definedName name="solver_rel27" localSheetId="10" hidden="1">1</definedName>
    <definedName name="solver_rel27" localSheetId="11" hidden="1">1</definedName>
    <definedName name="solver_rel27" localSheetId="12" hidden="1">1</definedName>
    <definedName name="solver_rel28" localSheetId="7" hidden="1">1</definedName>
    <definedName name="solver_rel28" localSheetId="8" hidden="1">1</definedName>
    <definedName name="solver_rel28" localSheetId="9" hidden="1">1</definedName>
    <definedName name="solver_rel28" localSheetId="10" hidden="1">1</definedName>
    <definedName name="solver_rel28" localSheetId="11" hidden="1">1</definedName>
    <definedName name="solver_rel28" localSheetId="12" hidden="1">1</definedName>
    <definedName name="solver_rel29" localSheetId="7" hidden="1">1</definedName>
    <definedName name="solver_rel29" localSheetId="8" hidden="1">1</definedName>
    <definedName name="solver_rel29" localSheetId="9" hidden="1">1</definedName>
    <definedName name="solver_rel29" localSheetId="10" hidden="1">1</definedName>
    <definedName name="solver_rel29" localSheetId="11" hidden="1">1</definedName>
    <definedName name="solver_rel29" localSheetId="12" hidden="1">1</definedName>
    <definedName name="solver_rel3" localSheetId="7" hidden="1">1</definedName>
    <definedName name="solver_rel3" localSheetId="8" hidden="1">1</definedName>
    <definedName name="solver_rel3" localSheetId="9" hidden="1">1</definedName>
    <definedName name="solver_rel3" localSheetId="10" hidden="1">1</definedName>
    <definedName name="solver_rel3" localSheetId="11" hidden="1">1</definedName>
    <definedName name="solver_rel3" localSheetId="12" hidden="1">1</definedName>
    <definedName name="solver_rel30" localSheetId="7" hidden="1">1</definedName>
    <definedName name="solver_rel30" localSheetId="8" hidden="1">1</definedName>
    <definedName name="solver_rel30" localSheetId="9" hidden="1">1</definedName>
    <definedName name="solver_rel30" localSheetId="10" hidden="1">1</definedName>
    <definedName name="solver_rel30" localSheetId="11" hidden="1">1</definedName>
    <definedName name="solver_rel30" localSheetId="12" hidden="1">1</definedName>
    <definedName name="solver_rel31" localSheetId="7" hidden="1">1</definedName>
    <definedName name="solver_rel31" localSheetId="8" hidden="1">1</definedName>
    <definedName name="solver_rel31" localSheetId="9" hidden="1">1</definedName>
    <definedName name="solver_rel31" localSheetId="10" hidden="1">1</definedName>
    <definedName name="solver_rel31" localSheetId="11" hidden="1">1</definedName>
    <definedName name="solver_rel31" localSheetId="12" hidden="1">1</definedName>
    <definedName name="solver_rel32" localSheetId="7" hidden="1">1</definedName>
    <definedName name="solver_rel32" localSheetId="8" hidden="1">1</definedName>
    <definedName name="solver_rel32" localSheetId="9" hidden="1">1</definedName>
    <definedName name="solver_rel32" localSheetId="10" hidden="1">1</definedName>
    <definedName name="solver_rel32" localSheetId="11" hidden="1">1</definedName>
    <definedName name="solver_rel32" localSheetId="12" hidden="1">1</definedName>
    <definedName name="solver_rel33" localSheetId="7" hidden="1">1</definedName>
    <definedName name="solver_rel33" localSheetId="8" hidden="1">1</definedName>
    <definedName name="solver_rel33" localSheetId="9" hidden="1">1</definedName>
    <definedName name="solver_rel33" localSheetId="10" hidden="1">1</definedName>
    <definedName name="solver_rel33" localSheetId="11" hidden="1">1</definedName>
    <definedName name="solver_rel33" localSheetId="12" hidden="1">1</definedName>
    <definedName name="solver_rel34" localSheetId="7" hidden="1">1</definedName>
    <definedName name="solver_rel34" localSheetId="8" hidden="1">1</definedName>
    <definedName name="solver_rel34" localSheetId="9" hidden="1">1</definedName>
    <definedName name="solver_rel34" localSheetId="10" hidden="1">1</definedName>
    <definedName name="solver_rel34" localSheetId="11" hidden="1">1</definedName>
    <definedName name="solver_rel34" localSheetId="12" hidden="1">1</definedName>
    <definedName name="solver_rel35" localSheetId="7" hidden="1">1</definedName>
    <definedName name="solver_rel35" localSheetId="8" hidden="1">1</definedName>
    <definedName name="solver_rel35" localSheetId="9" hidden="1">1</definedName>
    <definedName name="solver_rel35" localSheetId="10" hidden="1">1</definedName>
    <definedName name="solver_rel35" localSheetId="11" hidden="1">1</definedName>
    <definedName name="solver_rel35" localSheetId="12" hidden="1">1</definedName>
    <definedName name="solver_rel36" localSheetId="7" hidden="1">1</definedName>
    <definedName name="solver_rel36" localSheetId="8" hidden="1">1</definedName>
    <definedName name="solver_rel36" localSheetId="9" hidden="1">1</definedName>
    <definedName name="solver_rel36" localSheetId="10" hidden="1">1</definedName>
    <definedName name="solver_rel36" localSheetId="11" hidden="1">1</definedName>
    <definedName name="solver_rel36" localSheetId="12" hidden="1">1</definedName>
    <definedName name="solver_rel37" localSheetId="7" hidden="1">1</definedName>
    <definedName name="solver_rel37" localSheetId="8" hidden="1">1</definedName>
    <definedName name="solver_rel37" localSheetId="9" hidden="1">1</definedName>
    <definedName name="solver_rel37" localSheetId="10" hidden="1">1</definedName>
    <definedName name="solver_rel37" localSheetId="11" hidden="1">1</definedName>
    <definedName name="solver_rel37" localSheetId="12" hidden="1">1</definedName>
    <definedName name="solver_rel38" localSheetId="7" hidden="1">1</definedName>
    <definedName name="solver_rel38" localSheetId="8" hidden="1">1</definedName>
    <definedName name="solver_rel38" localSheetId="9" hidden="1">1</definedName>
    <definedName name="solver_rel38" localSheetId="10" hidden="1">1</definedName>
    <definedName name="solver_rel38" localSheetId="11" hidden="1">1</definedName>
    <definedName name="solver_rel38" localSheetId="12" hidden="1">1</definedName>
    <definedName name="solver_rel39" localSheetId="7" hidden="1">1</definedName>
    <definedName name="solver_rel39" localSheetId="8" hidden="1">1</definedName>
    <definedName name="solver_rel39" localSheetId="9" hidden="1">1</definedName>
    <definedName name="solver_rel39" localSheetId="10" hidden="1">1</definedName>
    <definedName name="solver_rel39" localSheetId="11" hidden="1">1</definedName>
    <definedName name="solver_rel39" localSheetId="12" hidden="1">1</definedName>
    <definedName name="solver_rel4" localSheetId="7" hidden="1">4</definedName>
    <definedName name="solver_rel4" localSheetId="8" hidden="1">4</definedName>
    <definedName name="solver_rel4" localSheetId="9" hidden="1">4</definedName>
    <definedName name="solver_rel4" localSheetId="10" hidden="1">4</definedName>
    <definedName name="solver_rel4" localSheetId="11" hidden="1">4</definedName>
    <definedName name="solver_rel4" localSheetId="12" hidden="1">4</definedName>
    <definedName name="solver_rel40" localSheetId="7" hidden="1">1</definedName>
    <definedName name="solver_rel40" localSheetId="8" hidden="1">1</definedName>
    <definedName name="solver_rel40" localSheetId="9" hidden="1">1</definedName>
    <definedName name="solver_rel40" localSheetId="10" hidden="1">1</definedName>
    <definedName name="solver_rel40" localSheetId="11" hidden="1">1</definedName>
    <definedName name="solver_rel40" localSheetId="12" hidden="1">1</definedName>
    <definedName name="solver_rel41" localSheetId="7" hidden="1">1</definedName>
    <definedName name="solver_rel41" localSheetId="8" hidden="1">1</definedName>
    <definedName name="solver_rel41" localSheetId="9" hidden="1">1</definedName>
    <definedName name="solver_rel41" localSheetId="10" hidden="1">1</definedName>
    <definedName name="solver_rel41" localSheetId="11" hidden="1">1</definedName>
    <definedName name="solver_rel41" localSheetId="12" hidden="1">1</definedName>
    <definedName name="solver_rel42" localSheetId="7" hidden="1">1</definedName>
    <definedName name="solver_rel42" localSheetId="8" hidden="1">1</definedName>
    <definedName name="solver_rel42" localSheetId="9" hidden="1">1</definedName>
    <definedName name="solver_rel42" localSheetId="10" hidden="1">1</definedName>
    <definedName name="solver_rel42" localSheetId="11" hidden="1">1</definedName>
    <definedName name="solver_rel42" localSheetId="12" hidden="1">1</definedName>
    <definedName name="solver_rel43" localSheetId="7" hidden="1">1</definedName>
    <definedName name="solver_rel43" localSheetId="8" hidden="1">1</definedName>
    <definedName name="solver_rel43" localSheetId="9" hidden="1">1</definedName>
    <definedName name="solver_rel43" localSheetId="10" hidden="1">1</definedName>
    <definedName name="solver_rel43" localSheetId="11" hidden="1">1</definedName>
    <definedName name="solver_rel43" localSheetId="12" hidden="1">1</definedName>
    <definedName name="solver_rel44" localSheetId="7" hidden="1">1</definedName>
    <definedName name="solver_rel44" localSheetId="8" hidden="1">1</definedName>
    <definedName name="solver_rel44" localSheetId="9" hidden="1">1</definedName>
    <definedName name="solver_rel44" localSheetId="10" hidden="1">1</definedName>
    <definedName name="solver_rel44" localSheetId="11" hidden="1">1</definedName>
    <definedName name="solver_rel44" localSheetId="12" hidden="1">1</definedName>
    <definedName name="solver_rel45" localSheetId="7" hidden="1">1</definedName>
    <definedName name="solver_rel45" localSheetId="8" hidden="1">1</definedName>
    <definedName name="solver_rel45" localSheetId="9" hidden="1">1</definedName>
    <definedName name="solver_rel45" localSheetId="10" hidden="1">1</definedName>
    <definedName name="solver_rel45" localSheetId="11" hidden="1">1</definedName>
    <definedName name="solver_rel45" localSheetId="12" hidden="1">1</definedName>
    <definedName name="solver_rel46" localSheetId="7" hidden="1">3</definedName>
    <definedName name="solver_rel46" localSheetId="8" hidden="1">3</definedName>
    <definedName name="solver_rel46" localSheetId="9" hidden="1">3</definedName>
    <definedName name="solver_rel46" localSheetId="10" hidden="1">3</definedName>
    <definedName name="solver_rel46" localSheetId="11" hidden="1">3</definedName>
    <definedName name="solver_rel46" localSheetId="12" hidden="1">3</definedName>
    <definedName name="solver_rel47" localSheetId="7" hidden="1">3</definedName>
    <definedName name="solver_rel47" localSheetId="8" hidden="1">3</definedName>
    <definedName name="solver_rel47" localSheetId="9" hidden="1">3</definedName>
    <definedName name="solver_rel47" localSheetId="10" hidden="1">3</definedName>
    <definedName name="solver_rel47" localSheetId="11" hidden="1">3</definedName>
    <definedName name="solver_rel47" localSheetId="12" hidden="1">3</definedName>
    <definedName name="solver_rel48" localSheetId="7" hidden="1">3</definedName>
    <definedName name="solver_rel48" localSheetId="8" hidden="1">3</definedName>
    <definedName name="solver_rel48" localSheetId="9" hidden="1">3</definedName>
    <definedName name="solver_rel48" localSheetId="10" hidden="1">3</definedName>
    <definedName name="solver_rel48" localSheetId="11" hidden="1">3</definedName>
    <definedName name="solver_rel48" localSheetId="12" hidden="1">3</definedName>
    <definedName name="solver_rel5" localSheetId="7" hidden="1">1</definedName>
    <definedName name="solver_rel5" localSheetId="8" hidden="1">1</definedName>
    <definedName name="solver_rel5" localSheetId="9" hidden="1">1</definedName>
    <definedName name="solver_rel5" localSheetId="10" hidden="1">1</definedName>
    <definedName name="solver_rel5" localSheetId="11" hidden="1">1</definedName>
    <definedName name="solver_rel5" localSheetId="12" hidden="1">1</definedName>
    <definedName name="solver_rel6" localSheetId="7" hidden="1">1</definedName>
    <definedName name="solver_rel6" localSheetId="8" hidden="1">1</definedName>
    <definedName name="solver_rel6" localSheetId="9" hidden="1">1</definedName>
    <definedName name="solver_rel6" localSheetId="10" hidden="1">1</definedName>
    <definedName name="solver_rel6" localSheetId="11" hidden="1">1</definedName>
    <definedName name="solver_rel6" localSheetId="12" hidden="1">1</definedName>
    <definedName name="solver_rel7" localSheetId="7" hidden="1">1</definedName>
    <definedName name="solver_rel7" localSheetId="8" hidden="1">1</definedName>
    <definedName name="solver_rel7" localSheetId="9" hidden="1">1</definedName>
    <definedName name="solver_rel7" localSheetId="10" hidden="1">1</definedName>
    <definedName name="solver_rel7" localSheetId="11" hidden="1">1</definedName>
    <definedName name="solver_rel7" localSheetId="12" hidden="1">1</definedName>
    <definedName name="solver_rel8" localSheetId="7" hidden="1">1</definedName>
    <definedName name="solver_rel8" localSheetId="8" hidden="1">1</definedName>
    <definedName name="solver_rel8" localSheetId="9" hidden="1">1</definedName>
    <definedName name="solver_rel8" localSheetId="10" hidden="1">1</definedName>
    <definedName name="solver_rel8" localSheetId="11" hidden="1">1</definedName>
    <definedName name="solver_rel8" localSheetId="12" hidden="1">1</definedName>
    <definedName name="solver_rel9" localSheetId="7" hidden="1">1</definedName>
    <definedName name="solver_rel9" localSheetId="8" hidden="1">1</definedName>
    <definedName name="solver_rel9" localSheetId="9" hidden="1">1</definedName>
    <definedName name="solver_rel9" localSheetId="10" hidden="1">1</definedName>
    <definedName name="solver_rel9" localSheetId="11" hidden="1">1</definedName>
    <definedName name="solver_rel9" localSheetId="12" hidden="1">1</definedName>
    <definedName name="solver_rhs1" localSheetId="7" hidden="1">0</definedName>
    <definedName name="solver_rhs1" localSheetId="8" hidden="1">0</definedName>
    <definedName name="solver_rhs1" localSheetId="9" hidden="1">0</definedName>
    <definedName name="solver_rhs1" localSheetId="10" hidden="1">0</definedName>
    <definedName name="solver_rhs1" localSheetId="11" hidden="1">0</definedName>
    <definedName name="solver_rhs1" localSheetId="12" hidden="1">0</definedName>
    <definedName name="solver_rhs10" localSheetId="7" hidden="1">'R1'!$G$26</definedName>
    <definedName name="solver_rhs10" localSheetId="8" hidden="1">'R2'!#REF!</definedName>
    <definedName name="solver_rhs10" localSheetId="9" hidden="1">'R3'!#REF!</definedName>
    <definedName name="solver_rhs10" localSheetId="10" hidden="1">'R4'!#REF!</definedName>
    <definedName name="solver_rhs10" localSheetId="11" hidden="1">'R5'!#REF!</definedName>
    <definedName name="solver_rhs10" localSheetId="12" hidden="1">'R6'!#REF!</definedName>
    <definedName name="solver_rhs11" localSheetId="7" hidden="1">'R1'!$G$27</definedName>
    <definedName name="solver_rhs11" localSheetId="8" hidden="1">'R2'!#REF!</definedName>
    <definedName name="solver_rhs11" localSheetId="9" hidden="1">'R3'!#REF!</definedName>
    <definedName name="solver_rhs11" localSheetId="10" hidden="1">'R4'!#REF!</definedName>
    <definedName name="solver_rhs11" localSheetId="11" hidden="1">'R5'!#REF!</definedName>
    <definedName name="solver_rhs11" localSheetId="12" hidden="1">'R6'!#REF!</definedName>
    <definedName name="solver_rhs12" localSheetId="7" hidden="1">'R1'!$G$28</definedName>
    <definedName name="solver_rhs12" localSheetId="8" hidden="1">'R2'!#REF!</definedName>
    <definedName name="solver_rhs12" localSheetId="9" hidden="1">'R3'!#REF!</definedName>
    <definedName name="solver_rhs12" localSheetId="10" hidden="1">'R4'!#REF!</definedName>
    <definedName name="solver_rhs12" localSheetId="11" hidden="1">'R5'!#REF!</definedName>
    <definedName name="solver_rhs12" localSheetId="12" hidden="1">'R6'!#REF!</definedName>
    <definedName name="solver_rhs13" localSheetId="7" hidden="1">'R1'!$G$29</definedName>
    <definedName name="solver_rhs13" localSheetId="8" hidden="1">'R2'!#REF!</definedName>
    <definedName name="solver_rhs13" localSheetId="9" hidden="1">'R3'!#REF!</definedName>
    <definedName name="solver_rhs13" localSheetId="10" hidden="1">'R4'!#REF!</definedName>
    <definedName name="solver_rhs13" localSheetId="11" hidden="1">'R5'!#REF!</definedName>
    <definedName name="solver_rhs13" localSheetId="12" hidden="1">'R6'!#REF!</definedName>
    <definedName name="solver_rhs14" localSheetId="7" hidden="1">'R1'!$G$30</definedName>
    <definedName name="solver_rhs14" localSheetId="8" hidden="1">'R2'!#REF!</definedName>
    <definedName name="solver_rhs14" localSheetId="9" hidden="1">'R3'!#REF!</definedName>
    <definedName name="solver_rhs14" localSheetId="10" hidden="1">'R4'!#REF!</definedName>
    <definedName name="solver_rhs14" localSheetId="11" hidden="1">'R5'!#REF!</definedName>
    <definedName name="solver_rhs14" localSheetId="12" hidden="1">'R6'!#REF!</definedName>
    <definedName name="solver_rhs15" localSheetId="7" hidden="1">'R1'!$G$31</definedName>
    <definedName name="solver_rhs15" localSheetId="8" hidden="1">'R2'!#REF!</definedName>
    <definedName name="solver_rhs15" localSheetId="9" hidden="1">'R3'!#REF!</definedName>
    <definedName name="solver_rhs15" localSheetId="10" hidden="1">'R4'!#REF!</definedName>
    <definedName name="solver_rhs15" localSheetId="11" hidden="1">'R5'!#REF!</definedName>
    <definedName name="solver_rhs15" localSheetId="12" hidden="1">'R6'!#REF!</definedName>
    <definedName name="solver_rhs16" localSheetId="7" hidden="1">'R1'!$G$32</definedName>
    <definedName name="solver_rhs16" localSheetId="8" hidden="1">'R2'!#REF!</definedName>
    <definedName name="solver_rhs16" localSheetId="9" hidden="1">'R3'!#REF!</definedName>
    <definedName name="solver_rhs16" localSheetId="10" hidden="1">'R4'!#REF!</definedName>
    <definedName name="solver_rhs16" localSheetId="11" hidden="1">'R5'!#REF!</definedName>
    <definedName name="solver_rhs16" localSheetId="12" hidden="1">'R6'!#REF!</definedName>
    <definedName name="solver_rhs17" localSheetId="7" hidden="1">'R1'!$G$33</definedName>
    <definedName name="solver_rhs17" localSheetId="8" hidden="1">'R2'!#REF!</definedName>
    <definedName name="solver_rhs17" localSheetId="9" hidden="1">'R3'!#REF!</definedName>
    <definedName name="solver_rhs17" localSheetId="10" hidden="1">'R4'!#REF!</definedName>
    <definedName name="solver_rhs17" localSheetId="11" hidden="1">'R5'!#REF!</definedName>
    <definedName name="solver_rhs17" localSheetId="12" hidden="1">'R6'!#REF!</definedName>
    <definedName name="solver_rhs18" localSheetId="7" hidden="1">'R1'!$G$34</definedName>
    <definedName name="solver_rhs18" localSheetId="8" hidden="1">'R2'!#REF!</definedName>
    <definedName name="solver_rhs18" localSheetId="9" hidden="1">'R3'!#REF!</definedName>
    <definedName name="solver_rhs18" localSheetId="10" hidden="1">'R4'!#REF!</definedName>
    <definedName name="solver_rhs18" localSheetId="11" hidden="1">'R5'!#REF!</definedName>
    <definedName name="solver_rhs18" localSheetId="12" hidden="1">'R6'!#REF!</definedName>
    <definedName name="solver_rhs19" localSheetId="7" hidden="1">'R1'!$G$35</definedName>
    <definedName name="solver_rhs19" localSheetId="8" hidden="1">'R2'!#REF!</definedName>
    <definedName name="solver_rhs19" localSheetId="9" hidden="1">'R3'!#REF!</definedName>
    <definedName name="solver_rhs19" localSheetId="10" hidden="1">'R4'!#REF!</definedName>
    <definedName name="solver_rhs19" localSheetId="11" hidden="1">'R5'!#REF!</definedName>
    <definedName name="solver_rhs19" localSheetId="12" hidden="1">'R6'!#REF!</definedName>
    <definedName name="solver_rhs2" localSheetId="7" hidden="1">'R1'!$C$113:$C$127</definedName>
    <definedName name="solver_rhs2" localSheetId="8" hidden="1">'R2'!$C$113:$C$127</definedName>
    <definedName name="solver_rhs2" localSheetId="9" hidden="1">'R3'!$C$113:$C$127</definedName>
    <definedName name="solver_rhs2" localSheetId="10" hidden="1">'R4'!$C$113:$C$127</definedName>
    <definedName name="solver_rhs2" localSheetId="11" hidden="1">'R5'!$C$113:$C$127</definedName>
    <definedName name="solver_rhs2" localSheetId="12" hidden="1">'R6'!$C$113:$C$127</definedName>
    <definedName name="solver_rhs20" localSheetId="7" hidden="1">'R1'!$G$36</definedName>
    <definedName name="solver_rhs20" localSheetId="8" hidden="1">'R2'!#REF!</definedName>
    <definedName name="solver_rhs20" localSheetId="9" hidden="1">'R3'!#REF!</definedName>
    <definedName name="solver_rhs20" localSheetId="10" hidden="1">'R4'!#REF!</definedName>
    <definedName name="solver_rhs20" localSheetId="11" hidden="1">'R5'!#REF!</definedName>
    <definedName name="solver_rhs20" localSheetId="12" hidden="1">'R6'!#REF!</definedName>
    <definedName name="solver_rhs21" localSheetId="7" hidden="1">'R1'!$G$37</definedName>
    <definedName name="solver_rhs21" localSheetId="8" hidden="1">'R2'!#REF!</definedName>
    <definedName name="solver_rhs21" localSheetId="9" hidden="1">'R3'!#REF!</definedName>
    <definedName name="solver_rhs21" localSheetId="10" hidden="1">'R4'!#REF!</definedName>
    <definedName name="solver_rhs21" localSheetId="11" hidden="1">'R5'!#REF!</definedName>
    <definedName name="solver_rhs21" localSheetId="12" hidden="1">'R6'!#REF!</definedName>
    <definedName name="solver_rhs22" localSheetId="7" hidden="1">'R1'!$G$38</definedName>
    <definedName name="solver_rhs22" localSheetId="8" hidden="1">'R2'!#REF!</definedName>
    <definedName name="solver_rhs22" localSheetId="9" hidden="1">'R3'!#REF!</definedName>
    <definedName name="solver_rhs22" localSheetId="10" hidden="1">'R4'!#REF!</definedName>
    <definedName name="solver_rhs22" localSheetId="11" hidden="1">'R5'!#REF!</definedName>
    <definedName name="solver_rhs22" localSheetId="12" hidden="1">'R6'!#REF!</definedName>
    <definedName name="solver_rhs23" localSheetId="7" hidden="1">'R1'!$G$39</definedName>
    <definedName name="solver_rhs23" localSheetId="8" hidden="1">'R2'!#REF!</definedName>
    <definedName name="solver_rhs23" localSheetId="9" hidden="1">'R3'!#REF!</definedName>
    <definedName name="solver_rhs23" localSheetId="10" hidden="1">'R4'!#REF!</definedName>
    <definedName name="solver_rhs23" localSheetId="11" hidden="1">'R5'!#REF!</definedName>
    <definedName name="solver_rhs23" localSheetId="12" hidden="1">'R6'!#REF!</definedName>
    <definedName name="solver_rhs24" localSheetId="7" hidden="1">'R1'!$G$40</definedName>
    <definedName name="solver_rhs24" localSheetId="8" hidden="1">'R2'!#REF!</definedName>
    <definedName name="solver_rhs24" localSheetId="9" hidden="1">'R3'!#REF!</definedName>
    <definedName name="solver_rhs24" localSheetId="10" hidden="1">'R4'!#REF!</definedName>
    <definedName name="solver_rhs24" localSheetId="11" hidden="1">'R5'!#REF!</definedName>
    <definedName name="solver_rhs24" localSheetId="12" hidden="1">'R6'!#REF!</definedName>
    <definedName name="solver_rhs25" localSheetId="7" hidden="1">'R1'!$G$41</definedName>
    <definedName name="solver_rhs25" localSheetId="8" hidden="1">'R2'!#REF!</definedName>
    <definedName name="solver_rhs25" localSheetId="9" hidden="1">'R3'!#REF!</definedName>
    <definedName name="solver_rhs25" localSheetId="10" hidden="1">'R4'!#REF!</definedName>
    <definedName name="solver_rhs25" localSheetId="11" hidden="1">'R5'!#REF!</definedName>
    <definedName name="solver_rhs25" localSheetId="12" hidden="1">'R6'!#REF!</definedName>
    <definedName name="solver_rhs26" localSheetId="7" hidden="1">'R1'!$G$42</definedName>
    <definedName name="solver_rhs26" localSheetId="8" hidden="1">'R2'!#REF!</definedName>
    <definedName name="solver_rhs26" localSheetId="9" hidden="1">'R3'!#REF!</definedName>
    <definedName name="solver_rhs26" localSheetId="10" hidden="1">'R4'!#REF!</definedName>
    <definedName name="solver_rhs26" localSheetId="11" hidden="1">'R5'!#REF!</definedName>
    <definedName name="solver_rhs26" localSheetId="12" hidden="1">'R6'!#REF!</definedName>
    <definedName name="solver_rhs27" localSheetId="7" hidden="1">'R1'!$G$43</definedName>
    <definedName name="solver_rhs27" localSheetId="8" hidden="1">'R2'!#REF!</definedName>
    <definedName name="solver_rhs27" localSheetId="9" hidden="1">'R3'!#REF!</definedName>
    <definedName name="solver_rhs27" localSheetId="10" hidden="1">'R4'!#REF!</definedName>
    <definedName name="solver_rhs27" localSheetId="11" hidden="1">'R5'!#REF!</definedName>
    <definedName name="solver_rhs27" localSheetId="12" hidden="1">'R6'!#REF!</definedName>
    <definedName name="solver_rhs28" localSheetId="7" hidden="1">'R1'!$G$44</definedName>
    <definedName name="solver_rhs28" localSheetId="8" hidden="1">'R2'!#REF!</definedName>
    <definedName name="solver_rhs28" localSheetId="9" hidden="1">'R3'!#REF!</definedName>
    <definedName name="solver_rhs28" localSheetId="10" hidden="1">'R4'!#REF!</definedName>
    <definedName name="solver_rhs28" localSheetId="11" hidden="1">'R5'!#REF!</definedName>
    <definedName name="solver_rhs28" localSheetId="12" hidden="1">'R6'!#REF!</definedName>
    <definedName name="solver_rhs29" localSheetId="7" hidden="1">'R1'!$G$45</definedName>
    <definedName name="solver_rhs29" localSheetId="8" hidden="1">'R2'!#REF!</definedName>
    <definedName name="solver_rhs29" localSheetId="9" hidden="1">'R3'!#REF!</definedName>
    <definedName name="solver_rhs29" localSheetId="10" hidden="1">'R4'!#REF!</definedName>
    <definedName name="solver_rhs29" localSheetId="11" hidden="1">'R5'!#REF!</definedName>
    <definedName name="solver_rhs29" localSheetId="12" hidden="1">'R6'!#REF!</definedName>
    <definedName name="solver_rhs3" localSheetId="7" hidden="1">'R1'!$G$12:$G$56</definedName>
    <definedName name="solver_rhs3" localSheetId="8" hidden="1">'R2'!$G$12:$G$56</definedName>
    <definedName name="solver_rhs3" localSheetId="9" hidden="1">'R3'!$G$12:$G$56</definedName>
    <definedName name="solver_rhs3" localSheetId="10" hidden="1">'R4'!$G$12:$G$56</definedName>
    <definedName name="solver_rhs3" localSheetId="11" hidden="1">'R5'!$G$12:$G$56</definedName>
    <definedName name="solver_rhs3" localSheetId="12" hidden="1">'R6'!$G$12:$G$56</definedName>
    <definedName name="solver_rhs30" localSheetId="7" hidden="1">'R1'!$G$46</definedName>
    <definedName name="solver_rhs30" localSheetId="8" hidden="1">'R2'!#REF!</definedName>
    <definedName name="solver_rhs30" localSheetId="9" hidden="1">'R3'!#REF!</definedName>
    <definedName name="solver_rhs30" localSheetId="10" hidden="1">'R4'!#REF!</definedName>
    <definedName name="solver_rhs30" localSheetId="11" hidden="1">'R5'!#REF!</definedName>
    <definedName name="solver_rhs30" localSheetId="12" hidden="1">'R6'!#REF!</definedName>
    <definedName name="solver_rhs31" localSheetId="7" hidden="1">'R1'!$G$47</definedName>
    <definedName name="solver_rhs31" localSheetId="8" hidden="1">'R2'!#REF!</definedName>
    <definedName name="solver_rhs31" localSheetId="9" hidden="1">'R3'!#REF!</definedName>
    <definedName name="solver_rhs31" localSheetId="10" hidden="1">'R4'!#REF!</definedName>
    <definedName name="solver_rhs31" localSheetId="11" hidden="1">'R5'!#REF!</definedName>
    <definedName name="solver_rhs31" localSheetId="12" hidden="1">'R6'!#REF!</definedName>
    <definedName name="solver_rhs32" localSheetId="7" hidden="1">'R1'!$G$48</definedName>
    <definedName name="solver_rhs32" localSheetId="8" hidden="1">'R2'!#REF!</definedName>
    <definedName name="solver_rhs32" localSheetId="9" hidden="1">'R3'!#REF!</definedName>
    <definedName name="solver_rhs32" localSheetId="10" hidden="1">'R4'!#REF!</definedName>
    <definedName name="solver_rhs32" localSheetId="11" hidden="1">'R5'!#REF!</definedName>
    <definedName name="solver_rhs32" localSheetId="12" hidden="1">'R6'!#REF!</definedName>
    <definedName name="solver_rhs33" localSheetId="7" hidden="1">'R1'!$G$49</definedName>
    <definedName name="solver_rhs33" localSheetId="8" hidden="1">'R2'!#REF!</definedName>
    <definedName name="solver_rhs33" localSheetId="9" hidden="1">'R3'!#REF!</definedName>
    <definedName name="solver_rhs33" localSheetId="10" hidden="1">'R4'!#REF!</definedName>
    <definedName name="solver_rhs33" localSheetId="11" hidden="1">'R5'!#REF!</definedName>
    <definedName name="solver_rhs33" localSheetId="12" hidden="1">'R6'!#REF!</definedName>
    <definedName name="solver_rhs34" localSheetId="7" hidden="1">'R1'!$G$50</definedName>
    <definedName name="solver_rhs34" localSheetId="8" hidden="1">'R2'!#REF!</definedName>
    <definedName name="solver_rhs34" localSheetId="9" hidden="1">'R3'!#REF!</definedName>
    <definedName name="solver_rhs34" localSheetId="10" hidden="1">'R4'!#REF!</definedName>
    <definedName name="solver_rhs34" localSheetId="11" hidden="1">'R5'!#REF!</definedName>
    <definedName name="solver_rhs34" localSheetId="12" hidden="1">'R6'!#REF!</definedName>
    <definedName name="solver_rhs35" localSheetId="7" hidden="1">'R1'!$G$51</definedName>
    <definedName name="solver_rhs35" localSheetId="8" hidden="1">'R2'!#REF!</definedName>
    <definedName name="solver_rhs35" localSheetId="9" hidden="1">'R3'!#REF!</definedName>
    <definedName name="solver_rhs35" localSheetId="10" hidden="1">'R4'!#REF!</definedName>
    <definedName name="solver_rhs35" localSheetId="11" hidden="1">'R5'!#REF!</definedName>
    <definedName name="solver_rhs35" localSheetId="12" hidden="1">'R6'!#REF!</definedName>
    <definedName name="solver_rhs36" localSheetId="7" hidden="1">'R1'!$G$52</definedName>
    <definedName name="solver_rhs36" localSheetId="8" hidden="1">'R2'!#REF!</definedName>
    <definedName name="solver_rhs36" localSheetId="9" hidden="1">'R3'!#REF!</definedName>
    <definedName name="solver_rhs36" localSheetId="10" hidden="1">'R4'!#REF!</definedName>
    <definedName name="solver_rhs36" localSheetId="11" hidden="1">'R5'!#REF!</definedName>
    <definedName name="solver_rhs36" localSheetId="12" hidden="1">'R6'!#REF!</definedName>
    <definedName name="solver_rhs37" localSheetId="7" hidden="1">'R1'!$G$53</definedName>
    <definedName name="solver_rhs37" localSheetId="8" hidden="1">'R2'!#REF!</definedName>
    <definedName name="solver_rhs37" localSheetId="9" hidden="1">'R3'!#REF!</definedName>
    <definedName name="solver_rhs37" localSheetId="10" hidden="1">'R4'!#REF!</definedName>
    <definedName name="solver_rhs37" localSheetId="11" hidden="1">'R5'!#REF!</definedName>
    <definedName name="solver_rhs37" localSheetId="12" hidden="1">'R6'!#REF!</definedName>
    <definedName name="solver_rhs38" localSheetId="7" hidden="1">'R1'!$G$54</definedName>
    <definedName name="solver_rhs38" localSheetId="8" hidden="1">'R2'!#REF!</definedName>
    <definedName name="solver_rhs38" localSheetId="9" hidden="1">'R3'!#REF!</definedName>
    <definedName name="solver_rhs38" localSheetId="10" hidden="1">'R4'!#REF!</definedName>
    <definedName name="solver_rhs38" localSheetId="11" hidden="1">'R5'!#REF!</definedName>
    <definedName name="solver_rhs38" localSheetId="12" hidden="1">'R6'!#REF!</definedName>
    <definedName name="solver_rhs39" localSheetId="7" hidden="1">'R1'!$G$55</definedName>
    <definedName name="solver_rhs39" localSheetId="8" hidden="1">'R2'!#REF!</definedName>
    <definedName name="solver_rhs39" localSheetId="9" hidden="1">'R3'!#REF!</definedName>
    <definedName name="solver_rhs39" localSheetId="10" hidden="1">'R4'!#REF!</definedName>
    <definedName name="solver_rhs39" localSheetId="11" hidden="1">'R5'!#REF!</definedName>
    <definedName name="solver_rhs39" localSheetId="12" hidden="1">'R6'!#REF!</definedName>
    <definedName name="solver_rhs4" localSheetId="7" hidden="1">integer</definedName>
    <definedName name="solver_rhs4" localSheetId="8" hidden="1">integer</definedName>
    <definedName name="solver_rhs4" localSheetId="9" hidden="1">integer</definedName>
    <definedName name="solver_rhs4" localSheetId="10" hidden="1">integer</definedName>
    <definedName name="solver_rhs4" localSheetId="11" hidden="1">integer</definedName>
    <definedName name="solver_rhs4" localSheetId="12" hidden="1">integer</definedName>
    <definedName name="solver_rhs40" localSheetId="7" hidden="1">'R1'!$G$56</definedName>
    <definedName name="solver_rhs40" localSheetId="8" hidden="1">'R2'!#REF!</definedName>
    <definedName name="solver_rhs40" localSheetId="9" hidden="1">'R3'!#REF!</definedName>
    <definedName name="solver_rhs40" localSheetId="10" hidden="1">'R4'!#REF!</definedName>
    <definedName name="solver_rhs40" localSheetId="11" hidden="1">'R5'!#REF!</definedName>
    <definedName name="solver_rhs40" localSheetId="12" hidden="1">'R6'!#REF!</definedName>
    <definedName name="solver_rhs41" localSheetId="7" hidden="1">'R1'!$G$12</definedName>
    <definedName name="solver_rhs41" localSheetId="8" hidden="1">'R2'!#REF!</definedName>
    <definedName name="solver_rhs41" localSheetId="9" hidden="1">'R3'!#REF!</definedName>
    <definedName name="solver_rhs41" localSheetId="10" hidden="1">'R4'!#REF!</definedName>
    <definedName name="solver_rhs41" localSheetId="11" hidden="1">'R5'!#REF!</definedName>
    <definedName name="solver_rhs41" localSheetId="12" hidden="1">'R6'!#REF!</definedName>
    <definedName name="solver_rhs42" localSheetId="7" hidden="1">'R1'!$G$13</definedName>
    <definedName name="solver_rhs42" localSheetId="8" hidden="1">'R2'!#REF!</definedName>
    <definedName name="solver_rhs42" localSheetId="9" hidden="1">'R3'!#REF!</definedName>
    <definedName name="solver_rhs42" localSheetId="10" hidden="1">'R4'!#REF!</definedName>
    <definedName name="solver_rhs42" localSheetId="11" hidden="1">'R5'!#REF!</definedName>
    <definedName name="solver_rhs42" localSheetId="12" hidden="1">'R6'!#REF!</definedName>
    <definedName name="solver_rhs43" localSheetId="7" hidden="1">'R1'!$G$14</definedName>
    <definedName name="solver_rhs43" localSheetId="8" hidden="1">'R2'!#REF!</definedName>
    <definedName name="solver_rhs43" localSheetId="9" hidden="1">'R3'!#REF!</definedName>
    <definedName name="solver_rhs43" localSheetId="10" hidden="1">'R4'!#REF!</definedName>
    <definedName name="solver_rhs43" localSheetId="11" hidden="1">'R5'!#REF!</definedName>
    <definedName name="solver_rhs43" localSheetId="12" hidden="1">'R6'!#REF!</definedName>
    <definedName name="solver_rhs44" localSheetId="7" hidden="1">'R1'!$G$15</definedName>
    <definedName name="solver_rhs44" localSheetId="8" hidden="1">'R2'!#REF!</definedName>
    <definedName name="solver_rhs44" localSheetId="9" hidden="1">'R3'!#REF!</definedName>
    <definedName name="solver_rhs44" localSheetId="10" hidden="1">'R4'!#REF!</definedName>
    <definedName name="solver_rhs44" localSheetId="11" hidden="1">'R5'!#REF!</definedName>
    <definedName name="solver_rhs44" localSheetId="12" hidden="1">'R6'!#REF!</definedName>
    <definedName name="solver_rhs45" localSheetId="7" hidden="1">'R1'!$G$16</definedName>
    <definedName name="solver_rhs45" localSheetId="8" hidden="1">'R2'!#REF!</definedName>
    <definedName name="solver_rhs45" localSheetId="9" hidden="1">'R3'!#REF!</definedName>
    <definedName name="solver_rhs45" localSheetId="10" hidden="1">'R4'!#REF!</definedName>
    <definedName name="solver_rhs45" localSheetId="11" hidden="1">'R5'!#REF!</definedName>
    <definedName name="solver_rhs45" localSheetId="12" hidden="1">'R6'!#REF!</definedName>
    <definedName name="solver_rhs46" localSheetId="7" hidden="1">0</definedName>
    <definedName name="solver_rhs46" localSheetId="8" hidden="1">0</definedName>
    <definedName name="solver_rhs46" localSheetId="9" hidden="1">0</definedName>
    <definedName name="solver_rhs46" localSheetId="10" hidden="1">0</definedName>
    <definedName name="solver_rhs46" localSheetId="11" hidden="1">0</definedName>
    <definedName name="solver_rhs46" localSheetId="12" hidden="1">0</definedName>
    <definedName name="solver_rhs47" localSheetId="7" hidden="1">0</definedName>
    <definedName name="solver_rhs47" localSheetId="8" hidden="1">0</definedName>
    <definedName name="solver_rhs47" localSheetId="9" hidden="1">0</definedName>
    <definedName name="solver_rhs47" localSheetId="10" hidden="1">0</definedName>
    <definedName name="solver_rhs47" localSheetId="11" hidden="1">0</definedName>
    <definedName name="solver_rhs47" localSheetId="12" hidden="1">0</definedName>
    <definedName name="solver_rhs48" localSheetId="7" hidden="1">0</definedName>
    <definedName name="solver_rhs48" localSheetId="8" hidden="1">0</definedName>
    <definedName name="solver_rhs48" localSheetId="9" hidden="1">0</definedName>
    <definedName name="solver_rhs48" localSheetId="10" hidden="1">0</definedName>
    <definedName name="solver_rhs48" localSheetId="11" hidden="1">0</definedName>
    <definedName name="solver_rhs48" localSheetId="12" hidden="1">0</definedName>
    <definedName name="solver_rhs5" localSheetId="7" hidden="1">'R1'!$G$21</definedName>
    <definedName name="solver_rhs5" localSheetId="8" hidden="1">'R2'!#REF!</definedName>
    <definedName name="solver_rhs5" localSheetId="9" hidden="1">'R3'!#REF!</definedName>
    <definedName name="solver_rhs5" localSheetId="10" hidden="1">'R4'!#REF!</definedName>
    <definedName name="solver_rhs5" localSheetId="11" hidden="1">'R5'!#REF!</definedName>
    <definedName name="solver_rhs5" localSheetId="12" hidden="1">'R6'!#REF!</definedName>
    <definedName name="solver_rhs6" localSheetId="7" hidden="1">'R1'!$G$22</definedName>
    <definedName name="solver_rhs6" localSheetId="8" hidden="1">'R2'!#REF!</definedName>
    <definedName name="solver_rhs6" localSheetId="9" hidden="1">'R3'!#REF!</definedName>
    <definedName name="solver_rhs6" localSheetId="10" hidden="1">'R4'!#REF!</definedName>
    <definedName name="solver_rhs6" localSheetId="11" hidden="1">'R5'!#REF!</definedName>
    <definedName name="solver_rhs6" localSheetId="12" hidden="1">'R6'!#REF!</definedName>
    <definedName name="solver_rhs7" localSheetId="7" hidden="1">'R1'!$G$23</definedName>
    <definedName name="solver_rhs7" localSheetId="8" hidden="1">'R2'!#REF!</definedName>
    <definedName name="solver_rhs7" localSheetId="9" hidden="1">'R3'!#REF!</definedName>
    <definedName name="solver_rhs7" localSheetId="10" hidden="1">'R4'!#REF!</definedName>
    <definedName name="solver_rhs7" localSheetId="11" hidden="1">'R5'!#REF!</definedName>
    <definedName name="solver_rhs7" localSheetId="12" hidden="1">'R6'!#REF!</definedName>
    <definedName name="solver_rhs8" localSheetId="7" hidden="1">'R1'!$G$24</definedName>
    <definedName name="solver_rhs8" localSheetId="8" hidden="1">'R2'!#REF!</definedName>
    <definedName name="solver_rhs8" localSheetId="9" hidden="1">'R3'!#REF!</definedName>
    <definedName name="solver_rhs8" localSheetId="10" hidden="1">'R4'!#REF!</definedName>
    <definedName name="solver_rhs8" localSheetId="11" hidden="1">'R5'!#REF!</definedName>
    <definedName name="solver_rhs8" localSheetId="12" hidden="1">'R6'!#REF!</definedName>
    <definedName name="solver_rhs9" localSheetId="7" hidden="1">'R1'!$G$25</definedName>
    <definedName name="solver_rhs9" localSheetId="8" hidden="1">'R2'!#REF!</definedName>
    <definedName name="solver_rhs9" localSheetId="9" hidden="1">'R3'!#REF!</definedName>
    <definedName name="solver_rhs9" localSheetId="10" hidden="1">'R4'!#REF!</definedName>
    <definedName name="solver_rhs9" localSheetId="11" hidden="1">'R5'!#REF!</definedName>
    <definedName name="solver_rhs9" localSheetId="12" hidden="1">'R6'!#REF!</definedName>
    <definedName name="solver_rlx" localSheetId="7" hidden="1">2</definedName>
    <definedName name="solver_rlx" localSheetId="8" hidden="1">2</definedName>
    <definedName name="solver_rlx" localSheetId="9" hidden="1">2</definedName>
    <definedName name="solver_rlx" localSheetId="10" hidden="1">2</definedName>
    <definedName name="solver_rlx" localSheetId="11" hidden="1">2</definedName>
    <definedName name="solver_rlx" localSheetId="12" hidden="1">2</definedName>
    <definedName name="solver_rsd" localSheetId="7" hidden="1">0</definedName>
    <definedName name="solver_rsd" localSheetId="8" hidden="1">0</definedName>
    <definedName name="solver_rsd" localSheetId="9" hidden="1">0</definedName>
    <definedName name="solver_rsd" localSheetId="10" hidden="1">0</definedName>
    <definedName name="solver_rsd" localSheetId="11" hidden="1">0</definedName>
    <definedName name="solver_rsd" localSheetId="12" hidden="1">0</definedName>
    <definedName name="solver_scl" localSheetId="7" hidden="1">1</definedName>
    <definedName name="solver_scl" localSheetId="8" hidden="1">1</definedName>
    <definedName name="solver_scl" localSheetId="9" hidden="1">1</definedName>
    <definedName name="solver_scl" localSheetId="10" hidden="1">1</definedName>
    <definedName name="solver_scl" localSheetId="11" hidden="1">1</definedName>
    <definedName name="solver_scl" localSheetId="12" hidden="1">1</definedName>
    <definedName name="solver_sho" localSheetId="7" hidden="1">2</definedName>
    <definedName name="solver_sho" localSheetId="8" hidden="1">2</definedName>
    <definedName name="solver_sho" localSheetId="9" hidden="1">2</definedName>
    <definedName name="solver_sho" localSheetId="10" hidden="1">2</definedName>
    <definedName name="solver_sho" localSheetId="11" hidden="1">2</definedName>
    <definedName name="solver_sho" localSheetId="12" hidden="1">2</definedName>
    <definedName name="solver_ssz" localSheetId="7" hidden="1">100</definedName>
    <definedName name="solver_ssz" localSheetId="8" hidden="1">100</definedName>
    <definedName name="solver_ssz" localSheetId="9" hidden="1">100</definedName>
    <definedName name="solver_ssz" localSheetId="10" hidden="1">100</definedName>
    <definedName name="solver_ssz" localSheetId="11" hidden="1">100</definedName>
    <definedName name="solver_ssz" localSheetId="12" hidden="1">100</definedName>
    <definedName name="solver_tim" localSheetId="7" hidden="1">2147483647</definedName>
    <definedName name="solver_tim" localSheetId="8" hidden="1">2147483647</definedName>
    <definedName name="solver_tim" localSheetId="9" hidden="1">2147483647</definedName>
    <definedName name="solver_tim" localSheetId="10" hidden="1">2147483647</definedName>
    <definedName name="solver_tim" localSheetId="11" hidden="1">2147483647</definedName>
    <definedName name="solver_tim" localSheetId="12" hidden="1">2147483647</definedName>
    <definedName name="solver_tol" localSheetId="7" hidden="1">0.01</definedName>
    <definedName name="solver_tol" localSheetId="8" hidden="1">0.01</definedName>
    <definedName name="solver_tol" localSheetId="9" hidden="1">0.01</definedName>
    <definedName name="solver_tol" localSheetId="10" hidden="1">0.01</definedName>
    <definedName name="solver_tol" localSheetId="11" hidden="1">0.01</definedName>
    <definedName name="solver_tol" localSheetId="12" hidden="1">0.01</definedName>
    <definedName name="solver_typ" localSheetId="7" hidden="1">2</definedName>
    <definedName name="solver_typ" localSheetId="8" hidden="1">2</definedName>
    <definedName name="solver_typ" localSheetId="9" hidden="1">2</definedName>
    <definedName name="solver_typ" localSheetId="10" hidden="1">2</definedName>
    <definedName name="solver_typ" localSheetId="11" hidden="1">2</definedName>
    <definedName name="solver_typ" localSheetId="12" hidden="1">2</definedName>
    <definedName name="solver_val" localSheetId="7" hidden="1">0</definedName>
    <definedName name="solver_val" localSheetId="8" hidden="1">0</definedName>
    <definedName name="solver_val" localSheetId="9" hidden="1">0</definedName>
    <definedName name="solver_val" localSheetId="10" hidden="1">0</definedName>
    <definedName name="solver_val" localSheetId="11" hidden="1">0</definedName>
    <definedName name="solver_val" localSheetId="12" hidden="1">0</definedName>
    <definedName name="solver_ver" localSheetId="7" hidden="1">3</definedName>
    <definedName name="solver_ver" localSheetId="8" hidden="1">3</definedName>
    <definedName name="solver_ver" localSheetId="9" hidden="1">3</definedName>
    <definedName name="solver_ver" localSheetId="10" hidden="1">3</definedName>
    <definedName name="solver_ver" localSheetId="11" hidden="1">3</definedName>
    <definedName name="solver_ver" localSheetId="12" hidden="1">3</definedName>
  </definedNames>
  <calcPr calcId="145621"/>
</workbook>
</file>

<file path=xl/calcChain.xml><?xml version="1.0" encoding="utf-8"?>
<calcChain xmlns="http://schemas.openxmlformats.org/spreadsheetml/2006/main">
  <c r="J162" i="12" l="1"/>
  <c r="I162" i="12"/>
  <c r="H162" i="12"/>
  <c r="G162" i="12"/>
  <c r="F162" i="12"/>
  <c r="K162" i="12"/>
  <c r="K143" i="6"/>
  <c r="J143" i="6"/>
  <c r="I143" i="6"/>
  <c r="H143" i="6"/>
  <c r="G143" i="6"/>
  <c r="F143" i="6"/>
  <c r="K138" i="6"/>
  <c r="J138" i="6"/>
  <c r="I138" i="6"/>
  <c r="H138" i="6"/>
  <c r="G138" i="6"/>
  <c r="F138" i="6"/>
  <c r="K133" i="6"/>
  <c r="K161" i="6" s="1"/>
  <c r="J133" i="6"/>
  <c r="J161" i="6" s="1"/>
  <c r="I133" i="6"/>
  <c r="H133" i="6"/>
  <c r="G133" i="6"/>
  <c r="F133" i="6"/>
  <c r="F143" i="12"/>
  <c r="K143" i="12"/>
  <c r="J143" i="12"/>
  <c r="J161" i="12" s="1"/>
  <c r="I143" i="12"/>
  <c r="H143" i="12"/>
  <c r="G143" i="12"/>
  <c r="K138" i="12"/>
  <c r="J138" i="12"/>
  <c r="I138" i="12"/>
  <c r="H138" i="12"/>
  <c r="G138" i="12"/>
  <c r="F138" i="12"/>
  <c r="K133" i="12"/>
  <c r="K161" i="12" s="1"/>
  <c r="J133" i="12"/>
  <c r="I133" i="12"/>
  <c r="H133" i="12"/>
  <c r="G133" i="12"/>
  <c r="F133" i="12"/>
  <c r="K103" i="12"/>
  <c r="J103" i="12"/>
  <c r="I103" i="12"/>
  <c r="H103" i="12"/>
  <c r="G103" i="12"/>
  <c r="F103" i="12"/>
  <c r="K98" i="12"/>
  <c r="J98" i="12"/>
  <c r="I98" i="12"/>
  <c r="H98" i="12"/>
  <c r="G98" i="12"/>
  <c r="F98" i="12"/>
  <c r="K93" i="12"/>
  <c r="K121" i="12" s="1"/>
  <c r="J93" i="12"/>
  <c r="I93" i="12"/>
  <c r="H93" i="12"/>
  <c r="H121" i="12" s="1"/>
  <c r="G93" i="12"/>
  <c r="F93" i="12"/>
  <c r="K63" i="12"/>
  <c r="J63" i="12"/>
  <c r="I63" i="12"/>
  <c r="H63" i="12"/>
  <c r="G63" i="12"/>
  <c r="F63" i="12"/>
  <c r="K53" i="12"/>
  <c r="J53" i="12"/>
  <c r="I53" i="12"/>
  <c r="H53" i="12"/>
  <c r="G53" i="12"/>
  <c r="F53" i="12"/>
  <c r="K23" i="12"/>
  <c r="J23" i="12"/>
  <c r="I23" i="12"/>
  <c r="H23" i="12"/>
  <c r="G23" i="12"/>
  <c r="F23" i="12"/>
  <c r="K18" i="12"/>
  <c r="J18" i="12"/>
  <c r="I18" i="12"/>
  <c r="H18" i="12"/>
  <c r="G18" i="12"/>
  <c r="F18" i="12"/>
  <c r="K13" i="12"/>
  <c r="K41" i="12" s="1"/>
  <c r="J13" i="12"/>
  <c r="J41" i="12" s="1"/>
  <c r="I13" i="12"/>
  <c r="H13" i="12"/>
  <c r="G13" i="12"/>
  <c r="F13" i="12"/>
  <c r="K13" i="11"/>
  <c r="J13" i="11"/>
  <c r="I13" i="11"/>
  <c r="H13" i="11"/>
  <c r="G13" i="11"/>
  <c r="F13" i="11"/>
  <c r="K18" i="11"/>
  <c r="J18" i="11"/>
  <c r="I18" i="11"/>
  <c r="H18" i="11"/>
  <c r="G18" i="11"/>
  <c r="F18" i="11"/>
  <c r="K23" i="11"/>
  <c r="J23" i="11"/>
  <c r="I23" i="11"/>
  <c r="H23" i="11"/>
  <c r="G23" i="11"/>
  <c r="F23" i="11"/>
  <c r="K53" i="11"/>
  <c r="J53" i="11"/>
  <c r="I53" i="11"/>
  <c r="H53" i="11"/>
  <c r="G53" i="11"/>
  <c r="F53" i="11"/>
  <c r="K58" i="11"/>
  <c r="J58" i="11"/>
  <c r="I58" i="11"/>
  <c r="H58" i="11"/>
  <c r="G58" i="11"/>
  <c r="F58" i="11"/>
  <c r="K63" i="11"/>
  <c r="J63" i="11"/>
  <c r="I63" i="11"/>
  <c r="H63" i="11"/>
  <c r="G63" i="11"/>
  <c r="F63" i="11"/>
  <c r="K143" i="11"/>
  <c r="J143" i="11"/>
  <c r="I143" i="11"/>
  <c r="H143" i="11"/>
  <c r="G143" i="11"/>
  <c r="F143" i="11"/>
  <c r="K138" i="11"/>
  <c r="J138" i="11"/>
  <c r="I138" i="11"/>
  <c r="H138" i="11"/>
  <c r="G138" i="11"/>
  <c r="F138" i="11"/>
  <c r="K133" i="11"/>
  <c r="K161" i="11" s="1"/>
  <c r="J133" i="11"/>
  <c r="J161" i="11" s="1"/>
  <c r="I133" i="11"/>
  <c r="H133" i="11"/>
  <c r="G133" i="11"/>
  <c r="F133" i="11"/>
  <c r="K93" i="11"/>
  <c r="J93" i="11"/>
  <c r="I93" i="11"/>
  <c r="H93" i="11"/>
  <c r="G93" i="11"/>
  <c r="F93" i="11"/>
  <c r="K98" i="11"/>
  <c r="J98" i="11"/>
  <c r="I98" i="11"/>
  <c r="H98" i="11"/>
  <c r="G98" i="11"/>
  <c r="F98" i="11"/>
  <c r="K103" i="11"/>
  <c r="J103" i="11"/>
  <c r="I103" i="11"/>
  <c r="H103" i="11"/>
  <c r="G103" i="11"/>
  <c r="F103" i="11"/>
  <c r="K143" i="10"/>
  <c r="J143" i="10"/>
  <c r="I143" i="10"/>
  <c r="H143" i="10"/>
  <c r="G143" i="10"/>
  <c r="F143" i="10"/>
  <c r="K138" i="10"/>
  <c r="J138" i="10"/>
  <c r="I138" i="10"/>
  <c r="H138" i="10"/>
  <c r="G138" i="10"/>
  <c r="F138" i="10"/>
  <c r="K133" i="10"/>
  <c r="K161" i="10" s="1"/>
  <c r="J133" i="10"/>
  <c r="J161" i="10" s="1"/>
  <c r="I133" i="10"/>
  <c r="H133" i="10"/>
  <c r="G133" i="10"/>
  <c r="F133" i="10"/>
  <c r="K13" i="10"/>
  <c r="J13" i="10"/>
  <c r="I13" i="10"/>
  <c r="H13" i="10"/>
  <c r="G13" i="10"/>
  <c r="F13" i="10"/>
  <c r="K18" i="10"/>
  <c r="J18" i="10"/>
  <c r="I18" i="10"/>
  <c r="H18" i="10"/>
  <c r="G18" i="10"/>
  <c r="F18" i="10"/>
  <c r="K23" i="10"/>
  <c r="J23" i="10"/>
  <c r="I23" i="10"/>
  <c r="H23" i="10"/>
  <c r="G23" i="10"/>
  <c r="F23" i="10"/>
  <c r="K53" i="10"/>
  <c r="J53" i="10"/>
  <c r="I53" i="10"/>
  <c r="H53" i="10"/>
  <c r="G53" i="10"/>
  <c r="F53" i="10"/>
  <c r="K58" i="10"/>
  <c r="J58" i="10"/>
  <c r="I58" i="10"/>
  <c r="H58" i="10"/>
  <c r="G58" i="10"/>
  <c r="F58" i="10"/>
  <c r="K63" i="10"/>
  <c r="J63" i="10"/>
  <c r="I63" i="10"/>
  <c r="H63" i="10"/>
  <c r="G63" i="10"/>
  <c r="F63" i="10"/>
  <c r="K93" i="10"/>
  <c r="J93" i="10"/>
  <c r="I93" i="10"/>
  <c r="H93" i="10"/>
  <c r="G93" i="10"/>
  <c r="F93" i="10"/>
  <c r="K98" i="10"/>
  <c r="J98" i="10"/>
  <c r="I98" i="10"/>
  <c r="H98" i="10"/>
  <c r="G98" i="10"/>
  <c r="F98" i="10"/>
  <c r="K103" i="10"/>
  <c r="J103" i="10"/>
  <c r="I103" i="10"/>
  <c r="H103" i="10"/>
  <c r="G103" i="10"/>
  <c r="F103" i="10"/>
  <c r="K103" i="6"/>
  <c r="J103" i="6"/>
  <c r="I103" i="6"/>
  <c r="H103" i="6"/>
  <c r="G103" i="6"/>
  <c r="F103" i="6"/>
  <c r="K98" i="6"/>
  <c r="J98" i="6"/>
  <c r="I98" i="6"/>
  <c r="H98" i="6"/>
  <c r="G98" i="6"/>
  <c r="F98" i="6"/>
  <c r="K93" i="6"/>
  <c r="K121" i="6" s="1"/>
  <c r="J93" i="6"/>
  <c r="I93" i="6"/>
  <c r="H93" i="6"/>
  <c r="G93" i="6"/>
  <c r="F93" i="6"/>
  <c r="K63" i="6"/>
  <c r="J63" i="6"/>
  <c r="I63" i="6"/>
  <c r="H63" i="6"/>
  <c r="G63" i="6"/>
  <c r="F63" i="6"/>
  <c r="K58" i="6"/>
  <c r="J58" i="6"/>
  <c r="I58" i="6"/>
  <c r="H58" i="6"/>
  <c r="G58" i="6"/>
  <c r="F58" i="6"/>
  <c r="K53" i="6"/>
  <c r="J53" i="6"/>
  <c r="J81" i="6" s="1"/>
  <c r="I53" i="6"/>
  <c r="H53" i="6"/>
  <c r="G53" i="6"/>
  <c r="F53" i="6"/>
  <c r="K23" i="6"/>
  <c r="J23" i="6"/>
  <c r="I23" i="6"/>
  <c r="H23" i="6"/>
  <c r="G23" i="6"/>
  <c r="F23" i="6"/>
  <c r="K13" i="6"/>
  <c r="J13" i="6"/>
  <c r="I13" i="6"/>
  <c r="H13" i="6"/>
  <c r="G13" i="6"/>
  <c r="F13" i="6"/>
  <c r="K13" i="21"/>
  <c r="K14" i="21"/>
  <c r="K15" i="21"/>
  <c r="K16" i="21"/>
  <c r="K17" i="21"/>
  <c r="K18" i="21"/>
  <c r="K19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35" i="21"/>
  <c r="K36" i="21"/>
  <c r="K37" i="21"/>
  <c r="K38" i="21"/>
  <c r="K39" i="21"/>
  <c r="K40" i="21"/>
  <c r="K41" i="21"/>
  <c r="K42" i="21"/>
  <c r="K43" i="21"/>
  <c r="K44" i="21"/>
  <c r="K45" i="21"/>
  <c r="K46" i="21"/>
  <c r="K47" i="21"/>
  <c r="K48" i="21"/>
  <c r="K49" i="21"/>
  <c r="K50" i="21"/>
  <c r="K51" i="21"/>
  <c r="K52" i="21"/>
  <c r="K53" i="21"/>
  <c r="K54" i="21"/>
  <c r="K55" i="21"/>
  <c r="K56" i="21"/>
  <c r="K12" i="21"/>
  <c r="K13" i="20"/>
  <c r="K14" i="20"/>
  <c r="K15" i="20"/>
  <c r="K16" i="20"/>
  <c r="K17" i="20"/>
  <c r="K18" i="20"/>
  <c r="K19" i="20"/>
  <c r="K20" i="20"/>
  <c r="K21" i="20"/>
  <c r="K22" i="20"/>
  <c r="K23" i="20"/>
  <c r="K24" i="20"/>
  <c r="K25" i="20"/>
  <c r="K26" i="20"/>
  <c r="K27" i="20"/>
  <c r="K28" i="20"/>
  <c r="K29" i="20"/>
  <c r="K30" i="20"/>
  <c r="K31" i="20"/>
  <c r="K32" i="20"/>
  <c r="K33" i="20"/>
  <c r="K34" i="20"/>
  <c r="K35" i="20"/>
  <c r="K36" i="20"/>
  <c r="K37" i="20"/>
  <c r="K38" i="20"/>
  <c r="K39" i="20"/>
  <c r="K40" i="20"/>
  <c r="K41" i="20"/>
  <c r="K42" i="20"/>
  <c r="K43" i="20"/>
  <c r="K44" i="20"/>
  <c r="K45" i="20"/>
  <c r="K46" i="20"/>
  <c r="K47" i="20"/>
  <c r="K48" i="20"/>
  <c r="K49" i="20"/>
  <c r="K50" i="20"/>
  <c r="K51" i="20"/>
  <c r="K52" i="20"/>
  <c r="K53" i="20"/>
  <c r="K54" i="20"/>
  <c r="K55" i="20"/>
  <c r="K56" i="20"/>
  <c r="K12" i="20"/>
  <c r="K13" i="19"/>
  <c r="K14" i="19"/>
  <c r="K15" i="19"/>
  <c r="K16" i="19"/>
  <c r="K17" i="19"/>
  <c r="K18" i="19"/>
  <c r="K19" i="19"/>
  <c r="K20" i="19"/>
  <c r="K21" i="19"/>
  <c r="K22" i="19"/>
  <c r="K23" i="19"/>
  <c r="K24" i="19"/>
  <c r="K25" i="19"/>
  <c r="K26" i="19"/>
  <c r="K27" i="19"/>
  <c r="K28" i="19"/>
  <c r="K29" i="19"/>
  <c r="K30" i="19"/>
  <c r="K31" i="19"/>
  <c r="K32" i="19"/>
  <c r="K33" i="19"/>
  <c r="K34" i="19"/>
  <c r="K35" i="19"/>
  <c r="K36" i="19"/>
  <c r="K37" i="19"/>
  <c r="K38" i="19"/>
  <c r="K39" i="19"/>
  <c r="K40" i="19"/>
  <c r="K41" i="19"/>
  <c r="K42" i="19"/>
  <c r="K43" i="19"/>
  <c r="K44" i="19"/>
  <c r="K45" i="19"/>
  <c r="K46" i="19"/>
  <c r="K47" i="19"/>
  <c r="K48" i="19"/>
  <c r="K49" i="19"/>
  <c r="K50" i="19"/>
  <c r="K51" i="19"/>
  <c r="K52" i="19"/>
  <c r="K53" i="19"/>
  <c r="K54" i="19"/>
  <c r="K55" i="19"/>
  <c r="K56" i="19"/>
  <c r="K12" i="19"/>
  <c r="K13" i="18"/>
  <c r="K14" i="18"/>
  <c r="K15" i="18"/>
  <c r="K16" i="18"/>
  <c r="K17" i="18"/>
  <c r="K18" i="18"/>
  <c r="K19" i="18"/>
  <c r="K20" i="18"/>
  <c r="K21" i="18"/>
  <c r="K22" i="18"/>
  <c r="K23" i="18"/>
  <c r="K24" i="18"/>
  <c r="K25" i="18"/>
  <c r="K26" i="18"/>
  <c r="K27" i="18"/>
  <c r="K28" i="18"/>
  <c r="K29" i="18"/>
  <c r="K30" i="18"/>
  <c r="K31" i="18"/>
  <c r="K32" i="18"/>
  <c r="K33" i="18"/>
  <c r="K34" i="18"/>
  <c r="K35" i="18"/>
  <c r="K36" i="18"/>
  <c r="K37" i="18"/>
  <c r="K38" i="18"/>
  <c r="K39" i="18"/>
  <c r="K40" i="18"/>
  <c r="K41" i="18"/>
  <c r="K42" i="18"/>
  <c r="K43" i="18"/>
  <c r="K44" i="18"/>
  <c r="K45" i="18"/>
  <c r="K46" i="18"/>
  <c r="K47" i="18"/>
  <c r="K48" i="18"/>
  <c r="K49" i="18"/>
  <c r="K50" i="18"/>
  <c r="K51" i="18"/>
  <c r="K52" i="18"/>
  <c r="K53" i="18"/>
  <c r="K54" i="18"/>
  <c r="K55" i="18"/>
  <c r="K56" i="18"/>
  <c r="K12" i="18"/>
  <c r="K48" i="17"/>
  <c r="K49" i="17"/>
  <c r="K50" i="17"/>
  <c r="K51" i="17"/>
  <c r="K52" i="17"/>
  <c r="K53" i="17"/>
  <c r="K54" i="17"/>
  <c r="K55" i="17"/>
  <c r="K56" i="17"/>
  <c r="K13" i="17"/>
  <c r="K14" i="17"/>
  <c r="K15" i="17"/>
  <c r="K16" i="17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12" i="17"/>
  <c r="C127" i="21"/>
  <c r="C125" i="21"/>
  <c r="C124" i="21"/>
  <c r="C123" i="21"/>
  <c r="C122" i="21"/>
  <c r="C121" i="21"/>
  <c r="C120" i="21"/>
  <c r="C119" i="21"/>
  <c r="C118" i="21"/>
  <c r="C117" i="21"/>
  <c r="C116" i="21"/>
  <c r="C115" i="21"/>
  <c r="C114" i="21"/>
  <c r="C127" i="20"/>
  <c r="C125" i="20"/>
  <c r="C124" i="20"/>
  <c r="C123" i="20"/>
  <c r="C122" i="20"/>
  <c r="C121" i="20"/>
  <c r="C120" i="20"/>
  <c r="C119" i="20"/>
  <c r="C118" i="20"/>
  <c r="C117" i="20"/>
  <c r="C116" i="20"/>
  <c r="C115" i="20"/>
  <c r="C114" i="20"/>
  <c r="C127" i="19"/>
  <c r="C125" i="19"/>
  <c r="C124" i="19"/>
  <c r="C123" i="19"/>
  <c r="C122" i="19"/>
  <c r="C121" i="19"/>
  <c r="C120" i="19"/>
  <c r="C119" i="19"/>
  <c r="C118" i="19"/>
  <c r="C117" i="19"/>
  <c r="C116" i="19"/>
  <c r="C115" i="19"/>
  <c r="C114" i="19"/>
  <c r="C127" i="18"/>
  <c r="C125" i="18"/>
  <c r="C124" i="18"/>
  <c r="C123" i="18"/>
  <c r="C122" i="18"/>
  <c r="C121" i="18"/>
  <c r="C120" i="18"/>
  <c r="C119" i="18"/>
  <c r="C118" i="18"/>
  <c r="C117" i="18"/>
  <c r="C116" i="18"/>
  <c r="C115" i="18"/>
  <c r="C114" i="18"/>
  <c r="C127" i="17"/>
  <c r="C125" i="17"/>
  <c r="C124" i="17"/>
  <c r="C123" i="17"/>
  <c r="C122" i="17"/>
  <c r="C121" i="17"/>
  <c r="C120" i="17"/>
  <c r="C119" i="17"/>
  <c r="C118" i="17"/>
  <c r="C117" i="17"/>
  <c r="C116" i="17"/>
  <c r="C115" i="17"/>
  <c r="C114" i="17"/>
  <c r="E131" i="6"/>
  <c r="E128" i="6"/>
  <c r="E127" i="6"/>
  <c r="E126" i="6"/>
  <c r="C127" i="13"/>
  <c r="C125" i="13"/>
  <c r="C124" i="13"/>
  <c r="C123" i="13"/>
  <c r="C122" i="13"/>
  <c r="C121" i="13"/>
  <c r="C120" i="13"/>
  <c r="C119" i="13"/>
  <c r="C118" i="13"/>
  <c r="C117" i="13"/>
  <c r="C116" i="13"/>
  <c r="C115" i="13"/>
  <c r="C114" i="13"/>
  <c r="K52" i="13"/>
  <c r="K56" i="13"/>
  <c r="K38" i="13"/>
  <c r="K46" i="13"/>
  <c r="K33" i="13"/>
  <c r="K12" i="13"/>
  <c r="K13" i="13"/>
  <c r="K39" i="13"/>
  <c r="K14" i="13"/>
  <c r="K15" i="13"/>
  <c r="K16" i="13"/>
  <c r="K53" i="13"/>
  <c r="K54" i="13"/>
  <c r="K47" i="13"/>
  <c r="K40" i="13"/>
  <c r="K43" i="13"/>
  <c r="K35" i="13"/>
  <c r="K44" i="13"/>
  <c r="K17" i="13"/>
  <c r="K18" i="13"/>
  <c r="K19" i="13"/>
  <c r="K20" i="13"/>
  <c r="K21" i="13"/>
  <c r="K50" i="13"/>
  <c r="K55" i="13"/>
  <c r="K41" i="13"/>
  <c r="K45" i="13"/>
  <c r="K36" i="13"/>
  <c r="K22" i="13"/>
  <c r="K23" i="13"/>
  <c r="K24" i="13"/>
  <c r="K25" i="13"/>
  <c r="K26" i="13"/>
  <c r="K27" i="13"/>
  <c r="K28" i="13"/>
  <c r="K48" i="13"/>
  <c r="K42" i="13"/>
  <c r="K34" i="13"/>
  <c r="K37" i="13"/>
  <c r="K29" i="13"/>
  <c r="K30" i="13"/>
  <c r="K49" i="13"/>
  <c r="K31" i="13"/>
  <c r="K32" i="13"/>
  <c r="K51" i="13"/>
  <c r="J81" i="11" l="1"/>
  <c r="J81" i="10"/>
  <c r="H161" i="10"/>
  <c r="H81" i="10"/>
  <c r="H161" i="11"/>
  <c r="H161" i="6"/>
  <c r="I161" i="11"/>
  <c r="G41" i="12"/>
  <c r="I121" i="12"/>
  <c r="H121" i="6"/>
  <c r="H81" i="6"/>
  <c r="H81" i="11"/>
  <c r="G161" i="12"/>
  <c r="H161" i="12"/>
  <c r="I81" i="6"/>
  <c r="G121" i="6"/>
  <c r="G161" i="10"/>
  <c r="G161" i="11"/>
  <c r="I41" i="12"/>
  <c r="G121" i="12"/>
  <c r="I161" i="12"/>
  <c r="G161" i="6"/>
  <c r="I121" i="10"/>
  <c r="G81" i="10"/>
  <c r="K81" i="10"/>
  <c r="I41" i="10"/>
  <c r="I121" i="11"/>
  <c r="I81" i="11"/>
  <c r="G41" i="11"/>
  <c r="K41" i="11"/>
  <c r="J121" i="10"/>
  <c r="J41" i="10"/>
  <c r="J121" i="11"/>
  <c r="H41" i="11"/>
  <c r="G81" i="6"/>
  <c r="K81" i="6"/>
  <c r="I121" i="6"/>
  <c r="G121" i="10"/>
  <c r="K121" i="10"/>
  <c r="I81" i="10"/>
  <c r="G41" i="10"/>
  <c r="K41" i="10"/>
  <c r="I161" i="10"/>
  <c r="G121" i="11"/>
  <c r="K121" i="11"/>
  <c r="G81" i="11"/>
  <c r="K81" i="11"/>
  <c r="I41" i="11"/>
  <c r="I161" i="6"/>
  <c r="J121" i="6"/>
  <c r="H121" i="10"/>
  <c r="H41" i="10"/>
  <c r="H121" i="11"/>
  <c r="J41" i="11"/>
  <c r="H41" i="12"/>
  <c r="J121" i="12"/>
  <c r="F41" i="12"/>
  <c r="F121" i="6"/>
  <c r="F161" i="10"/>
  <c r="F161" i="11"/>
  <c r="F121" i="12"/>
  <c r="F161" i="6"/>
  <c r="F81" i="6"/>
  <c r="F121" i="10"/>
  <c r="F41" i="10"/>
  <c r="F121" i="11"/>
  <c r="F81" i="11"/>
  <c r="F81" i="10"/>
  <c r="F41" i="11"/>
  <c r="F161" i="12"/>
  <c r="F75" i="6"/>
  <c r="F9" i="6"/>
  <c r="E180" i="10" l="1"/>
  <c r="E181" i="10"/>
  <c r="E180" i="11"/>
  <c r="E181" i="11"/>
  <c r="E180" i="12"/>
  <c r="E181" i="12"/>
  <c r="E180" i="6"/>
  <c r="E181" i="6"/>
  <c r="E131" i="10" l="1"/>
  <c r="E128" i="10"/>
  <c r="E126" i="10"/>
  <c r="E155" i="12"/>
  <c r="K148" i="12"/>
  <c r="J148" i="12"/>
  <c r="I148" i="12"/>
  <c r="H148" i="12"/>
  <c r="G148" i="12"/>
  <c r="F148" i="12"/>
  <c r="E148" i="12"/>
  <c r="E115" i="12"/>
  <c r="K108" i="12"/>
  <c r="J108" i="12"/>
  <c r="I108" i="12"/>
  <c r="H108" i="12"/>
  <c r="G108" i="12"/>
  <c r="F108" i="12"/>
  <c r="E108" i="12"/>
  <c r="K68" i="12"/>
  <c r="J68" i="12"/>
  <c r="I68" i="12"/>
  <c r="H68" i="12"/>
  <c r="G68" i="12"/>
  <c r="F68" i="12"/>
  <c r="K28" i="12"/>
  <c r="J28" i="12"/>
  <c r="I28" i="12"/>
  <c r="H28" i="12"/>
  <c r="G28" i="12"/>
  <c r="F28" i="12"/>
  <c r="K28" i="11"/>
  <c r="J28" i="11"/>
  <c r="I28" i="11"/>
  <c r="H28" i="11"/>
  <c r="G28" i="11"/>
  <c r="F28" i="11"/>
  <c r="K68" i="11"/>
  <c r="J68" i="11"/>
  <c r="I68" i="11"/>
  <c r="H68" i="11"/>
  <c r="G68" i="11"/>
  <c r="F68" i="11"/>
  <c r="K108" i="11"/>
  <c r="J108" i="11"/>
  <c r="I108" i="11"/>
  <c r="H108" i="11"/>
  <c r="G108" i="11"/>
  <c r="F108" i="11"/>
  <c r="K148" i="11"/>
  <c r="J148" i="11"/>
  <c r="I148" i="11"/>
  <c r="H148" i="11"/>
  <c r="G148" i="11"/>
  <c r="F148" i="11"/>
  <c r="K148" i="10"/>
  <c r="J148" i="10"/>
  <c r="I148" i="10"/>
  <c r="H148" i="10"/>
  <c r="G148" i="10"/>
  <c r="F148" i="10"/>
  <c r="K108" i="10"/>
  <c r="J108" i="10"/>
  <c r="I108" i="10"/>
  <c r="H108" i="10"/>
  <c r="G108" i="10"/>
  <c r="F108" i="10"/>
  <c r="K68" i="10"/>
  <c r="J68" i="10"/>
  <c r="I68" i="10"/>
  <c r="H68" i="10"/>
  <c r="G68" i="10"/>
  <c r="F68" i="10"/>
  <c r="K28" i="10"/>
  <c r="J28" i="10"/>
  <c r="I28" i="10"/>
  <c r="H28" i="10"/>
  <c r="G28" i="10"/>
  <c r="F28" i="10"/>
  <c r="K148" i="6"/>
  <c r="J148" i="6"/>
  <c r="I148" i="6"/>
  <c r="H148" i="6"/>
  <c r="G148" i="6"/>
  <c r="F148" i="6"/>
  <c r="K108" i="6"/>
  <c r="J108" i="6"/>
  <c r="I108" i="6"/>
  <c r="H108" i="6"/>
  <c r="G108" i="6"/>
  <c r="F108" i="6"/>
  <c r="K68" i="6"/>
  <c r="J68" i="6"/>
  <c r="I68" i="6"/>
  <c r="H68" i="6"/>
  <c r="G68" i="6"/>
  <c r="F68" i="6"/>
  <c r="G146" i="11"/>
  <c r="H146" i="11" s="1"/>
  <c r="I146" i="11" s="1"/>
  <c r="J146" i="11" s="1"/>
  <c r="K146" i="11" s="1"/>
  <c r="G146" i="12"/>
  <c r="H146" i="12" s="1"/>
  <c r="I146" i="12" s="1"/>
  <c r="J146" i="12" s="1"/>
  <c r="K146" i="12" s="1"/>
  <c r="G146" i="10"/>
  <c r="H146" i="10" s="1"/>
  <c r="I146" i="10" s="1"/>
  <c r="J146" i="10" s="1"/>
  <c r="K146" i="10" s="1"/>
  <c r="G106" i="11"/>
  <c r="H106" i="11" s="1"/>
  <c r="I106" i="11" s="1"/>
  <c r="J106" i="11" s="1"/>
  <c r="K106" i="11" s="1"/>
  <c r="G106" i="12"/>
  <c r="H106" i="12" s="1"/>
  <c r="I106" i="12" s="1"/>
  <c r="J106" i="12" s="1"/>
  <c r="K106" i="12" s="1"/>
  <c r="G106" i="10"/>
  <c r="H106" i="10" s="1"/>
  <c r="I106" i="10" s="1"/>
  <c r="J106" i="10" s="1"/>
  <c r="K106" i="10" s="1"/>
  <c r="G66" i="11"/>
  <c r="H66" i="11" s="1"/>
  <c r="I66" i="11" s="1"/>
  <c r="J66" i="11" s="1"/>
  <c r="K66" i="11" s="1"/>
  <c r="G66" i="12"/>
  <c r="H66" i="12" s="1"/>
  <c r="I66" i="12" s="1"/>
  <c r="J66" i="12" s="1"/>
  <c r="K66" i="12" s="1"/>
  <c r="G66" i="10"/>
  <c r="H66" i="10" s="1"/>
  <c r="I66" i="10" s="1"/>
  <c r="J66" i="10" s="1"/>
  <c r="K66" i="10" s="1"/>
  <c r="G146" i="6"/>
  <c r="H146" i="6" s="1"/>
  <c r="I146" i="6" s="1"/>
  <c r="J146" i="6" s="1"/>
  <c r="K146" i="6" s="1"/>
  <c r="G106" i="6"/>
  <c r="H106" i="6" s="1"/>
  <c r="I106" i="6" s="1"/>
  <c r="J106" i="6" s="1"/>
  <c r="K106" i="6" s="1"/>
  <c r="G66" i="6"/>
  <c r="H66" i="6" s="1"/>
  <c r="I66" i="6" s="1"/>
  <c r="J66" i="6" s="1"/>
  <c r="K66" i="6" s="1"/>
  <c r="G26" i="10"/>
  <c r="H26" i="10" s="1"/>
  <c r="I26" i="10" s="1"/>
  <c r="J26" i="10" s="1"/>
  <c r="K26" i="10" s="1"/>
  <c r="G26" i="11"/>
  <c r="H26" i="11" s="1"/>
  <c r="I26" i="11" s="1"/>
  <c r="J26" i="11" s="1"/>
  <c r="K26" i="11" s="1"/>
  <c r="G26" i="12"/>
  <c r="H26" i="12" s="1"/>
  <c r="I26" i="12" s="1"/>
  <c r="J26" i="12" s="1"/>
  <c r="K26" i="12" s="1"/>
  <c r="H26" i="6"/>
  <c r="I26" i="6" s="1"/>
  <c r="J26" i="6" s="1"/>
  <c r="K26" i="6" s="1"/>
  <c r="M144" i="10"/>
  <c r="M144" i="11"/>
  <c r="M144" i="12"/>
  <c r="M139" i="10"/>
  <c r="M139" i="11"/>
  <c r="M139" i="12"/>
  <c r="M134" i="10"/>
  <c r="M134" i="11"/>
  <c r="M134" i="12"/>
  <c r="M104" i="10"/>
  <c r="M104" i="11"/>
  <c r="M104" i="12"/>
  <c r="M99" i="10"/>
  <c r="M99" i="11"/>
  <c r="M99" i="12"/>
  <c r="M94" i="10"/>
  <c r="M94" i="11"/>
  <c r="M94" i="12"/>
  <c r="M24" i="10"/>
  <c r="M24" i="11"/>
  <c r="M24" i="12"/>
  <c r="M19" i="10"/>
  <c r="M19" i="11"/>
  <c r="M19" i="12"/>
  <c r="M64" i="10"/>
  <c r="M64" i="11"/>
  <c r="M64" i="12"/>
  <c r="M59" i="10"/>
  <c r="M59" i="11"/>
  <c r="M59" i="12"/>
  <c r="M54" i="10"/>
  <c r="M54" i="11"/>
  <c r="M54" i="12"/>
  <c r="M14" i="10"/>
  <c r="M14" i="11"/>
  <c r="M14" i="12"/>
  <c r="E129" i="12"/>
  <c r="E113" i="19"/>
  <c r="E127" i="21"/>
  <c r="D127" i="21"/>
  <c r="E126" i="21"/>
  <c r="D126" i="21"/>
  <c r="E125" i="21"/>
  <c r="D125" i="21"/>
  <c r="E124" i="21"/>
  <c r="D124" i="21"/>
  <c r="E123" i="21"/>
  <c r="D123" i="21"/>
  <c r="E122" i="21"/>
  <c r="D122" i="21"/>
  <c r="E121" i="21"/>
  <c r="D121" i="21"/>
  <c r="E120" i="21"/>
  <c r="D120" i="21"/>
  <c r="E119" i="21"/>
  <c r="D119" i="21"/>
  <c r="E118" i="21"/>
  <c r="D118" i="21"/>
  <c r="E117" i="21"/>
  <c r="D117" i="21"/>
  <c r="E116" i="21"/>
  <c r="D116" i="21"/>
  <c r="E115" i="21"/>
  <c r="D115" i="21"/>
  <c r="E114" i="21"/>
  <c r="D114" i="21"/>
  <c r="E113" i="21"/>
  <c r="D113" i="21"/>
  <c r="E127" i="20"/>
  <c r="D127" i="20"/>
  <c r="E126" i="20"/>
  <c r="D126" i="20"/>
  <c r="E125" i="20"/>
  <c r="D125" i="20"/>
  <c r="E124" i="20"/>
  <c r="D124" i="20"/>
  <c r="E123" i="20"/>
  <c r="D123" i="20"/>
  <c r="E122" i="20"/>
  <c r="D122" i="20"/>
  <c r="E121" i="20"/>
  <c r="D121" i="20"/>
  <c r="E120" i="20"/>
  <c r="D120" i="20"/>
  <c r="E119" i="20"/>
  <c r="D119" i="20"/>
  <c r="E118" i="20"/>
  <c r="D118" i="20"/>
  <c r="E117" i="20"/>
  <c r="D117" i="20"/>
  <c r="E116" i="20"/>
  <c r="D116" i="20"/>
  <c r="E115" i="20"/>
  <c r="D115" i="20"/>
  <c r="E114" i="20"/>
  <c r="D114" i="20"/>
  <c r="E113" i="20"/>
  <c r="D113" i="20"/>
  <c r="E127" i="19"/>
  <c r="D127" i="19"/>
  <c r="E126" i="19"/>
  <c r="D126" i="19"/>
  <c r="E125" i="19"/>
  <c r="D125" i="19"/>
  <c r="E124" i="19"/>
  <c r="D124" i="19"/>
  <c r="E123" i="19"/>
  <c r="D123" i="19"/>
  <c r="E122" i="19"/>
  <c r="D122" i="19"/>
  <c r="E121" i="19"/>
  <c r="D121" i="19"/>
  <c r="E120" i="19"/>
  <c r="D120" i="19"/>
  <c r="E119" i="19"/>
  <c r="D119" i="19"/>
  <c r="E118" i="19"/>
  <c r="D118" i="19"/>
  <c r="E117" i="19"/>
  <c r="D117" i="19"/>
  <c r="E116" i="19"/>
  <c r="D116" i="19"/>
  <c r="E115" i="19"/>
  <c r="D115" i="19"/>
  <c r="E114" i="19"/>
  <c r="D114" i="19"/>
  <c r="D113" i="19"/>
  <c r="E127" i="18"/>
  <c r="D127" i="18"/>
  <c r="E126" i="18"/>
  <c r="D126" i="18"/>
  <c r="E125" i="18"/>
  <c r="D125" i="18"/>
  <c r="E124" i="18"/>
  <c r="D124" i="18"/>
  <c r="E123" i="18"/>
  <c r="D123" i="18"/>
  <c r="E122" i="18"/>
  <c r="D122" i="18"/>
  <c r="E121" i="18"/>
  <c r="D121" i="18"/>
  <c r="E120" i="18"/>
  <c r="D120" i="18"/>
  <c r="E119" i="18"/>
  <c r="D119" i="18"/>
  <c r="E118" i="18"/>
  <c r="D118" i="18"/>
  <c r="E117" i="18"/>
  <c r="D117" i="18"/>
  <c r="E116" i="18"/>
  <c r="D116" i="18"/>
  <c r="E115" i="18"/>
  <c r="D115" i="18"/>
  <c r="E114" i="18"/>
  <c r="D114" i="18"/>
  <c r="E113" i="18"/>
  <c r="D113" i="18"/>
  <c r="E127" i="17"/>
  <c r="D127" i="17"/>
  <c r="E126" i="17"/>
  <c r="D126" i="17"/>
  <c r="E125" i="17"/>
  <c r="D125" i="17"/>
  <c r="E124" i="17"/>
  <c r="D124" i="17"/>
  <c r="E123" i="17"/>
  <c r="D123" i="17"/>
  <c r="E122" i="17"/>
  <c r="D122" i="17"/>
  <c r="E121" i="17"/>
  <c r="D121" i="17"/>
  <c r="E120" i="17"/>
  <c r="D120" i="17"/>
  <c r="E119" i="17"/>
  <c r="D119" i="17"/>
  <c r="E118" i="17"/>
  <c r="D118" i="17"/>
  <c r="E117" i="17"/>
  <c r="D117" i="17"/>
  <c r="E116" i="17"/>
  <c r="D116" i="17"/>
  <c r="E115" i="17"/>
  <c r="D115" i="17"/>
  <c r="E114" i="17"/>
  <c r="D114" i="17"/>
  <c r="E113" i="17"/>
  <c r="D113" i="17"/>
  <c r="E114" i="13"/>
  <c r="E115" i="13"/>
  <c r="E116" i="13"/>
  <c r="E117" i="13"/>
  <c r="E118" i="13"/>
  <c r="E119" i="13"/>
  <c r="E120" i="13"/>
  <c r="E121" i="13"/>
  <c r="E122" i="13"/>
  <c r="E123" i="13"/>
  <c r="E124" i="13"/>
  <c r="E125" i="13"/>
  <c r="E126" i="13"/>
  <c r="E127" i="13"/>
  <c r="E113" i="13"/>
  <c r="D113" i="13"/>
  <c r="D6" i="13"/>
  <c r="D53" i="3"/>
  <c r="E53" i="3" s="1"/>
  <c r="F53" i="3" s="1"/>
  <c r="C54" i="3"/>
  <c r="E6" i="13" s="1"/>
  <c r="C53" i="3"/>
  <c r="C52" i="3"/>
  <c r="D52" i="3" s="1"/>
  <c r="H56" i="21"/>
  <c r="L56" i="21" s="1"/>
  <c r="G56" i="21"/>
  <c r="E56" i="21"/>
  <c r="F56" i="21" s="1"/>
  <c r="H55" i="21"/>
  <c r="L55" i="21" s="1"/>
  <c r="G55" i="21"/>
  <c r="E55" i="21"/>
  <c r="F55" i="21" s="1"/>
  <c r="H54" i="21"/>
  <c r="L54" i="21" s="1"/>
  <c r="G54" i="21"/>
  <c r="E54" i="21"/>
  <c r="F54" i="21" s="1"/>
  <c r="H53" i="21"/>
  <c r="L53" i="21" s="1"/>
  <c r="G53" i="21"/>
  <c r="E53" i="21"/>
  <c r="F53" i="21" s="1"/>
  <c r="H52" i="21"/>
  <c r="L52" i="21" s="1"/>
  <c r="E52" i="21"/>
  <c r="F52" i="21" s="1"/>
  <c r="H51" i="21"/>
  <c r="J51" i="21" s="1"/>
  <c r="G51" i="21"/>
  <c r="E51" i="21"/>
  <c r="F51" i="21" s="1"/>
  <c r="H50" i="21"/>
  <c r="L50" i="21" s="1"/>
  <c r="G50" i="21"/>
  <c r="E50" i="21"/>
  <c r="F50" i="21" s="1"/>
  <c r="H49" i="21"/>
  <c r="L49" i="21" s="1"/>
  <c r="G49" i="21"/>
  <c r="E49" i="21"/>
  <c r="F49" i="21" s="1"/>
  <c r="H48" i="21"/>
  <c r="L48" i="21" s="1"/>
  <c r="G48" i="21"/>
  <c r="E48" i="21"/>
  <c r="F48" i="21" s="1"/>
  <c r="H47" i="21"/>
  <c r="L47" i="21" s="1"/>
  <c r="G47" i="21"/>
  <c r="E47" i="21"/>
  <c r="F47" i="21" s="1"/>
  <c r="H46" i="21"/>
  <c r="L46" i="21" s="1"/>
  <c r="G46" i="21"/>
  <c r="E46" i="21"/>
  <c r="F46" i="21" s="1"/>
  <c r="H45" i="21"/>
  <c r="L45" i="21" s="1"/>
  <c r="G45" i="21"/>
  <c r="E45" i="21"/>
  <c r="F45" i="21" s="1"/>
  <c r="H44" i="21"/>
  <c r="L44" i="21" s="1"/>
  <c r="G44" i="21"/>
  <c r="E44" i="21"/>
  <c r="F44" i="21" s="1"/>
  <c r="H43" i="21"/>
  <c r="J43" i="21" s="1"/>
  <c r="G43" i="21"/>
  <c r="E43" i="21"/>
  <c r="F43" i="21" s="1"/>
  <c r="H42" i="21"/>
  <c r="L42" i="21" s="1"/>
  <c r="G42" i="21"/>
  <c r="E42" i="21"/>
  <c r="F42" i="21" s="1"/>
  <c r="H41" i="21"/>
  <c r="L41" i="21" s="1"/>
  <c r="G41" i="21"/>
  <c r="E41" i="21"/>
  <c r="F41" i="21" s="1"/>
  <c r="H40" i="21"/>
  <c r="L40" i="21" s="1"/>
  <c r="E40" i="21"/>
  <c r="F40" i="21" s="1"/>
  <c r="H39" i="21"/>
  <c r="L39" i="21" s="1"/>
  <c r="G39" i="21"/>
  <c r="E39" i="21"/>
  <c r="F39" i="21" s="1"/>
  <c r="H38" i="21"/>
  <c r="L38" i="21" s="1"/>
  <c r="G38" i="21"/>
  <c r="E38" i="21"/>
  <c r="F38" i="21" s="1"/>
  <c r="H37" i="21"/>
  <c r="L37" i="21" s="1"/>
  <c r="G37" i="21"/>
  <c r="E37" i="21"/>
  <c r="F37" i="21" s="1"/>
  <c r="H36" i="21"/>
  <c r="L36" i="21" s="1"/>
  <c r="G36" i="21"/>
  <c r="E36" i="21"/>
  <c r="F36" i="21" s="1"/>
  <c r="H35" i="21"/>
  <c r="J35" i="21" s="1"/>
  <c r="G35" i="21"/>
  <c r="E35" i="21"/>
  <c r="F35" i="21" s="1"/>
  <c r="H34" i="21"/>
  <c r="L34" i="21" s="1"/>
  <c r="G34" i="21"/>
  <c r="E34" i="21"/>
  <c r="F34" i="21" s="1"/>
  <c r="H33" i="21"/>
  <c r="L33" i="21" s="1"/>
  <c r="G33" i="21"/>
  <c r="E33" i="21"/>
  <c r="F33" i="21" s="1"/>
  <c r="H32" i="21"/>
  <c r="L32" i="21" s="1"/>
  <c r="G32" i="21"/>
  <c r="E32" i="21"/>
  <c r="F32" i="21" s="1"/>
  <c r="H31" i="21"/>
  <c r="J31" i="21" s="1"/>
  <c r="G31" i="21"/>
  <c r="E31" i="21"/>
  <c r="F31" i="21" s="1"/>
  <c r="H30" i="21"/>
  <c r="L30" i="21" s="1"/>
  <c r="G30" i="21"/>
  <c r="E30" i="21"/>
  <c r="F30" i="21" s="1"/>
  <c r="H29" i="21"/>
  <c r="L29" i="21" s="1"/>
  <c r="G29" i="21"/>
  <c r="E29" i="21"/>
  <c r="F29" i="21" s="1"/>
  <c r="H28" i="21"/>
  <c r="J28" i="21" s="1"/>
  <c r="E28" i="21"/>
  <c r="F28" i="21" s="1"/>
  <c r="H27" i="21"/>
  <c r="J27" i="21" s="1"/>
  <c r="G27" i="21"/>
  <c r="E27" i="21"/>
  <c r="F27" i="21" s="1"/>
  <c r="H26" i="21"/>
  <c r="L26" i="21" s="1"/>
  <c r="G26" i="21"/>
  <c r="E26" i="21"/>
  <c r="F26" i="21" s="1"/>
  <c r="H25" i="21"/>
  <c r="L25" i="21" s="1"/>
  <c r="G25" i="21"/>
  <c r="E25" i="21"/>
  <c r="F25" i="21" s="1"/>
  <c r="H24" i="21"/>
  <c r="L24" i="21" s="1"/>
  <c r="G24" i="21"/>
  <c r="E24" i="21"/>
  <c r="F24" i="21" s="1"/>
  <c r="H23" i="21"/>
  <c r="J23" i="21" s="1"/>
  <c r="G23" i="21"/>
  <c r="E23" i="21"/>
  <c r="F23" i="21" s="1"/>
  <c r="H22" i="21"/>
  <c r="L22" i="21" s="1"/>
  <c r="G22" i="21"/>
  <c r="E22" i="21"/>
  <c r="F22" i="21" s="1"/>
  <c r="H21" i="21"/>
  <c r="L21" i="21" s="1"/>
  <c r="G21" i="21"/>
  <c r="E21" i="21"/>
  <c r="F21" i="21" s="1"/>
  <c r="H20" i="21"/>
  <c r="J20" i="21" s="1"/>
  <c r="G20" i="21"/>
  <c r="E20" i="21"/>
  <c r="F20" i="21" s="1"/>
  <c r="H19" i="21"/>
  <c r="J19" i="21" s="1"/>
  <c r="G19" i="21"/>
  <c r="E19" i="21"/>
  <c r="F19" i="21" s="1"/>
  <c r="H18" i="21"/>
  <c r="L18" i="21" s="1"/>
  <c r="G18" i="21"/>
  <c r="E18" i="21"/>
  <c r="F18" i="21" s="1"/>
  <c r="H17" i="21"/>
  <c r="L17" i="21" s="1"/>
  <c r="G17" i="21"/>
  <c r="E17" i="21"/>
  <c r="F17" i="21" s="1"/>
  <c r="H16" i="21"/>
  <c r="L16" i="21" s="1"/>
  <c r="G16" i="21"/>
  <c r="E16" i="21"/>
  <c r="F16" i="21" s="1"/>
  <c r="H15" i="21"/>
  <c r="J15" i="21" s="1"/>
  <c r="G15" i="21"/>
  <c r="E15" i="21"/>
  <c r="F15" i="21" s="1"/>
  <c r="H14" i="21"/>
  <c r="L14" i="21" s="1"/>
  <c r="G14" i="21"/>
  <c r="E14" i="21"/>
  <c r="F14" i="21" s="1"/>
  <c r="H13" i="21"/>
  <c r="L13" i="21" s="1"/>
  <c r="G13" i="21"/>
  <c r="E13" i="21"/>
  <c r="F13" i="21" s="1"/>
  <c r="H12" i="21"/>
  <c r="L12" i="21" s="1"/>
  <c r="G12" i="21"/>
  <c r="E12" i="21"/>
  <c r="F12" i="21" s="1"/>
  <c r="H56" i="20"/>
  <c r="J56" i="20" s="1"/>
  <c r="G56" i="20"/>
  <c r="E56" i="20"/>
  <c r="F56" i="20" s="1"/>
  <c r="H55" i="20"/>
  <c r="J55" i="20" s="1"/>
  <c r="G55" i="20"/>
  <c r="E55" i="20"/>
  <c r="F55" i="20" s="1"/>
  <c r="H54" i="20"/>
  <c r="L54" i="20" s="1"/>
  <c r="G54" i="20"/>
  <c r="E54" i="20"/>
  <c r="F54" i="20" s="1"/>
  <c r="H53" i="20"/>
  <c r="L53" i="20" s="1"/>
  <c r="G53" i="20"/>
  <c r="E53" i="20"/>
  <c r="F53" i="20" s="1"/>
  <c r="H52" i="20"/>
  <c r="L52" i="20" s="1"/>
  <c r="E52" i="20"/>
  <c r="F52" i="20" s="1"/>
  <c r="H51" i="20"/>
  <c r="J51" i="20" s="1"/>
  <c r="G51" i="20"/>
  <c r="E51" i="20"/>
  <c r="F51" i="20" s="1"/>
  <c r="H50" i="20"/>
  <c r="L50" i="20" s="1"/>
  <c r="G50" i="20"/>
  <c r="E50" i="20"/>
  <c r="F50" i="20" s="1"/>
  <c r="H49" i="20"/>
  <c r="L49" i="20" s="1"/>
  <c r="G49" i="20"/>
  <c r="E49" i="20"/>
  <c r="F49" i="20" s="1"/>
  <c r="H48" i="20"/>
  <c r="J48" i="20" s="1"/>
  <c r="G48" i="20"/>
  <c r="E48" i="20"/>
  <c r="F48" i="20" s="1"/>
  <c r="H47" i="20"/>
  <c r="J47" i="20" s="1"/>
  <c r="G47" i="20"/>
  <c r="E47" i="20"/>
  <c r="F47" i="20" s="1"/>
  <c r="H46" i="20"/>
  <c r="L46" i="20" s="1"/>
  <c r="G46" i="20"/>
  <c r="E46" i="20"/>
  <c r="F46" i="20" s="1"/>
  <c r="H45" i="20"/>
  <c r="L45" i="20" s="1"/>
  <c r="G45" i="20"/>
  <c r="E45" i="20"/>
  <c r="F45" i="20" s="1"/>
  <c r="H44" i="20"/>
  <c r="L44" i="20" s="1"/>
  <c r="G44" i="20"/>
  <c r="E44" i="20"/>
  <c r="F44" i="20" s="1"/>
  <c r="H43" i="20"/>
  <c r="J43" i="20" s="1"/>
  <c r="G43" i="20"/>
  <c r="E43" i="20"/>
  <c r="F43" i="20" s="1"/>
  <c r="H42" i="20"/>
  <c r="L42" i="20" s="1"/>
  <c r="G42" i="20"/>
  <c r="E42" i="20"/>
  <c r="F42" i="20" s="1"/>
  <c r="H41" i="20"/>
  <c r="L41" i="20" s="1"/>
  <c r="G41" i="20"/>
  <c r="E41" i="20"/>
  <c r="F41" i="20" s="1"/>
  <c r="H40" i="20"/>
  <c r="J40" i="20" s="1"/>
  <c r="E40" i="20"/>
  <c r="F40" i="20" s="1"/>
  <c r="H39" i="20"/>
  <c r="J39" i="20" s="1"/>
  <c r="G39" i="20"/>
  <c r="E39" i="20"/>
  <c r="F39" i="20" s="1"/>
  <c r="H38" i="20"/>
  <c r="L38" i="20" s="1"/>
  <c r="G38" i="20"/>
  <c r="E38" i="20"/>
  <c r="F38" i="20" s="1"/>
  <c r="H37" i="20"/>
  <c r="L37" i="20" s="1"/>
  <c r="G37" i="20"/>
  <c r="E37" i="20"/>
  <c r="F37" i="20" s="1"/>
  <c r="H36" i="20"/>
  <c r="L36" i="20" s="1"/>
  <c r="G36" i="20"/>
  <c r="E36" i="20"/>
  <c r="F36" i="20" s="1"/>
  <c r="H35" i="20"/>
  <c r="J35" i="20" s="1"/>
  <c r="G35" i="20"/>
  <c r="E35" i="20"/>
  <c r="F35" i="20" s="1"/>
  <c r="H34" i="20"/>
  <c r="L34" i="20" s="1"/>
  <c r="G34" i="20"/>
  <c r="E34" i="20"/>
  <c r="F34" i="20" s="1"/>
  <c r="H33" i="20"/>
  <c r="L33" i="20" s="1"/>
  <c r="G33" i="20"/>
  <c r="E33" i="20"/>
  <c r="F33" i="20" s="1"/>
  <c r="H32" i="20"/>
  <c r="J32" i="20" s="1"/>
  <c r="G32" i="20"/>
  <c r="E32" i="20"/>
  <c r="F32" i="20" s="1"/>
  <c r="H31" i="20"/>
  <c r="J31" i="20" s="1"/>
  <c r="G31" i="20"/>
  <c r="E31" i="20"/>
  <c r="F31" i="20" s="1"/>
  <c r="H30" i="20"/>
  <c r="L30" i="20" s="1"/>
  <c r="G30" i="20"/>
  <c r="E30" i="20"/>
  <c r="F30" i="20" s="1"/>
  <c r="H29" i="20"/>
  <c r="L29" i="20" s="1"/>
  <c r="G29" i="20"/>
  <c r="E29" i="20"/>
  <c r="F29" i="20" s="1"/>
  <c r="H28" i="20"/>
  <c r="L28" i="20" s="1"/>
  <c r="E28" i="20"/>
  <c r="F28" i="20" s="1"/>
  <c r="H27" i="20"/>
  <c r="J27" i="20" s="1"/>
  <c r="G27" i="20"/>
  <c r="E27" i="20"/>
  <c r="F27" i="20" s="1"/>
  <c r="H26" i="20"/>
  <c r="L26" i="20" s="1"/>
  <c r="G26" i="20"/>
  <c r="E26" i="20"/>
  <c r="F26" i="20" s="1"/>
  <c r="H25" i="20"/>
  <c r="L25" i="20" s="1"/>
  <c r="G25" i="20"/>
  <c r="E25" i="20"/>
  <c r="F25" i="20" s="1"/>
  <c r="H24" i="20"/>
  <c r="J24" i="20" s="1"/>
  <c r="G24" i="20"/>
  <c r="E24" i="20"/>
  <c r="F24" i="20" s="1"/>
  <c r="H23" i="20"/>
  <c r="J23" i="20" s="1"/>
  <c r="G23" i="20"/>
  <c r="E23" i="20"/>
  <c r="F23" i="20" s="1"/>
  <c r="H22" i="20"/>
  <c r="L22" i="20" s="1"/>
  <c r="G22" i="20"/>
  <c r="E22" i="20"/>
  <c r="F22" i="20" s="1"/>
  <c r="H21" i="20"/>
  <c r="L21" i="20" s="1"/>
  <c r="G21" i="20"/>
  <c r="E21" i="20"/>
  <c r="F21" i="20" s="1"/>
  <c r="H20" i="20"/>
  <c r="L20" i="20" s="1"/>
  <c r="G20" i="20"/>
  <c r="E20" i="20"/>
  <c r="F20" i="20" s="1"/>
  <c r="H19" i="20"/>
  <c r="J19" i="20" s="1"/>
  <c r="G19" i="20"/>
  <c r="E19" i="20"/>
  <c r="F19" i="20" s="1"/>
  <c r="H18" i="20"/>
  <c r="L18" i="20" s="1"/>
  <c r="G18" i="20"/>
  <c r="E18" i="20"/>
  <c r="F18" i="20" s="1"/>
  <c r="H17" i="20"/>
  <c r="L17" i="20" s="1"/>
  <c r="G17" i="20"/>
  <c r="E17" i="20"/>
  <c r="F17" i="20" s="1"/>
  <c r="H16" i="20"/>
  <c r="J16" i="20" s="1"/>
  <c r="G16" i="20"/>
  <c r="E16" i="20"/>
  <c r="F16" i="20" s="1"/>
  <c r="H15" i="20"/>
  <c r="J15" i="20" s="1"/>
  <c r="G15" i="20"/>
  <c r="E15" i="20"/>
  <c r="F15" i="20" s="1"/>
  <c r="H14" i="20"/>
  <c r="L14" i="20" s="1"/>
  <c r="G14" i="20"/>
  <c r="E14" i="20"/>
  <c r="F14" i="20" s="1"/>
  <c r="H13" i="20"/>
  <c r="L13" i="20" s="1"/>
  <c r="G13" i="20"/>
  <c r="E13" i="20"/>
  <c r="F13" i="20" s="1"/>
  <c r="H12" i="20"/>
  <c r="L12" i="20" s="1"/>
  <c r="G12" i="20"/>
  <c r="E12" i="20"/>
  <c r="F12" i="20" s="1"/>
  <c r="E67" i="20" s="1"/>
  <c r="H56" i="19"/>
  <c r="L56" i="19" s="1"/>
  <c r="G56" i="19"/>
  <c r="E56" i="19"/>
  <c r="F56" i="19" s="1"/>
  <c r="H55" i="19"/>
  <c r="J55" i="19" s="1"/>
  <c r="G55" i="19"/>
  <c r="E55" i="19"/>
  <c r="F55" i="19" s="1"/>
  <c r="H54" i="19"/>
  <c r="L54" i="19" s="1"/>
  <c r="G54" i="19"/>
  <c r="E54" i="19"/>
  <c r="F54" i="19" s="1"/>
  <c r="H53" i="19"/>
  <c r="L53" i="19" s="1"/>
  <c r="G53" i="19"/>
  <c r="E53" i="19"/>
  <c r="F53" i="19" s="1"/>
  <c r="H52" i="19"/>
  <c r="E52" i="19"/>
  <c r="H51" i="19"/>
  <c r="J51" i="19" s="1"/>
  <c r="G51" i="19"/>
  <c r="E51" i="19"/>
  <c r="F51" i="19" s="1"/>
  <c r="H50" i="19"/>
  <c r="L50" i="19" s="1"/>
  <c r="G50" i="19"/>
  <c r="E50" i="19"/>
  <c r="F50" i="19" s="1"/>
  <c r="H49" i="19"/>
  <c r="L49" i="19" s="1"/>
  <c r="G49" i="19"/>
  <c r="E49" i="19"/>
  <c r="F49" i="19" s="1"/>
  <c r="H48" i="19"/>
  <c r="L48" i="19" s="1"/>
  <c r="G48" i="19"/>
  <c r="E48" i="19"/>
  <c r="F48" i="19" s="1"/>
  <c r="H47" i="19"/>
  <c r="J47" i="19" s="1"/>
  <c r="G47" i="19"/>
  <c r="E47" i="19"/>
  <c r="F47" i="19" s="1"/>
  <c r="H46" i="19"/>
  <c r="L46" i="19" s="1"/>
  <c r="G46" i="19"/>
  <c r="E46" i="19"/>
  <c r="F46" i="19" s="1"/>
  <c r="H45" i="19"/>
  <c r="L45" i="19" s="1"/>
  <c r="G45" i="19"/>
  <c r="E45" i="19"/>
  <c r="F45" i="19" s="1"/>
  <c r="H44" i="19"/>
  <c r="J44" i="19" s="1"/>
  <c r="G44" i="19"/>
  <c r="E44" i="19"/>
  <c r="F44" i="19" s="1"/>
  <c r="H43" i="19"/>
  <c r="J43" i="19" s="1"/>
  <c r="G43" i="19"/>
  <c r="E43" i="19"/>
  <c r="F43" i="19" s="1"/>
  <c r="H42" i="19"/>
  <c r="L42" i="19" s="1"/>
  <c r="G42" i="19"/>
  <c r="E42" i="19"/>
  <c r="F42" i="19" s="1"/>
  <c r="H41" i="19"/>
  <c r="L41" i="19" s="1"/>
  <c r="G41" i="19"/>
  <c r="E41" i="19"/>
  <c r="F41" i="19" s="1"/>
  <c r="H40" i="19"/>
  <c r="L40" i="19" s="1"/>
  <c r="E40" i="19"/>
  <c r="F40" i="19" s="1"/>
  <c r="H39" i="19"/>
  <c r="J39" i="19" s="1"/>
  <c r="G39" i="19"/>
  <c r="E39" i="19"/>
  <c r="F39" i="19" s="1"/>
  <c r="H38" i="19"/>
  <c r="L38" i="19" s="1"/>
  <c r="G38" i="19"/>
  <c r="E38" i="19"/>
  <c r="F38" i="19" s="1"/>
  <c r="H37" i="19"/>
  <c r="L37" i="19" s="1"/>
  <c r="G37" i="19"/>
  <c r="E37" i="19"/>
  <c r="F37" i="19" s="1"/>
  <c r="H36" i="19"/>
  <c r="J36" i="19" s="1"/>
  <c r="G36" i="19"/>
  <c r="E36" i="19"/>
  <c r="F36" i="19" s="1"/>
  <c r="H35" i="19"/>
  <c r="J35" i="19" s="1"/>
  <c r="G35" i="19"/>
  <c r="E35" i="19"/>
  <c r="F35" i="19" s="1"/>
  <c r="H34" i="19"/>
  <c r="L34" i="19" s="1"/>
  <c r="G34" i="19"/>
  <c r="E34" i="19"/>
  <c r="F34" i="19" s="1"/>
  <c r="H33" i="19"/>
  <c r="L33" i="19" s="1"/>
  <c r="G33" i="19"/>
  <c r="E33" i="19"/>
  <c r="F33" i="19" s="1"/>
  <c r="H32" i="19"/>
  <c r="L32" i="19" s="1"/>
  <c r="G32" i="19"/>
  <c r="E32" i="19"/>
  <c r="F32" i="19" s="1"/>
  <c r="H31" i="19"/>
  <c r="J31" i="19" s="1"/>
  <c r="G31" i="19"/>
  <c r="E31" i="19"/>
  <c r="F31" i="19" s="1"/>
  <c r="H30" i="19"/>
  <c r="L30" i="19" s="1"/>
  <c r="G30" i="19"/>
  <c r="E30" i="19"/>
  <c r="F30" i="19" s="1"/>
  <c r="H29" i="19"/>
  <c r="L29" i="19" s="1"/>
  <c r="G29" i="19"/>
  <c r="E29" i="19"/>
  <c r="F29" i="19" s="1"/>
  <c r="H28" i="19"/>
  <c r="J28" i="19" s="1"/>
  <c r="E28" i="19"/>
  <c r="F28" i="19" s="1"/>
  <c r="H27" i="19"/>
  <c r="J27" i="19" s="1"/>
  <c r="G27" i="19"/>
  <c r="E27" i="19"/>
  <c r="F27" i="19" s="1"/>
  <c r="H26" i="19"/>
  <c r="L26" i="19" s="1"/>
  <c r="G26" i="19"/>
  <c r="E26" i="19"/>
  <c r="F26" i="19" s="1"/>
  <c r="H25" i="19"/>
  <c r="L25" i="19" s="1"/>
  <c r="G25" i="19"/>
  <c r="E25" i="19"/>
  <c r="F25" i="19" s="1"/>
  <c r="H24" i="19"/>
  <c r="L24" i="19" s="1"/>
  <c r="G24" i="19"/>
  <c r="E24" i="19"/>
  <c r="F24" i="19" s="1"/>
  <c r="H23" i="19"/>
  <c r="J23" i="19" s="1"/>
  <c r="G23" i="19"/>
  <c r="E23" i="19"/>
  <c r="F23" i="19" s="1"/>
  <c r="H22" i="19"/>
  <c r="L22" i="19" s="1"/>
  <c r="G22" i="19"/>
  <c r="E22" i="19"/>
  <c r="F22" i="19" s="1"/>
  <c r="H21" i="19"/>
  <c r="L21" i="19" s="1"/>
  <c r="G21" i="19"/>
  <c r="E21" i="19"/>
  <c r="F21" i="19" s="1"/>
  <c r="H20" i="19"/>
  <c r="L20" i="19" s="1"/>
  <c r="G20" i="19"/>
  <c r="E20" i="19"/>
  <c r="F20" i="19" s="1"/>
  <c r="H19" i="19"/>
  <c r="J19" i="19" s="1"/>
  <c r="G19" i="19"/>
  <c r="E19" i="19"/>
  <c r="F19" i="19" s="1"/>
  <c r="H18" i="19"/>
  <c r="L18" i="19" s="1"/>
  <c r="G18" i="19"/>
  <c r="E18" i="19"/>
  <c r="F18" i="19" s="1"/>
  <c r="H17" i="19"/>
  <c r="L17" i="19" s="1"/>
  <c r="G17" i="19"/>
  <c r="E17" i="19"/>
  <c r="F17" i="19" s="1"/>
  <c r="H16" i="19"/>
  <c r="L16" i="19" s="1"/>
  <c r="G16" i="19"/>
  <c r="E16" i="19"/>
  <c r="F16" i="19" s="1"/>
  <c r="H15" i="19"/>
  <c r="J15" i="19" s="1"/>
  <c r="G15" i="19"/>
  <c r="E15" i="19"/>
  <c r="F15" i="19" s="1"/>
  <c r="H14" i="19"/>
  <c r="L14" i="19" s="1"/>
  <c r="G14" i="19"/>
  <c r="E14" i="19"/>
  <c r="F14" i="19" s="1"/>
  <c r="H13" i="19"/>
  <c r="L13" i="19" s="1"/>
  <c r="G13" i="19"/>
  <c r="E13" i="19"/>
  <c r="F13" i="19" s="1"/>
  <c r="H12" i="19"/>
  <c r="J12" i="19" s="1"/>
  <c r="G12" i="19"/>
  <c r="E12" i="19"/>
  <c r="F12" i="19" s="1"/>
  <c r="F52" i="19" l="1"/>
  <c r="E7" i="19"/>
  <c r="K58" i="12"/>
  <c r="K81" i="12" s="1"/>
  <c r="G58" i="12"/>
  <c r="G81" i="12" s="1"/>
  <c r="J58" i="12"/>
  <c r="J81" i="12" s="1"/>
  <c r="F58" i="12"/>
  <c r="F81" i="12" s="1"/>
  <c r="I58" i="12"/>
  <c r="I81" i="12" s="1"/>
  <c r="H58" i="12"/>
  <c r="H81" i="12" s="1"/>
  <c r="I166" i="12"/>
  <c r="I166" i="10"/>
  <c r="G53" i="3"/>
  <c r="D6" i="18"/>
  <c r="C6" i="17"/>
  <c r="E52" i="3"/>
  <c r="F52" i="3" s="1"/>
  <c r="D54" i="3"/>
  <c r="C6" i="13"/>
  <c r="F6" i="13" s="1"/>
  <c r="D6" i="17"/>
  <c r="H166" i="10"/>
  <c r="H166" i="12"/>
  <c r="J166" i="11"/>
  <c r="G166" i="11"/>
  <c r="K166" i="11"/>
  <c r="J155" i="10"/>
  <c r="F166" i="10"/>
  <c r="J166" i="10"/>
  <c r="H166" i="11"/>
  <c r="F166" i="12"/>
  <c r="J166" i="12"/>
  <c r="F166" i="11"/>
  <c r="G166" i="10"/>
  <c r="K166" i="10"/>
  <c r="I166" i="11"/>
  <c r="G166" i="12"/>
  <c r="K166" i="12"/>
  <c r="J75" i="11"/>
  <c r="H35" i="11"/>
  <c r="K35" i="12"/>
  <c r="C86" i="19"/>
  <c r="E99" i="20"/>
  <c r="D70" i="21"/>
  <c r="J36" i="21"/>
  <c r="L48" i="20"/>
  <c r="J52" i="21"/>
  <c r="L52" i="19"/>
  <c r="J52" i="19"/>
  <c r="D100" i="21"/>
  <c r="D84" i="21"/>
  <c r="C102" i="20"/>
  <c r="C70" i="20"/>
  <c r="E74" i="20"/>
  <c r="D98" i="21"/>
  <c r="D82" i="21"/>
  <c r="D66" i="21"/>
  <c r="E86" i="19"/>
  <c r="D104" i="21"/>
  <c r="D88" i="21"/>
  <c r="D80" i="21"/>
  <c r="D72" i="21"/>
  <c r="C106" i="19"/>
  <c r="D102" i="21"/>
  <c r="D94" i="21"/>
  <c r="D86" i="21"/>
  <c r="D78" i="21"/>
  <c r="C105" i="20"/>
  <c r="C90" i="20"/>
  <c r="C74" i="20"/>
  <c r="C102" i="19"/>
  <c r="D66" i="19"/>
  <c r="C72" i="19"/>
  <c r="D77" i="19"/>
  <c r="E79" i="19"/>
  <c r="E68" i="21"/>
  <c r="E72" i="21"/>
  <c r="E76" i="21"/>
  <c r="E80" i="21"/>
  <c r="E84" i="21"/>
  <c r="E88" i="21"/>
  <c r="E92" i="21"/>
  <c r="E96" i="21"/>
  <c r="E100" i="21"/>
  <c r="E104" i="21"/>
  <c r="E108" i="21"/>
  <c r="E64" i="21"/>
  <c r="E65" i="21"/>
  <c r="E69" i="21"/>
  <c r="E73" i="21"/>
  <c r="E77" i="21"/>
  <c r="E81" i="21"/>
  <c r="E85" i="21"/>
  <c r="E89" i="21"/>
  <c r="E93" i="21"/>
  <c r="E97" i="21"/>
  <c r="E101" i="21"/>
  <c r="E105" i="21"/>
  <c r="E66" i="21"/>
  <c r="E74" i="21"/>
  <c r="E82" i="21"/>
  <c r="E90" i="21"/>
  <c r="E98" i="21"/>
  <c r="E106" i="21"/>
  <c r="E67" i="21"/>
  <c r="E75" i="21"/>
  <c r="E83" i="21"/>
  <c r="E91" i="21"/>
  <c r="E99" i="21"/>
  <c r="E107" i="21"/>
  <c r="E70" i="21"/>
  <c r="E86" i="21"/>
  <c r="E102" i="21"/>
  <c r="D65" i="21"/>
  <c r="E79" i="21"/>
  <c r="E95" i="21"/>
  <c r="E71" i="21"/>
  <c r="E103" i="21"/>
  <c r="C65" i="21"/>
  <c r="D67" i="21"/>
  <c r="D69" i="21"/>
  <c r="D71" i="21"/>
  <c r="D73" i="21"/>
  <c r="D75" i="21"/>
  <c r="D77" i="21"/>
  <c r="D79" i="21"/>
  <c r="D81" i="21"/>
  <c r="D83" i="21"/>
  <c r="D85" i="21"/>
  <c r="D87" i="21"/>
  <c r="D89" i="21"/>
  <c r="D91" i="21"/>
  <c r="D93" i="21"/>
  <c r="D95" i="21"/>
  <c r="D97" i="21"/>
  <c r="D99" i="21"/>
  <c r="D101" i="21"/>
  <c r="D103" i="21"/>
  <c r="D105" i="21"/>
  <c r="D107" i="21"/>
  <c r="C68" i="21"/>
  <c r="C72" i="21"/>
  <c r="C76" i="21"/>
  <c r="C80" i="21"/>
  <c r="C84" i="21"/>
  <c r="C88" i="21"/>
  <c r="C92" i="21"/>
  <c r="C96" i="21"/>
  <c r="C100" i="21"/>
  <c r="C108" i="21"/>
  <c r="E87" i="21"/>
  <c r="E94" i="21"/>
  <c r="C67" i="21"/>
  <c r="C69" i="21"/>
  <c r="C71" i="21"/>
  <c r="C73" i="21"/>
  <c r="C75" i="21"/>
  <c r="C77" i="21"/>
  <c r="C79" i="21"/>
  <c r="C81" i="21"/>
  <c r="C83" i="21"/>
  <c r="C85" i="21"/>
  <c r="C87" i="21"/>
  <c r="C89" i="21"/>
  <c r="C91" i="21"/>
  <c r="C93" i="21"/>
  <c r="C95" i="21"/>
  <c r="C97" i="21"/>
  <c r="C99" i="21"/>
  <c r="C101" i="21"/>
  <c r="C103" i="21"/>
  <c r="C105" i="21"/>
  <c r="C107" i="21"/>
  <c r="E78" i="21"/>
  <c r="C66" i="21"/>
  <c r="C70" i="21"/>
  <c r="C74" i="21"/>
  <c r="C78" i="21"/>
  <c r="C86" i="21"/>
  <c r="C90" i="21"/>
  <c r="C98" i="21"/>
  <c r="C102" i="21"/>
  <c r="C106" i="21"/>
  <c r="C64" i="21"/>
  <c r="D108" i="21"/>
  <c r="D92" i="21"/>
  <c r="D76" i="21"/>
  <c r="D68" i="21"/>
  <c r="C86" i="20"/>
  <c r="C98" i="19"/>
  <c r="E102" i="19"/>
  <c r="D64" i="21"/>
  <c r="D106" i="21"/>
  <c r="D90" i="21"/>
  <c r="D74" i="21"/>
  <c r="C98" i="20"/>
  <c r="C66" i="20"/>
  <c r="D96" i="21"/>
  <c r="C108" i="20"/>
  <c r="C78" i="20"/>
  <c r="C90" i="19"/>
  <c r="D64" i="20"/>
  <c r="D104" i="20"/>
  <c r="D96" i="20"/>
  <c r="D88" i="20"/>
  <c r="D80" i="20"/>
  <c r="D72" i="20"/>
  <c r="D108" i="19"/>
  <c r="D100" i="19"/>
  <c r="D92" i="19"/>
  <c r="D80" i="19"/>
  <c r="C70" i="19"/>
  <c r="E90" i="20"/>
  <c r="E70" i="19"/>
  <c r="J12" i="21"/>
  <c r="D108" i="20"/>
  <c r="C106" i="20"/>
  <c r="D102" i="20"/>
  <c r="D98" i="20"/>
  <c r="D94" i="20"/>
  <c r="D90" i="20"/>
  <c r="D86" i="20"/>
  <c r="D82" i="20"/>
  <c r="D78" i="20"/>
  <c r="D74" i="20"/>
  <c r="D70" i="20"/>
  <c r="D66" i="20"/>
  <c r="D106" i="19"/>
  <c r="D102" i="19"/>
  <c r="D98" i="19"/>
  <c r="D94" i="19"/>
  <c r="D90" i="19"/>
  <c r="D86" i="19"/>
  <c r="D82" i="19"/>
  <c r="C78" i="19"/>
  <c r="D72" i="19"/>
  <c r="D67" i="19"/>
  <c r="E106" i="20"/>
  <c r="E64" i="20"/>
  <c r="E68" i="20"/>
  <c r="E72" i="20"/>
  <c r="E76" i="20"/>
  <c r="E80" i="20"/>
  <c r="E84" i="20"/>
  <c r="E88" i="20"/>
  <c r="E92" i="20"/>
  <c r="E96" i="20"/>
  <c r="E100" i="20"/>
  <c r="E104" i="20"/>
  <c r="E108" i="20"/>
  <c r="E65" i="20"/>
  <c r="E69" i="20"/>
  <c r="E73" i="20"/>
  <c r="E77" i="20"/>
  <c r="E81" i="20"/>
  <c r="E85" i="20"/>
  <c r="E89" i="20"/>
  <c r="E93" i="20"/>
  <c r="E97" i="20"/>
  <c r="E101" i="20"/>
  <c r="E105" i="20"/>
  <c r="E70" i="20"/>
  <c r="E78" i="20"/>
  <c r="E86" i="20"/>
  <c r="E94" i="20"/>
  <c r="E102" i="20"/>
  <c r="E71" i="20"/>
  <c r="E79" i="20"/>
  <c r="E87" i="20"/>
  <c r="E95" i="20"/>
  <c r="E103" i="20"/>
  <c r="E66" i="20"/>
  <c r="E82" i="20"/>
  <c r="E98" i="20"/>
  <c r="D65" i="20"/>
  <c r="D67" i="20"/>
  <c r="D69" i="20"/>
  <c r="D71" i="20"/>
  <c r="D73" i="20"/>
  <c r="D75" i="20"/>
  <c r="D77" i="20"/>
  <c r="D79" i="20"/>
  <c r="D81" i="20"/>
  <c r="D83" i="20"/>
  <c r="D85" i="20"/>
  <c r="D87" i="20"/>
  <c r="D89" i="20"/>
  <c r="D91" i="20"/>
  <c r="D93" i="20"/>
  <c r="D95" i="20"/>
  <c r="D97" i="20"/>
  <c r="D99" i="20"/>
  <c r="D101" i="20"/>
  <c r="D103" i="20"/>
  <c r="D105" i="20"/>
  <c r="D107" i="20"/>
  <c r="E75" i="20"/>
  <c r="E91" i="20"/>
  <c r="E107" i="20"/>
  <c r="C65" i="20"/>
  <c r="C67" i="20"/>
  <c r="C69" i="20"/>
  <c r="C71" i="20"/>
  <c r="C73" i="20"/>
  <c r="C75" i="20"/>
  <c r="C77" i="20"/>
  <c r="C79" i="20"/>
  <c r="C81" i="20"/>
  <c r="C83" i="20"/>
  <c r="C85" i="20"/>
  <c r="C87" i="20"/>
  <c r="C89" i="20"/>
  <c r="C91" i="20"/>
  <c r="C93" i="20"/>
  <c r="C95" i="20"/>
  <c r="C97" i="20"/>
  <c r="C99" i="20"/>
  <c r="C101" i="20"/>
  <c r="C103" i="20"/>
  <c r="C64" i="20"/>
  <c r="C107" i="20"/>
  <c r="D100" i="20"/>
  <c r="D92" i="20"/>
  <c r="D84" i="20"/>
  <c r="D76" i="20"/>
  <c r="D68" i="20"/>
  <c r="D104" i="19"/>
  <c r="D96" i="19"/>
  <c r="D88" i="19"/>
  <c r="D84" i="19"/>
  <c r="D75" i="19"/>
  <c r="E68" i="19"/>
  <c r="E72" i="19"/>
  <c r="E76" i="19"/>
  <c r="E80" i="19"/>
  <c r="E84" i="19"/>
  <c r="E88" i="19"/>
  <c r="E92" i="19"/>
  <c r="E96" i="19"/>
  <c r="E100" i="19"/>
  <c r="E104" i="19"/>
  <c r="E108" i="19"/>
  <c r="E65" i="19"/>
  <c r="E69" i="19"/>
  <c r="E73" i="19"/>
  <c r="E77" i="19"/>
  <c r="E81" i="19"/>
  <c r="E85" i="19"/>
  <c r="E89" i="19"/>
  <c r="E93" i="19"/>
  <c r="E97" i="19"/>
  <c r="E101" i="19"/>
  <c r="E105" i="19"/>
  <c r="E66" i="19"/>
  <c r="E74" i="19"/>
  <c r="E82" i="19"/>
  <c r="E90" i="19"/>
  <c r="E98" i="19"/>
  <c r="E106" i="19"/>
  <c r="C65" i="19"/>
  <c r="C67" i="19"/>
  <c r="C69" i="19"/>
  <c r="C71" i="19"/>
  <c r="C73" i="19"/>
  <c r="C75" i="19"/>
  <c r="C77" i="19"/>
  <c r="C79" i="19"/>
  <c r="E67" i="19"/>
  <c r="E75" i="19"/>
  <c r="E83" i="19"/>
  <c r="E91" i="19"/>
  <c r="E99" i="19"/>
  <c r="E107" i="19"/>
  <c r="E64" i="19"/>
  <c r="E78" i="19"/>
  <c r="E94" i="19"/>
  <c r="C66" i="19"/>
  <c r="D68" i="19"/>
  <c r="D71" i="19"/>
  <c r="C74" i="19"/>
  <c r="D76" i="19"/>
  <c r="D79" i="19"/>
  <c r="D81" i="19"/>
  <c r="D83" i="19"/>
  <c r="D85" i="19"/>
  <c r="D87" i="19"/>
  <c r="D89" i="19"/>
  <c r="D91" i="19"/>
  <c r="D93" i="19"/>
  <c r="D95" i="19"/>
  <c r="D97" i="19"/>
  <c r="D99" i="19"/>
  <c r="D101" i="19"/>
  <c r="D103" i="19"/>
  <c r="D105" i="19"/>
  <c r="D107" i="19"/>
  <c r="E71" i="19"/>
  <c r="E87" i="19"/>
  <c r="E103" i="19"/>
  <c r="D65" i="19"/>
  <c r="C68" i="19"/>
  <c r="D70" i="19"/>
  <c r="D73" i="19"/>
  <c r="C76" i="19"/>
  <c r="D78" i="19"/>
  <c r="C81" i="19"/>
  <c r="C83" i="19"/>
  <c r="C85" i="19"/>
  <c r="C87" i="19"/>
  <c r="C89" i="19"/>
  <c r="C91" i="19"/>
  <c r="C93" i="19"/>
  <c r="C95" i="19"/>
  <c r="C97" i="19"/>
  <c r="C99" i="19"/>
  <c r="C101" i="19"/>
  <c r="C103" i="19"/>
  <c r="C105" i="19"/>
  <c r="C107" i="19"/>
  <c r="J20" i="20"/>
  <c r="C64" i="19"/>
  <c r="D64" i="19"/>
  <c r="D106" i="20"/>
  <c r="C104" i="20"/>
  <c r="C100" i="20"/>
  <c r="C96" i="20"/>
  <c r="C92" i="20"/>
  <c r="C88" i="20"/>
  <c r="C84" i="20"/>
  <c r="C80" i="20"/>
  <c r="C76" i="20"/>
  <c r="C72" i="20"/>
  <c r="C68" i="20"/>
  <c r="C108" i="19"/>
  <c r="C104" i="19"/>
  <c r="C100" i="19"/>
  <c r="C96" i="19"/>
  <c r="C92" i="19"/>
  <c r="C88" i="19"/>
  <c r="C84" i="19"/>
  <c r="C80" i="19"/>
  <c r="D74" i="19"/>
  <c r="D69" i="19"/>
  <c r="E83" i="20"/>
  <c r="E95" i="19"/>
  <c r="J34" i="21"/>
  <c r="L32" i="20"/>
  <c r="J50" i="21"/>
  <c r="J52" i="20"/>
  <c r="L16" i="20"/>
  <c r="J46" i="21"/>
  <c r="J36" i="20"/>
  <c r="L44" i="19"/>
  <c r="J41" i="21"/>
  <c r="L12" i="19"/>
  <c r="L28" i="21"/>
  <c r="L36" i="19"/>
  <c r="J54" i="21"/>
  <c r="J49" i="21"/>
  <c r="J44" i="21"/>
  <c r="J38" i="21"/>
  <c r="J33" i="21"/>
  <c r="J24" i="21"/>
  <c r="J13" i="21"/>
  <c r="J46" i="20"/>
  <c r="J30" i="20"/>
  <c r="J14" i="20"/>
  <c r="J42" i="19"/>
  <c r="J32" i="19"/>
  <c r="J20" i="19"/>
  <c r="L20" i="21"/>
  <c r="L47" i="20"/>
  <c r="L31" i="20"/>
  <c r="L15" i="20"/>
  <c r="L28" i="19"/>
  <c r="J29" i="21"/>
  <c r="J17" i="21"/>
  <c r="J37" i="19"/>
  <c r="J25" i="19"/>
  <c r="L55" i="20"/>
  <c r="L39" i="20"/>
  <c r="L23" i="20"/>
  <c r="J56" i="21"/>
  <c r="J45" i="21"/>
  <c r="J40" i="21"/>
  <c r="J16" i="21"/>
  <c r="J50" i="20"/>
  <c r="J34" i="20"/>
  <c r="J18" i="20"/>
  <c r="J48" i="19"/>
  <c r="J21" i="19"/>
  <c r="J12" i="20"/>
  <c r="J53" i="21"/>
  <c r="J48" i="21"/>
  <c r="J42" i="21"/>
  <c r="J37" i="21"/>
  <c r="J32" i="21"/>
  <c r="J18" i="21"/>
  <c r="J54" i="20"/>
  <c r="J38" i="20"/>
  <c r="J22" i="20"/>
  <c r="J53" i="19"/>
  <c r="J41" i="19"/>
  <c r="J26" i="19"/>
  <c r="J16" i="19"/>
  <c r="L56" i="20"/>
  <c r="L40" i="20"/>
  <c r="L24" i="20"/>
  <c r="E5" i="19"/>
  <c r="E5" i="20"/>
  <c r="L43" i="21"/>
  <c r="L27" i="21"/>
  <c r="L51" i="19"/>
  <c r="L35" i="19"/>
  <c r="L27" i="19"/>
  <c r="L19" i="19"/>
  <c r="J26" i="21"/>
  <c r="J21" i="21"/>
  <c r="J49" i="20"/>
  <c r="J44" i="20"/>
  <c r="J33" i="20"/>
  <c r="J28" i="20"/>
  <c r="J17" i="20"/>
  <c r="J56" i="19"/>
  <c r="J50" i="19"/>
  <c r="J45" i="19"/>
  <c r="J40" i="19"/>
  <c r="J34" i="19"/>
  <c r="J29" i="19"/>
  <c r="J24" i="19"/>
  <c r="J18" i="19"/>
  <c r="J13" i="19"/>
  <c r="E5" i="21"/>
  <c r="J41" i="20"/>
  <c r="J25" i="20"/>
  <c r="J22" i="21"/>
  <c r="J45" i="20"/>
  <c r="J29" i="20"/>
  <c r="J13" i="20"/>
  <c r="J46" i="19"/>
  <c r="J30" i="19"/>
  <c r="J14" i="19"/>
  <c r="L51" i="21"/>
  <c r="L35" i="21"/>
  <c r="L19" i="21"/>
  <c r="L43" i="19"/>
  <c r="D5" i="19"/>
  <c r="D5" i="20"/>
  <c r="J55" i="21"/>
  <c r="J47" i="21"/>
  <c r="J39" i="21"/>
  <c r="J30" i="21"/>
  <c r="J25" i="21"/>
  <c r="J14" i="21"/>
  <c r="J53" i="20"/>
  <c r="J42" i="20"/>
  <c r="J37" i="20"/>
  <c r="J26" i="20"/>
  <c r="J21" i="20"/>
  <c r="J54" i="19"/>
  <c r="J49" i="19"/>
  <c r="J38" i="19"/>
  <c r="J33" i="19"/>
  <c r="J22" i="19"/>
  <c r="J17" i="19"/>
  <c r="L31" i="21"/>
  <c r="L23" i="21"/>
  <c r="L15" i="21"/>
  <c r="L51" i="20"/>
  <c r="L43" i="20"/>
  <c r="L35" i="20"/>
  <c r="L27" i="20"/>
  <c r="L19" i="20"/>
  <c r="L55" i="19"/>
  <c r="L47" i="19"/>
  <c r="L39" i="19"/>
  <c r="L31" i="19"/>
  <c r="L23" i="19"/>
  <c r="L15" i="19"/>
  <c r="H56" i="18"/>
  <c r="G56" i="18"/>
  <c r="E56" i="18"/>
  <c r="F56" i="18" s="1"/>
  <c r="H55" i="18"/>
  <c r="L55" i="18" s="1"/>
  <c r="G55" i="18"/>
  <c r="E55" i="18"/>
  <c r="H54" i="18"/>
  <c r="G54" i="18"/>
  <c r="E54" i="18"/>
  <c r="F54" i="18" s="1"/>
  <c r="H53" i="18"/>
  <c r="L53" i="18" s="1"/>
  <c r="G53" i="18"/>
  <c r="E53" i="18"/>
  <c r="H52" i="18"/>
  <c r="E52" i="18"/>
  <c r="H51" i="18"/>
  <c r="L51" i="18" s="1"/>
  <c r="G51" i="18"/>
  <c r="E51" i="18"/>
  <c r="H50" i="18"/>
  <c r="G50" i="18"/>
  <c r="E50" i="18"/>
  <c r="F50" i="18" s="1"/>
  <c r="H49" i="18"/>
  <c r="G49" i="18"/>
  <c r="E49" i="18"/>
  <c r="H48" i="18"/>
  <c r="G48" i="18"/>
  <c r="E48" i="18"/>
  <c r="F48" i="18" s="1"/>
  <c r="H47" i="18"/>
  <c r="L47" i="18" s="1"/>
  <c r="G47" i="18"/>
  <c r="E47" i="18"/>
  <c r="H46" i="18"/>
  <c r="G46" i="18"/>
  <c r="E46" i="18"/>
  <c r="F46" i="18" s="1"/>
  <c r="H45" i="18"/>
  <c r="L45" i="18" s="1"/>
  <c r="G45" i="18"/>
  <c r="E45" i="18"/>
  <c r="H44" i="18"/>
  <c r="G44" i="18"/>
  <c r="E44" i="18"/>
  <c r="F44" i="18" s="1"/>
  <c r="H43" i="18"/>
  <c r="L43" i="18" s="1"/>
  <c r="G43" i="18"/>
  <c r="E43" i="18"/>
  <c r="H42" i="18"/>
  <c r="G42" i="18"/>
  <c r="E42" i="18"/>
  <c r="F42" i="18" s="1"/>
  <c r="H41" i="18"/>
  <c r="G41" i="18"/>
  <c r="E41" i="18"/>
  <c r="H40" i="18"/>
  <c r="E40" i="18"/>
  <c r="F40" i="18" s="1"/>
  <c r="H39" i="18"/>
  <c r="L39" i="18" s="1"/>
  <c r="G39" i="18"/>
  <c r="E39" i="18"/>
  <c r="H38" i="18"/>
  <c r="G38" i="18"/>
  <c r="E38" i="18"/>
  <c r="F38" i="18" s="1"/>
  <c r="H37" i="18"/>
  <c r="L37" i="18" s="1"/>
  <c r="G37" i="18"/>
  <c r="E37" i="18"/>
  <c r="H36" i="18"/>
  <c r="G36" i="18"/>
  <c r="E36" i="18"/>
  <c r="F36" i="18" s="1"/>
  <c r="H35" i="18"/>
  <c r="L35" i="18" s="1"/>
  <c r="G35" i="18"/>
  <c r="E35" i="18"/>
  <c r="H34" i="18"/>
  <c r="G34" i="18"/>
  <c r="E34" i="18"/>
  <c r="F34" i="18" s="1"/>
  <c r="H33" i="18"/>
  <c r="G33" i="18"/>
  <c r="E33" i="18"/>
  <c r="H32" i="18"/>
  <c r="G32" i="18"/>
  <c r="E32" i="18"/>
  <c r="F32" i="18" s="1"/>
  <c r="H31" i="18"/>
  <c r="L31" i="18" s="1"/>
  <c r="G31" i="18"/>
  <c r="E31" i="18"/>
  <c r="H30" i="18"/>
  <c r="G30" i="18"/>
  <c r="E30" i="18"/>
  <c r="F30" i="18" s="1"/>
  <c r="H29" i="18"/>
  <c r="L29" i="18" s="1"/>
  <c r="G29" i="18"/>
  <c r="E29" i="18"/>
  <c r="H28" i="18"/>
  <c r="E28" i="18"/>
  <c r="F28" i="18" s="1"/>
  <c r="H27" i="18"/>
  <c r="L27" i="18" s="1"/>
  <c r="G27" i="18"/>
  <c r="E27" i="18"/>
  <c r="H26" i="18"/>
  <c r="G26" i="18"/>
  <c r="E26" i="18"/>
  <c r="F26" i="18" s="1"/>
  <c r="H25" i="18"/>
  <c r="G25" i="18"/>
  <c r="E25" i="18"/>
  <c r="H24" i="18"/>
  <c r="G24" i="18"/>
  <c r="E24" i="18"/>
  <c r="F24" i="18" s="1"/>
  <c r="H23" i="18"/>
  <c r="L23" i="18" s="1"/>
  <c r="G23" i="18"/>
  <c r="E23" i="18"/>
  <c r="H22" i="18"/>
  <c r="G22" i="18"/>
  <c r="E22" i="18"/>
  <c r="F22" i="18" s="1"/>
  <c r="H21" i="18"/>
  <c r="L21" i="18" s="1"/>
  <c r="G21" i="18"/>
  <c r="E21" i="18"/>
  <c r="H20" i="18"/>
  <c r="G20" i="18"/>
  <c r="E20" i="18"/>
  <c r="F20" i="18" s="1"/>
  <c r="H19" i="18"/>
  <c r="L19" i="18" s="1"/>
  <c r="G19" i="18"/>
  <c r="E19" i="18"/>
  <c r="H18" i="18"/>
  <c r="G18" i="18"/>
  <c r="E18" i="18"/>
  <c r="F18" i="18" s="1"/>
  <c r="H17" i="18"/>
  <c r="G17" i="18"/>
  <c r="E17" i="18"/>
  <c r="H16" i="18"/>
  <c r="G16" i="18"/>
  <c r="E16" i="18"/>
  <c r="F16" i="18" s="1"/>
  <c r="H15" i="18"/>
  <c r="L15" i="18" s="1"/>
  <c r="G15" i="18"/>
  <c r="E15" i="18"/>
  <c r="H14" i="18"/>
  <c r="G14" i="18"/>
  <c r="E14" i="18"/>
  <c r="F14" i="18" s="1"/>
  <c r="H13" i="18"/>
  <c r="L13" i="18" s="1"/>
  <c r="G13" i="18"/>
  <c r="E13" i="18"/>
  <c r="H12" i="18"/>
  <c r="G12" i="18"/>
  <c r="E12" i="18"/>
  <c r="H56" i="17"/>
  <c r="G56" i="17"/>
  <c r="E56" i="17"/>
  <c r="F56" i="17" s="1"/>
  <c r="H55" i="17"/>
  <c r="G55" i="17"/>
  <c r="E55" i="17"/>
  <c r="F55" i="17" s="1"/>
  <c r="H54" i="17"/>
  <c r="G54" i="17"/>
  <c r="E54" i="17"/>
  <c r="F54" i="17" s="1"/>
  <c r="H53" i="17"/>
  <c r="G53" i="17"/>
  <c r="E53" i="17"/>
  <c r="F53" i="17" s="1"/>
  <c r="H52" i="17"/>
  <c r="E52" i="17"/>
  <c r="H51" i="17"/>
  <c r="G51" i="17"/>
  <c r="E51" i="17"/>
  <c r="F51" i="17" s="1"/>
  <c r="H50" i="17"/>
  <c r="G50" i="17"/>
  <c r="E50" i="17"/>
  <c r="F50" i="17" s="1"/>
  <c r="H49" i="17"/>
  <c r="G49" i="17"/>
  <c r="E49" i="17"/>
  <c r="F49" i="17" s="1"/>
  <c r="H48" i="17"/>
  <c r="G48" i="17"/>
  <c r="E48" i="17"/>
  <c r="F48" i="17" s="1"/>
  <c r="H47" i="17"/>
  <c r="G47" i="17"/>
  <c r="E47" i="17"/>
  <c r="F47" i="17" s="1"/>
  <c r="H46" i="17"/>
  <c r="G46" i="17"/>
  <c r="E46" i="17"/>
  <c r="F46" i="17" s="1"/>
  <c r="H45" i="17"/>
  <c r="G45" i="17"/>
  <c r="E45" i="17"/>
  <c r="F45" i="17" s="1"/>
  <c r="H44" i="17"/>
  <c r="L44" i="17" s="1"/>
  <c r="G44" i="17"/>
  <c r="E44" i="17"/>
  <c r="F44" i="17" s="1"/>
  <c r="H43" i="17"/>
  <c r="G43" i="17"/>
  <c r="E43" i="17"/>
  <c r="F43" i="17" s="1"/>
  <c r="H42" i="17"/>
  <c r="G42" i="17"/>
  <c r="E42" i="17"/>
  <c r="F42" i="17" s="1"/>
  <c r="H41" i="17"/>
  <c r="G41" i="17"/>
  <c r="E41" i="17"/>
  <c r="F41" i="17" s="1"/>
  <c r="H40" i="17"/>
  <c r="E40" i="17"/>
  <c r="F40" i="17" s="1"/>
  <c r="H39" i="17"/>
  <c r="G39" i="17"/>
  <c r="E39" i="17"/>
  <c r="F39" i="17" s="1"/>
  <c r="H38" i="17"/>
  <c r="G38" i="17"/>
  <c r="E38" i="17"/>
  <c r="F38" i="17" s="1"/>
  <c r="H37" i="17"/>
  <c r="G37" i="17"/>
  <c r="E37" i="17"/>
  <c r="F37" i="17" s="1"/>
  <c r="H36" i="17"/>
  <c r="L36" i="17" s="1"/>
  <c r="G36" i="17"/>
  <c r="E36" i="17"/>
  <c r="F36" i="17" s="1"/>
  <c r="H35" i="17"/>
  <c r="G35" i="17"/>
  <c r="E35" i="17"/>
  <c r="F35" i="17" s="1"/>
  <c r="H34" i="17"/>
  <c r="G34" i="17"/>
  <c r="E34" i="17"/>
  <c r="F34" i="17" s="1"/>
  <c r="H33" i="17"/>
  <c r="G33" i="17"/>
  <c r="E33" i="17"/>
  <c r="F33" i="17" s="1"/>
  <c r="H32" i="17"/>
  <c r="G32" i="17"/>
  <c r="E32" i="17"/>
  <c r="F32" i="17" s="1"/>
  <c r="H31" i="17"/>
  <c r="G31" i="17"/>
  <c r="E31" i="17"/>
  <c r="F31" i="17" s="1"/>
  <c r="H30" i="17"/>
  <c r="G30" i="17"/>
  <c r="E30" i="17"/>
  <c r="F30" i="17" s="1"/>
  <c r="H29" i="17"/>
  <c r="G29" i="17"/>
  <c r="E29" i="17"/>
  <c r="F29" i="17" s="1"/>
  <c r="H28" i="17"/>
  <c r="E28" i="17"/>
  <c r="F28" i="17" s="1"/>
  <c r="H27" i="17"/>
  <c r="G27" i="17"/>
  <c r="E27" i="17"/>
  <c r="F27" i="17" s="1"/>
  <c r="H26" i="17"/>
  <c r="G26" i="17"/>
  <c r="E26" i="17"/>
  <c r="F26" i="17" s="1"/>
  <c r="H25" i="17"/>
  <c r="G25" i="17"/>
  <c r="E25" i="17"/>
  <c r="F25" i="17" s="1"/>
  <c r="H24" i="17"/>
  <c r="G24" i="17"/>
  <c r="E24" i="17"/>
  <c r="F24" i="17" s="1"/>
  <c r="H23" i="17"/>
  <c r="G23" i="17"/>
  <c r="E23" i="17"/>
  <c r="F23" i="17" s="1"/>
  <c r="H22" i="17"/>
  <c r="G22" i="17"/>
  <c r="E22" i="17"/>
  <c r="F22" i="17" s="1"/>
  <c r="H21" i="17"/>
  <c r="G21" i="17"/>
  <c r="E21" i="17"/>
  <c r="F21" i="17" s="1"/>
  <c r="H20" i="17"/>
  <c r="G20" i="17"/>
  <c r="E20" i="17"/>
  <c r="F20" i="17" s="1"/>
  <c r="H19" i="17"/>
  <c r="G19" i="17"/>
  <c r="E19" i="17"/>
  <c r="F19" i="17" s="1"/>
  <c r="H18" i="17"/>
  <c r="G18" i="17"/>
  <c r="E18" i="17"/>
  <c r="F18" i="17" s="1"/>
  <c r="H17" i="17"/>
  <c r="G17" i="17"/>
  <c r="E17" i="17"/>
  <c r="F17" i="17" s="1"/>
  <c r="H16" i="17"/>
  <c r="G16" i="17"/>
  <c r="E16" i="17"/>
  <c r="F16" i="17" s="1"/>
  <c r="H15" i="17"/>
  <c r="G15" i="17"/>
  <c r="E15" i="17"/>
  <c r="F15" i="17" s="1"/>
  <c r="H14" i="17"/>
  <c r="G14" i="17"/>
  <c r="E14" i="17"/>
  <c r="F14" i="17" s="1"/>
  <c r="H13" i="17"/>
  <c r="G13" i="17"/>
  <c r="E13" i="17"/>
  <c r="F13" i="17" s="1"/>
  <c r="H12" i="17"/>
  <c r="G12" i="17"/>
  <c r="E12" i="17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M11" i="11"/>
  <c r="M11" i="10"/>
  <c r="M144" i="6"/>
  <c r="M139" i="6"/>
  <c r="M134" i="6"/>
  <c r="M104" i="6"/>
  <c r="M99" i="6"/>
  <c r="M94" i="6"/>
  <c r="M64" i="6"/>
  <c r="M59" i="6"/>
  <c r="M54" i="6"/>
  <c r="M24" i="6"/>
  <c r="M19" i="6"/>
  <c r="M14" i="6"/>
  <c r="H18" i="6" l="1"/>
  <c r="H41" i="6" s="1"/>
  <c r="G18" i="6"/>
  <c r="G41" i="6" s="1"/>
  <c r="J18" i="6"/>
  <c r="J41" i="6" s="1"/>
  <c r="F18" i="6"/>
  <c r="F41" i="6" s="1"/>
  <c r="I18" i="6"/>
  <c r="I41" i="6" s="1"/>
  <c r="K18" i="6"/>
  <c r="K41" i="6" s="1"/>
  <c r="F52" i="17"/>
  <c r="E8" i="17"/>
  <c r="F52" i="18"/>
  <c r="D7" i="18"/>
  <c r="E7" i="18"/>
  <c r="D8" i="21"/>
  <c r="C8" i="21"/>
  <c r="E8" i="21"/>
  <c r="E8" i="20"/>
  <c r="C8" i="20"/>
  <c r="D8" i="20"/>
  <c r="C8" i="19"/>
  <c r="E8" i="19"/>
  <c r="D8" i="19"/>
  <c r="J35" i="10"/>
  <c r="H115" i="11"/>
  <c r="H115" i="12"/>
  <c r="G52" i="3"/>
  <c r="C6" i="18"/>
  <c r="C7" i="18" s="1"/>
  <c r="E54" i="3"/>
  <c r="F54" i="3" s="1"/>
  <c r="E6" i="17"/>
  <c r="F6" i="17" s="1"/>
  <c r="H53" i="3"/>
  <c r="D6" i="19"/>
  <c r="D7" i="19" s="1"/>
  <c r="I75" i="10"/>
  <c r="J155" i="12"/>
  <c r="K155" i="10"/>
  <c r="F35" i="10"/>
  <c r="J35" i="12"/>
  <c r="K155" i="11"/>
  <c r="K75" i="12"/>
  <c r="F155" i="12"/>
  <c r="I35" i="12"/>
  <c r="G75" i="12"/>
  <c r="H155" i="12"/>
  <c r="K155" i="12"/>
  <c r="K115" i="12"/>
  <c r="G155" i="12"/>
  <c r="I155" i="12"/>
  <c r="F115" i="12"/>
  <c r="I115" i="12"/>
  <c r="G115" i="12"/>
  <c r="K75" i="11"/>
  <c r="I75" i="12"/>
  <c r="J115" i="12"/>
  <c r="F75" i="12"/>
  <c r="H75" i="11"/>
  <c r="K35" i="11"/>
  <c r="H75" i="12"/>
  <c r="J75" i="12"/>
  <c r="G75" i="11"/>
  <c r="F155" i="11"/>
  <c r="G35" i="12"/>
  <c r="F35" i="11"/>
  <c r="F35" i="12"/>
  <c r="J155" i="11"/>
  <c r="H35" i="12"/>
  <c r="I115" i="11"/>
  <c r="G35" i="11"/>
  <c r="I155" i="11"/>
  <c r="I75" i="11"/>
  <c r="J35" i="11"/>
  <c r="F115" i="11"/>
  <c r="G115" i="11"/>
  <c r="K115" i="11"/>
  <c r="J115" i="11"/>
  <c r="I35" i="11"/>
  <c r="F75" i="11"/>
  <c r="I35" i="10"/>
  <c r="H155" i="11"/>
  <c r="G155" i="11"/>
  <c r="G115" i="10"/>
  <c r="H155" i="10"/>
  <c r="K75" i="10"/>
  <c r="H115" i="10"/>
  <c r="G75" i="10"/>
  <c r="I115" i="10"/>
  <c r="H35" i="10"/>
  <c r="G35" i="10"/>
  <c r="F115" i="10"/>
  <c r="J75" i="10"/>
  <c r="K115" i="10"/>
  <c r="K35" i="10"/>
  <c r="J115" i="10"/>
  <c r="F155" i="10"/>
  <c r="F75" i="10"/>
  <c r="H75" i="10"/>
  <c r="G155" i="10"/>
  <c r="I155" i="10"/>
  <c r="D7" i="17"/>
  <c r="J53" i="18"/>
  <c r="J21" i="18"/>
  <c r="J36" i="17"/>
  <c r="F12" i="17"/>
  <c r="J43" i="18"/>
  <c r="J19" i="18"/>
  <c r="J31" i="18"/>
  <c r="J51" i="18"/>
  <c r="J39" i="18"/>
  <c r="J22" i="18"/>
  <c r="L22" i="18"/>
  <c r="J30" i="18"/>
  <c r="L30" i="18"/>
  <c r="J38" i="18"/>
  <c r="L38" i="18"/>
  <c r="J46" i="18"/>
  <c r="L46" i="18"/>
  <c r="J17" i="18"/>
  <c r="L17" i="18"/>
  <c r="J25" i="18"/>
  <c r="L25" i="18"/>
  <c r="J12" i="17"/>
  <c r="L12" i="17"/>
  <c r="J13" i="17"/>
  <c r="L13" i="17"/>
  <c r="J14" i="17"/>
  <c r="L14" i="17"/>
  <c r="J15" i="17"/>
  <c r="L15" i="17"/>
  <c r="J16" i="17"/>
  <c r="L16" i="17"/>
  <c r="J17" i="17"/>
  <c r="L17" i="17"/>
  <c r="J18" i="17"/>
  <c r="L18" i="17"/>
  <c r="J19" i="17"/>
  <c r="L19" i="17"/>
  <c r="J20" i="17"/>
  <c r="L20" i="17"/>
  <c r="J21" i="17"/>
  <c r="L21" i="17"/>
  <c r="J22" i="17"/>
  <c r="L22" i="17"/>
  <c r="J23" i="17"/>
  <c r="L23" i="17"/>
  <c r="J24" i="17"/>
  <c r="L24" i="17"/>
  <c r="J25" i="17"/>
  <c r="L25" i="17"/>
  <c r="J26" i="17"/>
  <c r="L26" i="17"/>
  <c r="J27" i="17"/>
  <c r="D8" i="17" s="1"/>
  <c r="L27" i="17"/>
  <c r="J28" i="17"/>
  <c r="L28" i="17"/>
  <c r="J29" i="17"/>
  <c r="L29" i="17"/>
  <c r="J30" i="17"/>
  <c r="L30" i="17"/>
  <c r="J31" i="17"/>
  <c r="L31" i="17"/>
  <c r="J32" i="17"/>
  <c r="L32" i="17"/>
  <c r="J33" i="17"/>
  <c r="L33" i="17"/>
  <c r="J34" i="17"/>
  <c r="L34" i="17"/>
  <c r="J35" i="17"/>
  <c r="L35" i="17"/>
  <c r="J37" i="17"/>
  <c r="L37" i="17"/>
  <c r="J38" i="17"/>
  <c r="L38" i="17"/>
  <c r="J39" i="17"/>
  <c r="L39" i="17"/>
  <c r="J40" i="17"/>
  <c r="L40" i="17"/>
  <c r="J41" i="17"/>
  <c r="L41" i="17"/>
  <c r="J42" i="17"/>
  <c r="L42" i="17"/>
  <c r="J43" i="17"/>
  <c r="L43" i="17"/>
  <c r="J45" i="17"/>
  <c r="L45" i="17"/>
  <c r="J46" i="17"/>
  <c r="L46" i="17"/>
  <c r="J47" i="17"/>
  <c r="L47" i="17"/>
  <c r="J48" i="17"/>
  <c r="L48" i="17"/>
  <c r="J49" i="17"/>
  <c r="L49" i="17"/>
  <c r="J50" i="17"/>
  <c r="L50" i="17"/>
  <c r="J51" i="17"/>
  <c r="L51" i="17"/>
  <c r="J52" i="17"/>
  <c r="L52" i="17"/>
  <c r="J53" i="17"/>
  <c r="L53" i="17"/>
  <c r="J54" i="17"/>
  <c r="L54" i="17"/>
  <c r="J55" i="17"/>
  <c r="L55" i="17"/>
  <c r="J56" i="17"/>
  <c r="L56" i="17"/>
  <c r="J12" i="18"/>
  <c r="L12" i="18"/>
  <c r="J16" i="18"/>
  <c r="L16" i="18"/>
  <c r="J20" i="18"/>
  <c r="L20" i="18"/>
  <c r="J24" i="18"/>
  <c r="L24" i="18"/>
  <c r="J28" i="18"/>
  <c r="L28" i="18"/>
  <c r="J32" i="18"/>
  <c r="L32" i="18"/>
  <c r="J36" i="18"/>
  <c r="L36" i="18"/>
  <c r="J40" i="18"/>
  <c r="L40" i="18"/>
  <c r="J44" i="18"/>
  <c r="L44" i="18"/>
  <c r="J48" i="18"/>
  <c r="L48" i="18"/>
  <c r="J52" i="18"/>
  <c r="L52" i="18"/>
  <c r="J56" i="18"/>
  <c r="L56" i="18"/>
  <c r="J47" i="18"/>
  <c r="J37" i="18"/>
  <c r="J27" i="18"/>
  <c r="J15" i="18"/>
  <c r="E5" i="18"/>
  <c r="D5" i="18"/>
  <c r="J14" i="18"/>
  <c r="L14" i="18"/>
  <c r="J18" i="18"/>
  <c r="L18" i="18"/>
  <c r="J26" i="18"/>
  <c r="L26" i="18"/>
  <c r="J34" i="18"/>
  <c r="L34" i="18"/>
  <c r="J42" i="18"/>
  <c r="L42" i="18"/>
  <c r="J50" i="18"/>
  <c r="L50" i="18"/>
  <c r="J54" i="18"/>
  <c r="L54" i="18"/>
  <c r="J33" i="18"/>
  <c r="L33" i="18"/>
  <c r="J41" i="18"/>
  <c r="L41" i="18"/>
  <c r="J49" i="18"/>
  <c r="L49" i="18"/>
  <c r="J29" i="18"/>
  <c r="J44" i="17"/>
  <c r="J55" i="18"/>
  <c r="J45" i="18"/>
  <c r="J35" i="18"/>
  <c r="J23" i="18"/>
  <c r="J13" i="18"/>
  <c r="F12" i="18"/>
  <c r="F13" i="18"/>
  <c r="F15" i="18"/>
  <c r="F17" i="18"/>
  <c r="F19" i="18"/>
  <c r="F21" i="18"/>
  <c r="F23" i="18"/>
  <c r="F25" i="18"/>
  <c r="F27" i="18"/>
  <c r="F29" i="18"/>
  <c r="F31" i="18"/>
  <c r="F33" i="18"/>
  <c r="F35" i="18"/>
  <c r="F37" i="18"/>
  <c r="F39" i="18"/>
  <c r="F41" i="18"/>
  <c r="F43" i="18"/>
  <c r="F45" i="18"/>
  <c r="F47" i="18"/>
  <c r="F49" i="18"/>
  <c r="F51" i="18"/>
  <c r="F53" i="18"/>
  <c r="F55" i="18"/>
  <c r="E7" i="17"/>
  <c r="E5" i="17"/>
  <c r="D5" i="17"/>
  <c r="C7" i="17"/>
  <c r="G299" i="14"/>
  <c r="F299" i="14"/>
  <c r="E299" i="14"/>
  <c r="G298" i="14"/>
  <c r="F298" i="14"/>
  <c r="E298" i="14"/>
  <c r="G297" i="14"/>
  <c r="F297" i="14"/>
  <c r="E297" i="14"/>
  <c r="G296" i="14"/>
  <c r="F296" i="14"/>
  <c r="E296" i="14"/>
  <c r="G295" i="14"/>
  <c r="E295" i="14"/>
  <c r="G294" i="14"/>
  <c r="F294" i="14"/>
  <c r="E294" i="14"/>
  <c r="G293" i="14"/>
  <c r="F293" i="14"/>
  <c r="E293" i="14"/>
  <c r="G292" i="14"/>
  <c r="F292" i="14"/>
  <c r="E292" i="14"/>
  <c r="G291" i="14"/>
  <c r="F291" i="14"/>
  <c r="E291" i="14"/>
  <c r="G290" i="14"/>
  <c r="F290" i="14"/>
  <c r="E290" i="14"/>
  <c r="G289" i="14"/>
  <c r="F289" i="14"/>
  <c r="E289" i="14"/>
  <c r="G288" i="14"/>
  <c r="F288" i="14"/>
  <c r="E288" i="14"/>
  <c r="G287" i="14"/>
  <c r="F287" i="14"/>
  <c r="E287" i="14"/>
  <c r="G286" i="14"/>
  <c r="F286" i="14"/>
  <c r="E286" i="14"/>
  <c r="G285" i="14"/>
  <c r="F285" i="14"/>
  <c r="E285" i="14"/>
  <c r="G284" i="14"/>
  <c r="F284" i="14"/>
  <c r="E284" i="14"/>
  <c r="G283" i="14"/>
  <c r="E283" i="14"/>
  <c r="G282" i="14"/>
  <c r="F282" i="14"/>
  <c r="E282" i="14"/>
  <c r="G281" i="14"/>
  <c r="F281" i="14"/>
  <c r="E281" i="14"/>
  <c r="G280" i="14"/>
  <c r="F280" i="14"/>
  <c r="E280" i="14"/>
  <c r="G279" i="14"/>
  <c r="F279" i="14"/>
  <c r="E279" i="14"/>
  <c r="G278" i="14"/>
  <c r="F278" i="14"/>
  <c r="E278" i="14"/>
  <c r="G277" i="14"/>
  <c r="F277" i="14"/>
  <c r="E277" i="14"/>
  <c r="G276" i="14"/>
  <c r="F276" i="14"/>
  <c r="E276" i="14"/>
  <c r="G275" i="14"/>
  <c r="F275" i="14"/>
  <c r="E275" i="14"/>
  <c r="G274" i="14"/>
  <c r="F274" i="14"/>
  <c r="E274" i="14"/>
  <c r="G273" i="14"/>
  <c r="F273" i="14"/>
  <c r="E273" i="14"/>
  <c r="G272" i="14"/>
  <c r="F272" i="14"/>
  <c r="E272" i="14"/>
  <c r="G271" i="14"/>
  <c r="E271" i="14"/>
  <c r="G270" i="14"/>
  <c r="F270" i="14"/>
  <c r="E270" i="14"/>
  <c r="G269" i="14"/>
  <c r="F269" i="14"/>
  <c r="E269" i="14"/>
  <c r="G268" i="14"/>
  <c r="F268" i="14"/>
  <c r="E268" i="14"/>
  <c r="G267" i="14"/>
  <c r="F267" i="14"/>
  <c r="E267" i="14"/>
  <c r="G266" i="14"/>
  <c r="F266" i="14"/>
  <c r="E266" i="14"/>
  <c r="G265" i="14"/>
  <c r="F265" i="14"/>
  <c r="E265" i="14"/>
  <c r="G264" i="14"/>
  <c r="F264" i="14"/>
  <c r="E264" i="14"/>
  <c r="G263" i="14"/>
  <c r="F263" i="14"/>
  <c r="E263" i="14"/>
  <c r="G262" i="14"/>
  <c r="F262" i="14"/>
  <c r="E262" i="14"/>
  <c r="G261" i="14"/>
  <c r="F261" i="14"/>
  <c r="E261" i="14"/>
  <c r="G260" i="14"/>
  <c r="F260" i="14"/>
  <c r="E260" i="14"/>
  <c r="G259" i="14"/>
  <c r="F259" i="14"/>
  <c r="E259" i="14"/>
  <c r="G258" i="14"/>
  <c r="F258" i="14"/>
  <c r="E258" i="14"/>
  <c r="G257" i="14"/>
  <c r="F257" i="14"/>
  <c r="E257" i="14"/>
  <c r="G256" i="14"/>
  <c r="F256" i="14"/>
  <c r="E256" i="14"/>
  <c r="G255" i="14"/>
  <c r="F255" i="14"/>
  <c r="E255" i="14"/>
  <c r="G249" i="14"/>
  <c r="F249" i="14"/>
  <c r="E249" i="14"/>
  <c r="G248" i="14"/>
  <c r="F248" i="14"/>
  <c r="E248" i="14"/>
  <c r="G247" i="14"/>
  <c r="F247" i="14"/>
  <c r="E247" i="14"/>
  <c r="G246" i="14"/>
  <c r="F246" i="14"/>
  <c r="E246" i="14"/>
  <c r="G245" i="14"/>
  <c r="E245" i="14"/>
  <c r="G244" i="14"/>
  <c r="F244" i="14"/>
  <c r="E244" i="14"/>
  <c r="G243" i="14"/>
  <c r="F243" i="14"/>
  <c r="E243" i="14"/>
  <c r="G242" i="14"/>
  <c r="F242" i="14"/>
  <c r="E242" i="14"/>
  <c r="G241" i="14"/>
  <c r="F241" i="14"/>
  <c r="E241" i="14"/>
  <c r="G240" i="14"/>
  <c r="F240" i="14"/>
  <c r="E240" i="14"/>
  <c r="G239" i="14"/>
  <c r="F239" i="14"/>
  <c r="E239" i="14"/>
  <c r="G238" i="14"/>
  <c r="F238" i="14"/>
  <c r="E238" i="14"/>
  <c r="G237" i="14"/>
  <c r="F237" i="14"/>
  <c r="E237" i="14"/>
  <c r="G236" i="14"/>
  <c r="F236" i="14"/>
  <c r="E236" i="14"/>
  <c r="G235" i="14"/>
  <c r="F235" i="14"/>
  <c r="E235" i="14"/>
  <c r="G234" i="14"/>
  <c r="F234" i="14"/>
  <c r="E234" i="14"/>
  <c r="G233" i="14"/>
  <c r="E233" i="14"/>
  <c r="G232" i="14"/>
  <c r="F232" i="14"/>
  <c r="E232" i="14"/>
  <c r="G231" i="14"/>
  <c r="F231" i="14"/>
  <c r="E231" i="14"/>
  <c r="G230" i="14"/>
  <c r="F230" i="14"/>
  <c r="E230" i="14"/>
  <c r="G229" i="14"/>
  <c r="F229" i="14"/>
  <c r="E229" i="14"/>
  <c r="G228" i="14"/>
  <c r="F228" i="14"/>
  <c r="E228" i="14"/>
  <c r="G227" i="14"/>
  <c r="F227" i="14"/>
  <c r="E227" i="14"/>
  <c r="G226" i="14"/>
  <c r="F226" i="14"/>
  <c r="E226" i="14"/>
  <c r="G225" i="14"/>
  <c r="F225" i="14"/>
  <c r="E225" i="14"/>
  <c r="G224" i="14"/>
  <c r="F224" i="14"/>
  <c r="E224" i="14"/>
  <c r="G223" i="14"/>
  <c r="F223" i="14"/>
  <c r="E223" i="14"/>
  <c r="G222" i="14"/>
  <c r="F222" i="14"/>
  <c r="E222" i="14"/>
  <c r="G221" i="14"/>
  <c r="E221" i="14"/>
  <c r="G220" i="14"/>
  <c r="F220" i="14"/>
  <c r="E220" i="14"/>
  <c r="G219" i="14"/>
  <c r="F219" i="14"/>
  <c r="E219" i="14"/>
  <c r="G218" i="14"/>
  <c r="F218" i="14"/>
  <c r="E218" i="14"/>
  <c r="G217" i="14"/>
  <c r="F217" i="14"/>
  <c r="E217" i="14"/>
  <c r="G216" i="14"/>
  <c r="F216" i="14"/>
  <c r="E216" i="14"/>
  <c r="G215" i="14"/>
  <c r="F215" i="14"/>
  <c r="E215" i="14"/>
  <c r="G214" i="14"/>
  <c r="F214" i="14"/>
  <c r="E214" i="14"/>
  <c r="G213" i="14"/>
  <c r="F213" i="14"/>
  <c r="E213" i="14"/>
  <c r="G212" i="14"/>
  <c r="F212" i="14"/>
  <c r="E212" i="14"/>
  <c r="G211" i="14"/>
  <c r="F211" i="14"/>
  <c r="E211" i="14"/>
  <c r="G210" i="14"/>
  <c r="F210" i="14"/>
  <c r="E210" i="14"/>
  <c r="G209" i="14"/>
  <c r="F209" i="14"/>
  <c r="E209" i="14"/>
  <c r="G208" i="14"/>
  <c r="F208" i="14"/>
  <c r="E208" i="14"/>
  <c r="G207" i="14"/>
  <c r="F207" i="14"/>
  <c r="E207" i="14"/>
  <c r="G206" i="14"/>
  <c r="F206" i="14"/>
  <c r="E206" i="14"/>
  <c r="G205" i="14"/>
  <c r="F205" i="14"/>
  <c r="E205" i="14"/>
  <c r="G199" i="14"/>
  <c r="F199" i="14"/>
  <c r="E199" i="14"/>
  <c r="G198" i="14"/>
  <c r="F198" i="14"/>
  <c r="E198" i="14"/>
  <c r="G197" i="14"/>
  <c r="F197" i="14"/>
  <c r="E197" i="14"/>
  <c r="G196" i="14"/>
  <c r="F196" i="14"/>
  <c r="E196" i="14"/>
  <c r="G195" i="14"/>
  <c r="E195" i="14"/>
  <c r="G194" i="14"/>
  <c r="F194" i="14"/>
  <c r="E194" i="14"/>
  <c r="G193" i="14"/>
  <c r="F193" i="14"/>
  <c r="E193" i="14"/>
  <c r="G192" i="14"/>
  <c r="F192" i="14"/>
  <c r="E192" i="14"/>
  <c r="G191" i="14"/>
  <c r="F191" i="14"/>
  <c r="E191" i="14"/>
  <c r="G190" i="14"/>
  <c r="F190" i="14"/>
  <c r="E190" i="14"/>
  <c r="G189" i="14"/>
  <c r="F189" i="14"/>
  <c r="E189" i="14"/>
  <c r="G188" i="14"/>
  <c r="F188" i="14"/>
  <c r="E188" i="14"/>
  <c r="G187" i="14"/>
  <c r="F187" i="14"/>
  <c r="E187" i="14"/>
  <c r="G186" i="14"/>
  <c r="F186" i="14"/>
  <c r="E186" i="14"/>
  <c r="G185" i="14"/>
  <c r="F185" i="14"/>
  <c r="E185" i="14"/>
  <c r="G184" i="14"/>
  <c r="F184" i="14"/>
  <c r="E184" i="14"/>
  <c r="G183" i="14"/>
  <c r="E183" i="14"/>
  <c r="G182" i="14"/>
  <c r="F182" i="14"/>
  <c r="E182" i="14"/>
  <c r="G181" i="14"/>
  <c r="F181" i="14"/>
  <c r="E181" i="14"/>
  <c r="G180" i="14"/>
  <c r="F180" i="14"/>
  <c r="E180" i="14"/>
  <c r="G179" i="14"/>
  <c r="F179" i="14"/>
  <c r="E179" i="14"/>
  <c r="G178" i="14"/>
  <c r="F178" i="14"/>
  <c r="E178" i="14"/>
  <c r="G177" i="14"/>
  <c r="F177" i="14"/>
  <c r="E177" i="14"/>
  <c r="G176" i="14"/>
  <c r="F176" i="14"/>
  <c r="E176" i="14"/>
  <c r="G175" i="14"/>
  <c r="F175" i="14"/>
  <c r="E175" i="14"/>
  <c r="G174" i="14"/>
  <c r="F174" i="14"/>
  <c r="E174" i="14"/>
  <c r="G173" i="14"/>
  <c r="F173" i="14"/>
  <c r="E173" i="14"/>
  <c r="G172" i="14"/>
  <c r="F172" i="14"/>
  <c r="E172" i="14"/>
  <c r="G171" i="14"/>
  <c r="E171" i="14"/>
  <c r="G170" i="14"/>
  <c r="F170" i="14"/>
  <c r="E170" i="14"/>
  <c r="G169" i="14"/>
  <c r="F169" i="14"/>
  <c r="E169" i="14"/>
  <c r="G168" i="14"/>
  <c r="F168" i="14"/>
  <c r="E168" i="14"/>
  <c r="G167" i="14"/>
  <c r="F167" i="14"/>
  <c r="E167" i="14"/>
  <c r="G166" i="14"/>
  <c r="F166" i="14"/>
  <c r="E166" i="14"/>
  <c r="G165" i="14"/>
  <c r="F165" i="14"/>
  <c r="E165" i="14"/>
  <c r="G164" i="14"/>
  <c r="F164" i="14"/>
  <c r="E164" i="14"/>
  <c r="G163" i="14"/>
  <c r="F163" i="14"/>
  <c r="E163" i="14"/>
  <c r="G162" i="14"/>
  <c r="F162" i="14"/>
  <c r="E162" i="14"/>
  <c r="G161" i="14"/>
  <c r="F161" i="14"/>
  <c r="E161" i="14"/>
  <c r="G160" i="14"/>
  <c r="F160" i="14"/>
  <c r="E160" i="14"/>
  <c r="G159" i="14"/>
  <c r="F159" i="14"/>
  <c r="E159" i="14"/>
  <c r="G158" i="14"/>
  <c r="F158" i="14"/>
  <c r="E158" i="14"/>
  <c r="G157" i="14"/>
  <c r="F157" i="14"/>
  <c r="E157" i="14"/>
  <c r="G156" i="14"/>
  <c r="F156" i="14"/>
  <c r="E156" i="14"/>
  <c r="G155" i="14"/>
  <c r="F155" i="14"/>
  <c r="E155" i="14"/>
  <c r="G149" i="14"/>
  <c r="F149" i="14"/>
  <c r="E149" i="14"/>
  <c r="G148" i="14"/>
  <c r="F148" i="14"/>
  <c r="E148" i="14"/>
  <c r="G147" i="14"/>
  <c r="F147" i="14"/>
  <c r="E147" i="14"/>
  <c r="G146" i="14"/>
  <c r="F146" i="14"/>
  <c r="E146" i="14"/>
  <c r="G145" i="14"/>
  <c r="E145" i="14"/>
  <c r="G144" i="14"/>
  <c r="F144" i="14"/>
  <c r="E144" i="14"/>
  <c r="G143" i="14"/>
  <c r="F143" i="14"/>
  <c r="E143" i="14"/>
  <c r="G142" i="14"/>
  <c r="F142" i="14"/>
  <c r="E142" i="14"/>
  <c r="G141" i="14"/>
  <c r="F141" i="14"/>
  <c r="E141" i="14"/>
  <c r="G140" i="14"/>
  <c r="F140" i="14"/>
  <c r="E140" i="14"/>
  <c r="G139" i="14"/>
  <c r="F139" i="14"/>
  <c r="E139" i="14"/>
  <c r="G138" i="14"/>
  <c r="F138" i="14"/>
  <c r="E138" i="14"/>
  <c r="G137" i="14"/>
  <c r="F137" i="14"/>
  <c r="E137" i="14"/>
  <c r="G136" i="14"/>
  <c r="F136" i="14"/>
  <c r="E136" i="14"/>
  <c r="G135" i="14"/>
  <c r="F135" i="14"/>
  <c r="E135" i="14"/>
  <c r="G134" i="14"/>
  <c r="F134" i="14"/>
  <c r="E134" i="14"/>
  <c r="G133" i="14"/>
  <c r="E133" i="14"/>
  <c r="G132" i="14"/>
  <c r="F132" i="14"/>
  <c r="E132" i="14"/>
  <c r="G131" i="14"/>
  <c r="F131" i="14"/>
  <c r="E131" i="14"/>
  <c r="G130" i="14"/>
  <c r="F130" i="14"/>
  <c r="E130" i="14"/>
  <c r="G129" i="14"/>
  <c r="F129" i="14"/>
  <c r="E129" i="14"/>
  <c r="G128" i="14"/>
  <c r="F128" i="14"/>
  <c r="E128" i="14"/>
  <c r="G127" i="14"/>
  <c r="F127" i="14"/>
  <c r="E127" i="14"/>
  <c r="G126" i="14"/>
  <c r="F126" i="14"/>
  <c r="E126" i="14"/>
  <c r="G125" i="14"/>
  <c r="F125" i="14"/>
  <c r="E125" i="14"/>
  <c r="G124" i="14"/>
  <c r="F124" i="14"/>
  <c r="E124" i="14"/>
  <c r="G123" i="14"/>
  <c r="F123" i="14"/>
  <c r="E123" i="14"/>
  <c r="G122" i="14"/>
  <c r="F122" i="14"/>
  <c r="E122" i="14"/>
  <c r="G121" i="14"/>
  <c r="E121" i="14"/>
  <c r="G120" i="14"/>
  <c r="F120" i="14"/>
  <c r="E120" i="14"/>
  <c r="G119" i="14"/>
  <c r="F119" i="14"/>
  <c r="E119" i="14"/>
  <c r="G118" i="14"/>
  <c r="F118" i="14"/>
  <c r="E118" i="14"/>
  <c r="G117" i="14"/>
  <c r="F117" i="14"/>
  <c r="E117" i="14"/>
  <c r="G116" i="14"/>
  <c r="F116" i="14"/>
  <c r="E116" i="14"/>
  <c r="G115" i="14"/>
  <c r="F115" i="14"/>
  <c r="E115" i="14"/>
  <c r="G114" i="14"/>
  <c r="F114" i="14"/>
  <c r="E114" i="14"/>
  <c r="G113" i="14"/>
  <c r="F113" i="14"/>
  <c r="E113" i="14"/>
  <c r="G112" i="14"/>
  <c r="F112" i="14"/>
  <c r="E112" i="14"/>
  <c r="G111" i="14"/>
  <c r="F111" i="14"/>
  <c r="E111" i="14"/>
  <c r="G110" i="14"/>
  <c r="F110" i="14"/>
  <c r="E110" i="14"/>
  <c r="G109" i="14"/>
  <c r="F109" i="14"/>
  <c r="E109" i="14"/>
  <c r="G108" i="14"/>
  <c r="F108" i="14"/>
  <c r="E108" i="14"/>
  <c r="G107" i="14"/>
  <c r="F107" i="14"/>
  <c r="E107" i="14"/>
  <c r="G106" i="14"/>
  <c r="F106" i="14"/>
  <c r="E106" i="14"/>
  <c r="G105" i="14"/>
  <c r="F105" i="14"/>
  <c r="E105" i="14"/>
  <c r="G99" i="14"/>
  <c r="F99" i="14"/>
  <c r="E99" i="14"/>
  <c r="G98" i="14"/>
  <c r="F98" i="14"/>
  <c r="E98" i="14"/>
  <c r="G97" i="14"/>
  <c r="F97" i="14"/>
  <c r="E97" i="14"/>
  <c r="G96" i="14"/>
  <c r="F96" i="14"/>
  <c r="E96" i="14"/>
  <c r="G95" i="14"/>
  <c r="E95" i="14"/>
  <c r="G94" i="14"/>
  <c r="F94" i="14"/>
  <c r="E94" i="14"/>
  <c r="G93" i="14"/>
  <c r="F93" i="14"/>
  <c r="E93" i="14"/>
  <c r="G92" i="14"/>
  <c r="F92" i="14"/>
  <c r="E92" i="14"/>
  <c r="G91" i="14"/>
  <c r="F91" i="14"/>
  <c r="E91" i="14"/>
  <c r="G90" i="14"/>
  <c r="F90" i="14"/>
  <c r="E90" i="14"/>
  <c r="G89" i="14"/>
  <c r="F89" i="14"/>
  <c r="E89" i="14"/>
  <c r="G88" i="14"/>
  <c r="F88" i="14"/>
  <c r="E88" i="14"/>
  <c r="G87" i="14"/>
  <c r="F87" i="14"/>
  <c r="E87" i="14"/>
  <c r="G86" i="14"/>
  <c r="F86" i="14"/>
  <c r="E86" i="14"/>
  <c r="G85" i="14"/>
  <c r="F85" i="14"/>
  <c r="E85" i="14"/>
  <c r="G84" i="14"/>
  <c r="F84" i="14"/>
  <c r="E84" i="14"/>
  <c r="G83" i="14"/>
  <c r="E83" i="14"/>
  <c r="G82" i="14"/>
  <c r="F82" i="14"/>
  <c r="E82" i="14"/>
  <c r="G81" i="14"/>
  <c r="F81" i="14"/>
  <c r="E81" i="14"/>
  <c r="G80" i="14"/>
  <c r="F80" i="14"/>
  <c r="E80" i="14"/>
  <c r="G79" i="14"/>
  <c r="F79" i="14"/>
  <c r="E79" i="14"/>
  <c r="G78" i="14"/>
  <c r="F78" i="14"/>
  <c r="E78" i="14"/>
  <c r="G77" i="14"/>
  <c r="F77" i="14"/>
  <c r="E77" i="14"/>
  <c r="G76" i="14"/>
  <c r="F76" i="14"/>
  <c r="E76" i="14"/>
  <c r="G75" i="14"/>
  <c r="F75" i="14"/>
  <c r="E75" i="14"/>
  <c r="G74" i="14"/>
  <c r="F74" i="14"/>
  <c r="E74" i="14"/>
  <c r="G73" i="14"/>
  <c r="F73" i="14"/>
  <c r="E73" i="14"/>
  <c r="G72" i="14"/>
  <c r="F72" i="14"/>
  <c r="E72" i="14"/>
  <c r="G71" i="14"/>
  <c r="E71" i="14"/>
  <c r="G70" i="14"/>
  <c r="F70" i="14"/>
  <c r="E70" i="14"/>
  <c r="G69" i="14"/>
  <c r="F69" i="14"/>
  <c r="E69" i="14"/>
  <c r="G68" i="14"/>
  <c r="F68" i="14"/>
  <c r="E68" i="14"/>
  <c r="G67" i="14"/>
  <c r="F67" i="14"/>
  <c r="E67" i="14"/>
  <c r="G66" i="14"/>
  <c r="F66" i="14"/>
  <c r="E66" i="14"/>
  <c r="G65" i="14"/>
  <c r="F65" i="14"/>
  <c r="E65" i="14"/>
  <c r="G64" i="14"/>
  <c r="F64" i="14"/>
  <c r="E64" i="14"/>
  <c r="G63" i="14"/>
  <c r="F63" i="14"/>
  <c r="E63" i="14"/>
  <c r="G62" i="14"/>
  <c r="F62" i="14"/>
  <c r="E62" i="14"/>
  <c r="G61" i="14"/>
  <c r="F61" i="14"/>
  <c r="E61" i="14"/>
  <c r="G60" i="14"/>
  <c r="F60" i="14"/>
  <c r="E60" i="14"/>
  <c r="G59" i="14"/>
  <c r="F59" i="14"/>
  <c r="E59" i="14"/>
  <c r="G58" i="14"/>
  <c r="F58" i="14"/>
  <c r="E58" i="14"/>
  <c r="G57" i="14"/>
  <c r="F57" i="14"/>
  <c r="E57" i="14"/>
  <c r="G56" i="14"/>
  <c r="F56" i="14"/>
  <c r="E56" i="14"/>
  <c r="G55" i="14"/>
  <c r="F55" i="14"/>
  <c r="E55" i="14"/>
  <c r="G49" i="14"/>
  <c r="F49" i="14"/>
  <c r="E49" i="14"/>
  <c r="G48" i="14"/>
  <c r="F48" i="14"/>
  <c r="E48" i="14"/>
  <c r="G47" i="14"/>
  <c r="F47" i="14"/>
  <c r="E47" i="14"/>
  <c r="G46" i="14"/>
  <c r="F46" i="14"/>
  <c r="E46" i="14"/>
  <c r="G45" i="14"/>
  <c r="E45" i="14"/>
  <c r="G44" i="14"/>
  <c r="F44" i="14"/>
  <c r="E44" i="14"/>
  <c r="G43" i="14"/>
  <c r="F43" i="14"/>
  <c r="E43" i="14"/>
  <c r="G42" i="14"/>
  <c r="F42" i="14"/>
  <c r="E42" i="14"/>
  <c r="G41" i="14"/>
  <c r="F41" i="14"/>
  <c r="E41" i="14"/>
  <c r="G40" i="14"/>
  <c r="F40" i="14"/>
  <c r="E40" i="14"/>
  <c r="G39" i="14"/>
  <c r="F39" i="14"/>
  <c r="E39" i="14"/>
  <c r="G38" i="14"/>
  <c r="F38" i="14"/>
  <c r="E38" i="14"/>
  <c r="G37" i="14"/>
  <c r="F37" i="14"/>
  <c r="E37" i="14"/>
  <c r="G36" i="14"/>
  <c r="F36" i="14"/>
  <c r="E36" i="14"/>
  <c r="G35" i="14"/>
  <c r="F35" i="14"/>
  <c r="E35" i="14"/>
  <c r="G34" i="14"/>
  <c r="F34" i="14"/>
  <c r="E34" i="14"/>
  <c r="G33" i="14"/>
  <c r="E33" i="14"/>
  <c r="G32" i="14"/>
  <c r="F32" i="14"/>
  <c r="E32" i="14"/>
  <c r="G31" i="14"/>
  <c r="F31" i="14"/>
  <c r="E31" i="14"/>
  <c r="G30" i="14"/>
  <c r="F30" i="14"/>
  <c r="E30" i="14"/>
  <c r="G29" i="14"/>
  <c r="F29" i="14"/>
  <c r="E29" i="14"/>
  <c r="G28" i="14"/>
  <c r="F28" i="14"/>
  <c r="E28" i="14"/>
  <c r="G27" i="14"/>
  <c r="F27" i="14"/>
  <c r="E27" i="14"/>
  <c r="G26" i="14"/>
  <c r="F26" i="14"/>
  <c r="E26" i="14"/>
  <c r="G25" i="14"/>
  <c r="F25" i="14"/>
  <c r="E25" i="14"/>
  <c r="G24" i="14"/>
  <c r="F24" i="14"/>
  <c r="E24" i="14"/>
  <c r="G23" i="14"/>
  <c r="F23" i="14"/>
  <c r="E23" i="14"/>
  <c r="G22" i="14"/>
  <c r="F22" i="14"/>
  <c r="E22" i="14"/>
  <c r="G21" i="14"/>
  <c r="E21" i="14"/>
  <c r="G20" i="14"/>
  <c r="F20" i="14"/>
  <c r="E20" i="14"/>
  <c r="G19" i="14"/>
  <c r="F19" i="14"/>
  <c r="E19" i="14"/>
  <c r="G18" i="14"/>
  <c r="F18" i="14"/>
  <c r="E18" i="14"/>
  <c r="G17" i="14"/>
  <c r="F17" i="14"/>
  <c r="E17" i="14"/>
  <c r="G16" i="14"/>
  <c r="F16" i="14"/>
  <c r="E16" i="14"/>
  <c r="G15" i="14"/>
  <c r="F15" i="14"/>
  <c r="E15" i="14"/>
  <c r="G14" i="14"/>
  <c r="F14" i="14"/>
  <c r="E14" i="14"/>
  <c r="G13" i="14"/>
  <c r="F13" i="14"/>
  <c r="E13" i="14"/>
  <c r="G12" i="14"/>
  <c r="F12" i="14"/>
  <c r="E12" i="14"/>
  <c r="G11" i="14"/>
  <c r="F11" i="14"/>
  <c r="E11" i="14"/>
  <c r="G10" i="14"/>
  <c r="F10" i="14"/>
  <c r="E10" i="14"/>
  <c r="G9" i="14"/>
  <c r="F9" i="14"/>
  <c r="E9" i="14"/>
  <c r="G8" i="14"/>
  <c r="F8" i="14"/>
  <c r="E8" i="14"/>
  <c r="G7" i="14"/>
  <c r="F7" i="14"/>
  <c r="E7" i="14"/>
  <c r="G6" i="14"/>
  <c r="F6" i="14"/>
  <c r="E6" i="14"/>
  <c r="G5" i="14"/>
  <c r="F5" i="14"/>
  <c r="E5" i="14"/>
  <c r="E32" i="13"/>
  <c r="E48" i="13"/>
  <c r="E42" i="13"/>
  <c r="E31" i="13"/>
  <c r="E49" i="13"/>
  <c r="E37" i="13"/>
  <c r="E30" i="13"/>
  <c r="E29" i="13"/>
  <c r="E34" i="13"/>
  <c r="E28" i="13"/>
  <c r="E27" i="13"/>
  <c r="E36" i="13"/>
  <c r="E24" i="13"/>
  <c r="E23" i="13"/>
  <c r="E55" i="13"/>
  <c r="E22" i="13"/>
  <c r="E41" i="13"/>
  <c r="E50" i="13"/>
  <c r="E26" i="13"/>
  <c r="E25" i="13"/>
  <c r="E45" i="13"/>
  <c r="E21" i="13"/>
  <c r="E47" i="13"/>
  <c r="E35" i="13"/>
  <c r="E18" i="13"/>
  <c r="E40" i="13"/>
  <c r="E53" i="13"/>
  <c r="E17" i="13"/>
  <c r="E44" i="13"/>
  <c r="E54" i="13"/>
  <c r="E20" i="13"/>
  <c r="E19" i="13"/>
  <c r="E43" i="13"/>
  <c r="E16" i="13"/>
  <c r="E15" i="13"/>
  <c r="E33" i="13"/>
  <c r="E14" i="13"/>
  <c r="E39" i="13"/>
  <c r="E52" i="13"/>
  <c r="E13" i="13"/>
  <c r="E38" i="13"/>
  <c r="E51" i="13"/>
  <c r="E12" i="13"/>
  <c r="E56" i="13"/>
  <c r="E46" i="13"/>
  <c r="H47" i="13"/>
  <c r="G47" i="13"/>
  <c r="H46" i="13"/>
  <c r="H56" i="13"/>
  <c r="H12" i="13"/>
  <c r="H51" i="13"/>
  <c r="H38" i="13"/>
  <c r="H13" i="13"/>
  <c r="H52" i="13"/>
  <c r="H39" i="13"/>
  <c r="H14" i="13"/>
  <c r="H33" i="13"/>
  <c r="H15" i="13"/>
  <c r="H16" i="13"/>
  <c r="H43" i="13"/>
  <c r="H19" i="13"/>
  <c r="H20" i="13"/>
  <c r="H54" i="13"/>
  <c r="H44" i="13"/>
  <c r="H17" i="13"/>
  <c r="H53" i="13"/>
  <c r="H40" i="13"/>
  <c r="H18" i="13"/>
  <c r="H35" i="13"/>
  <c r="H21" i="13"/>
  <c r="H45" i="13"/>
  <c r="H25" i="13"/>
  <c r="H26" i="13"/>
  <c r="H50" i="13"/>
  <c r="H41" i="13"/>
  <c r="H22" i="13"/>
  <c r="H55" i="13"/>
  <c r="H23" i="13"/>
  <c r="H24" i="13"/>
  <c r="H36" i="13"/>
  <c r="H27" i="13"/>
  <c r="H28" i="13"/>
  <c r="H34" i="13"/>
  <c r="H29" i="13"/>
  <c r="H30" i="13"/>
  <c r="H37" i="13"/>
  <c r="H49" i="13"/>
  <c r="H31" i="13"/>
  <c r="H42" i="13"/>
  <c r="H48" i="13"/>
  <c r="H32" i="13"/>
  <c r="G46" i="13"/>
  <c r="G56" i="13"/>
  <c r="G12" i="13"/>
  <c r="G51" i="13"/>
  <c r="G38" i="13"/>
  <c r="G13" i="13"/>
  <c r="G52" i="13"/>
  <c r="G39" i="13"/>
  <c r="G14" i="13"/>
  <c r="G33" i="13"/>
  <c r="G15" i="13"/>
  <c r="G16" i="13"/>
  <c r="G43" i="13"/>
  <c r="G19" i="13"/>
  <c r="G20" i="13"/>
  <c r="G54" i="13"/>
  <c r="G17" i="13"/>
  <c r="G53" i="13"/>
  <c r="G40" i="13"/>
  <c r="G18" i="13"/>
  <c r="G35" i="13"/>
  <c r="G21" i="13"/>
  <c r="G45" i="13"/>
  <c r="G25" i="13"/>
  <c r="G26" i="13"/>
  <c r="G50" i="13"/>
  <c r="G22" i="13"/>
  <c r="G55" i="13"/>
  <c r="G23" i="13"/>
  <c r="G24" i="13"/>
  <c r="G36" i="13"/>
  <c r="G27" i="13"/>
  <c r="G28" i="13"/>
  <c r="G34" i="13"/>
  <c r="G29" i="13"/>
  <c r="G30" i="13"/>
  <c r="G37" i="13"/>
  <c r="G31" i="13"/>
  <c r="G42" i="13"/>
  <c r="G48" i="13"/>
  <c r="G32" i="13"/>
  <c r="E8" i="12"/>
  <c r="E52" i="12"/>
  <c r="E75" i="12" s="1"/>
  <c r="E51" i="12"/>
  <c r="E12" i="12"/>
  <c r="E35" i="12" s="1"/>
  <c r="E11" i="12"/>
  <c r="E88" i="12"/>
  <c r="E86" i="12"/>
  <c r="F86" i="12" s="1"/>
  <c r="E48" i="12"/>
  <c r="E46" i="12"/>
  <c r="F46" i="12" s="1"/>
  <c r="E6" i="12"/>
  <c r="F6" i="12" s="1"/>
  <c r="K14" i="12"/>
  <c r="J14" i="12"/>
  <c r="I14" i="12"/>
  <c r="H14" i="12"/>
  <c r="G14" i="12"/>
  <c r="F14" i="12"/>
  <c r="E14" i="12"/>
  <c r="K19" i="12"/>
  <c r="J19" i="12"/>
  <c r="I19" i="12"/>
  <c r="H19" i="12"/>
  <c r="G19" i="12"/>
  <c r="F19" i="12"/>
  <c r="E19" i="12"/>
  <c r="K24" i="12"/>
  <c r="J24" i="12"/>
  <c r="I24" i="12"/>
  <c r="H24" i="12"/>
  <c r="G24" i="12"/>
  <c r="F24" i="12"/>
  <c r="E24" i="12"/>
  <c r="K54" i="12"/>
  <c r="J54" i="12"/>
  <c r="I54" i="12"/>
  <c r="H54" i="12"/>
  <c r="G54" i="12"/>
  <c r="F54" i="12"/>
  <c r="E54" i="12"/>
  <c r="K59" i="12"/>
  <c r="J59" i="12"/>
  <c r="I59" i="12"/>
  <c r="H59" i="12"/>
  <c r="G59" i="12"/>
  <c r="F59" i="12"/>
  <c r="E59" i="12"/>
  <c r="K64" i="12"/>
  <c r="J64" i="12"/>
  <c r="I64" i="12"/>
  <c r="H64" i="12"/>
  <c r="G64" i="12"/>
  <c r="F64" i="12"/>
  <c r="E64" i="12"/>
  <c r="K94" i="12"/>
  <c r="J94" i="12"/>
  <c r="I94" i="12"/>
  <c r="H94" i="12"/>
  <c r="G94" i="12"/>
  <c r="F94" i="12"/>
  <c r="E94" i="12"/>
  <c r="K99" i="12"/>
  <c r="J99" i="12"/>
  <c r="I99" i="12"/>
  <c r="H99" i="12"/>
  <c r="G99" i="12"/>
  <c r="F99" i="12"/>
  <c r="E99" i="12"/>
  <c r="K104" i="12"/>
  <c r="J104" i="12"/>
  <c r="I104" i="12"/>
  <c r="H104" i="12"/>
  <c r="G104" i="12"/>
  <c r="F104" i="12"/>
  <c r="E104" i="12"/>
  <c r="E134" i="12"/>
  <c r="D39" i="3"/>
  <c r="E39" i="3"/>
  <c r="F39" i="3"/>
  <c r="G39" i="3"/>
  <c r="E38" i="3"/>
  <c r="F38" i="3"/>
  <c r="G38" i="3"/>
  <c r="D38" i="3"/>
  <c r="J29" i="3"/>
  <c r="N29" i="3" s="1"/>
  <c r="E34" i="3"/>
  <c r="F32" i="3"/>
  <c r="E127" i="10" s="1"/>
  <c r="H32" i="3"/>
  <c r="F34" i="3"/>
  <c r="G34" i="3"/>
  <c r="G32" i="3" s="1"/>
  <c r="H34" i="3"/>
  <c r="K147" i="12"/>
  <c r="J147" i="12"/>
  <c r="I147" i="12"/>
  <c r="H147" i="12"/>
  <c r="G147" i="12"/>
  <c r="F147" i="12"/>
  <c r="E147" i="12"/>
  <c r="K144" i="12"/>
  <c r="J144" i="12"/>
  <c r="I144" i="12"/>
  <c r="H144" i="12"/>
  <c r="G144" i="12"/>
  <c r="F144" i="12"/>
  <c r="E144" i="12"/>
  <c r="K139" i="12"/>
  <c r="J139" i="12"/>
  <c r="I139" i="12"/>
  <c r="H139" i="12"/>
  <c r="G139" i="12"/>
  <c r="F139" i="12"/>
  <c r="E139" i="12"/>
  <c r="K134" i="12"/>
  <c r="J134" i="12"/>
  <c r="I134" i="12"/>
  <c r="H134" i="12"/>
  <c r="G134" i="12"/>
  <c r="F134" i="12"/>
  <c r="F128" i="12"/>
  <c r="F127" i="12"/>
  <c r="F126" i="12"/>
  <c r="G126" i="12" s="1"/>
  <c r="H126" i="12" s="1"/>
  <c r="I126" i="12" s="1"/>
  <c r="J126" i="12" s="1"/>
  <c r="K126" i="12" s="1"/>
  <c r="G107" i="12"/>
  <c r="F107" i="12"/>
  <c r="E107" i="12"/>
  <c r="K67" i="12"/>
  <c r="J67" i="12"/>
  <c r="I67" i="12"/>
  <c r="H67" i="12"/>
  <c r="G67" i="12"/>
  <c r="F67" i="12"/>
  <c r="E67" i="12"/>
  <c r="K27" i="12"/>
  <c r="J27" i="12"/>
  <c r="I27" i="12"/>
  <c r="H27" i="12"/>
  <c r="G27" i="12"/>
  <c r="F27" i="12"/>
  <c r="E27" i="12"/>
  <c r="E132" i="11"/>
  <c r="E155" i="11" s="1"/>
  <c r="E131" i="11"/>
  <c r="E92" i="11"/>
  <c r="E115" i="11" s="1"/>
  <c r="E91" i="11"/>
  <c r="E51" i="11"/>
  <c r="E11" i="11"/>
  <c r="E128" i="11"/>
  <c r="E126" i="11"/>
  <c r="F126" i="11" s="1"/>
  <c r="E88" i="11"/>
  <c r="E86" i="11"/>
  <c r="F86" i="11" s="1"/>
  <c r="E48" i="11"/>
  <c r="E46" i="11"/>
  <c r="F46" i="11" s="1"/>
  <c r="E8" i="11"/>
  <c r="E6" i="11"/>
  <c r="F6" i="11" s="1"/>
  <c r="K147" i="11"/>
  <c r="J147" i="11"/>
  <c r="I147" i="11"/>
  <c r="H147" i="11"/>
  <c r="G147" i="11"/>
  <c r="F147" i="11"/>
  <c r="E147" i="11"/>
  <c r="K144" i="11"/>
  <c r="J144" i="11"/>
  <c r="I144" i="11"/>
  <c r="H144" i="11"/>
  <c r="G144" i="11"/>
  <c r="F144" i="11"/>
  <c r="E144" i="11"/>
  <c r="K139" i="11"/>
  <c r="J139" i="11"/>
  <c r="I139" i="11"/>
  <c r="H139" i="11"/>
  <c r="G139" i="11"/>
  <c r="F139" i="11"/>
  <c r="E139" i="11"/>
  <c r="K134" i="11"/>
  <c r="J134" i="11"/>
  <c r="I134" i="11"/>
  <c r="H134" i="11"/>
  <c r="G134" i="11"/>
  <c r="F134" i="11"/>
  <c r="E134" i="11"/>
  <c r="K107" i="11"/>
  <c r="J107" i="11"/>
  <c r="I107" i="11"/>
  <c r="H107" i="11"/>
  <c r="G107" i="11"/>
  <c r="F107" i="11"/>
  <c r="E107" i="11"/>
  <c r="K104" i="11"/>
  <c r="J104" i="11"/>
  <c r="I104" i="11"/>
  <c r="H104" i="11"/>
  <c r="G104" i="11"/>
  <c r="F104" i="11"/>
  <c r="E104" i="11"/>
  <c r="K99" i="11"/>
  <c r="J99" i="11"/>
  <c r="I99" i="11"/>
  <c r="H99" i="11"/>
  <c r="G99" i="11"/>
  <c r="F99" i="11"/>
  <c r="E99" i="11"/>
  <c r="K94" i="11"/>
  <c r="J94" i="11"/>
  <c r="I94" i="11"/>
  <c r="H94" i="11"/>
  <c r="G94" i="11"/>
  <c r="F94" i="11"/>
  <c r="E94" i="11"/>
  <c r="K67" i="11"/>
  <c r="J67" i="11"/>
  <c r="I67" i="11"/>
  <c r="H67" i="11"/>
  <c r="G67" i="11"/>
  <c r="F67" i="11"/>
  <c r="E67" i="11"/>
  <c r="K64" i="11"/>
  <c r="J64" i="11"/>
  <c r="I64" i="11"/>
  <c r="H64" i="11"/>
  <c r="G64" i="11"/>
  <c r="F64" i="11"/>
  <c r="E64" i="11"/>
  <c r="K59" i="11"/>
  <c r="J59" i="11"/>
  <c r="I59" i="11"/>
  <c r="H59" i="11"/>
  <c r="G59" i="11"/>
  <c r="F59" i="11"/>
  <c r="E59" i="11"/>
  <c r="K54" i="11"/>
  <c r="J54" i="11"/>
  <c r="I54" i="11"/>
  <c r="H54" i="11"/>
  <c r="G54" i="11"/>
  <c r="F54" i="11"/>
  <c r="E54" i="11"/>
  <c r="E52" i="11"/>
  <c r="E75" i="11" s="1"/>
  <c r="K27" i="11"/>
  <c r="J27" i="11"/>
  <c r="I27" i="11"/>
  <c r="H27" i="11"/>
  <c r="G27" i="11"/>
  <c r="F27" i="11"/>
  <c r="E27" i="11"/>
  <c r="K24" i="11"/>
  <c r="J24" i="11"/>
  <c r="I24" i="11"/>
  <c r="H24" i="11"/>
  <c r="G24" i="11"/>
  <c r="F24" i="11"/>
  <c r="E24" i="11"/>
  <c r="K19" i="11"/>
  <c r="J19" i="11"/>
  <c r="I19" i="11"/>
  <c r="H19" i="11"/>
  <c r="G19" i="11"/>
  <c r="F19" i="11"/>
  <c r="E19" i="11"/>
  <c r="K14" i="11"/>
  <c r="J14" i="11"/>
  <c r="I14" i="11"/>
  <c r="H14" i="11"/>
  <c r="G14" i="11"/>
  <c r="F14" i="11"/>
  <c r="E14" i="11"/>
  <c r="E12" i="11"/>
  <c r="E35" i="11" s="1"/>
  <c r="E97" i="10"/>
  <c r="E115" i="10" s="1"/>
  <c r="E96" i="10"/>
  <c r="E51" i="10"/>
  <c r="F126" i="10"/>
  <c r="E88" i="10"/>
  <c r="E86" i="10"/>
  <c r="F86" i="10" s="1"/>
  <c r="E48" i="10"/>
  <c r="E46" i="10"/>
  <c r="F46" i="10" s="1"/>
  <c r="E11" i="10"/>
  <c r="E14" i="10"/>
  <c r="E8" i="10"/>
  <c r="E6" i="10"/>
  <c r="F6" i="10" s="1"/>
  <c r="K147" i="10"/>
  <c r="J147" i="10"/>
  <c r="I147" i="10"/>
  <c r="H147" i="10"/>
  <c r="G147" i="10"/>
  <c r="F147" i="10"/>
  <c r="E147" i="10"/>
  <c r="K144" i="10"/>
  <c r="J144" i="10"/>
  <c r="I144" i="10"/>
  <c r="H144" i="10"/>
  <c r="G144" i="10"/>
  <c r="F144" i="10"/>
  <c r="E144" i="10"/>
  <c r="K139" i="10"/>
  <c r="J139" i="10"/>
  <c r="I139" i="10"/>
  <c r="H139" i="10"/>
  <c r="G139" i="10"/>
  <c r="F139" i="10"/>
  <c r="E139" i="10"/>
  <c r="K134" i="10"/>
  <c r="J134" i="10"/>
  <c r="I134" i="10"/>
  <c r="H134" i="10"/>
  <c r="G134" i="10"/>
  <c r="F134" i="10"/>
  <c r="E134" i="10"/>
  <c r="E132" i="10"/>
  <c r="E155" i="10" s="1"/>
  <c r="K107" i="10"/>
  <c r="J107" i="10"/>
  <c r="I107" i="10"/>
  <c r="H107" i="10"/>
  <c r="G107" i="10"/>
  <c r="F107" i="10"/>
  <c r="E107" i="10"/>
  <c r="K104" i="10"/>
  <c r="J104" i="10"/>
  <c r="I104" i="10"/>
  <c r="H104" i="10"/>
  <c r="G104" i="10"/>
  <c r="F104" i="10"/>
  <c r="E104" i="10"/>
  <c r="K99" i="10"/>
  <c r="J99" i="10"/>
  <c r="I99" i="10"/>
  <c r="H99" i="10"/>
  <c r="G99" i="10"/>
  <c r="F99" i="10"/>
  <c r="E99" i="10"/>
  <c r="K94" i="10"/>
  <c r="J94" i="10"/>
  <c r="I94" i="10"/>
  <c r="H94" i="10"/>
  <c r="G94" i="10"/>
  <c r="F94" i="10"/>
  <c r="E94" i="10"/>
  <c r="K67" i="10"/>
  <c r="J67" i="10"/>
  <c r="I67" i="10"/>
  <c r="H67" i="10"/>
  <c r="G67" i="10"/>
  <c r="F67" i="10"/>
  <c r="E67" i="10"/>
  <c r="K64" i="10"/>
  <c r="J64" i="10"/>
  <c r="I64" i="10"/>
  <c r="H64" i="10"/>
  <c r="G64" i="10"/>
  <c r="F64" i="10"/>
  <c r="E64" i="10"/>
  <c r="K59" i="10"/>
  <c r="J59" i="10"/>
  <c r="I59" i="10"/>
  <c r="H59" i="10"/>
  <c r="G59" i="10"/>
  <c r="F59" i="10"/>
  <c r="E59" i="10"/>
  <c r="K54" i="10"/>
  <c r="J54" i="10"/>
  <c r="I54" i="10"/>
  <c r="H54" i="10"/>
  <c r="G54" i="10"/>
  <c r="F54" i="10"/>
  <c r="E54" i="10"/>
  <c r="E52" i="10"/>
  <c r="E75" i="10" s="1"/>
  <c r="K27" i="10"/>
  <c r="J27" i="10"/>
  <c r="I27" i="10"/>
  <c r="H27" i="10"/>
  <c r="G27" i="10"/>
  <c r="F27" i="10"/>
  <c r="E27" i="10"/>
  <c r="K24" i="10"/>
  <c r="J24" i="10"/>
  <c r="I24" i="10"/>
  <c r="H24" i="10"/>
  <c r="G24" i="10"/>
  <c r="F24" i="10"/>
  <c r="E24" i="10"/>
  <c r="K19" i="10"/>
  <c r="J19" i="10"/>
  <c r="I19" i="10"/>
  <c r="H19" i="10"/>
  <c r="G19" i="10"/>
  <c r="F19" i="10"/>
  <c r="E19" i="10"/>
  <c r="K14" i="10"/>
  <c r="J14" i="10"/>
  <c r="I14" i="10"/>
  <c r="H14" i="10"/>
  <c r="G14" i="10"/>
  <c r="F14" i="10"/>
  <c r="E12" i="10"/>
  <c r="E35" i="10" s="1"/>
  <c r="E27" i="6"/>
  <c r="K147" i="6"/>
  <c r="C126" i="21" s="1"/>
  <c r="J147" i="6"/>
  <c r="C126" i="20" s="1"/>
  <c r="I147" i="6"/>
  <c r="C126" i="19" s="1"/>
  <c r="H147" i="6"/>
  <c r="C126" i="18" s="1"/>
  <c r="G147" i="6"/>
  <c r="C126" i="17" s="1"/>
  <c r="F147" i="6"/>
  <c r="E147" i="6"/>
  <c r="K107" i="6"/>
  <c r="J107" i="6"/>
  <c r="I107" i="6"/>
  <c r="H107" i="6"/>
  <c r="G107" i="6"/>
  <c r="F107" i="6"/>
  <c r="E107" i="6"/>
  <c r="K67" i="6"/>
  <c r="J67" i="6"/>
  <c r="I67" i="6"/>
  <c r="H67" i="6"/>
  <c r="G67" i="6"/>
  <c r="F67" i="6"/>
  <c r="E67" i="6"/>
  <c r="K27" i="6"/>
  <c r="C113" i="21" s="1"/>
  <c r="J27" i="6"/>
  <c r="C113" i="20" s="1"/>
  <c r="I27" i="6"/>
  <c r="C113" i="19" s="1"/>
  <c r="H27" i="6"/>
  <c r="C113" i="18" s="1"/>
  <c r="G27" i="6"/>
  <c r="C113" i="17" s="1"/>
  <c r="F27" i="6"/>
  <c r="C113" i="13" s="1"/>
  <c r="F28" i="6"/>
  <c r="F166" i="6" s="1"/>
  <c r="G28" i="6"/>
  <c r="G166" i="6" s="1"/>
  <c r="H28" i="6"/>
  <c r="H166" i="6" s="1"/>
  <c r="I28" i="6"/>
  <c r="I166" i="6" s="1"/>
  <c r="J28" i="6"/>
  <c r="J166" i="6" s="1"/>
  <c r="K28" i="6"/>
  <c r="K166" i="6" s="1"/>
  <c r="F54" i="6"/>
  <c r="G54" i="6"/>
  <c r="H54" i="6"/>
  <c r="I54" i="6"/>
  <c r="J54" i="6"/>
  <c r="K54" i="6"/>
  <c r="F59" i="6"/>
  <c r="G59" i="6"/>
  <c r="H59" i="6"/>
  <c r="I59" i="6"/>
  <c r="J59" i="6"/>
  <c r="K59" i="6"/>
  <c r="F64" i="6"/>
  <c r="G64" i="6"/>
  <c r="H64" i="6"/>
  <c r="I64" i="6"/>
  <c r="J64" i="6"/>
  <c r="K64" i="6"/>
  <c r="F94" i="6"/>
  <c r="G94" i="6"/>
  <c r="H94" i="6"/>
  <c r="I94" i="6"/>
  <c r="J94" i="6"/>
  <c r="K94" i="6"/>
  <c r="F99" i="6"/>
  <c r="G99" i="6"/>
  <c r="H99" i="6"/>
  <c r="I99" i="6"/>
  <c r="J99" i="6"/>
  <c r="K99" i="6"/>
  <c r="F104" i="6"/>
  <c r="G104" i="6"/>
  <c r="H104" i="6"/>
  <c r="I104" i="6"/>
  <c r="J104" i="6"/>
  <c r="K104" i="6"/>
  <c r="F134" i="6"/>
  <c r="G134" i="6"/>
  <c r="H134" i="6"/>
  <c r="I134" i="6"/>
  <c r="J134" i="6"/>
  <c r="K134" i="6"/>
  <c r="F139" i="6"/>
  <c r="G139" i="6"/>
  <c r="H139" i="6"/>
  <c r="I139" i="6"/>
  <c r="J139" i="6"/>
  <c r="K139" i="6"/>
  <c r="F144" i="6"/>
  <c r="G144" i="6"/>
  <c r="H144" i="6"/>
  <c r="I144" i="6"/>
  <c r="J144" i="6"/>
  <c r="K144" i="6"/>
  <c r="E144" i="6"/>
  <c r="E139" i="6"/>
  <c r="E134" i="6"/>
  <c r="E104" i="6"/>
  <c r="E99" i="6"/>
  <c r="E94" i="6"/>
  <c r="E64" i="6"/>
  <c r="E59" i="6"/>
  <c r="E54" i="6"/>
  <c r="F24" i="6"/>
  <c r="G24" i="6"/>
  <c r="H24" i="6"/>
  <c r="I24" i="6"/>
  <c r="J24" i="6"/>
  <c r="K24" i="6"/>
  <c r="E24" i="6"/>
  <c r="F19" i="6"/>
  <c r="G19" i="6"/>
  <c r="H19" i="6"/>
  <c r="I19" i="6"/>
  <c r="J19" i="6"/>
  <c r="K19" i="6"/>
  <c r="E19" i="6"/>
  <c r="F14" i="6"/>
  <c r="G14" i="6"/>
  <c r="H14" i="6"/>
  <c r="I14" i="6"/>
  <c r="J14" i="6"/>
  <c r="K14" i="6"/>
  <c r="E14" i="6"/>
  <c r="F126" i="6"/>
  <c r="C126" i="13" s="1"/>
  <c r="E88" i="6"/>
  <c r="E86" i="6"/>
  <c r="F86" i="6" s="1"/>
  <c r="E48" i="6"/>
  <c r="E46" i="6"/>
  <c r="F46" i="6" s="1"/>
  <c r="E11" i="6"/>
  <c r="E8" i="6"/>
  <c r="E6" i="6"/>
  <c r="F6" i="6" s="1"/>
  <c r="E132" i="6"/>
  <c r="E155" i="6" s="1"/>
  <c r="E92" i="6"/>
  <c r="E115" i="6" s="1"/>
  <c r="E91" i="6"/>
  <c r="E52" i="6"/>
  <c r="E75" i="6" s="1"/>
  <c r="E51" i="6"/>
  <c r="E12" i="6"/>
  <c r="E35" i="6" s="1"/>
  <c r="E22" i="3"/>
  <c r="E47" i="6" s="1"/>
  <c r="C12" i="3"/>
  <c r="E7" i="6" s="1"/>
  <c r="D12" i="3"/>
  <c r="E7" i="10" s="1"/>
  <c r="N19" i="3"/>
  <c r="E32" i="3"/>
  <c r="E87" i="12" s="1"/>
  <c r="D34" i="3"/>
  <c r="D32" i="3" s="1"/>
  <c r="E7" i="12" s="1"/>
  <c r="C34" i="3"/>
  <c r="C32" i="3" s="1"/>
  <c r="H24" i="3"/>
  <c r="H22" i="3" s="1"/>
  <c r="E87" i="11" s="1"/>
  <c r="G24" i="3"/>
  <c r="G22" i="3" s="1"/>
  <c r="E87" i="10" s="1"/>
  <c r="F24" i="3"/>
  <c r="F22" i="3" s="1"/>
  <c r="E87" i="6" s="1"/>
  <c r="E24" i="3"/>
  <c r="D24" i="3"/>
  <c r="D22" i="3" s="1"/>
  <c r="E47" i="11" s="1"/>
  <c r="C24" i="3"/>
  <c r="C22" i="3" s="1"/>
  <c r="E47" i="10" s="1"/>
  <c r="K20" i="3"/>
  <c r="J19" i="3"/>
  <c r="E14" i="3"/>
  <c r="E12" i="3" s="1"/>
  <c r="E7" i="11" s="1"/>
  <c r="D14" i="3"/>
  <c r="C14" i="3"/>
  <c r="K10" i="3"/>
  <c r="J9" i="3"/>
  <c r="D8" i="18" l="1"/>
  <c r="E8" i="18"/>
  <c r="G54" i="3"/>
  <c r="E6" i="18"/>
  <c r="F7" i="18" s="1"/>
  <c r="C39" i="3"/>
  <c r="I53" i="3"/>
  <c r="D6" i="21" s="1"/>
  <c r="D7" i="21" s="1"/>
  <c r="D6" i="20"/>
  <c r="D7" i="20" s="1"/>
  <c r="H52" i="3"/>
  <c r="C6" i="19"/>
  <c r="N9" i="3"/>
  <c r="K180" i="12"/>
  <c r="K174" i="12"/>
  <c r="J174" i="12"/>
  <c r="F174" i="10"/>
  <c r="E174" i="12"/>
  <c r="H174" i="11"/>
  <c r="G180" i="10"/>
  <c r="J174" i="10"/>
  <c r="I180" i="10"/>
  <c r="F180" i="12"/>
  <c r="E174" i="11"/>
  <c r="K174" i="10"/>
  <c r="J180" i="10"/>
  <c r="H180" i="10"/>
  <c r="H180" i="11"/>
  <c r="G180" i="12"/>
  <c r="G174" i="11"/>
  <c r="I174" i="10"/>
  <c r="K180" i="11"/>
  <c r="F174" i="12"/>
  <c r="G174" i="12"/>
  <c r="J180" i="12"/>
  <c r="E174" i="6"/>
  <c r="G174" i="10"/>
  <c r="I180" i="11"/>
  <c r="J174" i="11"/>
  <c r="F180" i="11"/>
  <c r="G180" i="11"/>
  <c r="K174" i="11"/>
  <c r="I180" i="12"/>
  <c r="H180" i="12"/>
  <c r="E174" i="10"/>
  <c r="H174" i="10"/>
  <c r="K180" i="10"/>
  <c r="F180" i="10"/>
  <c r="I174" i="11"/>
  <c r="H174" i="12"/>
  <c r="F174" i="11"/>
  <c r="J180" i="11"/>
  <c r="I174" i="12"/>
  <c r="E159" i="12"/>
  <c r="E158" i="12"/>
  <c r="E151" i="12"/>
  <c r="E152" i="12"/>
  <c r="F151" i="12"/>
  <c r="F158" i="12"/>
  <c r="F152" i="12"/>
  <c r="F159" i="12"/>
  <c r="E156" i="12"/>
  <c r="E157" i="12" s="1"/>
  <c r="E149" i="12"/>
  <c r="E150" i="12" s="1"/>
  <c r="G128" i="12"/>
  <c r="F149" i="12"/>
  <c r="F150" i="12" s="1"/>
  <c r="F156" i="12"/>
  <c r="F157" i="12" s="1"/>
  <c r="E119" i="12"/>
  <c r="E118" i="12"/>
  <c r="E111" i="12"/>
  <c r="E112" i="12"/>
  <c r="F88" i="12"/>
  <c r="E116" i="12"/>
  <c r="E117" i="12" s="1"/>
  <c r="E109" i="12"/>
  <c r="E110" i="12" s="1"/>
  <c r="F48" i="12"/>
  <c r="E76" i="12"/>
  <c r="E77" i="12" s="1"/>
  <c r="E68" i="12"/>
  <c r="E69" i="12"/>
  <c r="F8" i="12"/>
  <c r="E36" i="12"/>
  <c r="E39" i="12"/>
  <c r="E38" i="12"/>
  <c r="E31" i="12"/>
  <c r="E32" i="12"/>
  <c r="E28" i="12"/>
  <c r="E166" i="12" s="1"/>
  <c r="E29" i="12"/>
  <c r="F8" i="11"/>
  <c r="E36" i="11"/>
  <c r="E39" i="11"/>
  <c r="E31" i="11"/>
  <c r="E32" i="11"/>
  <c r="E38" i="11"/>
  <c r="E28" i="11"/>
  <c r="E29" i="11"/>
  <c r="E69" i="11"/>
  <c r="E68" i="11"/>
  <c r="E79" i="11"/>
  <c r="E72" i="11"/>
  <c r="E78" i="11"/>
  <c r="E71" i="11"/>
  <c r="F48" i="11"/>
  <c r="E76" i="11"/>
  <c r="E77" i="11" s="1"/>
  <c r="E108" i="11"/>
  <c r="E109" i="11"/>
  <c r="E119" i="11"/>
  <c r="E112" i="11"/>
  <c r="E118" i="11"/>
  <c r="E111" i="11"/>
  <c r="F88" i="11"/>
  <c r="E116" i="11"/>
  <c r="E117" i="11" s="1"/>
  <c r="F128" i="11"/>
  <c r="E156" i="11"/>
  <c r="E157" i="11" s="1"/>
  <c r="E148" i="11"/>
  <c r="E149" i="11"/>
  <c r="E108" i="10"/>
  <c r="E148" i="10"/>
  <c r="E149" i="10"/>
  <c r="F128" i="10"/>
  <c r="E156" i="10"/>
  <c r="E157" i="10" s="1"/>
  <c r="E159" i="10"/>
  <c r="E151" i="10"/>
  <c r="E152" i="10"/>
  <c r="E158" i="10"/>
  <c r="E119" i="10"/>
  <c r="E112" i="10"/>
  <c r="E118" i="10"/>
  <c r="E111" i="10"/>
  <c r="F88" i="10"/>
  <c r="E109" i="10"/>
  <c r="E116" i="10"/>
  <c r="E117" i="10" s="1"/>
  <c r="F48" i="10"/>
  <c r="E76" i="10"/>
  <c r="E77" i="10" s="1"/>
  <c r="E79" i="10"/>
  <c r="E72" i="10"/>
  <c r="E78" i="10"/>
  <c r="E71" i="10"/>
  <c r="E68" i="10"/>
  <c r="E69" i="10"/>
  <c r="E28" i="10"/>
  <c r="E29" i="10"/>
  <c r="E39" i="10"/>
  <c r="E31" i="10"/>
  <c r="E32" i="10"/>
  <c r="E38" i="10"/>
  <c r="F8" i="10"/>
  <c r="E36" i="10"/>
  <c r="K155" i="6"/>
  <c r="F155" i="6"/>
  <c r="I155" i="6"/>
  <c r="G155" i="6"/>
  <c r="E148" i="6"/>
  <c r="E149" i="6"/>
  <c r="F128" i="6"/>
  <c r="E156" i="6"/>
  <c r="E157" i="6" s="1"/>
  <c r="E159" i="6"/>
  <c r="E151" i="6"/>
  <c r="E152" i="6"/>
  <c r="E158" i="6"/>
  <c r="J155" i="6"/>
  <c r="H155" i="6"/>
  <c r="E109" i="6"/>
  <c r="E108" i="6"/>
  <c r="F115" i="6"/>
  <c r="I115" i="6"/>
  <c r="J115" i="6"/>
  <c r="H115" i="6"/>
  <c r="G115" i="6"/>
  <c r="E119" i="6"/>
  <c r="E118" i="6"/>
  <c r="E111" i="6"/>
  <c r="E112" i="6"/>
  <c r="F88" i="6"/>
  <c r="E116" i="6"/>
  <c r="E117" i="6" s="1"/>
  <c r="K115" i="6"/>
  <c r="E78" i="6"/>
  <c r="E72" i="6"/>
  <c r="E79" i="6"/>
  <c r="E71" i="6"/>
  <c r="E69" i="6"/>
  <c r="E68" i="6"/>
  <c r="E76" i="6"/>
  <c r="E77" i="6" s="1"/>
  <c r="E28" i="6"/>
  <c r="G75" i="6"/>
  <c r="E31" i="6"/>
  <c r="E39" i="6"/>
  <c r="E38" i="6"/>
  <c r="E32" i="6"/>
  <c r="G35" i="6"/>
  <c r="H75" i="6"/>
  <c r="F48" i="6"/>
  <c r="F35" i="6"/>
  <c r="I35" i="6"/>
  <c r="J35" i="6"/>
  <c r="H35" i="6"/>
  <c r="K75" i="6"/>
  <c r="K35" i="6"/>
  <c r="I75" i="6"/>
  <c r="J75" i="6"/>
  <c r="E36" i="6"/>
  <c r="E29" i="6"/>
  <c r="E129" i="10"/>
  <c r="E9" i="12"/>
  <c r="E89" i="11"/>
  <c r="E9" i="10"/>
  <c r="E89" i="10"/>
  <c r="E49" i="11"/>
  <c r="F129" i="12"/>
  <c r="E89" i="12"/>
  <c r="E49" i="10"/>
  <c r="E9" i="11"/>
  <c r="E129" i="6"/>
  <c r="E89" i="6"/>
  <c r="E49" i="6"/>
  <c r="F87" i="12"/>
  <c r="F125" i="20"/>
  <c r="J82" i="12" s="1"/>
  <c r="F125" i="17"/>
  <c r="G82" i="12" s="1"/>
  <c r="F125" i="19"/>
  <c r="I82" i="12" s="1"/>
  <c r="F125" i="18"/>
  <c r="H82" i="12" s="1"/>
  <c r="F125" i="21"/>
  <c r="K82" i="12" s="1"/>
  <c r="F127" i="19"/>
  <c r="I122" i="12" s="1"/>
  <c r="F127" i="18"/>
  <c r="H122" i="12" s="1"/>
  <c r="F127" i="17"/>
  <c r="G122" i="12" s="1"/>
  <c r="F127" i="21"/>
  <c r="K122" i="12" s="1"/>
  <c r="F127" i="20"/>
  <c r="J122" i="12" s="1"/>
  <c r="F123" i="21"/>
  <c r="K42" i="12" s="1"/>
  <c r="F123" i="20"/>
  <c r="J42" i="12" s="1"/>
  <c r="F123" i="19"/>
  <c r="I42" i="12" s="1"/>
  <c r="F123" i="18"/>
  <c r="H42" i="12" s="1"/>
  <c r="F123" i="17"/>
  <c r="G42" i="12" s="1"/>
  <c r="F7" i="11"/>
  <c r="F87" i="11"/>
  <c r="F121" i="19"/>
  <c r="I122" i="11" s="1"/>
  <c r="F121" i="18"/>
  <c r="H122" i="11" s="1"/>
  <c r="F121" i="17"/>
  <c r="G122" i="11" s="1"/>
  <c r="F121" i="21"/>
  <c r="K122" i="11" s="1"/>
  <c r="F121" i="20"/>
  <c r="J122" i="11" s="1"/>
  <c r="F115" i="21"/>
  <c r="K42" i="11" s="1"/>
  <c r="F115" i="17"/>
  <c r="G42" i="11" s="1"/>
  <c r="F115" i="20"/>
  <c r="J42" i="11" s="1"/>
  <c r="F115" i="19"/>
  <c r="I42" i="11" s="1"/>
  <c r="F115" i="18"/>
  <c r="H42" i="11" s="1"/>
  <c r="F122" i="20"/>
  <c r="J162" i="11" s="1"/>
  <c r="F122" i="17"/>
  <c r="G162" i="11" s="1"/>
  <c r="F122" i="19"/>
  <c r="I162" i="11" s="1"/>
  <c r="F122" i="18"/>
  <c r="H162" i="11" s="1"/>
  <c r="F122" i="21"/>
  <c r="K162" i="11" s="1"/>
  <c r="F117" i="20"/>
  <c r="J82" i="11" s="1"/>
  <c r="F117" i="17"/>
  <c r="G82" i="11" s="1"/>
  <c r="F117" i="19"/>
  <c r="I82" i="11" s="1"/>
  <c r="F117" i="18"/>
  <c r="H82" i="11" s="1"/>
  <c r="F117" i="21"/>
  <c r="K82" i="11" s="1"/>
  <c r="F87" i="10"/>
  <c r="F7" i="10"/>
  <c r="F39" i="10" s="1"/>
  <c r="F116" i="20"/>
  <c r="J82" i="10" s="1"/>
  <c r="F116" i="19"/>
  <c r="I82" i="10" s="1"/>
  <c r="F116" i="18"/>
  <c r="H82" i="10" s="1"/>
  <c r="F116" i="17"/>
  <c r="G82" i="10" s="1"/>
  <c r="F116" i="21"/>
  <c r="K82" i="10" s="1"/>
  <c r="F124" i="17"/>
  <c r="G162" i="10" s="1"/>
  <c r="F124" i="21"/>
  <c r="K162" i="10" s="1"/>
  <c r="F124" i="20"/>
  <c r="J162" i="10" s="1"/>
  <c r="F124" i="19"/>
  <c r="I162" i="10" s="1"/>
  <c r="F124" i="18"/>
  <c r="H162" i="10" s="1"/>
  <c r="F114" i="17"/>
  <c r="G42" i="10" s="1"/>
  <c r="F114" i="21"/>
  <c r="K42" i="10" s="1"/>
  <c r="F114" i="20"/>
  <c r="J42" i="10" s="1"/>
  <c r="F114" i="19"/>
  <c r="I42" i="10" s="1"/>
  <c r="F114" i="18"/>
  <c r="H42" i="10" s="1"/>
  <c r="F120" i="17"/>
  <c r="G122" i="10" s="1"/>
  <c r="F120" i="21"/>
  <c r="K122" i="10" s="1"/>
  <c r="F120" i="20"/>
  <c r="J122" i="10" s="1"/>
  <c r="F120" i="19"/>
  <c r="I122" i="10" s="1"/>
  <c r="F120" i="18"/>
  <c r="H122" i="10" s="1"/>
  <c r="F87" i="6"/>
  <c r="E9" i="6"/>
  <c r="J42" i="13"/>
  <c r="L42" i="13"/>
  <c r="J27" i="13"/>
  <c r="L27" i="13"/>
  <c r="J26" i="13"/>
  <c r="L26" i="13"/>
  <c r="J17" i="13"/>
  <c r="L17" i="13"/>
  <c r="J19" i="13"/>
  <c r="L19" i="13"/>
  <c r="J13" i="13"/>
  <c r="L13" i="13"/>
  <c r="F119" i="20"/>
  <c r="J122" i="6" s="1"/>
  <c r="F119" i="19"/>
  <c r="I122" i="6" s="1"/>
  <c r="F119" i="18"/>
  <c r="H122" i="6" s="1"/>
  <c r="F119" i="21"/>
  <c r="K122" i="6" s="1"/>
  <c r="F119" i="17"/>
  <c r="G122" i="6" s="1"/>
  <c r="J29" i="13"/>
  <c r="L29" i="13"/>
  <c r="J22" i="13"/>
  <c r="L22" i="13"/>
  <c r="J25" i="13"/>
  <c r="L25" i="13"/>
  <c r="J44" i="13"/>
  <c r="L44" i="13"/>
  <c r="J14" i="13"/>
  <c r="L14" i="13"/>
  <c r="F113" i="21"/>
  <c r="K42" i="6" s="1"/>
  <c r="F113" i="20"/>
  <c r="J42" i="6" s="1"/>
  <c r="F113" i="19"/>
  <c r="I42" i="6" s="1"/>
  <c r="F113" i="17"/>
  <c r="G42" i="6" s="1"/>
  <c r="F113" i="18"/>
  <c r="H42" i="6" s="1"/>
  <c r="F118" i="21"/>
  <c r="K82" i="6" s="1"/>
  <c r="F118" i="17"/>
  <c r="G82" i="6" s="1"/>
  <c r="F118" i="19"/>
  <c r="I82" i="6" s="1"/>
  <c r="F118" i="18"/>
  <c r="H82" i="6" s="1"/>
  <c r="F118" i="20"/>
  <c r="J82" i="6" s="1"/>
  <c r="J32" i="13"/>
  <c r="L32" i="13"/>
  <c r="J49" i="13"/>
  <c r="L49" i="13"/>
  <c r="J34" i="13"/>
  <c r="L34" i="13"/>
  <c r="J24" i="13"/>
  <c r="L24" i="13"/>
  <c r="J41" i="13"/>
  <c r="L41" i="13"/>
  <c r="J45" i="13"/>
  <c r="L45" i="13"/>
  <c r="J40" i="13"/>
  <c r="L40" i="13"/>
  <c r="J54" i="13"/>
  <c r="L54" i="13"/>
  <c r="J16" i="13"/>
  <c r="L16" i="13"/>
  <c r="J39" i="13"/>
  <c r="L39" i="13"/>
  <c r="J51" i="13"/>
  <c r="L51" i="13"/>
  <c r="F126" i="21"/>
  <c r="K162" i="6" s="1"/>
  <c r="F126" i="17"/>
  <c r="G162" i="6" s="1"/>
  <c r="F126" i="18"/>
  <c r="H162" i="6" s="1"/>
  <c r="F126" i="20"/>
  <c r="J162" i="6" s="1"/>
  <c r="F126" i="19"/>
  <c r="I162" i="6" s="1"/>
  <c r="J30" i="13"/>
  <c r="L30" i="13"/>
  <c r="J55" i="13"/>
  <c r="L55" i="13"/>
  <c r="J35" i="13"/>
  <c r="L35" i="13"/>
  <c r="J33" i="13"/>
  <c r="L33" i="13"/>
  <c r="J56" i="13"/>
  <c r="L56" i="13"/>
  <c r="J31" i="13"/>
  <c r="L31" i="13"/>
  <c r="J36" i="13"/>
  <c r="L36" i="13"/>
  <c r="J18" i="13"/>
  <c r="L18" i="13"/>
  <c r="J43" i="13"/>
  <c r="L43" i="13"/>
  <c r="J38" i="13"/>
  <c r="L38" i="13"/>
  <c r="J46" i="13"/>
  <c r="L46" i="13"/>
  <c r="F8" i="6"/>
  <c r="F36" i="6" s="1"/>
  <c r="J48" i="13"/>
  <c r="L48" i="13"/>
  <c r="J37" i="13"/>
  <c r="L37" i="13"/>
  <c r="J28" i="13"/>
  <c r="L28" i="13"/>
  <c r="J23" i="13"/>
  <c r="L23" i="13"/>
  <c r="J50" i="13"/>
  <c r="L50" i="13"/>
  <c r="J21" i="13"/>
  <c r="L21" i="13"/>
  <c r="J53" i="13"/>
  <c r="L53" i="13"/>
  <c r="J20" i="13"/>
  <c r="L20" i="13"/>
  <c r="J15" i="13"/>
  <c r="L15" i="13"/>
  <c r="J52" i="13"/>
  <c r="L52" i="13"/>
  <c r="J12" i="13"/>
  <c r="L12" i="13"/>
  <c r="J47" i="13"/>
  <c r="L47" i="13"/>
  <c r="E68" i="18"/>
  <c r="E72" i="18"/>
  <c r="E76" i="18"/>
  <c r="E80" i="18"/>
  <c r="E84" i="18"/>
  <c r="E88" i="18"/>
  <c r="E92" i="18"/>
  <c r="E96" i="18"/>
  <c r="E100" i="18"/>
  <c r="E104" i="18"/>
  <c r="E108" i="18"/>
  <c r="E65" i="18"/>
  <c r="E69" i="18"/>
  <c r="E73" i="18"/>
  <c r="E77" i="18"/>
  <c r="E81" i="18"/>
  <c r="E85" i="18"/>
  <c r="E89" i="18"/>
  <c r="E93" i="18"/>
  <c r="E97" i="18"/>
  <c r="E101" i="18"/>
  <c r="E105" i="18"/>
  <c r="E70" i="18"/>
  <c r="E78" i="18"/>
  <c r="E86" i="18"/>
  <c r="E94" i="18"/>
  <c r="E102" i="18"/>
  <c r="E64" i="18"/>
  <c r="C65" i="18"/>
  <c r="C67" i="18"/>
  <c r="C69" i="18"/>
  <c r="C71" i="18"/>
  <c r="C73" i="18"/>
  <c r="C75" i="18"/>
  <c r="C77" i="18"/>
  <c r="C79" i="18"/>
  <c r="C81" i="18"/>
  <c r="C83" i="18"/>
  <c r="C85" i="18"/>
  <c r="C87" i="18"/>
  <c r="C89" i="18"/>
  <c r="C91" i="18"/>
  <c r="C93" i="18"/>
  <c r="C95" i="18"/>
  <c r="C97" i="18"/>
  <c r="C99" i="18"/>
  <c r="C101" i="18"/>
  <c r="C103" i="18"/>
  <c r="C105" i="18"/>
  <c r="C107" i="18"/>
  <c r="E71" i="18"/>
  <c r="E79" i="18"/>
  <c r="E87" i="18"/>
  <c r="E95" i="18"/>
  <c r="E103" i="18"/>
  <c r="E74" i="18"/>
  <c r="E90" i="18"/>
  <c r="E106" i="18"/>
  <c r="C64" i="18"/>
  <c r="D67" i="18"/>
  <c r="C70" i="18"/>
  <c r="D72" i="18"/>
  <c r="D75" i="18"/>
  <c r="C78" i="18"/>
  <c r="D80" i="18"/>
  <c r="D83" i="18"/>
  <c r="C86" i="18"/>
  <c r="D88" i="18"/>
  <c r="D91" i="18"/>
  <c r="D96" i="18"/>
  <c r="D99" i="18"/>
  <c r="C102" i="18"/>
  <c r="D104" i="18"/>
  <c r="D107" i="18"/>
  <c r="E67" i="18"/>
  <c r="E83" i="18"/>
  <c r="E99" i="18"/>
  <c r="D66" i="18"/>
  <c r="D69" i="18"/>
  <c r="C72" i="18"/>
  <c r="D74" i="18"/>
  <c r="D77" i="18"/>
  <c r="C80" i="18"/>
  <c r="D82" i="18"/>
  <c r="D85" i="18"/>
  <c r="C88" i="18"/>
  <c r="D90" i="18"/>
  <c r="D93" i="18"/>
  <c r="C96" i="18"/>
  <c r="D98" i="18"/>
  <c r="D101" i="18"/>
  <c r="C104" i="18"/>
  <c r="D106" i="18"/>
  <c r="E75" i="18"/>
  <c r="E107" i="18"/>
  <c r="D65" i="18"/>
  <c r="D70" i="18"/>
  <c r="C76" i="18"/>
  <c r="D81" i="18"/>
  <c r="D86" i="18"/>
  <c r="C92" i="18"/>
  <c r="D97" i="18"/>
  <c r="D102" i="18"/>
  <c r="C108" i="18"/>
  <c r="E82" i="18"/>
  <c r="C66" i="18"/>
  <c r="D76" i="18"/>
  <c r="D87" i="18"/>
  <c r="C98" i="18"/>
  <c r="D108" i="18"/>
  <c r="C68" i="18"/>
  <c r="D73" i="18"/>
  <c r="D78" i="18"/>
  <c r="C84" i="18"/>
  <c r="D89" i="18"/>
  <c r="D94" i="18"/>
  <c r="C100" i="18"/>
  <c r="D105" i="18"/>
  <c r="E66" i="18"/>
  <c r="E98" i="18"/>
  <c r="D68" i="18"/>
  <c r="C74" i="18"/>
  <c r="D79" i="18"/>
  <c r="D84" i="18"/>
  <c r="C90" i="18"/>
  <c r="D95" i="18"/>
  <c r="D100" i="18"/>
  <c r="C106" i="18"/>
  <c r="D64" i="18"/>
  <c r="D71" i="18"/>
  <c r="D92" i="18"/>
  <c r="D103" i="18"/>
  <c r="E91" i="18"/>
  <c r="E68" i="17"/>
  <c r="E72" i="17"/>
  <c r="E76" i="17"/>
  <c r="E80" i="17"/>
  <c r="E84" i="17"/>
  <c r="E88" i="17"/>
  <c r="E92" i="17"/>
  <c r="E96" i="17"/>
  <c r="E100" i="17"/>
  <c r="E104" i="17"/>
  <c r="E108" i="17"/>
  <c r="E65" i="17"/>
  <c r="E69" i="17"/>
  <c r="E73" i="17"/>
  <c r="E77" i="17"/>
  <c r="E81" i="17"/>
  <c r="E85" i="17"/>
  <c r="E89" i="17"/>
  <c r="E93" i="17"/>
  <c r="E97" i="17"/>
  <c r="E101" i="17"/>
  <c r="E105" i="17"/>
  <c r="E64" i="17"/>
  <c r="E66" i="17"/>
  <c r="E74" i="17"/>
  <c r="E82" i="17"/>
  <c r="E90" i="17"/>
  <c r="E98" i="17"/>
  <c r="E106" i="17"/>
  <c r="E67" i="17"/>
  <c r="E75" i="17"/>
  <c r="E83" i="17"/>
  <c r="E91" i="17"/>
  <c r="E99" i="17"/>
  <c r="E107" i="17"/>
  <c r="E70" i="17"/>
  <c r="E86" i="17"/>
  <c r="E102" i="17"/>
  <c r="E79" i="17"/>
  <c r="E95" i="17"/>
  <c r="E87" i="17"/>
  <c r="D65" i="17"/>
  <c r="D67" i="17"/>
  <c r="D69" i="17"/>
  <c r="D71" i="17"/>
  <c r="D73" i="17"/>
  <c r="D75" i="17"/>
  <c r="D77" i="17"/>
  <c r="D79" i="17"/>
  <c r="D81" i="17"/>
  <c r="D83" i="17"/>
  <c r="D85" i="17"/>
  <c r="D87" i="17"/>
  <c r="D89" i="17"/>
  <c r="D91" i="17"/>
  <c r="D93" i="17"/>
  <c r="D95" i="17"/>
  <c r="D97" i="17"/>
  <c r="D99" i="17"/>
  <c r="D101" i="17"/>
  <c r="D103" i="17"/>
  <c r="D105" i="17"/>
  <c r="D107" i="17"/>
  <c r="E94" i="17"/>
  <c r="C68" i="17"/>
  <c r="C72" i="17"/>
  <c r="C76" i="17"/>
  <c r="C80" i="17"/>
  <c r="C84" i="17"/>
  <c r="C88" i="17"/>
  <c r="C92" i="17"/>
  <c r="C96" i="17"/>
  <c r="C100" i="17"/>
  <c r="C104" i="17"/>
  <c r="C108" i="17"/>
  <c r="E103" i="17"/>
  <c r="E78" i="17"/>
  <c r="C65" i="17"/>
  <c r="C67" i="17"/>
  <c r="C69" i="17"/>
  <c r="C71" i="17"/>
  <c r="C73" i="17"/>
  <c r="C75" i="17"/>
  <c r="C77" i="17"/>
  <c r="C79" i="17"/>
  <c r="C81" i="17"/>
  <c r="C83" i="17"/>
  <c r="C85" i="17"/>
  <c r="C87" i="17"/>
  <c r="C89" i="17"/>
  <c r="C91" i="17"/>
  <c r="C93" i="17"/>
  <c r="C95" i="17"/>
  <c r="C97" i="17"/>
  <c r="C99" i="17"/>
  <c r="C101" i="17"/>
  <c r="C103" i="17"/>
  <c r="C105" i="17"/>
  <c r="C107" i="17"/>
  <c r="D64" i="17"/>
  <c r="C64" i="17"/>
  <c r="C66" i="17"/>
  <c r="C70" i="17"/>
  <c r="C74" i="17"/>
  <c r="C78" i="17"/>
  <c r="C86" i="17"/>
  <c r="C90" i="17"/>
  <c r="C98" i="17"/>
  <c r="C102" i="17"/>
  <c r="C106" i="17"/>
  <c r="E71" i="17"/>
  <c r="D84" i="17"/>
  <c r="D78" i="17"/>
  <c r="D94" i="17"/>
  <c r="D80" i="17"/>
  <c r="D96" i="17"/>
  <c r="D66" i="17"/>
  <c r="D74" i="17"/>
  <c r="D82" i="17"/>
  <c r="D90" i="17"/>
  <c r="D98" i="17"/>
  <c r="D106" i="17"/>
  <c r="D68" i="17"/>
  <c r="D76" i="17"/>
  <c r="D92" i="17"/>
  <c r="D100" i="17"/>
  <c r="D108" i="17"/>
  <c r="D70" i="17"/>
  <c r="D86" i="17"/>
  <c r="D102" i="17"/>
  <c r="D72" i="17"/>
  <c r="D88" i="17"/>
  <c r="D104" i="17"/>
  <c r="C8" i="18"/>
  <c r="F7" i="17"/>
  <c r="C8" i="17"/>
  <c r="F7" i="12"/>
  <c r="F39" i="12" s="1"/>
  <c r="F47" i="11"/>
  <c r="G126" i="10"/>
  <c r="H126" i="10" s="1"/>
  <c r="I126" i="10" s="1"/>
  <c r="J126" i="10" s="1"/>
  <c r="K126" i="10" s="1"/>
  <c r="F124" i="13"/>
  <c r="F162" i="10" s="1"/>
  <c r="G46" i="10"/>
  <c r="H46" i="10" s="1"/>
  <c r="I46" i="10" s="1"/>
  <c r="J46" i="10" s="1"/>
  <c r="K46" i="10" s="1"/>
  <c r="F116" i="13"/>
  <c r="F82" i="10" s="1"/>
  <c r="G126" i="11"/>
  <c r="H126" i="11" s="1"/>
  <c r="I126" i="11" s="1"/>
  <c r="J126" i="11" s="1"/>
  <c r="K126" i="11" s="1"/>
  <c r="F122" i="13"/>
  <c r="F162" i="11" s="1"/>
  <c r="F114" i="13"/>
  <c r="F42" i="10" s="1"/>
  <c r="G6" i="10"/>
  <c r="H6" i="10" s="1"/>
  <c r="I6" i="10" s="1"/>
  <c r="J6" i="10" s="1"/>
  <c r="K6" i="10" s="1"/>
  <c r="G86" i="10"/>
  <c r="H86" i="10" s="1"/>
  <c r="I86" i="10" s="1"/>
  <c r="J86" i="10" s="1"/>
  <c r="K86" i="10" s="1"/>
  <c r="F120" i="13"/>
  <c r="F122" i="10" s="1"/>
  <c r="F119" i="13"/>
  <c r="F122" i="6" s="1"/>
  <c r="F47" i="10"/>
  <c r="G46" i="11"/>
  <c r="H46" i="11" s="1"/>
  <c r="I46" i="11" s="1"/>
  <c r="J46" i="11" s="1"/>
  <c r="K46" i="11" s="1"/>
  <c r="F117" i="13"/>
  <c r="F82" i="11" s="1"/>
  <c r="G86" i="11"/>
  <c r="H86" i="11" s="1"/>
  <c r="I86" i="11" s="1"/>
  <c r="J86" i="11" s="1"/>
  <c r="K86" i="11" s="1"/>
  <c r="F121" i="13"/>
  <c r="F122" i="11" s="1"/>
  <c r="G46" i="12"/>
  <c r="H46" i="12" s="1"/>
  <c r="I46" i="12" s="1"/>
  <c r="J46" i="12" s="1"/>
  <c r="K46" i="12" s="1"/>
  <c r="F125" i="13"/>
  <c r="F82" i="12" s="1"/>
  <c r="G6" i="12"/>
  <c r="H6" i="12" s="1"/>
  <c r="I6" i="12" s="1"/>
  <c r="J6" i="12" s="1"/>
  <c r="K6" i="12" s="1"/>
  <c r="F123" i="13"/>
  <c r="F42" i="12" s="1"/>
  <c r="G6" i="11"/>
  <c r="H6" i="11" s="1"/>
  <c r="I6" i="11" s="1"/>
  <c r="J6" i="11" s="1"/>
  <c r="K6" i="11" s="1"/>
  <c r="F115" i="13"/>
  <c r="F42" i="11" s="1"/>
  <c r="G86" i="12"/>
  <c r="H86" i="12" s="1"/>
  <c r="I86" i="12" s="1"/>
  <c r="J86" i="12" s="1"/>
  <c r="K86" i="12" s="1"/>
  <c r="F127" i="13"/>
  <c r="F122" i="12" s="1"/>
  <c r="F47" i="6"/>
  <c r="F7" i="6"/>
  <c r="F32" i="6" s="1"/>
  <c r="G126" i="6"/>
  <c r="H126" i="6" s="1"/>
  <c r="I126" i="6" s="1"/>
  <c r="J126" i="6" s="1"/>
  <c r="K126" i="6" s="1"/>
  <c r="F126" i="13"/>
  <c r="F162" i="6" s="1"/>
  <c r="G86" i="6"/>
  <c r="H86" i="6" s="1"/>
  <c r="I86" i="6" s="1"/>
  <c r="J86" i="6" s="1"/>
  <c r="K86" i="6" s="1"/>
  <c r="G6" i="6"/>
  <c r="H6" i="6" s="1"/>
  <c r="I6" i="6" s="1"/>
  <c r="J6" i="6" s="1"/>
  <c r="K6" i="6" s="1"/>
  <c r="F113" i="13"/>
  <c r="F42" i="6" s="1"/>
  <c r="G46" i="6"/>
  <c r="H46" i="6" s="1"/>
  <c r="I46" i="6" s="1"/>
  <c r="J46" i="6" s="1"/>
  <c r="K46" i="6" s="1"/>
  <c r="F118" i="13"/>
  <c r="F82" i="6" s="1"/>
  <c r="F13" i="13"/>
  <c r="F35" i="13"/>
  <c r="F22" i="13"/>
  <c r="F12" i="13"/>
  <c r="F15" i="13"/>
  <c r="F20" i="13"/>
  <c r="F47" i="13"/>
  <c r="F26" i="13"/>
  <c r="F55" i="13"/>
  <c r="F27" i="13"/>
  <c r="F30" i="13"/>
  <c r="F42" i="13"/>
  <c r="F51" i="13"/>
  <c r="F39" i="13"/>
  <c r="F16" i="13"/>
  <c r="F54" i="13"/>
  <c r="F40" i="13"/>
  <c r="F21" i="13"/>
  <c r="F50" i="13"/>
  <c r="F23" i="13"/>
  <c r="F28" i="13"/>
  <c r="F37" i="13"/>
  <c r="F48" i="13"/>
  <c r="F19" i="13"/>
  <c r="F17" i="13"/>
  <c r="F25" i="13"/>
  <c r="F36" i="13"/>
  <c r="F29" i="13"/>
  <c r="F31" i="13"/>
  <c r="F52" i="13"/>
  <c r="F53" i="13"/>
  <c r="F46" i="13"/>
  <c r="F38" i="13"/>
  <c r="F14" i="13"/>
  <c r="F43" i="13"/>
  <c r="F44" i="13"/>
  <c r="F18" i="13"/>
  <c r="F45" i="13"/>
  <c r="F41" i="13"/>
  <c r="F24" i="13"/>
  <c r="F34" i="13"/>
  <c r="F49" i="13"/>
  <c r="F32" i="13"/>
  <c r="F33" i="13"/>
  <c r="E5" i="13"/>
  <c r="C7" i="13"/>
  <c r="F56" i="13"/>
  <c r="D7" i="13"/>
  <c r="E7" i="13"/>
  <c r="H107" i="12"/>
  <c r="E47" i="12"/>
  <c r="E127" i="11"/>
  <c r="F127" i="10"/>
  <c r="F127" i="6"/>
  <c r="C38" i="3"/>
  <c r="G127" i="12"/>
  <c r="K216" i="1"/>
  <c r="O215" i="1" s="1"/>
  <c r="K209" i="1"/>
  <c r="K202" i="1"/>
  <c r="O201" i="1" s="1"/>
  <c r="K176" i="1"/>
  <c r="K169" i="1"/>
  <c r="K162" i="1"/>
  <c r="K135" i="1"/>
  <c r="K128" i="1"/>
  <c r="K121" i="1"/>
  <c r="K95" i="1"/>
  <c r="K88" i="1"/>
  <c r="K81" i="1"/>
  <c r="K57" i="1"/>
  <c r="D235" i="1"/>
  <c r="D234" i="1"/>
  <c r="D233" i="1"/>
  <c r="D232" i="1"/>
  <c r="D231" i="1"/>
  <c r="D227" i="1"/>
  <c r="H218" i="1"/>
  <c r="G218" i="1"/>
  <c r="F218" i="1"/>
  <c r="E218" i="1"/>
  <c r="D218" i="1"/>
  <c r="C218" i="1"/>
  <c r="J215" i="1"/>
  <c r="G211" i="1"/>
  <c r="F211" i="1"/>
  <c r="E211" i="1"/>
  <c r="D211" i="1"/>
  <c r="C211" i="1"/>
  <c r="J208" i="1"/>
  <c r="E204" i="1"/>
  <c r="D204" i="1"/>
  <c r="C204" i="1"/>
  <c r="J201" i="1"/>
  <c r="D187" i="1"/>
  <c r="D190" i="1"/>
  <c r="D189" i="1"/>
  <c r="D188" i="1"/>
  <c r="H178" i="1"/>
  <c r="D236" i="1" s="1"/>
  <c r="G178" i="1"/>
  <c r="F178" i="1"/>
  <c r="E178" i="1"/>
  <c r="D178" i="1"/>
  <c r="C178" i="1"/>
  <c r="J175" i="1"/>
  <c r="H171" i="1"/>
  <c r="G171" i="1"/>
  <c r="F171" i="1"/>
  <c r="E171" i="1"/>
  <c r="D193" i="1" s="1"/>
  <c r="D171" i="1"/>
  <c r="C171" i="1"/>
  <c r="J168" i="1"/>
  <c r="E164" i="1"/>
  <c r="D164" i="1"/>
  <c r="C164" i="1"/>
  <c r="J161" i="1"/>
  <c r="D147" i="1"/>
  <c r="H137" i="1"/>
  <c r="G137" i="1"/>
  <c r="F137" i="1"/>
  <c r="E137" i="1"/>
  <c r="D137" i="1"/>
  <c r="C137" i="1"/>
  <c r="J134" i="1"/>
  <c r="H130" i="1"/>
  <c r="G130" i="1"/>
  <c r="D155" i="1" s="1"/>
  <c r="F130" i="1"/>
  <c r="E130" i="1"/>
  <c r="D130" i="1"/>
  <c r="C130" i="1"/>
  <c r="J127" i="1"/>
  <c r="O127" i="1" s="1"/>
  <c r="E123" i="1"/>
  <c r="D150" i="1" s="1"/>
  <c r="D123" i="1"/>
  <c r="C123" i="1"/>
  <c r="J120" i="1"/>
  <c r="O120" i="1" s="1"/>
  <c r="H68" i="1"/>
  <c r="D71" i="1" s="1"/>
  <c r="H102" i="1"/>
  <c r="H103" i="1"/>
  <c r="D113" i="1"/>
  <c r="D111" i="1"/>
  <c r="D110" i="1"/>
  <c r="D108" i="1"/>
  <c r="D107" i="1"/>
  <c r="D73" i="1"/>
  <c r="D72" i="1"/>
  <c r="D115" i="1"/>
  <c r="D112" i="1"/>
  <c r="D74" i="1"/>
  <c r="D75" i="1"/>
  <c r="G16" i="1"/>
  <c r="H90" i="1"/>
  <c r="G90" i="1"/>
  <c r="F90" i="1"/>
  <c r="E90" i="1"/>
  <c r="D90" i="1"/>
  <c r="C90" i="1"/>
  <c r="H97" i="1"/>
  <c r="G97" i="1"/>
  <c r="F97" i="1"/>
  <c r="E97" i="1"/>
  <c r="D97" i="1"/>
  <c r="C97" i="1"/>
  <c r="E83" i="1"/>
  <c r="D83" i="1"/>
  <c r="C83" i="1"/>
  <c r="H59" i="1"/>
  <c r="E59" i="1"/>
  <c r="D59" i="1"/>
  <c r="H52" i="1"/>
  <c r="G52" i="1"/>
  <c r="F52" i="1"/>
  <c r="E52" i="1"/>
  <c r="D52" i="1"/>
  <c r="C52" i="1"/>
  <c r="G59" i="1"/>
  <c r="F59" i="1"/>
  <c r="C59" i="1"/>
  <c r="E45" i="1"/>
  <c r="D109" i="1" s="1"/>
  <c r="D45" i="1"/>
  <c r="C45" i="1"/>
  <c r="G23" i="1"/>
  <c r="F23" i="1"/>
  <c r="E23" i="1"/>
  <c r="D23" i="1"/>
  <c r="C23" i="1"/>
  <c r="F16" i="1"/>
  <c r="H16" i="1"/>
  <c r="E16" i="1"/>
  <c r="D16" i="1"/>
  <c r="C16" i="1"/>
  <c r="D9" i="1"/>
  <c r="E9" i="1"/>
  <c r="C9" i="1"/>
  <c r="C64" i="1"/>
  <c r="J56" i="1"/>
  <c r="K50" i="1"/>
  <c r="J49" i="1"/>
  <c r="K43" i="1"/>
  <c r="J42" i="1"/>
  <c r="K21" i="1"/>
  <c r="K14" i="1"/>
  <c r="K7" i="1"/>
  <c r="E8" i="13" l="1"/>
  <c r="D8" i="13"/>
  <c r="I52" i="3"/>
  <c r="C6" i="21" s="1"/>
  <c r="C6" i="20"/>
  <c r="F6" i="18"/>
  <c r="C7" i="19"/>
  <c r="F7" i="19" s="1"/>
  <c r="H54" i="3"/>
  <c r="E6" i="19"/>
  <c r="E167" i="12"/>
  <c r="E166" i="6"/>
  <c r="E169" i="10"/>
  <c r="K181" i="10"/>
  <c r="G181" i="12"/>
  <c r="E167" i="11"/>
  <c r="E167" i="6"/>
  <c r="E170" i="6"/>
  <c r="E167" i="10"/>
  <c r="E166" i="11"/>
  <c r="E169" i="6"/>
  <c r="I181" i="10"/>
  <c r="J174" i="6"/>
  <c r="E170" i="10"/>
  <c r="E166" i="10"/>
  <c r="F181" i="10"/>
  <c r="F180" i="6"/>
  <c r="I181" i="6"/>
  <c r="K181" i="11"/>
  <c r="K181" i="12"/>
  <c r="K180" i="6"/>
  <c r="H180" i="6"/>
  <c r="I174" i="6"/>
  <c r="G180" i="6"/>
  <c r="E80" i="6"/>
  <c r="E83" i="6" s="1"/>
  <c r="E178" i="10"/>
  <c r="E30" i="6"/>
  <c r="E33" i="6" s="1"/>
  <c r="E110" i="10"/>
  <c r="H181" i="11"/>
  <c r="F181" i="12"/>
  <c r="J181" i="6"/>
  <c r="H181" i="10"/>
  <c r="G181" i="10"/>
  <c r="I181" i="11"/>
  <c r="H181" i="12"/>
  <c r="J180" i="6"/>
  <c r="F174" i="6"/>
  <c r="E177" i="10"/>
  <c r="F181" i="6"/>
  <c r="H181" i="6"/>
  <c r="K181" i="6"/>
  <c r="J181" i="11"/>
  <c r="I181" i="12"/>
  <c r="E37" i="6"/>
  <c r="E176" i="6" s="1"/>
  <c r="E175" i="6"/>
  <c r="E177" i="6"/>
  <c r="E37" i="11"/>
  <c r="E176" i="11" s="1"/>
  <c r="E175" i="11"/>
  <c r="E37" i="12"/>
  <c r="E176" i="12" s="1"/>
  <c r="E175" i="12"/>
  <c r="F181" i="11"/>
  <c r="G181" i="6"/>
  <c r="J181" i="10"/>
  <c r="G181" i="11"/>
  <c r="J181" i="12"/>
  <c r="K174" i="6"/>
  <c r="H174" i="6"/>
  <c r="I180" i="6"/>
  <c r="G174" i="6"/>
  <c r="E178" i="6"/>
  <c r="E37" i="10"/>
  <c r="E176" i="10" s="1"/>
  <c r="E175" i="10"/>
  <c r="E70" i="11"/>
  <c r="E73" i="11" s="1"/>
  <c r="E120" i="12"/>
  <c r="E123" i="12" s="1"/>
  <c r="E120" i="11"/>
  <c r="E123" i="11" s="1"/>
  <c r="E160" i="12"/>
  <c r="E163" i="12" s="1"/>
  <c r="E153" i="12"/>
  <c r="G129" i="12"/>
  <c r="G152" i="12"/>
  <c r="G159" i="12"/>
  <c r="G158" i="12"/>
  <c r="G151" i="12"/>
  <c r="F160" i="12"/>
  <c r="F163" i="12" s="1"/>
  <c r="F153" i="12"/>
  <c r="H128" i="12"/>
  <c r="G149" i="12"/>
  <c r="G150" i="12" s="1"/>
  <c r="G156" i="12"/>
  <c r="G157" i="12" s="1"/>
  <c r="G88" i="12"/>
  <c r="F109" i="12"/>
  <c r="F110" i="12" s="1"/>
  <c r="F116" i="12"/>
  <c r="F117" i="12" s="1"/>
  <c r="F89" i="12"/>
  <c r="F111" i="12"/>
  <c r="F112" i="12"/>
  <c r="F118" i="12"/>
  <c r="F119" i="12"/>
  <c r="E70" i="12"/>
  <c r="E113" i="12"/>
  <c r="E49" i="12"/>
  <c r="E79" i="12"/>
  <c r="E178" i="12" s="1"/>
  <c r="E72" i="12"/>
  <c r="E170" i="12" s="1"/>
  <c r="E71" i="12"/>
  <c r="E169" i="12" s="1"/>
  <c r="E78" i="12"/>
  <c r="E177" i="12" s="1"/>
  <c r="G48" i="12"/>
  <c r="F69" i="12"/>
  <c r="F70" i="12" s="1"/>
  <c r="F76" i="12"/>
  <c r="F77" i="12" s="1"/>
  <c r="G8" i="12"/>
  <c r="F29" i="12"/>
  <c r="F36" i="12"/>
  <c r="F9" i="12"/>
  <c r="F31" i="12"/>
  <c r="F38" i="12"/>
  <c r="E30" i="12"/>
  <c r="F32" i="12"/>
  <c r="E80" i="11"/>
  <c r="E83" i="11" s="1"/>
  <c r="F9" i="11"/>
  <c r="F31" i="11"/>
  <c r="F38" i="11"/>
  <c r="E30" i="11"/>
  <c r="F39" i="11"/>
  <c r="F32" i="11"/>
  <c r="G8" i="11"/>
  <c r="F29" i="11"/>
  <c r="F36" i="11"/>
  <c r="G48" i="11"/>
  <c r="F69" i="11"/>
  <c r="F70" i="11" s="1"/>
  <c r="F76" i="11"/>
  <c r="F77" i="11" s="1"/>
  <c r="F49" i="11"/>
  <c r="F71" i="11"/>
  <c r="F78" i="11"/>
  <c r="F79" i="11"/>
  <c r="F72" i="11"/>
  <c r="E110" i="11"/>
  <c r="E113" i="11" s="1"/>
  <c r="G88" i="11"/>
  <c r="F109" i="11"/>
  <c r="F110" i="11" s="1"/>
  <c r="F116" i="11"/>
  <c r="F117" i="11" s="1"/>
  <c r="F89" i="11"/>
  <c r="F111" i="11"/>
  <c r="F118" i="11"/>
  <c r="F112" i="11"/>
  <c r="F119" i="11"/>
  <c r="E129" i="11"/>
  <c r="E159" i="11"/>
  <c r="E178" i="11" s="1"/>
  <c r="E151" i="11"/>
  <c r="E169" i="11" s="1"/>
  <c r="E152" i="11"/>
  <c r="E170" i="11" s="1"/>
  <c r="E158" i="11"/>
  <c r="E177" i="11" s="1"/>
  <c r="G128" i="11"/>
  <c r="F149" i="11"/>
  <c r="F150" i="11" s="1"/>
  <c r="F156" i="11"/>
  <c r="F157" i="11" s="1"/>
  <c r="E150" i="11"/>
  <c r="E113" i="10"/>
  <c r="E160" i="10"/>
  <c r="E163" i="10" s="1"/>
  <c r="G128" i="10"/>
  <c r="F149" i="10"/>
  <c r="F150" i="10" s="1"/>
  <c r="F156" i="10"/>
  <c r="F157" i="10" s="1"/>
  <c r="E150" i="10"/>
  <c r="E153" i="10" s="1"/>
  <c r="F129" i="10"/>
  <c r="F151" i="10"/>
  <c r="F152" i="10"/>
  <c r="F158" i="10"/>
  <c r="F159" i="10"/>
  <c r="E80" i="10"/>
  <c r="E83" i="10" s="1"/>
  <c r="G88" i="10"/>
  <c r="F109" i="10"/>
  <c r="F110" i="10" s="1"/>
  <c r="F116" i="10"/>
  <c r="F117" i="10" s="1"/>
  <c r="F89" i="10"/>
  <c r="F111" i="10"/>
  <c r="F118" i="10"/>
  <c r="F119" i="10"/>
  <c r="F112" i="10"/>
  <c r="E70" i="10"/>
  <c r="E73" i="10" s="1"/>
  <c r="E120" i="10"/>
  <c r="E123" i="10" s="1"/>
  <c r="F49" i="10"/>
  <c r="F71" i="10"/>
  <c r="F78" i="10"/>
  <c r="F72" i="10"/>
  <c r="F79" i="10"/>
  <c r="F178" i="10" s="1"/>
  <c r="G48" i="10"/>
  <c r="F69" i="10"/>
  <c r="F70" i="10" s="1"/>
  <c r="F76" i="10"/>
  <c r="F77" i="10" s="1"/>
  <c r="G8" i="10"/>
  <c r="F29" i="10"/>
  <c r="F36" i="10"/>
  <c r="E30" i="10"/>
  <c r="F31" i="10"/>
  <c r="F38" i="10"/>
  <c r="F32" i="10"/>
  <c r="E160" i="6"/>
  <c r="E163" i="6" s="1"/>
  <c r="E120" i="6"/>
  <c r="E123" i="6" s="1"/>
  <c r="F129" i="6"/>
  <c r="F151" i="6"/>
  <c r="F158" i="6"/>
  <c r="F159" i="6"/>
  <c r="F152" i="6"/>
  <c r="G128" i="6"/>
  <c r="F149" i="6"/>
  <c r="F150" i="6" s="1"/>
  <c r="F156" i="6"/>
  <c r="F157" i="6" s="1"/>
  <c r="E150" i="6"/>
  <c r="E153" i="6" s="1"/>
  <c r="G88" i="6"/>
  <c r="F109" i="6"/>
  <c r="F110" i="6" s="1"/>
  <c r="E70" i="6"/>
  <c r="E73" i="6" s="1"/>
  <c r="E110" i="6"/>
  <c r="E113" i="6" s="1"/>
  <c r="F116" i="6"/>
  <c r="F117" i="6" s="1"/>
  <c r="F37" i="6"/>
  <c r="F89" i="6"/>
  <c r="F111" i="6"/>
  <c r="F119" i="6"/>
  <c r="F112" i="6"/>
  <c r="F118" i="6"/>
  <c r="F38" i="6"/>
  <c r="F31" i="6"/>
  <c r="G48" i="6"/>
  <c r="F69" i="6"/>
  <c r="F70" i="6" s="1"/>
  <c r="F39" i="6"/>
  <c r="E40" i="6"/>
  <c r="F49" i="6"/>
  <c r="F71" i="6"/>
  <c r="F72" i="6"/>
  <c r="F79" i="6"/>
  <c r="F78" i="6"/>
  <c r="F76" i="6"/>
  <c r="F77" i="6" s="1"/>
  <c r="G8" i="6"/>
  <c r="G36" i="6" s="1"/>
  <c r="F29" i="6"/>
  <c r="F9" i="10"/>
  <c r="G87" i="12"/>
  <c r="G87" i="6"/>
  <c r="G7" i="12"/>
  <c r="G87" i="11"/>
  <c r="G7" i="11"/>
  <c r="G47" i="11"/>
  <c r="F127" i="11"/>
  <c r="G127" i="10"/>
  <c r="G87" i="10"/>
  <c r="G47" i="10"/>
  <c r="G7" i="10"/>
  <c r="C8" i="13"/>
  <c r="E68" i="13"/>
  <c r="E72" i="13"/>
  <c r="E76" i="13"/>
  <c r="E80" i="13"/>
  <c r="E84" i="13"/>
  <c r="E88" i="13"/>
  <c r="E92" i="13"/>
  <c r="E96" i="13"/>
  <c r="E100" i="13"/>
  <c r="E104" i="13"/>
  <c r="E108" i="13"/>
  <c r="E65" i="13"/>
  <c r="E69" i="13"/>
  <c r="E73" i="13"/>
  <c r="E77" i="13"/>
  <c r="E81" i="13"/>
  <c r="E85" i="13"/>
  <c r="E89" i="13"/>
  <c r="E93" i="13"/>
  <c r="E97" i="13"/>
  <c r="E101" i="13"/>
  <c r="E105" i="13"/>
  <c r="E64" i="13"/>
  <c r="E70" i="13"/>
  <c r="E78" i="13"/>
  <c r="E86" i="13"/>
  <c r="E94" i="13"/>
  <c r="E102" i="13"/>
  <c r="E71" i="13"/>
  <c r="E79" i="13"/>
  <c r="E87" i="13"/>
  <c r="E95" i="13"/>
  <c r="E103" i="13"/>
  <c r="E74" i="13"/>
  <c r="E90" i="13"/>
  <c r="E106" i="13"/>
  <c r="E67" i="13"/>
  <c r="E83" i="13"/>
  <c r="E99" i="13"/>
  <c r="E91" i="13"/>
  <c r="D64" i="13"/>
  <c r="E98" i="13"/>
  <c r="E75" i="13"/>
  <c r="E107" i="13"/>
  <c r="E82" i="13"/>
  <c r="E66" i="13"/>
  <c r="C64" i="13"/>
  <c r="G47" i="6"/>
  <c r="G7" i="6"/>
  <c r="G127" i="6"/>
  <c r="C66" i="13"/>
  <c r="D67" i="13"/>
  <c r="C70" i="13"/>
  <c r="D71" i="13"/>
  <c r="C74" i="13"/>
  <c r="D75" i="13"/>
  <c r="C78" i="13"/>
  <c r="D79" i="13"/>
  <c r="D83" i="13"/>
  <c r="C86" i="13"/>
  <c r="D87" i="13"/>
  <c r="C90" i="13"/>
  <c r="D91" i="13"/>
  <c r="D95" i="13"/>
  <c r="C98" i="13"/>
  <c r="D99" i="13"/>
  <c r="C102" i="13"/>
  <c r="D103" i="13"/>
  <c r="C106" i="13"/>
  <c r="D107" i="13"/>
  <c r="D69" i="13"/>
  <c r="C72" i="13"/>
  <c r="D77" i="13"/>
  <c r="C80" i="13"/>
  <c r="D85" i="13"/>
  <c r="C88" i="13"/>
  <c r="D93" i="13"/>
  <c r="C96" i="13"/>
  <c r="D101" i="13"/>
  <c r="C67" i="13"/>
  <c r="D68" i="13"/>
  <c r="C71" i="13"/>
  <c r="D80" i="13"/>
  <c r="C83" i="13"/>
  <c r="D88" i="13"/>
  <c r="C91" i="13"/>
  <c r="C65" i="13"/>
  <c r="D66" i="13"/>
  <c r="C69" i="13"/>
  <c r="D70" i="13"/>
  <c r="C73" i="13"/>
  <c r="D74" i="13"/>
  <c r="C77" i="13"/>
  <c r="D78" i="13"/>
  <c r="C81" i="13"/>
  <c r="D82" i="13"/>
  <c r="C85" i="13"/>
  <c r="D86" i="13"/>
  <c r="C89" i="13"/>
  <c r="D90" i="13"/>
  <c r="C93" i="13"/>
  <c r="D94" i="13"/>
  <c r="C97" i="13"/>
  <c r="D98" i="13"/>
  <c r="C101" i="13"/>
  <c r="D102" i="13"/>
  <c r="C105" i="13"/>
  <c r="D106" i="13"/>
  <c r="D65" i="13"/>
  <c r="C68" i="13"/>
  <c r="D73" i="13"/>
  <c r="C76" i="13"/>
  <c r="D81" i="13"/>
  <c r="C84" i="13"/>
  <c r="D89" i="13"/>
  <c r="C92" i="13"/>
  <c r="D97" i="13"/>
  <c r="C100" i="13"/>
  <c r="D105" i="13"/>
  <c r="C108" i="13"/>
  <c r="D72" i="13"/>
  <c r="C75" i="13"/>
  <c r="D76" i="13"/>
  <c r="C79" i="13"/>
  <c r="D84" i="13"/>
  <c r="C87" i="13"/>
  <c r="D92" i="13"/>
  <c r="C99" i="13"/>
  <c r="D104" i="13"/>
  <c r="C95" i="13"/>
  <c r="D100" i="13"/>
  <c r="D96" i="13"/>
  <c r="C107" i="13"/>
  <c r="C103" i="13"/>
  <c r="D108" i="13"/>
  <c r="F7" i="13"/>
  <c r="I107" i="12"/>
  <c r="F47" i="12"/>
  <c r="H127" i="12"/>
  <c r="O134" i="1"/>
  <c r="O161" i="1"/>
  <c r="O175" i="1"/>
  <c r="O208" i="1"/>
  <c r="O168" i="1"/>
  <c r="D106" i="1"/>
  <c r="C62" i="1"/>
  <c r="O42" i="1"/>
  <c r="C63" i="1"/>
  <c r="O49" i="1"/>
  <c r="O56" i="1"/>
  <c r="J94" i="1"/>
  <c r="O94" i="1" s="1"/>
  <c r="J87" i="1"/>
  <c r="O87" i="1" s="1"/>
  <c r="J80" i="1"/>
  <c r="O80" i="1" s="1"/>
  <c r="C7" i="20" l="1"/>
  <c r="F6" i="19"/>
  <c r="I54" i="3"/>
  <c r="E6" i="21" s="1"/>
  <c r="E7" i="21" s="1"/>
  <c r="E6" i="20"/>
  <c r="E7" i="20" s="1"/>
  <c r="C7" i="21"/>
  <c r="F170" i="6"/>
  <c r="E40" i="11"/>
  <c r="F30" i="10"/>
  <c r="F168" i="10" s="1"/>
  <c r="F167" i="10"/>
  <c r="F169" i="10"/>
  <c r="F30" i="6"/>
  <c r="F168" i="6" s="1"/>
  <c r="F167" i="6"/>
  <c r="F169" i="6"/>
  <c r="E33" i="10"/>
  <c r="E171" i="10" s="1"/>
  <c r="E168" i="10"/>
  <c r="E40" i="12"/>
  <c r="F30" i="12"/>
  <c r="F168" i="12" s="1"/>
  <c r="F167" i="12"/>
  <c r="E171" i="6"/>
  <c r="F170" i="10"/>
  <c r="F30" i="11"/>
  <c r="F168" i="11" s="1"/>
  <c r="F167" i="11"/>
  <c r="E33" i="11"/>
  <c r="E168" i="11"/>
  <c r="E33" i="12"/>
  <c r="E168" i="12"/>
  <c r="E168" i="6"/>
  <c r="F177" i="10"/>
  <c r="E43" i="6"/>
  <c r="E182" i="6" s="1"/>
  <c r="E187" i="6" s="1"/>
  <c r="E188" i="6" s="1"/>
  <c r="F186" i="6" s="1"/>
  <c r="E179" i="6"/>
  <c r="E43" i="11"/>
  <c r="G37" i="6"/>
  <c r="F178" i="6"/>
  <c r="F177" i="6"/>
  <c r="F37" i="10"/>
  <c r="F176" i="10" s="1"/>
  <c r="F175" i="10"/>
  <c r="F37" i="11"/>
  <c r="F176" i="11" s="1"/>
  <c r="F175" i="11"/>
  <c r="E40" i="10"/>
  <c r="E43" i="12"/>
  <c r="F175" i="6"/>
  <c r="F176" i="6"/>
  <c r="F37" i="12"/>
  <c r="F176" i="12" s="1"/>
  <c r="F175" i="12"/>
  <c r="E160" i="11"/>
  <c r="E163" i="11" s="1"/>
  <c r="E73" i="12"/>
  <c r="G153" i="12"/>
  <c r="G160" i="12"/>
  <c r="G163" i="12" s="1"/>
  <c r="H129" i="12"/>
  <c r="H158" i="12"/>
  <c r="H151" i="12"/>
  <c r="H159" i="12"/>
  <c r="H152" i="12"/>
  <c r="I128" i="12"/>
  <c r="H149" i="12"/>
  <c r="H150" i="12" s="1"/>
  <c r="H156" i="12"/>
  <c r="H157" i="12" s="1"/>
  <c r="E80" i="12"/>
  <c r="E83" i="12" s="1"/>
  <c r="F120" i="12"/>
  <c r="F123" i="12" s="1"/>
  <c r="G89" i="12"/>
  <c r="G112" i="12"/>
  <c r="G118" i="12"/>
  <c r="G119" i="12"/>
  <c r="G111" i="12"/>
  <c r="F113" i="12"/>
  <c r="H88" i="12"/>
  <c r="G109" i="12"/>
  <c r="G110" i="12" s="1"/>
  <c r="G116" i="12"/>
  <c r="G117" i="12" s="1"/>
  <c r="F49" i="12"/>
  <c r="F71" i="12"/>
  <c r="F169" i="12" s="1"/>
  <c r="F78" i="12"/>
  <c r="F177" i="12" s="1"/>
  <c r="F79" i="12"/>
  <c r="F178" i="12" s="1"/>
  <c r="F72" i="12"/>
  <c r="F170" i="12" s="1"/>
  <c r="H48" i="12"/>
  <c r="G69" i="12"/>
  <c r="G70" i="12" s="1"/>
  <c r="G76" i="12"/>
  <c r="G77" i="12" s="1"/>
  <c r="G9" i="12"/>
  <c r="G32" i="12"/>
  <c r="G39" i="12"/>
  <c r="G31" i="12"/>
  <c r="G38" i="12"/>
  <c r="H87" i="12"/>
  <c r="H8" i="12"/>
  <c r="G29" i="12"/>
  <c r="G36" i="12"/>
  <c r="G9" i="11"/>
  <c r="G32" i="11"/>
  <c r="G38" i="11"/>
  <c r="G39" i="11"/>
  <c r="G31" i="11"/>
  <c r="H8" i="11"/>
  <c r="G29" i="11"/>
  <c r="G36" i="11"/>
  <c r="H48" i="11"/>
  <c r="G69" i="11"/>
  <c r="G70" i="11" s="1"/>
  <c r="G76" i="11"/>
  <c r="G77" i="11" s="1"/>
  <c r="F80" i="11"/>
  <c r="F83" i="11" s="1"/>
  <c r="G49" i="11"/>
  <c r="G72" i="11"/>
  <c r="G79" i="11"/>
  <c r="G78" i="11"/>
  <c r="G71" i="11"/>
  <c r="F73" i="11"/>
  <c r="F120" i="11"/>
  <c r="F123" i="11" s="1"/>
  <c r="G89" i="11"/>
  <c r="G112" i="11"/>
  <c r="G119" i="11"/>
  <c r="G118" i="11"/>
  <c r="G111" i="11"/>
  <c r="F113" i="11"/>
  <c r="H88" i="11"/>
  <c r="G109" i="11"/>
  <c r="G110" i="11" s="1"/>
  <c r="G116" i="11"/>
  <c r="G117" i="11" s="1"/>
  <c r="F129" i="11"/>
  <c r="F151" i="11"/>
  <c r="F169" i="11" s="1"/>
  <c r="F159" i="11"/>
  <c r="F178" i="11" s="1"/>
  <c r="F152" i="11"/>
  <c r="F170" i="11" s="1"/>
  <c r="F158" i="11"/>
  <c r="F177" i="11" s="1"/>
  <c r="E153" i="11"/>
  <c r="H128" i="11"/>
  <c r="G149" i="11"/>
  <c r="G150" i="11" s="1"/>
  <c r="G156" i="11"/>
  <c r="G157" i="11" s="1"/>
  <c r="F160" i="10"/>
  <c r="F163" i="10" s="1"/>
  <c r="G129" i="10"/>
  <c r="G152" i="10"/>
  <c r="G158" i="10"/>
  <c r="G159" i="10"/>
  <c r="G151" i="10"/>
  <c r="F153" i="10"/>
  <c r="F73" i="10"/>
  <c r="H128" i="10"/>
  <c r="G149" i="10"/>
  <c r="G150" i="10" s="1"/>
  <c r="G156" i="10"/>
  <c r="G157" i="10" s="1"/>
  <c r="F120" i="10"/>
  <c r="F123" i="10" s="1"/>
  <c r="G89" i="10"/>
  <c r="G112" i="10"/>
  <c r="G119" i="10"/>
  <c r="G111" i="10"/>
  <c r="G118" i="10"/>
  <c r="F113" i="10"/>
  <c r="H88" i="10"/>
  <c r="G109" i="10"/>
  <c r="G110" i="10" s="1"/>
  <c r="G116" i="10"/>
  <c r="G117" i="10" s="1"/>
  <c r="H48" i="10"/>
  <c r="G69" i="10"/>
  <c r="G70" i="10" s="1"/>
  <c r="G76" i="10"/>
  <c r="G77" i="10" s="1"/>
  <c r="G49" i="10"/>
  <c r="G72" i="10"/>
  <c r="G79" i="10"/>
  <c r="G71" i="10"/>
  <c r="G78" i="10"/>
  <c r="F80" i="10"/>
  <c r="F83" i="10" s="1"/>
  <c r="F33" i="10"/>
  <c r="G9" i="10"/>
  <c r="G32" i="10"/>
  <c r="G39" i="10"/>
  <c r="G31" i="10"/>
  <c r="G38" i="10"/>
  <c r="H8" i="10"/>
  <c r="G29" i="10"/>
  <c r="G36" i="10"/>
  <c r="F160" i="6"/>
  <c r="F163" i="6" s="1"/>
  <c r="G129" i="6"/>
  <c r="G152" i="6"/>
  <c r="G159" i="6"/>
  <c r="G158" i="6"/>
  <c r="G151" i="6"/>
  <c r="H128" i="6"/>
  <c r="G149" i="6"/>
  <c r="G150" i="6" s="1"/>
  <c r="G156" i="6"/>
  <c r="G157" i="6" s="1"/>
  <c r="F153" i="6"/>
  <c r="G89" i="6"/>
  <c r="G112" i="6"/>
  <c r="G111" i="6"/>
  <c r="G118" i="6"/>
  <c r="G119" i="6"/>
  <c r="F113" i="6"/>
  <c r="F120" i="6"/>
  <c r="F123" i="6" s="1"/>
  <c r="H88" i="6"/>
  <c r="G109" i="6"/>
  <c r="G110" i="6" s="1"/>
  <c r="G116" i="6"/>
  <c r="G117" i="6" s="1"/>
  <c r="F80" i="6"/>
  <c r="F83" i="6" s="1"/>
  <c r="F40" i="6"/>
  <c r="H48" i="6"/>
  <c r="G69" i="6"/>
  <c r="G70" i="6" s="1"/>
  <c r="G76" i="6"/>
  <c r="G77" i="6" s="1"/>
  <c r="G9" i="6"/>
  <c r="G31" i="6"/>
  <c r="G38" i="6"/>
  <c r="G39" i="6"/>
  <c r="G32" i="6"/>
  <c r="G49" i="6"/>
  <c r="G72" i="6"/>
  <c r="G78" i="6"/>
  <c r="G79" i="6"/>
  <c r="G71" i="6"/>
  <c r="F73" i="6"/>
  <c r="H8" i="6"/>
  <c r="H36" i="6" s="1"/>
  <c r="G29" i="6"/>
  <c r="H87" i="11"/>
  <c r="G127" i="11"/>
  <c r="H87" i="6"/>
  <c r="H7" i="12"/>
  <c r="H7" i="11"/>
  <c r="H47" i="11"/>
  <c r="H127" i="10"/>
  <c r="H87" i="10"/>
  <c r="H47" i="10"/>
  <c r="H7" i="10"/>
  <c r="F8" i="13"/>
  <c r="H47" i="6"/>
  <c r="H7" i="6"/>
  <c r="H127" i="6"/>
  <c r="K107" i="12"/>
  <c r="J107" i="12"/>
  <c r="G47" i="12"/>
  <c r="I127" i="12"/>
  <c r="C32" i="1"/>
  <c r="C33" i="1"/>
  <c r="J20" i="1"/>
  <c r="O20" i="1" s="1"/>
  <c r="J13" i="1"/>
  <c r="O13" i="1" s="1"/>
  <c r="J6" i="1"/>
  <c r="O6" i="1" s="1"/>
  <c r="F7" i="21" l="1"/>
  <c r="F6" i="21"/>
  <c r="F6" i="20"/>
  <c r="F7" i="20"/>
  <c r="F33" i="6"/>
  <c r="F171" i="6" s="1"/>
  <c r="E171" i="12"/>
  <c r="G169" i="10"/>
  <c r="F171" i="10"/>
  <c r="E179" i="12"/>
  <c r="G170" i="6"/>
  <c r="G170" i="10"/>
  <c r="F33" i="12"/>
  <c r="E182" i="11"/>
  <c r="E187" i="11" s="1"/>
  <c r="G30" i="12"/>
  <c r="G168" i="12" s="1"/>
  <c r="G167" i="12"/>
  <c r="F33" i="11"/>
  <c r="E171" i="11"/>
  <c r="G30" i="6"/>
  <c r="G168" i="6" s="1"/>
  <c r="G167" i="6"/>
  <c r="G169" i="6"/>
  <c r="G30" i="10"/>
  <c r="G168" i="10" s="1"/>
  <c r="G167" i="10"/>
  <c r="G30" i="11"/>
  <c r="G168" i="11" s="1"/>
  <c r="G167" i="11"/>
  <c r="F40" i="12"/>
  <c r="F43" i="12" s="1"/>
  <c r="F40" i="10"/>
  <c r="F179" i="10" s="1"/>
  <c r="F40" i="11"/>
  <c r="F43" i="11" s="1"/>
  <c r="G178" i="6"/>
  <c r="G177" i="10"/>
  <c r="G37" i="11"/>
  <c r="G176" i="11" s="1"/>
  <c r="G175" i="11"/>
  <c r="G177" i="6"/>
  <c r="G37" i="10"/>
  <c r="G176" i="10" s="1"/>
  <c r="G175" i="10"/>
  <c r="E43" i="10"/>
  <c r="E182" i="10" s="1"/>
  <c r="E187" i="10" s="1"/>
  <c r="E179" i="10"/>
  <c r="G176" i="6"/>
  <c r="G37" i="12"/>
  <c r="G176" i="12" s="1"/>
  <c r="G175" i="12"/>
  <c r="G175" i="6"/>
  <c r="G178" i="10"/>
  <c r="H37" i="6"/>
  <c r="F43" i="6"/>
  <c r="F182" i="6" s="1"/>
  <c r="F187" i="6" s="1"/>
  <c r="F188" i="6" s="1"/>
  <c r="G186" i="6" s="1"/>
  <c r="F179" i="6"/>
  <c r="E182" i="12"/>
  <c r="E187" i="12" s="1"/>
  <c r="E179" i="11"/>
  <c r="F160" i="11"/>
  <c r="F163" i="11" s="1"/>
  <c r="H160" i="12"/>
  <c r="H163" i="12" s="1"/>
  <c r="H153" i="12"/>
  <c r="F73" i="12"/>
  <c r="F80" i="12"/>
  <c r="F83" i="12" s="1"/>
  <c r="G113" i="12"/>
  <c r="I129" i="12"/>
  <c r="I159" i="12"/>
  <c r="I152" i="12"/>
  <c r="I151" i="12"/>
  <c r="I158" i="12"/>
  <c r="J128" i="12"/>
  <c r="I149" i="12"/>
  <c r="I150" i="12" s="1"/>
  <c r="I156" i="12"/>
  <c r="I157" i="12" s="1"/>
  <c r="H89" i="12"/>
  <c r="H118" i="12"/>
  <c r="H111" i="12"/>
  <c r="H119" i="12"/>
  <c r="H112" i="12"/>
  <c r="I87" i="12"/>
  <c r="I88" i="12"/>
  <c r="H109" i="12"/>
  <c r="H110" i="12" s="1"/>
  <c r="H116" i="12"/>
  <c r="H117" i="12" s="1"/>
  <c r="G120" i="12"/>
  <c r="G123" i="12" s="1"/>
  <c r="G49" i="12"/>
  <c r="G72" i="12"/>
  <c r="G170" i="12" s="1"/>
  <c r="G79" i="12"/>
  <c r="G178" i="12" s="1"/>
  <c r="G71" i="12"/>
  <c r="G169" i="12" s="1"/>
  <c r="G78" i="12"/>
  <c r="G177" i="12" s="1"/>
  <c r="I48" i="12"/>
  <c r="H69" i="12"/>
  <c r="H70" i="12" s="1"/>
  <c r="H76" i="12"/>
  <c r="H77" i="12" s="1"/>
  <c r="H9" i="12"/>
  <c r="H38" i="12"/>
  <c r="H31" i="12"/>
  <c r="H32" i="12"/>
  <c r="H39" i="12"/>
  <c r="I8" i="12"/>
  <c r="H29" i="12"/>
  <c r="H36" i="12"/>
  <c r="H9" i="11"/>
  <c r="H38" i="11"/>
  <c r="H39" i="11"/>
  <c r="H31" i="11"/>
  <c r="H32" i="11"/>
  <c r="G120" i="11"/>
  <c r="G123" i="11" s="1"/>
  <c r="I8" i="11"/>
  <c r="H29" i="11"/>
  <c r="H36" i="11"/>
  <c r="I48" i="11"/>
  <c r="H69" i="11"/>
  <c r="H70" i="11" s="1"/>
  <c r="H76" i="11"/>
  <c r="H77" i="11" s="1"/>
  <c r="H49" i="11"/>
  <c r="H78" i="11"/>
  <c r="H79" i="11"/>
  <c r="H71" i="11"/>
  <c r="H72" i="11"/>
  <c r="G80" i="11"/>
  <c r="G83" i="11" s="1"/>
  <c r="G73" i="11"/>
  <c r="I87" i="11"/>
  <c r="H118" i="11"/>
  <c r="H119" i="11"/>
  <c r="H111" i="11"/>
  <c r="H112" i="11"/>
  <c r="F153" i="11"/>
  <c r="I88" i="11"/>
  <c r="H109" i="11"/>
  <c r="H110" i="11" s="1"/>
  <c r="H116" i="11"/>
  <c r="H117" i="11" s="1"/>
  <c r="G113" i="11"/>
  <c r="I128" i="11"/>
  <c r="H149" i="11"/>
  <c r="H150" i="11" s="1"/>
  <c r="H156" i="11"/>
  <c r="H157" i="11" s="1"/>
  <c r="H127" i="11"/>
  <c r="H129" i="11" s="1"/>
  <c r="G152" i="11"/>
  <c r="G170" i="11" s="1"/>
  <c r="G151" i="11"/>
  <c r="G169" i="11" s="1"/>
  <c r="G158" i="11"/>
  <c r="G177" i="11" s="1"/>
  <c r="G159" i="11"/>
  <c r="G178" i="11" s="1"/>
  <c r="G153" i="10"/>
  <c r="G120" i="10"/>
  <c r="G123" i="10" s="1"/>
  <c r="I128" i="10"/>
  <c r="H149" i="10"/>
  <c r="H150" i="10" s="1"/>
  <c r="H156" i="10"/>
  <c r="H157" i="10" s="1"/>
  <c r="G160" i="10"/>
  <c r="G163" i="10" s="1"/>
  <c r="H129" i="10"/>
  <c r="H158" i="10"/>
  <c r="H159" i="10"/>
  <c r="H151" i="10"/>
  <c r="H152" i="10"/>
  <c r="H89" i="10"/>
  <c r="H118" i="10"/>
  <c r="H112" i="10"/>
  <c r="H119" i="10"/>
  <c r="H111" i="10"/>
  <c r="G73" i="10"/>
  <c r="I88" i="10"/>
  <c r="H109" i="10"/>
  <c r="H110" i="10" s="1"/>
  <c r="H116" i="10"/>
  <c r="H117" i="10" s="1"/>
  <c r="G113" i="10"/>
  <c r="H49" i="10"/>
  <c r="H78" i="10"/>
  <c r="H72" i="10"/>
  <c r="H79" i="10"/>
  <c r="H71" i="10"/>
  <c r="I48" i="10"/>
  <c r="H69" i="10"/>
  <c r="H70" i="10" s="1"/>
  <c r="H76" i="10"/>
  <c r="H77" i="10" s="1"/>
  <c r="G80" i="10"/>
  <c r="G83" i="10" s="1"/>
  <c r="H9" i="10"/>
  <c r="H38" i="10"/>
  <c r="H31" i="10"/>
  <c r="H32" i="10"/>
  <c r="H39" i="10"/>
  <c r="I8" i="10"/>
  <c r="H29" i="10"/>
  <c r="H36" i="10"/>
  <c r="G120" i="6"/>
  <c r="G123" i="6" s="1"/>
  <c r="G153" i="6"/>
  <c r="G160" i="6"/>
  <c r="G163" i="6" s="1"/>
  <c r="I128" i="6"/>
  <c r="H149" i="6"/>
  <c r="H150" i="6" s="1"/>
  <c r="H156" i="6"/>
  <c r="H157" i="6" s="1"/>
  <c r="H129" i="6"/>
  <c r="H158" i="6"/>
  <c r="H151" i="6"/>
  <c r="H159" i="6"/>
  <c r="H152" i="6"/>
  <c r="H89" i="6"/>
  <c r="H118" i="6"/>
  <c r="H112" i="6"/>
  <c r="H119" i="6"/>
  <c r="H111" i="6"/>
  <c r="G40" i="6"/>
  <c r="G113" i="6"/>
  <c r="I88" i="6"/>
  <c r="H109" i="6"/>
  <c r="H110" i="6" s="1"/>
  <c r="H116" i="6"/>
  <c r="H117" i="6" s="1"/>
  <c r="G80" i="6"/>
  <c r="G83" i="6" s="1"/>
  <c r="G73" i="6"/>
  <c r="H9" i="6"/>
  <c r="H39" i="6"/>
  <c r="H31" i="6"/>
  <c r="H32" i="6"/>
  <c r="H38" i="6"/>
  <c r="H78" i="6"/>
  <c r="H79" i="6"/>
  <c r="H72" i="6"/>
  <c r="H71" i="6"/>
  <c r="I48" i="6"/>
  <c r="H69" i="6"/>
  <c r="H70" i="6" s="1"/>
  <c r="H76" i="6"/>
  <c r="H77" i="6" s="1"/>
  <c r="I8" i="6"/>
  <c r="I36" i="6" s="1"/>
  <c r="H29" i="6"/>
  <c r="H89" i="11"/>
  <c r="G129" i="11"/>
  <c r="I87" i="6"/>
  <c r="I47" i="6"/>
  <c r="H49" i="6"/>
  <c r="I7" i="12"/>
  <c r="I7" i="11"/>
  <c r="I47" i="11"/>
  <c r="I127" i="10"/>
  <c r="I87" i="10"/>
  <c r="I47" i="10"/>
  <c r="I7" i="10"/>
  <c r="I127" i="6"/>
  <c r="I7" i="6"/>
  <c r="H47" i="12"/>
  <c r="J127" i="12"/>
  <c r="C31" i="1"/>
  <c r="G33" i="10" l="1"/>
  <c r="G171" i="10" s="1"/>
  <c r="G33" i="11"/>
  <c r="H169" i="6"/>
  <c r="H169" i="10"/>
  <c r="F171" i="12"/>
  <c r="F171" i="11"/>
  <c r="H30" i="6"/>
  <c r="H168" i="6" s="1"/>
  <c r="H167" i="6"/>
  <c r="H30" i="12"/>
  <c r="H168" i="12" s="1"/>
  <c r="H167" i="12"/>
  <c r="H30" i="11"/>
  <c r="H168" i="11" s="1"/>
  <c r="H167" i="11"/>
  <c r="G40" i="11"/>
  <c r="G43" i="11" s="1"/>
  <c r="G33" i="12"/>
  <c r="G33" i="6"/>
  <c r="G171" i="6" s="1"/>
  <c r="H170" i="6"/>
  <c r="H30" i="10"/>
  <c r="H168" i="10" s="1"/>
  <c r="H167" i="10"/>
  <c r="H170" i="10"/>
  <c r="F43" i="10"/>
  <c r="F182" i="10" s="1"/>
  <c r="F187" i="10" s="1"/>
  <c r="G40" i="12"/>
  <c r="G43" i="12" s="1"/>
  <c r="G40" i="10"/>
  <c r="G43" i="10" s="1"/>
  <c r="G182" i="10" s="1"/>
  <c r="G187" i="10" s="1"/>
  <c r="H178" i="6"/>
  <c r="H177" i="10"/>
  <c r="F182" i="11"/>
  <c r="F187" i="11" s="1"/>
  <c r="I37" i="6"/>
  <c r="F182" i="12"/>
  <c r="F187" i="12" s="1"/>
  <c r="H37" i="12"/>
  <c r="H176" i="12" s="1"/>
  <c r="H175" i="12"/>
  <c r="H175" i="6"/>
  <c r="G43" i="6"/>
  <c r="G182" i="6" s="1"/>
  <c r="G187" i="6" s="1"/>
  <c r="G188" i="6" s="1"/>
  <c r="H186" i="6" s="1"/>
  <c r="G179" i="6"/>
  <c r="H176" i="6"/>
  <c r="H177" i="6"/>
  <c r="H37" i="10"/>
  <c r="H176" i="10" s="1"/>
  <c r="H175" i="10"/>
  <c r="H178" i="10"/>
  <c r="H37" i="11"/>
  <c r="H176" i="11" s="1"/>
  <c r="H175" i="11"/>
  <c r="F179" i="11"/>
  <c r="F179" i="12"/>
  <c r="J129" i="12"/>
  <c r="J151" i="12"/>
  <c r="J152" i="12"/>
  <c r="J158" i="12"/>
  <c r="J159" i="12"/>
  <c r="I160" i="12"/>
  <c r="I163" i="12" s="1"/>
  <c r="I153" i="12"/>
  <c r="K128" i="12"/>
  <c r="J149" i="12"/>
  <c r="J150" i="12" s="1"/>
  <c r="J156" i="12"/>
  <c r="J157" i="12" s="1"/>
  <c r="I89" i="12"/>
  <c r="I119" i="12"/>
  <c r="I112" i="12"/>
  <c r="I111" i="12"/>
  <c r="I118" i="12"/>
  <c r="G73" i="12"/>
  <c r="H120" i="12"/>
  <c r="H123" i="12" s="1"/>
  <c r="J87" i="12"/>
  <c r="K87" i="12" s="1"/>
  <c r="G80" i="12"/>
  <c r="G83" i="12" s="1"/>
  <c r="H113" i="12"/>
  <c r="J88" i="12"/>
  <c r="I109" i="12"/>
  <c r="I110" i="12" s="1"/>
  <c r="I116" i="12"/>
  <c r="I117" i="12" s="1"/>
  <c r="J48" i="12"/>
  <c r="I69" i="12"/>
  <c r="I70" i="12" s="1"/>
  <c r="I76" i="12"/>
  <c r="I77" i="12" s="1"/>
  <c r="H49" i="12"/>
  <c r="H78" i="12"/>
  <c r="H177" i="12" s="1"/>
  <c r="H79" i="12"/>
  <c r="H178" i="12" s="1"/>
  <c r="H71" i="12"/>
  <c r="H169" i="12" s="1"/>
  <c r="H72" i="12"/>
  <c r="H170" i="12" s="1"/>
  <c r="J8" i="12"/>
  <c r="I29" i="12"/>
  <c r="I36" i="12"/>
  <c r="I9" i="12"/>
  <c r="I39" i="12"/>
  <c r="I32" i="12"/>
  <c r="I31" i="12"/>
  <c r="I38" i="12"/>
  <c r="J87" i="11"/>
  <c r="J112" i="11" s="1"/>
  <c r="I9" i="11"/>
  <c r="I39" i="11"/>
  <c r="I31" i="11"/>
  <c r="I32" i="11"/>
  <c r="I38" i="11"/>
  <c r="J8" i="11"/>
  <c r="I36" i="11"/>
  <c r="I29" i="11"/>
  <c r="G160" i="11"/>
  <c r="G163" i="11" s="1"/>
  <c r="I49" i="11"/>
  <c r="I79" i="11"/>
  <c r="I71" i="11"/>
  <c r="I72" i="11"/>
  <c r="I78" i="11"/>
  <c r="J48" i="11"/>
  <c r="I69" i="11"/>
  <c r="I70" i="11" s="1"/>
  <c r="I76" i="11"/>
  <c r="I77" i="11" s="1"/>
  <c r="H113" i="11"/>
  <c r="H80" i="11"/>
  <c r="H83" i="11" s="1"/>
  <c r="G153" i="11"/>
  <c r="H73" i="11"/>
  <c r="J88" i="11"/>
  <c r="I109" i="11"/>
  <c r="I110" i="11" s="1"/>
  <c r="I116" i="11"/>
  <c r="I117" i="11" s="1"/>
  <c r="I127" i="11"/>
  <c r="J127" i="11" s="1"/>
  <c r="J158" i="11" s="1"/>
  <c r="H120" i="11"/>
  <c r="H123" i="11" s="1"/>
  <c r="I89" i="11"/>
  <c r="I119" i="11"/>
  <c r="I111" i="11"/>
  <c r="I112" i="11"/>
  <c r="I118" i="11"/>
  <c r="J128" i="11"/>
  <c r="I149" i="11"/>
  <c r="I150" i="11" s="1"/>
  <c r="I156" i="11"/>
  <c r="I157" i="11" s="1"/>
  <c r="H158" i="11"/>
  <c r="H177" i="11" s="1"/>
  <c r="H152" i="11"/>
  <c r="H170" i="11" s="1"/>
  <c r="H159" i="11"/>
  <c r="H178" i="11" s="1"/>
  <c r="H151" i="11"/>
  <c r="H169" i="11" s="1"/>
  <c r="H153" i="10"/>
  <c r="H160" i="10"/>
  <c r="H163" i="10" s="1"/>
  <c r="I129" i="10"/>
  <c r="I159" i="10"/>
  <c r="I151" i="10"/>
  <c r="I152" i="10"/>
  <c r="I158" i="10"/>
  <c r="H113" i="10"/>
  <c r="J128" i="10"/>
  <c r="I149" i="10"/>
  <c r="I150" i="10" s="1"/>
  <c r="I156" i="10"/>
  <c r="I157" i="10" s="1"/>
  <c r="I89" i="10"/>
  <c r="I119" i="10"/>
  <c r="I111" i="10"/>
  <c r="I118" i="10"/>
  <c r="I112" i="10"/>
  <c r="J88" i="10"/>
  <c r="I116" i="10"/>
  <c r="I117" i="10" s="1"/>
  <c r="I109" i="10"/>
  <c r="I110" i="10" s="1"/>
  <c r="H120" i="10"/>
  <c r="H123" i="10" s="1"/>
  <c r="H80" i="10"/>
  <c r="H83" i="10" s="1"/>
  <c r="H73" i="10"/>
  <c r="J48" i="10"/>
  <c r="I69" i="10"/>
  <c r="I70" i="10" s="1"/>
  <c r="I76" i="10"/>
  <c r="I77" i="10" s="1"/>
  <c r="I49" i="10"/>
  <c r="I79" i="10"/>
  <c r="I78" i="10"/>
  <c r="I71" i="10"/>
  <c r="I72" i="10"/>
  <c r="J8" i="10"/>
  <c r="I29" i="10"/>
  <c r="I36" i="10"/>
  <c r="I9" i="10"/>
  <c r="I39" i="10"/>
  <c r="I32" i="10"/>
  <c r="I38" i="10"/>
  <c r="I31" i="10"/>
  <c r="H40" i="6"/>
  <c r="H160" i="6"/>
  <c r="H163" i="6" s="1"/>
  <c r="H120" i="6"/>
  <c r="H123" i="6" s="1"/>
  <c r="H153" i="6"/>
  <c r="I129" i="6"/>
  <c r="I159" i="6"/>
  <c r="I152" i="6"/>
  <c r="I158" i="6"/>
  <c r="I151" i="6"/>
  <c r="J128" i="6"/>
  <c r="I149" i="6"/>
  <c r="I150" i="6" s="1"/>
  <c r="I156" i="6"/>
  <c r="I157" i="6" s="1"/>
  <c r="H113" i="6"/>
  <c r="I89" i="6"/>
  <c r="I119" i="6"/>
  <c r="I118" i="6"/>
  <c r="I111" i="6"/>
  <c r="I112" i="6"/>
  <c r="J88" i="6"/>
  <c r="I109" i="6"/>
  <c r="I110" i="6" s="1"/>
  <c r="I116" i="6"/>
  <c r="I117" i="6" s="1"/>
  <c r="H73" i="6"/>
  <c r="J48" i="6"/>
  <c r="I69" i="6"/>
  <c r="I70" i="6" s="1"/>
  <c r="I76" i="6"/>
  <c r="I77" i="6" s="1"/>
  <c r="I49" i="6"/>
  <c r="I79" i="6"/>
  <c r="I71" i="6"/>
  <c r="I78" i="6"/>
  <c r="I72" i="6"/>
  <c r="H80" i="6"/>
  <c r="H83" i="6" s="1"/>
  <c r="I9" i="6"/>
  <c r="I32" i="6"/>
  <c r="I39" i="6"/>
  <c r="I38" i="6"/>
  <c r="I31" i="6"/>
  <c r="J8" i="6"/>
  <c r="J36" i="6" s="1"/>
  <c r="I29" i="6"/>
  <c r="J87" i="6"/>
  <c r="J127" i="6"/>
  <c r="J47" i="6"/>
  <c r="J7" i="12"/>
  <c r="J7" i="11"/>
  <c r="J47" i="11"/>
  <c r="J127" i="10"/>
  <c r="J87" i="10"/>
  <c r="J47" i="10"/>
  <c r="J7" i="10"/>
  <c r="J7" i="6"/>
  <c r="I47" i="12"/>
  <c r="K127" i="12"/>
  <c r="H33" i="11" l="1"/>
  <c r="H33" i="6"/>
  <c r="H171" i="6" s="1"/>
  <c r="G171" i="11"/>
  <c r="K87" i="11"/>
  <c r="K111" i="11" s="1"/>
  <c r="I178" i="6"/>
  <c r="I170" i="10"/>
  <c r="I129" i="11"/>
  <c r="I30" i="11"/>
  <c r="I168" i="11" s="1"/>
  <c r="I167" i="11"/>
  <c r="I30" i="12"/>
  <c r="I168" i="12" s="1"/>
  <c r="I167" i="12"/>
  <c r="I170" i="6"/>
  <c r="I169" i="6"/>
  <c r="I169" i="10"/>
  <c r="H33" i="10"/>
  <c r="H171" i="10" s="1"/>
  <c r="J89" i="11"/>
  <c r="H33" i="12"/>
  <c r="G171" i="12"/>
  <c r="I30" i="10"/>
  <c r="I168" i="10" s="1"/>
  <c r="I167" i="10"/>
  <c r="I30" i="6"/>
  <c r="I168" i="6" s="1"/>
  <c r="I167" i="6"/>
  <c r="G179" i="10"/>
  <c r="H40" i="11"/>
  <c r="H43" i="11" s="1"/>
  <c r="H40" i="10"/>
  <c r="H43" i="10" s="1"/>
  <c r="H182" i="10" s="1"/>
  <c r="H187" i="10" s="1"/>
  <c r="J129" i="11"/>
  <c r="G179" i="11"/>
  <c r="H40" i="12"/>
  <c r="K127" i="11"/>
  <c r="K151" i="11" s="1"/>
  <c r="I177" i="6"/>
  <c r="I153" i="6"/>
  <c r="I177" i="10"/>
  <c r="I37" i="10"/>
  <c r="I176" i="10" s="1"/>
  <c r="I175" i="10"/>
  <c r="J159" i="11"/>
  <c r="J111" i="11"/>
  <c r="I37" i="12"/>
  <c r="I176" i="12" s="1"/>
  <c r="I175" i="12"/>
  <c r="J37" i="6"/>
  <c r="G179" i="12"/>
  <c r="I175" i="6"/>
  <c r="H43" i="6"/>
  <c r="H182" i="6" s="1"/>
  <c r="H187" i="6" s="1"/>
  <c r="H188" i="6" s="1"/>
  <c r="I186" i="6" s="1"/>
  <c r="H179" i="6"/>
  <c r="I178" i="10"/>
  <c r="I37" i="11"/>
  <c r="I176" i="11" s="1"/>
  <c r="I175" i="11"/>
  <c r="G182" i="12"/>
  <c r="G187" i="12" s="1"/>
  <c r="G182" i="11"/>
  <c r="G187" i="11" s="1"/>
  <c r="I176" i="6"/>
  <c r="H73" i="12"/>
  <c r="K149" i="12"/>
  <c r="K150" i="12" s="1"/>
  <c r="K156" i="12"/>
  <c r="K157" i="12" s="1"/>
  <c r="J160" i="12"/>
  <c r="J163" i="12" s="1"/>
  <c r="K129" i="12"/>
  <c r="K152" i="12"/>
  <c r="K158" i="12"/>
  <c r="K159" i="12"/>
  <c r="K151" i="12"/>
  <c r="J153" i="12"/>
  <c r="H80" i="12"/>
  <c r="H83" i="12" s="1"/>
  <c r="I113" i="12"/>
  <c r="J89" i="12"/>
  <c r="J111" i="12"/>
  <c r="J118" i="12"/>
  <c r="J119" i="12"/>
  <c r="J112" i="12"/>
  <c r="K112" i="12"/>
  <c r="K119" i="12"/>
  <c r="K111" i="12"/>
  <c r="K118" i="12"/>
  <c r="K88" i="12"/>
  <c r="K89" i="12" s="1"/>
  <c r="J109" i="12"/>
  <c r="J110" i="12" s="1"/>
  <c r="J116" i="12"/>
  <c r="J117" i="12" s="1"/>
  <c r="I120" i="12"/>
  <c r="I123" i="12" s="1"/>
  <c r="I49" i="12"/>
  <c r="I79" i="12"/>
  <c r="I178" i="12" s="1"/>
  <c r="I72" i="12"/>
  <c r="I170" i="12" s="1"/>
  <c r="I71" i="12"/>
  <c r="I169" i="12" s="1"/>
  <c r="I78" i="12"/>
  <c r="I177" i="12" s="1"/>
  <c r="K48" i="12"/>
  <c r="J69" i="12"/>
  <c r="J70" i="12" s="1"/>
  <c r="J76" i="12"/>
  <c r="J77" i="12" s="1"/>
  <c r="J9" i="12"/>
  <c r="J31" i="12"/>
  <c r="J39" i="12"/>
  <c r="J32" i="12"/>
  <c r="J38" i="12"/>
  <c r="K8" i="12"/>
  <c r="J29" i="12"/>
  <c r="J36" i="12"/>
  <c r="J119" i="11"/>
  <c r="I152" i="11"/>
  <c r="I170" i="11" s="1"/>
  <c r="J151" i="11"/>
  <c r="I159" i="11"/>
  <c r="I178" i="11" s="1"/>
  <c r="J118" i="11"/>
  <c r="I158" i="11"/>
  <c r="I177" i="11" s="1"/>
  <c r="J152" i="11"/>
  <c r="I151" i="11"/>
  <c r="I169" i="11" s="1"/>
  <c r="J9" i="11"/>
  <c r="J31" i="11"/>
  <c r="J32" i="11"/>
  <c r="J38" i="11"/>
  <c r="J39" i="11"/>
  <c r="H153" i="11"/>
  <c r="H160" i="11"/>
  <c r="H163" i="11" s="1"/>
  <c r="I80" i="11"/>
  <c r="I83" i="11" s="1"/>
  <c r="K8" i="11"/>
  <c r="J29" i="11"/>
  <c r="J36" i="11"/>
  <c r="J49" i="11"/>
  <c r="J71" i="11"/>
  <c r="J72" i="11"/>
  <c r="J78" i="11"/>
  <c r="J79" i="11"/>
  <c r="I73" i="11"/>
  <c r="K48" i="11"/>
  <c r="J69" i="11"/>
  <c r="J70" i="11" s="1"/>
  <c r="J76" i="11"/>
  <c r="J77" i="11" s="1"/>
  <c r="I120" i="11"/>
  <c r="I123" i="11" s="1"/>
  <c r="I113" i="11"/>
  <c r="K88" i="11"/>
  <c r="J109" i="11"/>
  <c r="J110" i="11" s="1"/>
  <c r="J116" i="11"/>
  <c r="J117" i="11" s="1"/>
  <c r="K128" i="11"/>
  <c r="J149" i="11"/>
  <c r="J150" i="11" s="1"/>
  <c r="J156" i="11"/>
  <c r="J157" i="11" s="1"/>
  <c r="I113" i="10"/>
  <c r="I160" i="10"/>
  <c r="I163" i="10" s="1"/>
  <c r="I153" i="10"/>
  <c r="J129" i="10"/>
  <c r="J151" i="10"/>
  <c r="J152" i="10"/>
  <c r="J158" i="10"/>
  <c r="J159" i="10"/>
  <c r="K128" i="10"/>
  <c r="J149" i="10"/>
  <c r="J150" i="10" s="1"/>
  <c r="J156" i="10"/>
  <c r="J157" i="10" s="1"/>
  <c r="I120" i="10"/>
  <c r="I123" i="10" s="1"/>
  <c r="K88" i="10"/>
  <c r="J109" i="10"/>
  <c r="J110" i="10" s="1"/>
  <c r="J116" i="10"/>
  <c r="J117" i="10" s="1"/>
  <c r="J89" i="10"/>
  <c r="J111" i="10"/>
  <c r="J112" i="10"/>
  <c r="J119" i="10"/>
  <c r="J118" i="10"/>
  <c r="J49" i="10"/>
  <c r="J71" i="10"/>
  <c r="J79" i="10"/>
  <c r="J72" i="10"/>
  <c r="J78" i="10"/>
  <c r="I80" i="10"/>
  <c r="I83" i="10" s="1"/>
  <c r="I73" i="10"/>
  <c r="K48" i="10"/>
  <c r="J69" i="10"/>
  <c r="J70" i="10" s="1"/>
  <c r="J76" i="10"/>
  <c r="J77" i="10" s="1"/>
  <c r="K8" i="10"/>
  <c r="J29" i="10"/>
  <c r="J36" i="10"/>
  <c r="J9" i="10"/>
  <c r="J31" i="10"/>
  <c r="J32" i="10"/>
  <c r="J38" i="10"/>
  <c r="J39" i="10"/>
  <c r="I160" i="6"/>
  <c r="I163" i="6" s="1"/>
  <c r="J129" i="6"/>
  <c r="J151" i="6"/>
  <c r="J158" i="6"/>
  <c r="J152" i="6"/>
  <c r="J159" i="6"/>
  <c r="K128" i="6"/>
  <c r="J149" i="6"/>
  <c r="J150" i="6" s="1"/>
  <c r="J156" i="6"/>
  <c r="J157" i="6" s="1"/>
  <c r="J89" i="6"/>
  <c r="J111" i="6"/>
  <c r="J119" i="6"/>
  <c r="J112" i="6"/>
  <c r="J118" i="6"/>
  <c r="K88" i="6"/>
  <c r="J109" i="6"/>
  <c r="J110" i="6" s="1"/>
  <c r="J116" i="6"/>
  <c r="J117" i="6" s="1"/>
  <c r="I40" i="6"/>
  <c r="I113" i="6"/>
  <c r="I120" i="6"/>
  <c r="I123" i="6" s="1"/>
  <c r="I80" i="6"/>
  <c r="I83" i="6" s="1"/>
  <c r="J9" i="6"/>
  <c r="J38" i="6"/>
  <c r="J32" i="6"/>
  <c r="J31" i="6"/>
  <c r="J39" i="6"/>
  <c r="I73" i="6"/>
  <c r="J49" i="6"/>
  <c r="J71" i="6"/>
  <c r="J72" i="6"/>
  <c r="J79" i="6"/>
  <c r="J78" i="6"/>
  <c r="I33" i="6"/>
  <c r="K48" i="6"/>
  <c r="J69" i="6"/>
  <c r="J70" i="6" s="1"/>
  <c r="J76" i="6"/>
  <c r="J77" i="6" s="1"/>
  <c r="K8" i="6"/>
  <c r="J29" i="6"/>
  <c r="K87" i="6"/>
  <c r="K47" i="6"/>
  <c r="K127" i="6"/>
  <c r="K7" i="12"/>
  <c r="K7" i="11"/>
  <c r="K47" i="11"/>
  <c r="K127" i="10"/>
  <c r="K87" i="10"/>
  <c r="K47" i="10"/>
  <c r="K7" i="10"/>
  <c r="K7" i="6"/>
  <c r="J47" i="12"/>
  <c r="H171" i="11" l="1"/>
  <c r="K118" i="11"/>
  <c r="K112" i="11"/>
  <c r="K119" i="11"/>
  <c r="K89" i="11"/>
  <c r="K129" i="11"/>
  <c r="J170" i="6"/>
  <c r="I33" i="10"/>
  <c r="I171" i="10" s="1"/>
  <c r="I33" i="11"/>
  <c r="I33" i="12"/>
  <c r="J30" i="11"/>
  <c r="J168" i="11" s="1"/>
  <c r="J167" i="11"/>
  <c r="J30" i="12"/>
  <c r="J168" i="12" s="1"/>
  <c r="J167" i="12"/>
  <c r="H179" i="10"/>
  <c r="J30" i="6"/>
  <c r="J168" i="6" s="1"/>
  <c r="J167" i="6"/>
  <c r="J170" i="10"/>
  <c r="J30" i="10"/>
  <c r="J168" i="10" s="1"/>
  <c r="J167" i="10"/>
  <c r="J169" i="11"/>
  <c r="H171" i="12"/>
  <c r="J170" i="11"/>
  <c r="I171" i="6"/>
  <c r="J169" i="6"/>
  <c r="J169" i="10"/>
  <c r="J160" i="11"/>
  <c r="J163" i="11" s="1"/>
  <c r="K152" i="11"/>
  <c r="I40" i="12"/>
  <c r="I43" i="12" s="1"/>
  <c r="I40" i="10"/>
  <c r="I43" i="10" s="1"/>
  <c r="I182" i="10" s="1"/>
  <c r="I187" i="10" s="1"/>
  <c r="K159" i="11"/>
  <c r="J113" i="11"/>
  <c r="J178" i="11"/>
  <c r="J175" i="6"/>
  <c r="J177" i="6"/>
  <c r="J178" i="10"/>
  <c r="K158" i="11"/>
  <c r="J37" i="11"/>
  <c r="J176" i="11" s="1"/>
  <c r="J175" i="11"/>
  <c r="J177" i="11"/>
  <c r="I40" i="11"/>
  <c r="J176" i="6"/>
  <c r="J178" i="6"/>
  <c r="I43" i="6"/>
  <c r="I182" i="6" s="1"/>
  <c r="I187" i="6" s="1"/>
  <c r="I188" i="6" s="1"/>
  <c r="J186" i="6" s="1"/>
  <c r="I179" i="6"/>
  <c r="J177" i="10"/>
  <c r="J37" i="10"/>
  <c r="J176" i="10" s="1"/>
  <c r="J175" i="10"/>
  <c r="J37" i="12"/>
  <c r="J176" i="12" s="1"/>
  <c r="J175" i="12"/>
  <c r="H179" i="11"/>
  <c r="H43" i="12"/>
  <c r="H182" i="12" s="1"/>
  <c r="H187" i="12" s="1"/>
  <c r="H179" i="12"/>
  <c r="H182" i="11"/>
  <c r="H187" i="11" s="1"/>
  <c r="J120" i="11"/>
  <c r="J123" i="11" s="1"/>
  <c r="I160" i="11"/>
  <c r="I163" i="11" s="1"/>
  <c r="I153" i="11"/>
  <c r="K160" i="12"/>
  <c r="K163" i="12" s="1"/>
  <c r="J120" i="12"/>
  <c r="J123" i="12" s="1"/>
  <c r="K153" i="12"/>
  <c r="J113" i="12"/>
  <c r="I73" i="12"/>
  <c r="I80" i="12"/>
  <c r="I83" i="12" s="1"/>
  <c r="K109" i="12"/>
  <c r="K110" i="12" s="1"/>
  <c r="K113" i="12" s="1"/>
  <c r="K116" i="12"/>
  <c r="K117" i="12" s="1"/>
  <c r="K120" i="12" s="1"/>
  <c r="K123" i="12" s="1"/>
  <c r="K69" i="12"/>
  <c r="K70" i="12" s="1"/>
  <c r="K76" i="12"/>
  <c r="K77" i="12" s="1"/>
  <c r="J49" i="12"/>
  <c r="J71" i="12"/>
  <c r="J169" i="12" s="1"/>
  <c r="J78" i="12"/>
  <c r="J177" i="12" s="1"/>
  <c r="J72" i="12"/>
  <c r="J170" i="12" s="1"/>
  <c r="J79" i="12"/>
  <c r="J178" i="12" s="1"/>
  <c r="K36" i="12"/>
  <c r="K29" i="12"/>
  <c r="K9" i="12"/>
  <c r="K32" i="12"/>
  <c r="K38" i="12"/>
  <c r="K39" i="12"/>
  <c r="K31" i="12"/>
  <c r="J153" i="11"/>
  <c r="J80" i="11"/>
  <c r="J83" i="11" s="1"/>
  <c r="K9" i="11"/>
  <c r="K32" i="11"/>
  <c r="K38" i="11"/>
  <c r="K39" i="11"/>
  <c r="K31" i="11"/>
  <c r="K29" i="11"/>
  <c r="K36" i="11"/>
  <c r="K49" i="11"/>
  <c r="K72" i="11"/>
  <c r="K79" i="11"/>
  <c r="K71" i="11"/>
  <c r="K78" i="11"/>
  <c r="K76" i="11"/>
  <c r="K77" i="11" s="1"/>
  <c r="K69" i="11"/>
  <c r="K70" i="11" s="1"/>
  <c r="J73" i="11"/>
  <c r="K116" i="11"/>
  <c r="K117" i="11" s="1"/>
  <c r="K109" i="11"/>
  <c r="K110" i="11" s="1"/>
  <c r="K149" i="11"/>
  <c r="K150" i="11" s="1"/>
  <c r="K156" i="11"/>
  <c r="K157" i="11" s="1"/>
  <c r="J153" i="10"/>
  <c r="J113" i="10"/>
  <c r="K129" i="10"/>
  <c r="K152" i="10"/>
  <c r="K158" i="10"/>
  <c r="K159" i="10"/>
  <c r="K151" i="10"/>
  <c r="J160" i="10"/>
  <c r="J163" i="10" s="1"/>
  <c r="K149" i="10"/>
  <c r="K150" i="10" s="1"/>
  <c r="K156" i="10"/>
  <c r="K157" i="10" s="1"/>
  <c r="K109" i="10"/>
  <c r="K110" i="10" s="1"/>
  <c r="K116" i="10"/>
  <c r="K117" i="10" s="1"/>
  <c r="J120" i="10"/>
  <c r="J123" i="10" s="1"/>
  <c r="K89" i="10"/>
  <c r="K112" i="10"/>
  <c r="K111" i="10"/>
  <c r="K118" i="10"/>
  <c r="K119" i="10"/>
  <c r="J80" i="10"/>
  <c r="J83" i="10" s="1"/>
  <c r="K49" i="10"/>
  <c r="K72" i="10"/>
  <c r="K79" i="10"/>
  <c r="K78" i="10"/>
  <c r="K71" i="10"/>
  <c r="K69" i="10"/>
  <c r="K70" i="10" s="1"/>
  <c r="K76" i="10"/>
  <c r="K77" i="10" s="1"/>
  <c r="J73" i="10"/>
  <c r="K36" i="10"/>
  <c r="K29" i="10"/>
  <c r="K9" i="10"/>
  <c r="K32" i="10"/>
  <c r="K38" i="10"/>
  <c r="K39" i="10"/>
  <c r="K31" i="10"/>
  <c r="J153" i="6"/>
  <c r="K149" i="6"/>
  <c r="K150" i="6" s="1"/>
  <c r="K156" i="6"/>
  <c r="K157" i="6" s="1"/>
  <c r="J160" i="6"/>
  <c r="J163" i="6" s="1"/>
  <c r="K129" i="6"/>
  <c r="K152" i="6"/>
  <c r="K159" i="6"/>
  <c r="K151" i="6"/>
  <c r="K158" i="6"/>
  <c r="K89" i="6"/>
  <c r="K112" i="6"/>
  <c r="K118" i="6"/>
  <c r="K119" i="6"/>
  <c r="K111" i="6"/>
  <c r="J120" i="6"/>
  <c r="J123" i="6" s="1"/>
  <c r="J113" i="6"/>
  <c r="J73" i="6"/>
  <c r="J40" i="6"/>
  <c r="K109" i="6"/>
  <c r="K110" i="6" s="1"/>
  <c r="K116" i="6"/>
  <c r="K117" i="6" s="1"/>
  <c r="J80" i="6"/>
  <c r="J83" i="6" s="1"/>
  <c r="K29" i="6"/>
  <c r="K36" i="6"/>
  <c r="K69" i="6"/>
  <c r="K70" i="6" s="1"/>
  <c r="K76" i="6"/>
  <c r="K77" i="6" s="1"/>
  <c r="K31" i="6"/>
  <c r="K38" i="6"/>
  <c r="K39" i="6"/>
  <c r="K32" i="6"/>
  <c r="K49" i="6"/>
  <c r="K72" i="6"/>
  <c r="K78" i="6"/>
  <c r="K79" i="6"/>
  <c r="K71" i="6"/>
  <c r="K9" i="6"/>
  <c r="K47" i="12"/>
  <c r="K113" i="11" l="1"/>
  <c r="J33" i="10"/>
  <c r="J171" i="10" s="1"/>
  <c r="J33" i="11"/>
  <c r="J171" i="11" s="1"/>
  <c r="K120" i="11"/>
  <c r="K123" i="11" s="1"/>
  <c r="I171" i="11"/>
  <c r="I179" i="10"/>
  <c r="J33" i="6"/>
  <c r="J171" i="6" s="1"/>
  <c r="I171" i="12"/>
  <c r="K153" i="11"/>
  <c r="K169" i="11"/>
  <c r="J33" i="12"/>
  <c r="K30" i="6"/>
  <c r="K168" i="6" s="1"/>
  <c r="K167" i="6"/>
  <c r="K30" i="10"/>
  <c r="K168" i="10" s="1"/>
  <c r="K167" i="10"/>
  <c r="K170" i="10"/>
  <c r="K30" i="12"/>
  <c r="K168" i="12" s="1"/>
  <c r="K167" i="12"/>
  <c r="K169" i="6"/>
  <c r="K170" i="6"/>
  <c r="K169" i="10"/>
  <c r="K30" i="11"/>
  <c r="K168" i="11" s="1"/>
  <c r="K167" i="11"/>
  <c r="K170" i="11"/>
  <c r="K160" i="11"/>
  <c r="K163" i="11" s="1"/>
  <c r="K177" i="11"/>
  <c r="K177" i="6"/>
  <c r="J40" i="11"/>
  <c r="J179" i="11" s="1"/>
  <c r="K178" i="11"/>
  <c r="I182" i="12"/>
  <c r="I187" i="12" s="1"/>
  <c r="K37" i="6"/>
  <c r="K176" i="6" s="1"/>
  <c r="K175" i="6"/>
  <c r="J43" i="6"/>
  <c r="J182" i="6" s="1"/>
  <c r="J187" i="6" s="1"/>
  <c r="J188" i="6" s="1"/>
  <c r="K186" i="6" s="1"/>
  <c r="J179" i="6"/>
  <c r="K177" i="10"/>
  <c r="K37" i="10"/>
  <c r="K176" i="10" s="1"/>
  <c r="K175" i="10"/>
  <c r="K37" i="12"/>
  <c r="K176" i="12" s="1"/>
  <c r="K175" i="12"/>
  <c r="K178" i="6"/>
  <c r="J40" i="12"/>
  <c r="I43" i="11"/>
  <c r="I182" i="11" s="1"/>
  <c r="I187" i="11" s="1"/>
  <c r="I179" i="11"/>
  <c r="K178" i="10"/>
  <c r="J40" i="10"/>
  <c r="K37" i="11"/>
  <c r="K176" i="11" s="1"/>
  <c r="K175" i="11"/>
  <c r="I179" i="12"/>
  <c r="J80" i="12"/>
  <c r="J83" i="12" s="1"/>
  <c r="J73" i="12"/>
  <c r="K49" i="12"/>
  <c r="K72" i="12"/>
  <c r="K170" i="12" s="1"/>
  <c r="K79" i="12"/>
  <c r="K178" i="12" s="1"/>
  <c r="K71" i="12"/>
  <c r="K169" i="12" s="1"/>
  <c r="K78" i="12"/>
  <c r="K177" i="12" s="1"/>
  <c r="K73" i="11"/>
  <c r="K80" i="11"/>
  <c r="K83" i="11" s="1"/>
  <c r="K160" i="10"/>
  <c r="K163" i="10" s="1"/>
  <c r="K153" i="10"/>
  <c r="K120" i="10"/>
  <c r="K123" i="10" s="1"/>
  <c r="K80" i="10"/>
  <c r="K83" i="10" s="1"/>
  <c r="K73" i="10"/>
  <c r="K113" i="10"/>
  <c r="K113" i="6"/>
  <c r="K160" i="6"/>
  <c r="K163" i="6" s="1"/>
  <c r="K153" i="6"/>
  <c r="K120" i="6"/>
  <c r="K123" i="6" s="1"/>
  <c r="K73" i="6"/>
  <c r="K80" i="6"/>
  <c r="K83" i="6" s="1"/>
  <c r="F295" i="14"/>
  <c r="G52" i="21"/>
  <c r="F271" i="14"/>
  <c r="F283" i="14"/>
  <c r="G40" i="21"/>
  <c r="G28" i="21"/>
  <c r="C82" i="21" s="1"/>
  <c r="F195" i="14"/>
  <c r="G52" i="19"/>
  <c r="G52" i="18"/>
  <c r="F145" i="14"/>
  <c r="G52" i="17"/>
  <c r="F95" i="14"/>
  <c r="F233" i="14"/>
  <c r="F183" i="14"/>
  <c r="F245" i="14"/>
  <c r="G52" i="20"/>
  <c r="F171" i="14"/>
  <c r="F133" i="14"/>
  <c r="F71" i="14"/>
  <c r="F221" i="14"/>
  <c r="G40" i="18"/>
  <c r="G28" i="19"/>
  <c r="C82" i="19" s="1"/>
  <c r="F83" i="14"/>
  <c r="G40" i="17"/>
  <c r="C94" i="17" s="1"/>
  <c r="G40" i="19"/>
  <c r="F121" i="14"/>
  <c r="G28" i="17"/>
  <c r="C82" i="17" s="1"/>
  <c r="G28" i="18"/>
  <c r="C82" i="18" s="1"/>
  <c r="G28" i="20"/>
  <c r="C82" i="20" s="1"/>
  <c r="G40" i="20"/>
  <c r="C104" i="21" l="1"/>
  <c r="D5" i="21"/>
  <c r="J43" i="11"/>
  <c r="J182" i="11" s="1"/>
  <c r="J187" i="11" s="1"/>
  <c r="J171" i="12"/>
  <c r="K33" i="6"/>
  <c r="K171" i="6" s="1"/>
  <c r="K33" i="11"/>
  <c r="K171" i="11" s="1"/>
  <c r="K33" i="12"/>
  <c r="C5" i="18"/>
  <c r="F5" i="18" s="1"/>
  <c r="K33" i="10"/>
  <c r="K171" i="10" s="1"/>
  <c r="K40" i="6"/>
  <c r="K43" i="6" s="1"/>
  <c r="K182" i="6" s="1"/>
  <c r="K187" i="6" s="1"/>
  <c r="K188" i="6" s="1"/>
  <c r="K40" i="10"/>
  <c r="K179" i="10" s="1"/>
  <c r="K40" i="11"/>
  <c r="J43" i="12"/>
  <c r="J182" i="12" s="1"/>
  <c r="J187" i="12" s="1"/>
  <c r="J179" i="12"/>
  <c r="K40" i="12"/>
  <c r="C5" i="20"/>
  <c r="F5" i="20" s="1"/>
  <c r="J43" i="10"/>
  <c r="J182" i="10" s="1"/>
  <c r="J187" i="10" s="1"/>
  <c r="J179" i="10"/>
  <c r="C5" i="21"/>
  <c r="C5" i="19"/>
  <c r="F5" i="19" s="1"/>
  <c r="K73" i="12"/>
  <c r="K80" i="12"/>
  <c r="K83" i="12" s="1"/>
  <c r="F8" i="18"/>
  <c r="F8" i="17"/>
  <c r="F8" i="21"/>
  <c r="C94" i="19"/>
  <c r="F8" i="19"/>
  <c r="F8" i="20"/>
  <c r="C94" i="21"/>
  <c r="C94" i="18"/>
  <c r="C94" i="20"/>
  <c r="C5" i="17"/>
  <c r="F5" i="17" s="1"/>
  <c r="G44" i="13"/>
  <c r="C82" i="13" s="1"/>
  <c r="F21" i="14"/>
  <c r="F33" i="14"/>
  <c r="G41" i="13"/>
  <c r="F45" i="14"/>
  <c r="G49" i="13"/>
  <c r="D5" i="13" l="1"/>
  <c r="C104" i="13"/>
  <c r="F5" i="21"/>
  <c r="K43" i="10"/>
  <c r="K182" i="10" s="1"/>
  <c r="K187" i="10" s="1"/>
  <c r="K171" i="12"/>
  <c r="K179" i="6"/>
  <c r="K43" i="12"/>
  <c r="K182" i="12" s="1"/>
  <c r="K187" i="12" s="1"/>
  <c r="K179" i="12"/>
  <c r="C5" i="13"/>
  <c r="K43" i="11"/>
  <c r="K182" i="11" s="1"/>
  <c r="K187" i="11" s="1"/>
  <c r="K179" i="11"/>
  <c r="E188" i="10"/>
  <c r="F186" i="10" s="1"/>
  <c r="E188" i="12"/>
  <c r="F186" i="12" s="1"/>
  <c r="C94" i="13"/>
  <c r="E188" i="11"/>
  <c r="F186" i="11" s="1"/>
  <c r="F5" i="13" l="1"/>
  <c r="F188" i="12"/>
  <c r="G186" i="12" s="1"/>
  <c r="G188" i="12" s="1"/>
  <c r="H186" i="12" s="1"/>
  <c r="H188" i="12" s="1"/>
  <c r="I186" i="12" s="1"/>
  <c r="I188" i="12" s="1"/>
  <c r="J186" i="12" s="1"/>
  <c r="J188" i="12" s="1"/>
  <c r="K186" i="12" s="1"/>
  <c r="K188" i="12" s="1"/>
  <c r="F188" i="11"/>
  <c r="G186" i="11" s="1"/>
  <c r="G188" i="11" s="1"/>
  <c r="H186" i="11" s="1"/>
  <c r="H188" i="11" s="1"/>
  <c r="I186" i="11" s="1"/>
  <c r="I188" i="11" s="1"/>
  <c r="J186" i="11" s="1"/>
  <c r="J188" i="11" s="1"/>
  <c r="K186" i="11" s="1"/>
  <c r="K188" i="11" s="1"/>
  <c r="F188" i="10"/>
  <c r="G186" i="10" s="1"/>
  <c r="G188" i="10" s="1"/>
  <c r="H186" i="10" s="1"/>
  <c r="H188" i="10" s="1"/>
  <c r="I186" i="10" s="1"/>
  <c r="I188" i="10" s="1"/>
  <c r="J186" i="10" s="1"/>
  <c r="J188" i="10" s="1"/>
  <c r="K186" i="10" s="1"/>
  <c r="K188" i="10" s="1"/>
</calcChain>
</file>

<file path=xl/sharedStrings.xml><?xml version="1.0" encoding="utf-8"?>
<sst xmlns="http://schemas.openxmlformats.org/spreadsheetml/2006/main" count="3085" uniqueCount="170">
  <si>
    <t>EU</t>
  </si>
  <si>
    <t>NA</t>
  </si>
  <si>
    <t>China</t>
  </si>
  <si>
    <t>Total capacity</t>
  </si>
  <si>
    <t>Capacity</t>
  </si>
  <si>
    <t>Cost</t>
  </si>
  <si>
    <t>Price</t>
  </si>
  <si>
    <t>Price setting mechanism</t>
  </si>
  <si>
    <t>Marginal importer NA</t>
  </si>
  <si>
    <t>Import parity China</t>
  </si>
  <si>
    <t>Marginal producer</t>
  </si>
  <si>
    <t>War gaming module - simulation case</t>
  </si>
  <si>
    <t>STARTING POINT</t>
  </si>
  <si>
    <t>T + T</t>
  </si>
  <si>
    <t>Total demand</t>
  </si>
  <si>
    <t>Utilization</t>
  </si>
  <si>
    <t>EU capacity</t>
  </si>
  <si>
    <t>NA capacity</t>
  </si>
  <si>
    <t>China capacity</t>
  </si>
  <si>
    <t>EU Demand</t>
  </si>
  <si>
    <t>NA Demand</t>
  </si>
  <si>
    <t>China demand</t>
  </si>
  <si>
    <t>EU Production</t>
  </si>
  <si>
    <t>NA Production</t>
  </si>
  <si>
    <t>China Production</t>
  </si>
  <si>
    <t>From</t>
  </si>
  <si>
    <t>To</t>
  </si>
  <si>
    <t>Volume</t>
  </si>
  <si>
    <t>Imports</t>
  </si>
  <si>
    <t>STEP 1: Additional 100kT Chinese capacity @1000 USD</t>
  </si>
  <si>
    <t>Initial Price</t>
  </si>
  <si>
    <t>Cash cost</t>
  </si>
  <si>
    <t>New price</t>
  </si>
  <si>
    <t>Total production</t>
  </si>
  <si>
    <t>Price mechanism</t>
  </si>
  <si>
    <t>STEP 2: Reaction after 1st allocation of additional volumes</t>
  </si>
  <si>
    <t>STEP 3: Reaction after 2nd allocation of additional volumes</t>
  </si>
  <si>
    <t>EU1</t>
  </si>
  <si>
    <t>EU2</t>
  </si>
  <si>
    <t>EU3</t>
  </si>
  <si>
    <t>NA1</t>
  </si>
  <si>
    <t>NA2</t>
  </si>
  <si>
    <t>NA3</t>
  </si>
  <si>
    <t>NA4</t>
  </si>
  <si>
    <t>NA5</t>
  </si>
  <si>
    <t>NA6</t>
  </si>
  <si>
    <t>CH1</t>
  </si>
  <si>
    <t>CH2</t>
  </si>
  <si>
    <t>CH3</t>
  </si>
  <si>
    <t>CH4</t>
  </si>
  <si>
    <t>CH5</t>
  </si>
  <si>
    <t>CH2 - reallocation of volumes based on new prices</t>
  </si>
  <si>
    <t>Production</t>
  </si>
  <si>
    <t>Impact</t>
  </si>
  <si>
    <t>Total Cost</t>
  </si>
  <si>
    <t>Variable cost</t>
  </si>
  <si>
    <t>Fixed costs</t>
  </si>
  <si>
    <t>Marginal importer</t>
  </si>
  <si>
    <t>Marginal importer CH</t>
  </si>
  <si>
    <t>Delta Profits</t>
  </si>
  <si>
    <t>Delta Volume</t>
  </si>
  <si>
    <t>STEP 4: NA3 exports to EU to fill the plant</t>
  </si>
  <si>
    <t>STEP 5: NA6 closes plant to push prices back up</t>
  </si>
  <si>
    <t>Import parity CH</t>
  </si>
  <si>
    <t>CH2 - 1st add. volume allocation based on current margins</t>
  </si>
  <si>
    <t>Demand</t>
  </si>
  <si>
    <t>Total</t>
  </si>
  <si>
    <t xml:space="preserve">War gaming module </t>
  </si>
  <si>
    <t>Team name</t>
  </si>
  <si>
    <t>Team ID</t>
  </si>
  <si>
    <t>Region</t>
  </si>
  <si>
    <t>Plant</t>
  </si>
  <si>
    <t>Variable costs</t>
  </si>
  <si>
    <t>Net profit</t>
  </si>
  <si>
    <t>Round</t>
  </si>
  <si>
    <t>Revenue</t>
  </si>
  <si>
    <t>CH</t>
  </si>
  <si>
    <t>Cash position</t>
  </si>
  <si>
    <t>Beginning cash</t>
  </si>
  <si>
    <t>Profit generated</t>
  </si>
  <si>
    <t>Ending cash</t>
  </si>
  <si>
    <t>Regions</t>
  </si>
  <si>
    <t>Transport</t>
  </si>
  <si>
    <t>Closed</t>
  </si>
  <si>
    <t>Plant closure</t>
  </si>
  <si>
    <t>Open</t>
  </si>
  <si>
    <t>Closure costs</t>
  </si>
  <si>
    <t>CH6</t>
  </si>
  <si>
    <t>Player</t>
  </si>
  <si>
    <t>Destination</t>
  </si>
  <si>
    <t>Round 1</t>
  </si>
  <si>
    <t>Allocated V</t>
  </si>
  <si>
    <t>Round 2</t>
  </si>
  <si>
    <t>Round 3</t>
  </si>
  <si>
    <t>Round 4</t>
  </si>
  <si>
    <t>Round 5</t>
  </si>
  <si>
    <t>Round 6</t>
  </si>
  <si>
    <t>Concatenate</t>
  </si>
  <si>
    <t>1 - NA3 - EU</t>
  </si>
  <si>
    <t>3 - CH1 - CH</t>
  </si>
  <si>
    <t>4 - CH2 - CH</t>
  </si>
  <si>
    <t>1 - CH5 - CH</t>
  </si>
  <si>
    <t>4 - CH4 - CH</t>
  </si>
  <si>
    <t>2 - CH3 - CH</t>
  </si>
  <si>
    <t>4 - CH6 - EU</t>
  </si>
  <si>
    <t>1 - EU1 - EU</t>
  </si>
  <si>
    <t>2 - EU2 - EU</t>
  </si>
  <si>
    <t>2 - NA5 - EU</t>
  </si>
  <si>
    <t>3 - EU3 - EU</t>
  </si>
  <si>
    <t>2 - NA5 - NA</t>
  </si>
  <si>
    <t>3 - NA2 - NA</t>
  </si>
  <si>
    <t>3 - NA6 - NA</t>
  </si>
  <si>
    <t>4 - CH6 - NA</t>
  </si>
  <si>
    <t>2 - NA1 - NA</t>
  </si>
  <si>
    <t>1 - NA3 - NA</t>
  </si>
  <si>
    <t>1 - NA4 - NA</t>
  </si>
  <si>
    <t>Player-Plant-Destination</t>
  </si>
  <si>
    <t>Target volumes</t>
  </si>
  <si>
    <t>Allocated volumes</t>
  </si>
  <si>
    <t>Rem. Demand</t>
  </si>
  <si>
    <t>V * P</t>
  </si>
  <si>
    <t>1 - CH5 - EU</t>
  </si>
  <si>
    <t>1 - CH5 - NA</t>
  </si>
  <si>
    <t>1 - EU1 - NA</t>
  </si>
  <si>
    <t>1 - EU1 - CH</t>
  </si>
  <si>
    <t>1 - NA3 - CH</t>
  </si>
  <si>
    <t>1 - NA4 - EU</t>
  </si>
  <si>
    <t>1 - NA4 - CH</t>
  </si>
  <si>
    <t>2 - CH3 - EU</t>
  </si>
  <si>
    <t>2 - CH3 - NA</t>
  </si>
  <si>
    <t>2 - EU2 - NA</t>
  </si>
  <si>
    <t>2 - EU2 - CH</t>
  </si>
  <si>
    <t>2 - NA1 - EU</t>
  </si>
  <si>
    <t>2 - NA1 - CH</t>
  </si>
  <si>
    <t>2 - NA5 - CH</t>
  </si>
  <si>
    <t>3 - CH1 - EU</t>
  </si>
  <si>
    <t>3 - CH1 - NA</t>
  </si>
  <si>
    <t>3 - EU3 - NA</t>
  </si>
  <si>
    <t>3 - EU3 - CH</t>
  </si>
  <si>
    <t>3 - NA2 - EU</t>
  </si>
  <si>
    <t>3 - NA2 - CH</t>
  </si>
  <si>
    <t>3 - NA6 - EU</t>
  </si>
  <si>
    <t>3 - NA6 - CH</t>
  </si>
  <si>
    <t>4 - CH2 - EU</t>
  </si>
  <si>
    <t>4 - CH2 - NA</t>
  </si>
  <si>
    <t>4 - CH4 - EU</t>
  </si>
  <si>
    <t>4 - CH4 - NA</t>
  </si>
  <si>
    <t>4 - CH6 - CH</t>
  </si>
  <si>
    <t>Calculation table</t>
  </si>
  <si>
    <t>Step 1:</t>
  </si>
  <si>
    <t>Generate solver values</t>
  </si>
  <si>
    <t xml:space="preserve">Step 2: </t>
  </si>
  <si>
    <t xml:space="preserve">Step 3: </t>
  </si>
  <si>
    <t>Manually correct 'Last Ton' allocations at same price level</t>
  </si>
  <si>
    <t>Unit cost</t>
  </si>
  <si>
    <t>Gross margin</t>
  </si>
  <si>
    <t>Penalty excess production</t>
  </si>
  <si>
    <t>Target volume</t>
  </si>
  <si>
    <t>Allocated volume</t>
  </si>
  <si>
    <t>Transfer table</t>
  </si>
  <si>
    <t>Capacity limit check</t>
  </si>
  <si>
    <t>Transfer volumes back to input tabs</t>
  </si>
  <si>
    <t>Round 0</t>
  </si>
  <si>
    <t>Allocation1</t>
  </si>
  <si>
    <t>Allocation2</t>
  </si>
  <si>
    <t>Cap penalty</t>
  </si>
  <si>
    <t>Target</t>
  </si>
  <si>
    <t>Effective</t>
  </si>
  <si>
    <t>Penalty supply shortage</t>
  </si>
  <si>
    <t>Production 8-box charts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</si>
</sst>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indexed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1" fillId="0" borderId="0"/>
  </cellStyleXfs>
  <cellXfs count="136">
    <xf numFmtId="0" fontId="0" fillId="0" borderId="0" xfId="0"/>
    <xf numFmtId="0" fontId="1" fillId="0" borderId="0" xfId="3" applyFill="1" applyBorder="1" applyAlignment="1">
      <alignment horizontal="right" wrapText="1"/>
    </xf>
    <xf numFmtId="0" fontId="0" fillId="0" borderId="0" xfId="0" applyAlignment="1">
      <alignment horizontal="right"/>
    </xf>
    <xf numFmtId="0" fontId="5" fillId="2" borderId="0" xfId="2" applyFont="1" applyFill="1" applyBorder="1" applyAlignment="1" applyProtection="1">
      <alignment horizontal="left" vertical="top"/>
      <protection locked="0"/>
    </xf>
    <xf numFmtId="0" fontId="0" fillId="2" borderId="0" xfId="0" applyFill="1" applyAlignment="1">
      <alignment horizontal="right"/>
    </xf>
    <xf numFmtId="0" fontId="3" fillId="2" borderId="0" xfId="0" applyFont="1" applyFill="1"/>
    <xf numFmtId="0" fontId="0" fillId="2" borderId="0" xfId="0" applyFill="1"/>
    <xf numFmtId="0" fontId="5" fillId="0" borderId="0" xfId="2" applyFont="1" applyFill="1" applyBorder="1" applyAlignment="1" applyProtection="1">
      <alignment horizontal="left"/>
      <protection locked="0"/>
    </xf>
    <xf numFmtId="0" fontId="1" fillId="2" borderId="0" xfId="3" applyFill="1" applyBorder="1" applyAlignment="1">
      <alignment horizontal="right"/>
    </xf>
    <xf numFmtId="0" fontId="0" fillId="2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5" fillId="0" borderId="0" xfId="2" applyFont="1" applyBorder="1"/>
    <xf numFmtId="1" fontId="1" fillId="0" borderId="0" xfId="3" applyNumberFormat="1" applyBorder="1" applyAlignment="1">
      <alignment horizontal="right"/>
    </xf>
    <xf numFmtId="0" fontId="0" fillId="0" borderId="0" xfId="0" applyBorder="1"/>
    <xf numFmtId="0" fontId="3" fillId="2" borderId="0" xfId="0" applyFont="1" applyFill="1" applyBorder="1"/>
    <xf numFmtId="0" fontId="0" fillId="3" borderId="0" xfId="0" applyFill="1"/>
    <xf numFmtId="0" fontId="3" fillId="2" borderId="0" xfId="0" applyFont="1" applyFill="1" applyAlignment="1">
      <alignment horizontal="right"/>
    </xf>
    <xf numFmtId="0" fontId="0" fillId="2" borderId="0" xfId="3" applyFont="1" applyFill="1" applyBorder="1" applyAlignment="1">
      <alignment horizontal="right"/>
    </xf>
    <xf numFmtId="9" fontId="0" fillId="0" borderId="0" xfId="1" applyFont="1"/>
    <xf numFmtId="0" fontId="2" fillId="0" borderId="0" xfId="3" applyFont="1" applyFill="1" applyBorder="1" applyAlignment="1">
      <alignment horizontal="right" wrapText="1"/>
    </xf>
    <xf numFmtId="0" fontId="3" fillId="0" borderId="0" xfId="0" applyFont="1" applyFill="1"/>
    <xf numFmtId="0" fontId="0" fillId="2" borderId="0" xfId="0" applyFill="1" applyAlignment="1">
      <alignment horizontal="left"/>
    </xf>
    <xf numFmtId="0" fontId="6" fillId="2" borderId="0" xfId="3" applyFont="1" applyFill="1" applyBorder="1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Border="1" applyAlignment="1">
      <alignment horizontal="right"/>
    </xf>
    <xf numFmtId="0" fontId="4" fillId="0" borderId="0" xfId="2" applyFont="1" applyBorder="1"/>
    <xf numFmtId="1" fontId="1" fillId="0" borderId="0" xfId="3" applyNumberFormat="1" applyFill="1" applyBorder="1" applyAlignment="1">
      <alignment horizontal="right"/>
    </xf>
    <xf numFmtId="3" fontId="0" fillId="0" borderId="0" xfId="0" applyNumberFormat="1" applyAlignment="1">
      <alignment horizontal="right"/>
    </xf>
    <xf numFmtId="0" fontId="2" fillId="0" borderId="0" xfId="0" applyFont="1"/>
    <xf numFmtId="0" fontId="6" fillId="0" borderId="0" xfId="3" applyFont="1" applyFill="1" applyBorder="1" applyAlignment="1">
      <alignment horizontal="right" wrapText="1"/>
    </xf>
    <xf numFmtId="0" fontId="6" fillId="0" borderId="0" xfId="0" applyFont="1" applyBorder="1" applyAlignment="1">
      <alignment horizontal="right"/>
    </xf>
    <xf numFmtId="1" fontId="2" fillId="0" borderId="0" xfId="3" applyNumberFormat="1" applyFont="1" applyBorder="1" applyAlignment="1">
      <alignment horizontal="right"/>
    </xf>
    <xf numFmtId="0" fontId="7" fillId="4" borderId="0" xfId="0" applyFont="1" applyFill="1"/>
    <xf numFmtId="0" fontId="0" fillId="4" borderId="0" xfId="0" applyFill="1"/>
    <xf numFmtId="0" fontId="6" fillId="0" borderId="0" xfId="0" applyFont="1"/>
    <xf numFmtId="0" fontId="0" fillId="5" borderId="0" xfId="0" applyFill="1"/>
    <xf numFmtId="3" fontId="0" fillId="0" borderId="0" xfId="0" applyNumberFormat="1" applyBorder="1"/>
    <xf numFmtId="0" fontId="3" fillId="0" borderId="0" xfId="0" applyFont="1" applyBorder="1"/>
    <xf numFmtId="3" fontId="0" fillId="0" borderId="0" xfId="0" applyNumberFormat="1" applyFont="1" applyBorder="1"/>
    <xf numFmtId="0" fontId="0" fillId="6" borderId="0" xfId="0" applyFill="1" applyBorder="1"/>
    <xf numFmtId="0" fontId="0" fillId="0" borderId="0" xfId="0" applyFill="1" applyBorder="1"/>
    <xf numFmtId="3" fontId="0" fillId="6" borderId="0" xfId="0" applyNumberFormat="1" applyFill="1" applyBorder="1"/>
    <xf numFmtId="0" fontId="8" fillId="0" borderId="0" xfId="0" applyFont="1" applyBorder="1"/>
    <xf numFmtId="3" fontId="8" fillId="0" borderId="0" xfId="0" applyNumberFormat="1" applyFont="1" applyBorder="1"/>
    <xf numFmtId="0" fontId="8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0" borderId="4" xfId="0" applyFont="1" applyBorder="1"/>
    <xf numFmtId="3" fontId="0" fillId="0" borderId="5" xfId="0" applyNumberFormat="1" applyBorder="1"/>
    <xf numFmtId="0" fontId="0" fillId="0" borderId="4" xfId="0" applyBorder="1"/>
    <xf numFmtId="0" fontId="0" fillId="0" borderId="5" xfId="0" applyBorder="1"/>
    <xf numFmtId="0" fontId="0" fillId="6" borderId="5" xfId="0" applyFill="1" applyBorder="1"/>
    <xf numFmtId="3" fontId="0" fillId="6" borderId="5" xfId="0" applyNumberFormat="1" applyFill="1" applyBorder="1"/>
    <xf numFmtId="0" fontId="8" fillId="0" borderId="4" xfId="0" applyFont="1" applyBorder="1"/>
    <xf numFmtId="3" fontId="8" fillId="0" borderId="5" xfId="0" applyNumberFormat="1" applyFont="1" applyBorder="1"/>
    <xf numFmtId="0" fontId="0" fillId="0" borderId="6" xfId="0" applyBorder="1"/>
    <xf numFmtId="0" fontId="0" fillId="0" borderId="7" xfId="0" applyBorder="1"/>
    <xf numFmtId="3" fontId="0" fillId="0" borderId="7" xfId="0" applyNumberFormat="1" applyBorder="1"/>
    <xf numFmtId="3" fontId="0" fillId="0" borderId="8" xfId="0" applyNumberFormat="1" applyBorder="1"/>
    <xf numFmtId="0" fontId="3" fillId="0" borderId="1" xfId="0" applyFont="1" applyBorder="1"/>
    <xf numFmtId="0" fontId="0" fillId="0" borderId="0" xfId="0" applyFill="1"/>
    <xf numFmtId="0" fontId="0" fillId="0" borderId="0" xfId="0" applyAlignme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7" borderId="4" xfId="0" applyFill="1" applyBorder="1"/>
    <xf numFmtId="0" fontId="0" fillId="7" borderId="0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3" fillId="7" borderId="1" xfId="0" applyFont="1" applyFill="1" applyBorder="1"/>
    <xf numFmtId="0" fontId="3" fillId="7" borderId="2" xfId="0" applyFont="1" applyFill="1" applyBorder="1"/>
    <xf numFmtId="0" fontId="3" fillId="7" borderId="3" xfId="0" applyFont="1" applyFill="1" applyBorder="1"/>
    <xf numFmtId="0" fontId="0" fillId="0" borderId="8" xfId="0" applyBorder="1"/>
    <xf numFmtId="0" fontId="3" fillId="7" borderId="4" xfId="0" applyFont="1" applyFill="1" applyBorder="1"/>
    <xf numFmtId="0" fontId="3" fillId="7" borderId="6" xfId="0" applyFont="1" applyFill="1" applyBorder="1"/>
    <xf numFmtId="3" fontId="0" fillId="0" borderId="0" xfId="0" applyNumberFormat="1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3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3" fillId="0" borderId="0" xfId="0" applyFont="1"/>
    <xf numFmtId="3" fontId="3" fillId="0" borderId="0" xfId="0" applyNumberFormat="1" applyFont="1" applyBorder="1"/>
    <xf numFmtId="3" fontId="3" fillId="0" borderId="5" xfId="0" applyNumberFormat="1" applyFont="1" applyBorder="1"/>
    <xf numFmtId="0" fontId="3" fillId="0" borderId="0" xfId="0" applyFont="1" applyFill="1" applyBorder="1"/>
    <xf numFmtId="0" fontId="3" fillId="0" borderId="7" xfId="0" applyFont="1" applyBorder="1"/>
    <xf numFmtId="3" fontId="3" fillId="0" borderId="7" xfId="0" applyNumberFormat="1" applyFont="1" applyBorder="1"/>
    <xf numFmtId="3" fontId="3" fillId="0" borderId="8" xfId="0" applyNumberFormat="1" applyFont="1" applyBorder="1"/>
    <xf numFmtId="3" fontId="10" fillId="0" borderId="0" xfId="0" applyNumberFormat="1" applyFont="1" applyBorder="1"/>
    <xf numFmtId="3" fontId="10" fillId="0" borderId="5" xfId="0" applyNumberFormat="1" applyFont="1" applyBorder="1"/>
    <xf numFmtId="3" fontId="3" fillId="0" borderId="2" xfId="0" applyNumberFormat="1" applyFont="1" applyBorder="1"/>
    <xf numFmtId="3" fontId="3" fillId="0" borderId="3" xfId="0" applyNumberFormat="1" applyFont="1" applyBorder="1"/>
    <xf numFmtId="0" fontId="10" fillId="0" borderId="1" xfId="0" applyFont="1" applyBorder="1"/>
    <xf numFmtId="3" fontId="10" fillId="0" borderId="2" xfId="0" applyNumberFormat="1" applyFont="1" applyBorder="1"/>
    <xf numFmtId="3" fontId="10" fillId="0" borderId="3" xfId="0" applyNumberFormat="1" applyFont="1" applyBorder="1"/>
    <xf numFmtId="3" fontId="10" fillId="0" borderId="7" xfId="0" applyNumberFormat="1" applyFont="1" applyBorder="1"/>
    <xf numFmtId="3" fontId="10" fillId="0" borderId="8" xfId="0" applyNumberFormat="1" applyFont="1" applyBorder="1"/>
    <xf numFmtId="0" fontId="10" fillId="0" borderId="0" xfId="0" applyFont="1" applyFill="1" applyBorder="1"/>
    <xf numFmtId="0" fontId="3" fillId="0" borderId="2" xfId="0" applyFont="1" applyBorder="1"/>
    <xf numFmtId="0" fontId="3" fillId="0" borderId="7" xfId="0" applyFont="1" applyFill="1" applyBorder="1"/>
    <xf numFmtId="0" fontId="10" fillId="0" borderId="2" xfId="0" applyFont="1" applyBorder="1"/>
    <xf numFmtId="0" fontId="10" fillId="0" borderId="7" xfId="0" applyFont="1" applyBorder="1"/>
    <xf numFmtId="0" fontId="5" fillId="0" borderId="7" xfId="0" applyFont="1" applyBorder="1"/>
    <xf numFmtId="0" fontId="0" fillId="5" borderId="0" xfId="3" applyFont="1" applyFill="1" applyBorder="1" applyAlignment="1">
      <alignment horizontal="right"/>
    </xf>
    <xf numFmtId="0" fontId="1" fillId="5" borderId="0" xfId="3" applyFill="1" applyBorder="1" applyAlignment="1">
      <alignment horizontal="right" wrapText="1"/>
    </xf>
    <xf numFmtId="1" fontId="1" fillId="5" borderId="0" xfId="3" applyNumberFormat="1" applyFill="1" applyBorder="1" applyAlignment="1">
      <alignment horizontal="right"/>
    </xf>
    <xf numFmtId="3" fontId="0" fillId="5" borderId="0" xfId="0" applyNumberFormat="1" applyFill="1"/>
    <xf numFmtId="0" fontId="0" fillId="5" borderId="0" xfId="0" applyFill="1" applyBorder="1" applyAlignment="1">
      <alignment horizontal="right"/>
    </xf>
    <xf numFmtId="0" fontId="0" fillId="8" borderId="0" xfId="0" applyFill="1"/>
    <xf numFmtId="0" fontId="0" fillId="8" borderId="0" xfId="3" applyFont="1" applyFill="1" applyBorder="1" applyAlignment="1">
      <alignment horizontal="right"/>
    </xf>
    <xf numFmtId="0" fontId="1" fillId="8" borderId="0" xfId="3" applyFill="1" applyBorder="1" applyAlignment="1">
      <alignment horizontal="right" wrapText="1"/>
    </xf>
    <xf numFmtId="1" fontId="1" fillId="8" borderId="0" xfId="3" applyNumberFormat="1" applyFill="1" applyBorder="1" applyAlignment="1">
      <alignment horizontal="right"/>
    </xf>
    <xf numFmtId="3" fontId="0" fillId="8" borderId="0" xfId="0" applyNumberFormat="1" applyFill="1"/>
    <xf numFmtId="0" fontId="0" fillId="8" borderId="0" xfId="0" applyFill="1" applyBorder="1" applyAlignment="1">
      <alignment horizontal="right"/>
    </xf>
    <xf numFmtId="0" fontId="0" fillId="9" borderId="0" xfId="0" applyFill="1"/>
    <xf numFmtId="0" fontId="0" fillId="9" borderId="0" xfId="3" applyFont="1" applyFill="1" applyBorder="1" applyAlignment="1">
      <alignment horizontal="right"/>
    </xf>
    <xf numFmtId="0" fontId="1" fillId="9" borderId="0" xfId="3" applyFill="1" applyBorder="1" applyAlignment="1">
      <alignment horizontal="right" wrapText="1"/>
    </xf>
    <xf numFmtId="1" fontId="1" fillId="9" borderId="0" xfId="3" applyNumberFormat="1" applyFill="1" applyBorder="1" applyAlignment="1">
      <alignment horizontal="right"/>
    </xf>
    <xf numFmtId="3" fontId="0" fillId="9" borderId="0" xfId="0" applyNumberFormat="1" applyFill="1"/>
    <xf numFmtId="0" fontId="0" fillId="9" borderId="0" xfId="0" applyFill="1" applyBorder="1" applyAlignment="1">
      <alignment horizontal="right"/>
    </xf>
    <xf numFmtId="0" fontId="0" fillId="10" borderId="0" xfId="0" applyFill="1" applyBorder="1" applyAlignment="1">
      <alignment horizontal="right"/>
    </xf>
    <xf numFmtId="0" fontId="0" fillId="10" borderId="0" xfId="3" applyFont="1" applyFill="1" applyBorder="1" applyAlignment="1">
      <alignment horizontal="right"/>
    </xf>
    <xf numFmtId="0" fontId="1" fillId="10" borderId="0" xfId="3" applyFill="1" applyBorder="1" applyAlignment="1">
      <alignment horizontal="right" wrapText="1"/>
    </xf>
    <xf numFmtId="3" fontId="0" fillId="10" borderId="0" xfId="0" applyNumberFormat="1" applyFill="1"/>
    <xf numFmtId="1" fontId="1" fillId="10" borderId="0" xfId="3" applyNumberFormat="1" applyFill="1" applyBorder="1" applyAlignment="1">
      <alignment horizontal="right"/>
    </xf>
    <xf numFmtId="0" fontId="0" fillId="0" borderId="0" xfId="0" applyFont="1"/>
    <xf numFmtId="0" fontId="4" fillId="0" borderId="0" xfId="2" applyFont="1" applyFill="1" applyBorder="1" applyAlignment="1" applyProtection="1">
      <alignment horizontal="left"/>
      <protection locked="0"/>
    </xf>
    <xf numFmtId="0" fontId="0" fillId="10" borderId="0" xfId="0" applyFill="1"/>
    <xf numFmtId="0" fontId="0" fillId="8" borderId="0" xfId="0" applyFill="1" applyAlignment="1">
      <alignment horizontal="right"/>
    </xf>
  </cellXfs>
  <cellStyles count="4">
    <cellStyle name="Normal" xfId="0" builtinId="0"/>
    <cellStyle name="Normal 2" xfId="2"/>
    <cellStyle name="Normal 4" xfId="3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6</xdr:row>
      <xdr:rowOff>171450</xdr:rowOff>
    </xdr:from>
    <xdr:to>
      <xdr:col>19</xdr:col>
      <xdr:colOff>419100</xdr:colOff>
      <xdr:row>14</xdr:row>
      <xdr:rowOff>85725</xdr:rowOff>
    </xdr:to>
    <xdr:pic>
      <xdr:nvPicPr>
        <xdr:cNvPr id="80" name="Picture 7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1362075"/>
          <a:ext cx="2857500" cy="1438275"/>
        </a:xfrm>
        <a:prstGeom prst="rect">
          <a:avLst/>
        </a:prstGeom>
        <a:solidFill>
          <a:schemeClr val="bg1"/>
        </a:solidFill>
      </xdr:spPr>
    </xdr:pic>
    <xdr:clientData/>
  </xdr:twoCellAnchor>
  <xdr:twoCellAnchor editAs="oneCell">
    <xdr:from>
      <xdr:col>15</xdr:col>
      <xdr:colOff>0</xdr:colOff>
      <xdr:row>15</xdr:row>
      <xdr:rowOff>28575</xdr:rowOff>
    </xdr:from>
    <xdr:to>
      <xdr:col>19</xdr:col>
      <xdr:colOff>514350</xdr:colOff>
      <xdr:row>23</xdr:row>
      <xdr:rowOff>9525</xdr:rowOff>
    </xdr:to>
    <xdr:pic>
      <xdr:nvPicPr>
        <xdr:cNvPr id="81" name="Picture 8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2933700"/>
          <a:ext cx="2952750" cy="1504950"/>
        </a:xfrm>
        <a:prstGeom prst="rect">
          <a:avLst/>
        </a:prstGeom>
        <a:solidFill>
          <a:schemeClr val="bg1"/>
        </a:solidFill>
        <a:extLst/>
      </xdr:spPr>
    </xdr:pic>
    <xdr:clientData/>
  </xdr:twoCellAnchor>
  <xdr:twoCellAnchor editAs="oneCell">
    <xdr:from>
      <xdr:col>15</xdr:col>
      <xdr:colOff>47625</xdr:colOff>
      <xdr:row>25</xdr:row>
      <xdr:rowOff>85725</xdr:rowOff>
    </xdr:from>
    <xdr:to>
      <xdr:col>19</xdr:col>
      <xdr:colOff>495300</xdr:colOff>
      <xdr:row>33</xdr:row>
      <xdr:rowOff>76200</xdr:rowOff>
    </xdr:to>
    <xdr:pic>
      <xdr:nvPicPr>
        <xdr:cNvPr id="82" name="Picture 8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4650" y="4895850"/>
          <a:ext cx="2886075" cy="1514475"/>
        </a:xfrm>
        <a:prstGeom prst="rect">
          <a:avLst/>
        </a:prstGeom>
        <a:solidFill>
          <a:schemeClr val="bg1"/>
        </a:solidFill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57</xdr:row>
          <xdr:rowOff>9525</xdr:rowOff>
        </xdr:from>
        <xdr:to>
          <xdr:col>7</xdr:col>
          <xdr:colOff>323850</xdr:colOff>
          <xdr:row>58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Run solver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59</xdr:row>
          <xdr:rowOff>9525</xdr:rowOff>
        </xdr:from>
        <xdr:to>
          <xdr:col>7</xdr:col>
          <xdr:colOff>304800</xdr:colOff>
          <xdr:row>60</xdr:row>
          <xdr:rowOff>19050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Transfer volumes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57</xdr:row>
          <xdr:rowOff>9525</xdr:rowOff>
        </xdr:from>
        <xdr:to>
          <xdr:col>7</xdr:col>
          <xdr:colOff>323850</xdr:colOff>
          <xdr:row>58</xdr:row>
          <xdr:rowOff>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Run solver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59</xdr:row>
          <xdr:rowOff>9525</xdr:rowOff>
        </xdr:from>
        <xdr:to>
          <xdr:col>7</xdr:col>
          <xdr:colOff>304800</xdr:colOff>
          <xdr:row>60</xdr:row>
          <xdr:rowOff>19050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Transfer volumes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57</xdr:row>
          <xdr:rowOff>9525</xdr:rowOff>
        </xdr:from>
        <xdr:to>
          <xdr:col>7</xdr:col>
          <xdr:colOff>323850</xdr:colOff>
          <xdr:row>58</xdr:row>
          <xdr:rowOff>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Run solver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59</xdr:row>
          <xdr:rowOff>9525</xdr:rowOff>
        </xdr:from>
        <xdr:to>
          <xdr:col>7</xdr:col>
          <xdr:colOff>304800</xdr:colOff>
          <xdr:row>60</xdr:row>
          <xdr:rowOff>19050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Transfer volumes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57</xdr:row>
          <xdr:rowOff>9525</xdr:rowOff>
        </xdr:from>
        <xdr:to>
          <xdr:col>7</xdr:col>
          <xdr:colOff>323850</xdr:colOff>
          <xdr:row>58</xdr:row>
          <xdr:rowOff>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Run solver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59</xdr:row>
          <xdr:rowOff>9525</xdr:rowOff>
        </xdr:from>
        <xdr:to>
          <xdr:col>7</xdr:col>
          <xdr:colOff>304800</xdr:colOff>
          <xdr:row>60</xdr:row>
          <xdr:rowOff>19050</xdr:rowOff>
        </xdr:to>
        <xdr:sp macro="" textlink="">
          <xdr:nvSpPr>
            <xdr:cNvPr id="32770" name="Button 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Transfer volumes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57</xdr:row>
          <xdr:rowOff>9525</xdr:rowOff>
        </xdr:from>
        <xdr:to>
          <xdr:col>7</xdr:col>
          <xdr:colOff>323850</xdr:colOff>
          <xdr:row>58</xdr:row>
          <xdr:rowOff>0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Run solver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59</xdr:row>
          <xdr:rowOff>9525</xdr:rowOff>
        </xdr:from>
        <xdr:to>
          <xdr:col>7</xdr:col>
          <xdr:colOff>304800</xdr:colOff>
          <xdr:row>60</xdr:row>
          <xdr:rowOff>19050</xdr:rowOff>
        </xdr:to>
        <xdr:sp macro="" textlink="">
          <xdr:nvSpPr>
            <xdr:cNvPr id="33794" name="Button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Transfer volumes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57</xdr:row>
          <xdr:rowOff>9525</xdr:rowOff>
        </xdr:from>
        <xdr:to>
          <xdr:col>7</xdr:col>
          <xdr:colOff>323850</xdr:colOff>
          <xdr:row>58</xdr:row>
          <xdr:rowOff>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Run solver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59</xdr:row>
          <xdr:rowOff>9525</xdr:rowOff>
        </xdr:from>
        <xdr:to>
          <xdr:col>7</xdr:col>
          <xdr:colOff>304800</xdr:colOff>
          <xdr:row>60</xdr:row>
          <xdr:rowOff>19050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Transfer volumes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8.bin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2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vmlDrawing" Target="../drawings/vmlDrawing3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customProperty" Target="../customProperty11.bin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4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customProperty" Target="../customProperty12.bin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vmlDrawing" Target="../drawings/vmlDrawing5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customProperty" Target="../customProperty13.bin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vmlDrawing" Target="../drawings/vmlDrawing6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5.bin"/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T54"/>
  <sheetViews>
    <sheetView topLeftCell="A7" workbookViewId="0">
      <selection activeCell="H22" sqref="H22"/>
    </sheetView>
  </sheetViews>
  <sheetFormatPr defaultRowHeight="15" x14ac:dyDescent="0.25"/>
  <cols>
    <col min="1" max="1" width="2.5703125" customWidth="1"/>
    <col min="2" max="2" width="16.85546875" customWidth="1"/>
    <col min="10" max="12" width="15.85546875" customWidth="1"/>
    <col min="13" max="13" width="6.85546875" customWidth="1"/>
    <col min="14" max="14" width="10.28515625" bestFit="1" customWidth="1"/>
  </cols>
  <sheetData>
    <row r="2" spans="2:20" ht="18.75" x14ac:dyDescent="0.3">
      <c r="B2" s="32" t="s">
        <v>67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4" spans="2:20" x14ac:dyDescent="0.25">
      <c r="B4" s="15" t="s">
        <v>12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6" spans="2:20" x14ac:dyDescent="0.25">
      <c r="B6" s="3" t="s">
        <v>0</v>
      </c>
      <c r="C6" s="9"/>
      <c r="D6" s="9"/>
      <c r="E6" s="9"/>
      <c r="F6" s="9"/>
      <c r="G6" s="9"/>
      <c r="H6" s="9"/>
      <c r="I6" s="6"/>
      <c r="J6" s="16" t="s">
        <v>16</v>
      </c>
      <c r="K6" s="16" t="s">
        <v>22</v>
      </c>
      <c r="L6" s="16" t="s">
        <v>19</v>
      </c>
      <c r="M6" s="16" t="s">
        <v>6</v>
      </c>
      <c r="N6" s="16" t="s">
        <v>15</v>
      </c>
      <c r="P6" s="3" t="s">
        <v>169</v>
      </c>
      <c r="Q6" s="3"/>
      <c r="R6" s="3"/>
      <c r="S6" s="3"/>
      <c r="T6" s="3"/>
    </row>
    <row r="7" spans="2:20" x14ac:dyDescent="0.25">
      <c r="B7" s="132" t="s">
        <v>88</v>
      </c>
      <c r="C7" s="35">
        <v>1</v>
      </c>
      <c r="D7" s="115">
        <v>2</v>
      </c>
      <c r="E7" s="121">
        <v>3</v>
      </c>
    </row>
    <row r="8" spans="2:20" x14ac:dyDescent="0.25">
      <c r="B8" s="132" t="s">
        <v>71</v>
      </c>
      <c r="C8" s="110" t="s">
        <v>37</v>
      </c>
      <c r="D8" s="116" t="s">
        <v>38</v>
      </c>
      <c r="E8" s="122" t="s">
        <v>39</v>
      </c>
    </row>
    <row r="9" spans="2:20" x14ac:dyDescent="0.25">
      <c r="B9" s="133" t="s">
        <v>4</v>
      </c>
      <c r="C9" s="111">
        <v>150</v>
      </c>
      <c r="D9" s="117">
        <v>150</v>
      </c>
      <c r="E9" s="123">
        <v>50</v>
      </c>
      <c r="F9" s="10"/>
      <c r="G9" s="10"/>
      <c r="H9" s="10"/>
      <c r="J9">
        <f>+SUM(C9:H9)</f>
        <v>350</v>
      </c>
      <c r="N9" s="18">
        <f>K10/J9</f>
        <v>1</v>
      </c>
    </row>
    <row r="10" spans="2:20" x14ac:dyDescent="0.25">
      <c r="B10" s="133" t="s">
        <v>52</v>
      </c>
      <c r="C10" s="111">
        <v>150</v>
      </c>
      <c r="D10" s="117">
        <v>150</v>
      </c>
      <c r="E10" s="123">
        <v>50</v>
      </c>
      <c r="F10" s="10"/>
      <c r="G10" s="10"/>
      <c r="H10" s="10"/>
      <c r="K10">
        <f>+SUM(C10:H10)</f>
        <v>350</v>
      </c>
      <c r="L10">
        <v>400</v>
      </c>
      <c r="N10" s="18"/>
    </row>
    <row r="11" spans="2:20" x14ac:dyDescent="0.25">
      <c r="B11" s="25" t="s">
        <v>54</v>
      </c>
      <c r="C11" s="112">
        <v>1100</v>
      </c>
      <c r="D11" s="118">
        <v>1200</v>
      </c>
      <c r="E11" s="124">
        <v>1400</v>
      </c>
      <c r="F11" s="10"/>
      <c r="G11" s="10"/>
      <c r="H11" s="10"/>
      <c r="M11">
        <v>1550</v>
      </c>
      <c r="N11" s="2"/>
    </row>
    <row r="12" spans="2:20" x14ac:dyDescent="0.25">
      <c r="B12" s="132" t="s">
        <v>56</v>
      </c>
      <c r="C12" s="113">
        <f>C14*C9</f>
        <v>60000</v>
      </c>
      <c r="D12" s="119">
        <f>D14*D9</f>
        <v>75000</v>
      </c>
      <c r="E12" s="125">
        <f>E14*E9</f>
        <v>25000</v>
      </c>
      <c r="F12" s="12"/>
      <c r="G12" s="10"/>
      <c r="H12" s="10"/>
      <c r="N12" s="2"/>
    </row>
    <row r="13" spans="2:20" x14ac:dyDescent="0.25">
      <c r="B13" s="25" t="s">
        <v>55</v>
      </c>
      <c r="C13" s="112">
        <v>700</v>
      </c>
      <c r="D13" s="118">
        <v>700</v>
      </c>
      <c r="E13" s="124">
        <v>900</v>
      </c>
      <c r="F13" s="12"/>
      <c r="G13" s="10"/>
      <c r="H13" s="10"/>
      <c r="N13" s="2"/>
    </row>
    <row r="14" spans="2:20" x14ac:dyDescent="0.25">
      <c r="B14" s="25" t="s">
        <v>56</v>
      </c>
      <c r="C14" s="112">
        <f>C11-C13</f>
        <v>400</v>
      </c>
      <c r="D14" s="118">
        <f>D11-D13</f>
        <v>500</v>
      </c>
      <c r="E14" s="124">
        <f>E11-E13</f>
        <v>500</v>
      </c>
      <c r="F14" s="12"/>
      <c r="G14" s="10"/>
      <c r="H14" s="10"/>
      <c r="N14" s="2"/>
    </row>
    <row r="15" spans="2:20" x14ac:dyDescent="0.25">
      <c r="B15" s="13"/>
      <c r="C15" s="10"/>
      <c r="D15" s="10"/>
      <c r="E15" s="10"/>
      <c r="F15" s="10"/>
      <c r="G15" s="10"/>
      <c r="H15" s="10"/>
      <c r="N15" s="2"/>
    </row>
    <row r="16" spans="2:20" x14ac:dyDescent="0.25">
      <c r="B16" s="14" t="s">
        <v>1</v>
      </c>
      <c r="C16" s="6"/>
      <c r="D16" s="6"/>
      <c r="E16" s="6"/>
      <c r="F16" s="6"/>
      <c r="G16" s="6"/>
      <c r="H16" s="6"/>
      <c r="I16" s="6"/>
      <c r="J16" s="16" t="s">
        <v>17</v>
      </c>
      <c r="K16" s="16" t="s">
        <v>23</v>
      </c>
      <c r="L16" s="16" t="s">
        <v>20</v>
      </c>
      <c r="M16" s="16" t="s">
        <v>6</v>
      </c>
      <c r="N16" s="16" t="s">
        <v>15</v>
      </c>
    </row>
    <row r="17" spans="2:14" x14ac:dyDescent="0.25">
      <c r="B17" s="132" t="s">
        <v>88</v>
      </c>
      <c r="C17" s="120">
        <v>2</v>
      </c>
      <c r="D17" s="126">
        <v>3</v>
      </c>
      <c r="E17" s="114">
        <v>1</v>
      </c>
      <c r="F17" s="114">
        <v>1</v>
      </c>
      <c r="G17" s="120">
        <v>2</v>
      </c>
      <c r="H17" s="126">
        <v>3</v>
      </c>
      <c r="N17" s="2"/>
    </row>
    <row r="18" spans="2:14" x14ac:dyDescent="0.25">
      <c r="B18" s="132" t="s">
        <v>71</v>
      </c>
      <c r="C18" s="116" t="s">
        <v>40</v>
      </c>
      <c r="D18" s="122" t="s">
        <v>41</v>
      </c>
      <c r="E18" s="110" t="s">
        <v>42</v>
      </c>
      <c r="F18" s="110" t="s">
        <v>43</v>
      </c>
      <c r="G18" s="116" t="s">
        <v>44</v>
      </c>
      <c r="H18" s="122" t="s">
        <v>45</v>
      </c>
    </row>
    <row r="19" spans="2:14" x14ac:dyDescent="0.25">
      <c r="B19" s="133" t="s">
        <v>4</v>
      </c>
      <c r="C19" s="117">
        <v>150</v>
      </c>
      <c r="D19" s="123">
        <v>200</v>
      </c>
      <c r="E19" s="111">
        <v>100</v>
      </c>
      <c r="F19" s="111">
        <v>100</v>
      </c>
      <c r="G19" s="117">
        <v>50</v>
      </c>
      <c r="H19" s="123">
        <v>50</v>
      </c>
      <c r="J19">
        <f>+SUM(C19:H19)</f>
        <v>650</v>
      </c>
      <c r="N19" s="18">
        <f>K20/J19</f>
        <v>0.84615384615384615</v>
      </c>
    </row>
    <row r="20" spans="2:14" x14ac:dyDescent="0.25">
      <c r="B20" s="133" t="s">
        <v>52</v>
      </c>
      <c r="C20" s="117">
        <v>150</v>
      </c>
      <c r="D20" s="123">
        <v>150</v>
      </c>
      <c r="E20" s="111">
        <v>100</v>
      </c>
      <c r="F20" s="111">
        <v>75</v>
      </c>
      <c r="G20" s="120">
        <v>50</v>
      </c>
      <c r="H20" s="126">
        <v>25</v>
      </c>
      <c r="K20">
        <f>+SUM(C20:H20)</f>
        <v>550</v>
      </c>
      <c r="L20" s="1">
        <v>500</v>
      </c>
      <c r="N20" s="18"/>
    </row>
    <row r="21" spans="2:14" x14ac:dyDescent="0.25">
      <c r="B21" s="25" t="s">
        <v>54</v>
      </c>
      <c r="C21" s="117">
        <v>900</v>
      </c>
      <c r="D21" s="123">
        <v>1000</v>
      </c>
      <c r="E21" s="111">
        <v>1050</v>
      </c>
      <c r="F21" s="111">
        <v>1150</v>
      </c>
      <c r="G21" s="117">
        <v>1250</v>
      </c>
      <c r="H21" s="123">
        <v>1300</v>
      </c>
      <c r="M21" s="1">
        <v>1400</v>
      </c>
      <c r="N21" s="2"/>
    </row>
    <row r="22" spans="2:14" x14ac:dyDescent="0.25">
      <c r="B22" s="132" t="s">
        <v>56</v>
      </c>
      <c r="C22" s="119">
        <f>C24*C19</f>
        <v>45000</v>
      </c>
      <c r="D22" s="125">
        <f>D24*D19</f>
        <v>80000</v>
      </c>
      <c r="E22" s="113">
        <f>E24*E19</f>
        <v>35000</v>
      </c>
      <c r="F22" s="113">
        <f t="shared" ref="F22:H22" si="0">F24*F19</f>
        <v>35000</v>
      </c>
      <c r="G22" s="119">
        <f t="shared" si="0"/>
        <v>17500</v>
      </c>
      <c r="H22" s="125">
        <f t="shared" si="0"/>
        <v>20000</v>
      </c>
      <c r="N22" s="2"/>
    </row>
    <row r="23" spans="2:14" x14ac:dyDescent="0.25">
      <c r="B23" s="25" t="s">
        <v>55</v>
      </c>
      <c r="C23" s="118">
        <v>600</v>
      </c>
      <c r="D23" s="124">
        <v>600</v>
      </c>
      <c r="E23" s="112">
        <v>700</v>
      </c>
      <c r="F23" s="112">
        <v>800</v>
      </c>
      <c r="G23" s="120">
        <v>900</v>
      </c>
      <c r="H23" s="126">
        <v>900</v>
      </c>
      <c r="N23" s="2"/>
    </row>
    <row r="24" spans="2:14" x14ac:dyDescent="0.25">
      <c r="B24" s="25" t="s">
        <v>56</v>
      </c>
      <c r="C24" s="118">
        <f t="shared" ref="C24:H24" si="1">C21-C23</f>
        <v>300</v>
      </c>
      <c r="D24" s="124">
        <f t="shared" si="1"/>
        <v>400</v>
      </c>
      <c r="E24" s="112">
        <f t="shared" si="1"/>
        <v>350</v>
      </c>
      <c r="F24" s="112">
        <f t="shared" si="1"/>
        <v>350</v>
      </c>
      <c r="G24" s="118">
        <f t="shared" si="1"/>
        <v>350</v>
      </c>
      <c r="H24" s="124">
        <f t="shared" si="1"/>
        <v>400</v>
      </c>
      <c r="N24" s="2"/>
    </row>
    <row r="25" spans="2:14" x14ac:dyDescent="0.25">
      <c r="B25" s="13"/>
      <c r="C25" s="10"/>
      <c r="D25" s="10"/>
      <c r="E25" s="10"/>
      <c r="F25" s="10"/>
      <c r="G25" s="10"/>
      <c r="H25" s="10"/>
      <c r="N25" s="2"/>
    </row>
    <row r="26" spans="2:14" x14ac:dyDescent="0.25">
      <c r="B26" s="14" t="s">
        <v>2</v>
      </c>
      <c r="C26" s="6"/>
      <c r="D26" s="6"/>
      <c r="E26" s="6"/>
      <c r="F26" s="6"/>
      <c r="G26" s="6"/>
      <c r="H26" s="6"/>
      <c r="I26" s="6"/>
      <c r="J26" s="16" t="s">
        <v>18</v>
      </c>
      <c r="K26" s="16" t="s">
        <v>24</v>
      </c>
      <c r="L26" s="16" t="s">
        <v>21</v>
      </c>
      <c r="M26" s="16" t="s">
        <v>6</v>
      </c>
      <c r="N26" s="16" t="s">
        <v>15</v>
      </c>
    </row>
    <row r="27" spans="2:14" x14ac:dyDescent="0.25">
      <c r="B27" s="132" t="s">
        <v>88</v>
      </c>
      <c r="C27" s="126">
        <v>3</v>
      </c>
      <c r="D27" s="127">
        <v>4</v>
      </c>
      <c r="E27" s="127">
        <v>4</v>
      </c>
      <c r="F27" s="120">
        <v>2</v>
      </c>
      <c r="G27" s="127">
        <v>4</v>
      </c>
      <c r="H27" s="114">
        <v>1</v>
      </c>
      <c r="N27" s="2"/>
    </row>
    <row r="28" spans="2:14" x14ac:dyDescent="0.25">
      <c r="B28" s="132" t="s">
        <v>71</v>
      </c>
      <c r="C28" s="122" t="s">
        <v>46</v>
      </c>
      <c r="D28" s="128" t="s">
        <v>47</v>
      </c>
      <c r="E28" s="128" t="s">
        <v>87</v>
      </c>
      <c r="F28" s="116" t="s">
        <v>48</v>
      </c>
      <c r="G28" s="128" t="s">
        <v>49</v>
      </c>
      <c r="H28" s="110" t="s">
        <v>50</v>
      </c>
    </row>
    <row r="29" spans="2:14" x14ac:dyDescent="0.25">
      <c r="B29" s="133" t="s">
        <v>4</v>
      </c>
      <c r="C29" s="123">
        <v>100</v>
      </c>
      <c r="D29" s="129">
        <v>100</v>
      </c>
      <c r="E29" s="129">
        <v>100</v>
      </c>
      <c r="F29" s="117">
        <v>50</v>
      </c>
      <c r="G29" s="129">
        <v>100</v>
      </c>
      <c r="H29" s="111">
        <v>50</v>
      </c>
      <c r="J29">
        <f>+SUM(C29:H29)</f>
        <v>500</v>
      </c>
      <c r="N29" s="18">
        <f>K30/J29</f>
        <v>0.6</v>
      </c>
    </row>
    <row r="30" spans="2:14" x14ac:dyDescent="0.25">
      <c r="B30" s="133" t="s">
        <v>52</v>
      </c>
      <c r="C30" s="123">
        <v>100</v>
      </c>
      <c r="D30" s="129">
        <v>100</v>
      </c>
      <c r="E30" s="129">
        <v>0</v>
      </c>
      <c r="F30" s="117">
        <v>50</v>
      </c>
      <c r="G30" s="129">
        <v>50</v>
      </c>
      <c r="H30" s="114">
        <v>0</v>
      </c>
      <c r="K30">
        <v>300</v>
      </c>
      <c r="L30">
        <v>300</v>
      </c>
      <c r="N30" s="18"/>
    </row>
    <row r="31" spans="2:14" x14ac:dyDescent="0.25">
      <c r="B31" s="25" t="s">
        <v>54</v>
      </c>
      <c r="C31" s="123">
        <v>900</v>
      </c>
      <c r="D31" s="129">
        <v>900</v>
      </c>
      <c r="E31" s="129">
        <v>1000</v>
      </c>
      <c r="F31" s="117">
        <v>1100</v>
      </c>
      <c r="G31" s="129">
        <v>1100</v>
      </c>
      <c r="H31" s="111">
        <v>1300</v>
      </c>
      <c r="M31" s="1">
        <v>1100</v>
      </c>
      <c r="N31" s="2"/>
    </row>
    <row r="32" spans="2:14" x14ac:dyDescent="0.25">
      <c r="B32" s="132" t="s">
        <v>56</v>
      </c>
      <c r="C32" s="125">
        <f>C34*C29</f>
        <v>25000</v>
      </c>
      <c r="D32" s="130">
        <f>D34*D29</f>
        <v>30000</v>
      </c>
      <c r="E32" s="130">
        <f>E34*E29</f>
        <v>35000</v>
      </c>
      <c r="F32" s="119">
        <f>F34*F29</f>
        <v>20000</v>
      </c>
      <c r="G32" s="130">
        <f t="shared" ref="G32:H32" si="2">G34*G29</f>
        <v>35000</v>
      </c>
      <c r="H32" s="113">
        <f t="shared" si="2"/>
        <v>25000</v>
      </c>
      <c r="N32" s="2"/>
    </row>
    <row r="33" spans="2:14" x14ac:dyDescent="0.25">
      <c r="B33" s="25" t="s">
        <v>55</v>
      </c>
      <c r="C33" s="124">
        <v>650</v>
      </c>
      <c r="D33" s="131">
        <v>600</v>
      </c>
      <c r="E33" s="131">
        <v>650</v>
      </c>
      <c r="F33" s="118">
        <v>700</v>
      </c>
      <c r="G33" s="131">
        <v>750</v>
      </c>
      <c r="H33" s="114">
        <v>800</v>
      </c>
      <c r="N33" s="2"/>
    </row>
    <row r="34" spans="2:14" x14ac:dyDescent="0.25">
      <c r="B34" s="25" t="s">
        <v>56</v>
      </c>
      <c r="C34" s="124">
        <f t="shared" ref="C34:H34" si="3">C31-C33</f>
        <v>250</v>
      </c>
      <c r="D34" s="131">
        <f t="shared" si="3"/>
        <v>300</v>
      </c>
      <c r="E34" s="131">
        <f t="shared" si="3"/>
        <v>350</v>
      </c>
      <c r="F34" s="118">
        <f t="shared" si="3"/>
        <v>400</v>
      </c>
      <c r="G34" s="131">
        <f t="shared" si="3"/>
        <v>350</v>
      </c>
      <c r="H34" s="112">
        <f t="shared" si="3"/>
        <v>500</v>
      </c>
      <c r="N34" s="2"/>
    </row>
    <row r="37" spans="2:14" x14ac:dyDescent="0.25">
      <c r="C37" s="6" t="s">
        <v>66</v>
      </c>
      <c r="D37" s="35">
        <v>1</v>
      </c>
      <c r="E37" s="115">
        <v>2</v>
      </c>
      <c r="F37" s="121">
        <v>3</v>
      </c>
      <c r="G37" s="134">
        <v>4</v>
      </c>
    </row>
    <row r="38" spans="2:14" x14ac:dyDescent="0.25">
      <c r="B38" s="6" t="s">
        <v>4</v>
      </c>
      <c r="C38">
        <f>+J9+J19+J29</f>
        <v>1500</v>
      </c>
      <c r="D38" s="35">
        <f t="shared" ref="D38:G39" si="4">+SUMIF($C$7:$E$7,D$37,$C9:$E9)+SUMIF($C$17:$H$17,D$37,$C19:$H19)+SUMIF($C$27:$H$27,D$37,$C29:$H29)</f>
        <v>400</v>
      </c>
      <c r="E38" s="115">
        <f t="shared" si="4"/>
        <v>400</v>
      </c>
      <c r="F38" s="121">
        <f t="shared" si="4"/>
        <v>400</v>
      </c>
      <c r="G38" s="134">
        <f t="shared" si="4"/>
        <v>300</v>
      </c>
    </row>
    <row r="39" spans="2:14" x14ac:dyDescent="0.25">
      <c r="B39" s="6" t="s">
        <v>52</v>
      </c>
      <c r="C39">
        <f>+K10+K20+K30</f>
        <v>1200</v>
      </c>
      <c r="D39" s="35">
        <f t="shared" si="4"/>
        <v>325</v>
      </c>
      <c r="E39" s="115">
        <f t="shared" si="4"/>
        <v>400</v>
      </c>
      <c r="F39" s="121">
        <f t="shared" si="4"/>
        <v>325</v>
      </c>
      <c r="G39" s="134">
        <f t="shared" si="4"/>
        <v>150</v>
      </c>
    </row>
    <row r="42" spans="2:14" x14ac:dyDescent="0.25">
      <c r="B42" s="5" t="s">
        <v>28</v>
      </c>
      <c r="C42" s="4" t="s">
        <v>25</v>
      </c>
      <c r="D42" s="4" t="s">
        <v>26</v>
      </c>
      <c r="E42" s="4" t="s">
        <v>27</v>
      </c>
      <c r="F42" s="4" t="s">
        <v>31</v>
      </c>
      <c r="G42" s="4" t="s">
        <v>6</v>
      </c>
    </row>
    <row r="43" spans="2:14" x14ac:dyDescent="0.25">
      <c r="B43" s="116" t="s">
        <v>44</v>
      </c>
      <c r="C43" s="135" t="s">
        <v>1</v>
      </c>
      <c r="D43" s="135" t="s">
        <v>0</v>
      </c>
      <c r="E43" s="115">
        <v>50</v>
      </c>
      <c r="F43" s="115">
        <v>1550</v>
      </c>
      <c r="G43" s="115">
        <v>1550</v>
      </c>
    </row>
    <row r="46" spans="2:14" x14ac:dyDescent="0.25">
      <c r="B46" s="5" t="s">
        <v>13</v>
      </c>
      <c r="C46" s="6" t="s">
        <v>0</v>
      </c>
      <c r="D46" s="6" t="s">
        <v>1</v>
      </c>
      <c r="E46" s="6" t="s">
        <v>76</v>
      </c>
    </row>
    <row r="47" spans="2:14" x14ac:dyDescent="0.25">
      <c r="B47" s="6" t="s">
        <v>0</v>
      </c>
      <c r="C47">
        <v>0</v>
      </c>
      <c r="D47">
        <v>300</v>
      </c>
      <c r="E47">
        <v>300</v>
      </c>
    </row>
    <row r="48" spans="2:14" x14ac:dyDescent="0.25">
      <c r="B48" s="6" t="s">
        <v>1</v>
      </c>
      <c r="C48">
        <v>300</v>
      </c>
      <c r="D48">
        <v>0</v>
      </c>
      <c r="E48">
        <v>250</v>
      </c>
    </row>
    <row r="49" spans="2:9" x14ac:dyDescent="0.25">
      <c r="B49" s="6" t="s">
        <v>76</v>
      </c>
      <c r="C49">
        <v>300</v>
      </c>
      <c r="D49">
        <v>250</v>
      </c>
      <c r="E49">
        <v>0</v>
      </c>
    </row>
    <row r="51" spans="2:9" x14ac:dyDescent="0.25">
      <c r="B51" s="5" t="s">
        <v>65</v>
      </c>
      <c r="C51" s="6" t="s">
        <v>162</v>
      </c>
      <c r="D51" s="6" t="s">
        <v>90</v>
      </c>
      <c r="E51" s="6" t="s">
        <v>92</v>
      </c>
      <c r="F51" s="6" t="s">
        <v>93</v>
      </c>
      <c r="G51" s="6" t="s">
        <v>94</v>
      </c>
      <c r="H51" s="6" t="s">
        <v>95</v>
      </c>
      <c r="I51" s="6" t="s">
        <v>96</v>
      </c>
    </row>
    <row r="52" spans="2:9" x14ac:dyDescent="0.25">
      <c r="B52" s="6" t="s">
        <v>0</v>
      </c>
      <c r="C52">
        <f>+L10</f>
        <v>400</v>
      </c>
      <c r="D52">
        <f>+C52</f>
        <v>400</v>
      </c>
      <c r="E52">
        <f t="shared" ref="E52:I52" si="5">+D52</f>
        <v>400</v>
      </c>
      <c r="F52">
        <f t="shared" si="5"/>
        <v>400</v>
      </c>
      <c r="G52">
        <f t="shared" si="5"/>
        <v>400</v>
      </c>
      <c r="H52">
        <f t="shared" si="5"/>
        <v>400</v>
      </c>
      <c r="I52">
        <f t="shared" si="5"/>
        <v>400</v>
      </c>
    </row>
    <row r="53" spans="2:9" x14ac:dyDescent="0.25">
      <c r="B53" s="6" t="s">
        <v>1</v>
      </c>
      <c r="C53">
        <f>+L20</f>
        <v>500</v>
      </c>
      <c r="D53">
        <f t="shared" ref="D53:I53" si="6">+C53</f>
        <v>500</v>
      </c>
      <c r="E53">
        <f t="shared" si="6"/>
        <v>500</v>
      </c>
      <c r="F53">
        <f t="shared" si="6"/>
        <v>500</v>
      </c>
      <c r="G53">
        <f t="shared" si="6"/>
        <v>500</v>
      </c>
      <c r="H53">
        <f t="shared" si="6"/>
        <v>500</v>
      </c>
      <c r="I53">
        <f t="shared" si="6"/>
        <v>500</v>
      </c>
    </row>
    <row r="54" spans="2:9" x14ac:dyDescent="0.25">
      <c r="B54" s="6" t="s">
        <v>76</v>
      </c>
      <c r="C54">
        <f>+L30</f>
        <v>300</v>
      </c>
      <c r="D54">
        <f t="shared" ref="D54:I54" si="7">+C54</f>
        <v>300</v>
      </c>
      <c r="E54">
        <f t="shared" si="7"/>
        <v>300</v>
      </c>
      <c r="F54">
        <f t="shared" si="7"/>
        <v>300</v>
      </c>
      <c r="G54">
        <f t="shared" si="7"/>
        <v>300</v>
      </c>
      <c r="H54">
        <f t="shared" si="7"/>
        <v>300</v>
      </c>
      <c r="I54">
        <f t="shared" si="7"/>
        <v>300</v>
      </c>
    </row>
  </sheetData>
  <pageMargins left="0.7" right="0.7" top="0.75" bottom="0.75" header="0.3" footer="0.3"/>
  <customProperties>
    <customPr name="_pios_id" r:id="rId1"/>
  </customProperti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C000"/>
  </sheetPr>
  <dimension ref="A1"/>
  <sheetViews>
    <sheetView workbookViewId="0">
      <selection activeCell="F35" sqref="F35"/>
    </sheetView>
  </sheetViews>
  <sheetFormatPr defaultRowHeight="15" x14ac:dyDescent="0.25"/>
  <sheetData/>
  <pageMargins left="0.7" right="0.7" top="0.75" bottom="0.75" header="0.3" footer="0.3"/>
  <customProperties>
    <customPr name="_pios_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C000"/>
    <pageSetUpPr fitToPage="1"/>
  </sheetPr>
  <dimension ref="B2:M188"/>
  <sheetViews>
    <sheetView topLeftCell="A6" workbookViewId="0">
      <selection activeCell="E146" sqref="E146"/>
    </sheetView>
  </sheetViews>
  <sheetFormatPr defaultRowHeight="15" x14ac:dyDescent="0.25"/>
  <cols>
    <col min="1" max="1" width="2.85546875" customWidth="1"/>
    <col min="2" max="2" width="11.28515625" bestFit="1" customWidth="1"/>
    <col min="3" max="3" width="9.42578125" customWidth="1"/>
    <col min="4" max="4" width="24" customWidth="1"/>
    <col min="5" max="5" width="11.85546875" customWidth="1"/>
    <col min="11" max="11" width="10" customWidth="1"/>
    <col min="13" max="13" width="13.85546875" customWidth="1"/>
  </cols>
  <sheetData>
    <row r="2" spans="2:13" x14ac:dyDescent="0.25">
      <c r="B2" s="15" t="s">
        <v>68</v>
      </c>
      <c r="C2" s="15"/>
      <c r="D2" s="15"/>
      <c r="E2" s="15" t="s">
        <v>69</v>
      </c>
      <c r="F2" s="15">
        <v>1</v>
      </c>
      <c r="G2" s="15"/>
      <c r="H2" s="15"/>
      <c r="I2" s="15"/>
      <c r="J2" s="15"/>
      <c r="K2" s="15"/>
      <c r="M2" t="s">
        <v>97</v>
      </c>
    </row>
    <row r="4" spans="2:13" ht="15.75" thickBot="1" x14ac:dyDescent="0.3">
      <c r="D4" s="2" t="s">
        <v>74</v>
      </c>
    </row>
    <row r="5" spans="2:13" x14ac:dyDescent="0.25">
      <c r="B5" s="45"/>
      <c r="C5" s="46"/>
      <c r="D5" s="46"/>
      <c r="E5" s="46">
        <v>0</v>
      </c>
      <c r="F5" s="46">
        <v>1</v>
      </c>
      <c r="G5" s="46">
        <v>2</v>
      </c>
      <c r="H5" s="46">
        <v>3</v>
      </c>
      <c r="I5" s="46">
        <v>4</v>
      </c>
      <c r="J5" s="46">
        <v>5</v>
      </c>
      <c r="K5" s="47">
        <v>6</v>
      </c>
    </row>
    <row r="6" spans="2:13" x14ac:dyDescent="0.25">
      <c r="B6" s="48" t="s">
        <v>71</v>
      </c>
      <c r="C6" s="37" t="s">
        <v>70</v>
      </c>
      <c r="D6" s="13" t="s">
        <v>4</v>
      </c>
      <c r="E6" s="36">
        <f>+'Market information'!$C$9</f>
        <v>150</v>
      </c>
      <c r="F6" s="36">
        <f>+E6</f>
        <v>150</v>
      </c>
      <c r="G6" s="36">
        <f t="shared" ref="G6:K6" si="0">+F6</f>
        <v>150</v>
      </c>
      <c r="H6" s="36">
        <f t="shared" si="0"/>
        <v>150</v>
      </c>
      <c r="I6" s="36">
        <f t="shared" si="0"/>
        <v>150</v>
      </c>
      <c r="J6" s="36">
        <f t="shared" si="0"/>
        <v>150</v>
      </c>
      <c r="K6" s="49">
        <f t="shared" si="0"/>
        <v>150</v>
      </c>
    </row>
    <row r="7" spans="2:13" x14ac:dyDescent="0.25">
      <c r="B7" s="48" t="s">
        <v>37</v>
      </c>
      <c r="C7" s="37" t="s">
        <v>0</v>
      </c>
      <c r="D7" s="13" t="s">
        <v>56</v>
      </c>
      <c r="E7" s="38">
        <f>+'Market information'!$C$12</f>
        <v>60000</v>
      </c>
      <c r="F7" s="36">
        <f t="shared" ref="F7:K8" si="1">+E7</f>
        <v>60000</v>
      </c>
      <c r="G7" s="36">
        <f t="shared" si="1"/>
        <v>60000</v>
      </c>
      <c r="H7" s="36">
        <f t="shared" si="1"/>
        <v>60000</v>
      </c>
      <c r="I7" s="36">
        <f t="shared" si="1"/>
        <v>60000</v>
      </c>
      <c r="J7" s="36">
        <f t="shared" si="1"/>
        <v>60000</v>
      </c>
      <c r="K7" s="49">
        <f t="shared" si="1"/>
        <v>60000</v>
      </c>
    </row>
    <row r="8" spans="2:13" x14ac:dyDescent="0.25">
      <c r="B8" s="50"/>
      <c r="C8" s="13"/>
      <c r="D8" s="13" t="s">
        <v>72</v>
      </c>
      <c r="E8" s="36">
        <f>+'Market information'!$C$13</f>
        <v>700</v>
      </c>
      <c r="F8" s="36">
        <f t="shared" si="1"/>
        <v>700</v>
      </c>
      <c r="G8" s="36">
        <f t="shared" si="1"/>
        <v>700</v>
      </c>
      <c r="H8" s="36">
        <f t="shared" si="1"/>
        <v>700</v>
      </c>
      <c r="I8" s="36">
        <f t="shared" si="1"/>
        <v>700</v>
      </c>
      <c r="J8" s="36">
        <f t="shared" si="1"/>
        <v>700</v>
      </c>
      <c r="K8" s="49">
        <f t="shared" si="1"/>
        <v>700</v>
      </c>
    </row>
    <row r="9" spans="2:13" x14ac:dyDescent="0.25">
      <c r="B9" s="50"/>
      <c r="C9" s="13"/>
      <c r="D9" s="40" t="s">
        <v>154</v>
      </c>
      <c r="E9" s="36">
        <f>(E7+E8*MIN(E11+E16+E21,E6))/MIN(E11+E16+E21,E6)</f>
        <v>1100</v>
      </c>
      <c r="F9" s="36">
        <f>(F7+F8*MIN(F11+F16+F21,F6))/MIN(F11+F16+F21,F6)</f>
        <v>1100</v>
      </c>
      <c r="G9" s="36">
        <f t="shared" ref="G9:K9" si="2">(G7+G8*MIN(G11+G16+G21,G6))/MIN(G11+G16+G21,G6)</f>
        <v>1300</v>
      </c>
      <c r="H9" s="36">
        <f t="shared" si="2"/>
        <v>1300</v>
      </c>
      <c r="I9" s="36">
        <f t="shared" si="2"/>
        <v>1100</v>
      </c>
      <c r="J9" s="36">
        <f t="shared" si="2"/>
        <v>1300</v>
      </c>
      <c r="K9" s="49">
        <f t="shared" si="2"/>
        <v>1100</v>
      </c>
    </row>
    <row r="10" spans="2:13" ht="7.5" customHeight="1" x14ac:dyDescent="0.25">
      <c r="B10" s="50"/>
      <c r="C10" s="13"/>
      <c r="D10" s="13"/>
      <c r="E10" s="36"/>
      <c r="F10" s="13"/>
      <c r="G10" s="13"/>
      <c r="H10" s="13"/>
      <c r="I10" s="13"/>
      <c r="J10" s="13"/>
      <c r="K10" s="51"/>
    </row>
    <row r="11" spans="2:13" x14ac:dyDescent="0.25">
      <c r="B11" s="50"/>
      <c r="C11" s="39" t="s">
        <v>0</v>
      </c>
      <c r="D11" s="13" t="s">
        <v>157</v>
      </c>
      <c r="E11" s="36">
        <f>+'Market information'!$C$10</f>
        <v>150</v>
      </c>
      <c r="F11" s="39">
        <v>150</v>
      </c>
      <c r="G11" s="39">
        <v>100</v>
      </c>
      <c r="H11" s="39">
        <v>100</v>
      </c>
      <c r="I11" s="39">
        <v>150</v>
      </c>
      <c r="J11" s="39">
        <v>100</v>
      </c>
      <c r="K11" s="52">
        <v>150</v>
      </c>
    </row>
    <row r="12" spans="2:13" x14ac:dyDescent="0.25">
      <c r="B12" s="50"/>
      <c r="C12" s="13"/>
      <c r="D12" s="13" t="s">
        <v>6</v>
      </c>
      <c r="E12" s="36">
        <f>+'Market information'!M11</f>
        <v>1550</v>
      </c>
      <c r="F12" s="39">
        <v>1550</v>
      </c>
      <c r="G12" s="39">
        <v>1250</v>
      </c>
      <c r="H12" s="39">
        <v>1250</v>
      </c>
      <c r="I12" s="39">
        <v>1250</v>
      </c>
      <c r="J12" s="39">
        <v>1400</v>
      </c>
      <c r="K12" s="52">
        <v>1400</v>
      </c>
    </row>
    <row r="13" spans="2:13" x14ac:dyDescent="0.25">
      <c r="B13" s="50"/>
      <c r="C13" s="13"/>
      <c r="D13" s="40" t="s">
        <v>158</v>
      </c>
      <c r="E13" s="36">
        <v>150</v>
      </c>
      <c r="F13" s="67">
        <f>IFERROR(VLOOKUP(M14,'R1'!$B$63:$F$108,5,FALSE),0)</f>
        <v>150</v>
      </c>
      <c r="G13" s="67">
        <f>IFERROR(VLOOKUP(M14,'R2'!$B$63:$F$108,5,FALSE),0)</f>
        <v>100</v>
      </c>
      <c r="H13" s="67">
        <f>IFERROR(VLOOKUP(M14,'R3'!$B$63:$F$108,5,FALSE),0)</f>
        <v>100</v>
      </c>
      <c r="I13" s="67">
        <f>IFERROR(VLOOKUP(M14,'R4'!$B$63:$F$108,5,FALSE),0)</f>
        <v>150</v>
      </c>
      <c r="J13" s="67">
        <f>IFERROR(VLOOKUP(M14,'R5'!$B$63:$F$108,5,FALSE),0)</f>
        <v>100</v>
      </c>
      <c r="K13" s="68">
        <f>IFERROR(VLOOKUP(M14,'R6'!$B$63:$F$108,5,FALSE),0)</f>
        <v>150</v>
      </c>
    </row>
    <row r="14" spans="2:13" x14ac:dyDescent="0.25">
      <c r="B14" s="50"/>
      <c r="C14" s="13"/>
      <c r="D14" s="40" t="s">
        <v>82</v>
      </c>
      <c r="E14" s="36">
        <f>IF($C11&lt;&gt;"",HLOOKUP($C11,'Market information'!$C$46:$E$49,2,FALSE),0)</f>
        <v>0</v>
      </c>
      <c r="F14" s="36">
        <f>IF($C11&lt;&gt;"",HLOOKUP($C11,'Market information'!$C$46:$E$49,2,FALSE),0)</f>
        <v>0</v>
      </c>
      <c r="G14" s="36">
        <f>IF($C11&lt;&gt;"",HLOOKUP($C11,'Market information'!$C$46:$E$49,2,FALSE),0)</f>
        <v>0</v>
      </c>
      <c r="H14" s="36">
        <f>IF($C11&lt;&gt;"",HLOOKUP($C11,'Market information'!$C$46:$E$49,2,FALSE),0)</f>
        <v>0</v>
      </c>
      <c r="I14" s="36">
        <f>IF($C11&lt;&gt;"",HLOOKUP($C11,'Market information'!$C$46:$E$49,2,FALSE),0)</f>
        <v>0</v>
      </c>
      <c r="J14" s="36">
        <f>IF($C11&lt;&gt;"",HLOOKUP($C11,'Market information'!$C$46:$E$49,2,FALSE),0)</f>
        <v>0</v>
      </c>
      <c r="K14" s="49">
        <f>IF($C11&lt;&gt;"",HLOOKUP($C11,'Market information'!$C$46:$E$49,2,FALSE),0)</f>
        <v>0</v>
      </c>
      <c r="M14" t="str">
        <f>CONCATENATE($F$2," - ",$B$7," - ",C11)</f>
        <v>1 - EU1 - EU</v>
      </c>
    </row>
    <row r="15" spans="2:13" ht="7.5" customHeight="1" x14ac:dyDescent="0.25">
      <c r="B15" s="50"/>
      <c r="C15" s="13"/>
      <c r="D15" s="13"/>
      <c r="E15" s="36"/>
      <c r="F15" s="13"/>
      <c r="G15" s="13"/>
      <c r="H15" s="13"/>
      <c r="I15" s="13"/>
      <c r="J15" s="13"/>
      <c r="K15" s="51"/>
    </row>
    <row r="16" spans="2:13" x14ac:dyDescent="0.25">
      <c r="B16" s="50"/>
      <c r="C16" s="39" t="s">
        <v>1</v>
      </c>
      <c r="D16" s="13" t="s">
        <v>52</v>
      </c>
      <c r="E16" s="36">
        <v>0</v>
      </c>
      <c r="F16" s="39">
        <v>100</v>
      </c>
      <c r="G16" s="39"/>
      <c r="H16" s="39"/>
      <c r="I16" s="39"/>
      <c r="J16" s="39"/>
      <c r="K16" s="52"/>
    </row>
    <row r="17" spans="2:13" x14ac:dyDescent="0.25">
      <c r="B17" s="50"/>
      <c r="C17" s="13"/>
      <c r="D17" s="13" t="s">
        <v>6</v>
      </c>
      <c r="E17" s="36">
        <v>0</v>
      </c>
      <c r="F17" s="39">
        <v>1400</v>
      </c>
      <c r="G17" s="39"/>
      <c r="H17" s="39"/>
      <c r="I17" s="39"/>
      <c r="J17" s="39"/>
      <c r="K17" s="52"/>
    </row>
    <row r="18" spans="2:13" x14ac:dyDescent="0.25">
      <c r="B18" s="50"/>
      <c r="C18" s="13"/>
      <c r="D18" s="40" t="s">
        <v>158</v>
      </c>
      <c r="E18" s="36">
        <v>0</v>
      </c>
      <c r="F18" s="67">
        <f>IFERROR(VLOOKUP(M19,'R1'!$B$63:$F$108,5,FALSE),0)</f>
        <v>0</v>
      </c>
      <c r="G18" s="67">
        <f>IFERROR(VLOOKUP(M19,'R2'!$B$63:$F$108,5,FALSE),0)</f>
        <v>0</v>
      </c>
      <c r="H18" s="67">
        <f>IFERROR(VLOOKUP(M19,'R3'!$B$63:$F$108,5,FALSE),0)</f>
        <v>0</v>
      </c>
      <c r="I18" s="67">
        <f>IFERROR(VLOOKUP(M19,'R4'!$B$63:$F$108,5,FALSE),0)</f>
        <v>0</v>
      </c>
      <c r="J18" s="67">
        <f>IFERROR(VLOOKUP(M19,'R5'!$B$63:$F$108,5,FALSE),0)</f>
        <v>0</v>
      </c>
      <c r="K18" s="68">
        <f>IFERROR(VLOOKUP(M19,'R6'!$B$63:$F$108,5,FALSE),0)</f>
        <v>0</v>
      </c>
    </row>
    <row r="19" spans="2:13" x14ac:dyDescent="0.25">
      <c r="B19" s="50"/>
      <c r="C19" s="13"/>
      <c r="D19" s="40" t="s">
        <v>82</v>
      </c>
      <c r="E19" s="36">
        <f>IF($C16&lt;&gt;"",HLOOKUP($C16,'Market information'!$C$46:$E$49,2,FALSE),0)</f>
        <v>300</v>
      </c>
      <c r="F19" s="36">
        <f>IF($C16&lt;&gt;"",HLOOKUP($C16,'Market information'!$C$46:$E$49,2,FALSE),0)</f>
        <v>300</v>
      </c>
      <c r="G19" s="36">
        <f>IF($C16&lt;&gt;"",HLOOKUP($C16,'Market information'!$C$46:$E$49,2,FALSE),0)</f>
        <v>300</v>
      </c>
      <c r="H19" s="36">
        <f>IF($C16&lt;&gt;"",HLOOKUP($C16,'Market information'!$C$46:$E$49,2,FALSE),0)</f>
        <v>300</v>
      </c>
      <c r="I19" s="36">
        <f>IF($C16&lt;&gt;"",HLOOKUP($C16,'Market information'!$C$46:$E$49,2,FALSE),0)</f>
        <v>300</v>
      </c>
      <c r="J19" s="36">
        <f>IF($C16&lt;&gt;"",HLOOKUP($C16,'Market information'!$C$46:$E$49,2,FALSE),0)</f>
        <v>300</v>
      </c>
      <c r="K19" s="49">
        <f>IF($C16&lt;&gt;"",HLOOKUP($C16,'Market information'!$C$46:$E$49,2,FALSE),0)</f>
        <v>300</v>
      </c>
      <c r="M19" t="str">
        <f>CONCATENATE($F$2," - ",$B$7," - ",C16)</f>
        <v>1 - EU1 - NA</v>
      </c>
    </row>
    <row r="20" spans="2:13" ht="7.5" customHeight="1" x14ac:dyDescent="0.25">
      <c r="B20" s="50"/>
      <c r="C20" s="13"/>
      <c r="D20" s="13"/>
      <c r="E20" s="36"/>
      <c r="F20" s="13"/>
      <c r="G20" s="13"/>
      <c r="H20" s="13"/>
      <c r="I20" s="13"/>
      <c r="J20" s="13"/>
      <c r="K20" s="51"/>
    </row>
    <row r="21" spans="2:13" x14ac:dyDescent="0.25">
      <c r="B21" s="50"/>
      <c r="C21" s="39"/>
      <c r="D21" s="13" t="s">
        <v>52</v>
      </c>
      <c r="E21" s="36">
        <v>0</v>
      </c>
      <c r="F21" s="39"/>
      <c r="G21" s="39"/>
      <c r="H21" s="39"/>
      <c r="I21" s="39"/>
      <c r="J21" s="39"/>
      <c r="K21" s="52"/>
    </row>
    <row r="22" spans="2:13" x14ac:dyDescent="0.25">
      <c r="B22" s="50"/>
      <c r="C22" s="13"/>
      <c r="D22" s="13" t="s">
        <v>6</v>
      </c>
      <c r="E22" s="36">
        <v>0</v>
      </c>
      <c r="F22" s="39"/>
      <c r="G22" s="39"/>
      <c r="H22" s="39"/>
      <c r="I22" s="39"/>
      <c r="J22" s="39"/>
      <c r="K22" s="52"/>
    </row>
    <row r="23" spans="2:13" x14ac:dyDescent="0.25">
      <c r="B23" s="50"/>
      <c r="C23" s="13"/>
      <c r="D23" s="40" t="s">
        <v>158</v>
      </c>
      <c r="E23" s="36">
        <v>0</v>
      </c>
      <c r="F23" s="67">
        <f>IFERROR(VLOOKUP(M24,'R1'!$B$63:$F$108,5,FALSE),0)</f>
        <v>0</v>
      </c>
      <c r="G23" s="67">
        <f>IFERROR(VLOOKUP(M24,'R2'!$B$63:$F$108,5,FALSE),0)</f>
        <v>0</v>
      </c>
      <c r="H23" s="67">
        <f>IFERROR(VLOOKUP(M24,'R3'!$B$63:$F$108,5,FALSE),0)</f>
        <v>0</v>
      </c>
      <c r="I23" s="67">
        <f>IFERROR(VLOOKUP(M24,'R4'!$B$63:$F$108,5,FALSE),0)</f>
        <v>0</v>
      </c>
      <c r="J23" s="67">
        <f>IFERROR(VLOOKUP(M24,'R5'!$B$63:$F$108,5,FALSE),0)</f>
        <v>0</v>
      </c>
      <c r="K23" s="68">
        <f>IFERROR(VLOOKUP(M24,'R6'!$B$63:$F$108,5,FALSE),0)</f>
        <v>0</v>
      </c>
    </row>
    <row r="24" spans="2:13" x14ac:dyDescent="0.25">
      <c r="B24" s="50"/>
      <c r="C24" s="13"/>
      <c r="D24" s="40" t="s">
        <v>82</v>
      </c>
      <c r="E24" s="36">
        <f>IF($C21&lt;&gt;"",HLOOKUP($C21,'Market information'!$C$46:$E$49,2,FALSE),0)</f>
        <v>0</v>
      </c>
      <c r="F24" s="36">
        <f>IF($C21&lt;&gt;"",HLOOKUP($C21,'Market information'!$C$46:$E$49,2,FALSE),0)</f>
        <v>0</v>
      </c>
      <c r="G24" s="36">
        <f>IF($C21&lt;&gt;"",HLOOKUP($C21,'Market information'!$C$46:$E$49,2,FALSE),0)</f>
        <v>0</v>
      </c>
      <c r="H24" s="36">
        <f>IF($C21&lt;&gt;"",HLOOKUP($C21,'Market information'!$C$46:$E$49,2,FALSE),0)</f>
        <v>0</v>
      </c>
      <c r="I24" s="36">
        <f>IF($C21&lt;&gt;"",HLOOKUP($C21,'Market information'!$C$46:$E$49,2,FALSE),0)</f>
        <v>0</v>
      </c>
      <c r="J24" s="36">
        <f>IF($C21&lt;&gt;"",HLOOKUP($C21,'Market information'!$C$46:$E$49,2,FALSE),0)</f>
        <v>0</v>
      </c>
      <c r="K24" s="49">
        <f>IF($C21&lt;&gt;"",HLOOKUP($C21,'Market information'!$C$46:$E$49,2,FALSE),0)</f>
        <v>0</v>
      </c>
      <c r="M24" t="str">
        <f>CONCATENATE($F$2," - ",$B$7," - ",C21)</f>
        <v xml:space="preserve">1 - EU1 - </v>
      </c>
    </row>
    <row r="25" spans="2:13" ht="9" customHeight="1" x14ac:dyDescent="0.25">
      <c r="B25" s="50"/>
      <c r="C25" s="13"/>
      <c r="D25" s="13"/>
      <c r="E25" s="36"/>
      <c r="F25" s="13"/>
      <c r="G25" s="13"/>
      <c r="H25" s="13"/>
      <c r="I25" s="13"/>
      <c r="J25" s="13"/>
      <c r="K25" s="51"/>
    </row>
    <row r="26" spans="2:13" ht="15" customHeight="1" x14ac:dyDescent="0.25">
      <c r="B26" s="50"/>
      <c r="C26" s="13"/>
      <c r="D26" s="40" t="s">
        <v>84</v>
      </c>
      <c r="E26" s="36" t="s">
        <v>85</v>
      </c>
      <c r="F26" s="41" t="s">
        <v>85</v>
      </c>
      <c r="G26" s="41" t="s">
        <v>85</v>
      </c>
      <c r="H26" s="41" t="str">
        <f t="shared" ref="H26:J26" si="3">+G26</f>
        <v>Open</v>
      </c>
      <c r="I26" s="41" t="str">
        <f t="shared" si="3"/>
        <v>Open</v>
      </c>
      <c r="J26" s="41" t="str">
        <f t="shared" si="3"/>
        <v>Open</v>
      </c>
      <c r="K26" s="53" t="str">
        <f>+J26</f>
        <v>Open</v>
      </c>
    </row>
    <row r="27" spans="2:13" s="44" customFormat="1" ht="8.25" customHeight="1" x14ac:dyDescent="0.25">
      <c r="B27" s="54"/>
      <c r="C27" s="42"/>
      <c r="D27" s="42">
        <v>1</v>
      </c>
      <c r="E27" s="43">
        <f>IF(E26=Lists!D4,0,1)</f>
        <v>1</v>
      </c>
      <c r="F27" s="43">
        <f t="shared" ref="F27:K27" si="4">IF(F26="Closed",0,1)</f>
        <v>1</v>
      </c>
      <c r="G27" s="43">
        <f t="shared" si="4"/>
        <v>1</v>
      </c>
      <c r="H27" s="43">
        <f t="shared" si="4"/>
        <v>1</v>
      </c>
      <c r="I27" s="43">
        <f t="shared" si="4"/>
        <v>1</v>
      </c>
      <c r="J27" s="43">
        <f t="shared" si="4"/>
        <v>1</v>
      </c>
      <c r="K27" s="55">
        <f t="shared" si="4"/>
        <v>1</v>
      </c>
      <c r="M27"/>
    </row>
    <row r="28" spans="2:13" x14ac:dyDescent="0.25">
      <c r="B28" s="50"/>
      <c r="C28" s="37" t="s">
        <v>166</v>
      </c>
      <c r="D28" s="37" t="s">
        <v>75</v>
      </c>
      <c r="E28" s="89">
        <f>+E11*E12+E16*E17+E21*E22</f>
        <v>232500</v>
      </c>
      <c r="F28" s="89">
        <f t="shared" ref="F28:K28" si="5">+F11*F12+F16*F17+F21*F22</f>
        <v>372500</v>
      </c>
      <c r="G28" s="89">
        <f t="shared" si="5"/>
        <v>125000</v>
      </c>
      <c r="H28" s="89">
        <f t="shared" si="5"/>
        <v>125000</v>
      </c>
      <c r="I28" s="89">
        <f t="shared" si="5"/>
        <v>187500</v>
      </c>
      <c r="J28" s="89">
        <f t="shared" si="5"/>
        <v>140000</v>
      </c>
      <c r="K28" s="90">
        <f t="shared" si="5"/>
        <v>210000</v>
      </c>
    </row>
    <row r="29" spans="2:13" x14ac:dyDescent="0.25">
      <c r="B29" s="50"/>
      <c r="C29" s="13"/>
      <c r="D29" s="13" t="s">
        <v>72</v>
      </c>
      <c r="E29" s="36">
        <f>E11*(E8+E14)+E16*(E8+E19)+E21*(E8+E24)</f>
        <v>105000</v>
      </c>
      <c r="F29" s="36">
        <f t="shared" ref="F29:K29" si="6">F11*(F8+F14)+F16*(F8+F19)+F21*(F8+F24)</f>
        <v>205000</v>
      </c>
      <c r="G29" s="36">
        <f t="shared" si="6"/>
        <v>70000</v>
      </c>
      <c r="H29" s="36">
        <f t="shared" si="6"/>
        <v>70000</v>
      </c>
      <c r="I29" s="36">
        <f t="shared" si="6"/>
        <v>105000</v>
      </c>
      <c r="J29" s="36">
        <f t="shared" si="6"/>
        <v>70000</v>
      </c>
      <c r="K29" s="49">
        <f t="shared" si="6"/>
        <v>105000</v>
      </c>
      <c r="M29" s="44"/>
    </row>
    <row r="30" spans="2:13" x14ac:dyDescent="0.25">
      <c r="B30" s="50"/>
      <c r="C30" s="13"/>
      <c r="D30" s="91" t="s">
        <v>155</v>
      </c>
      <c r="E30" s="89">
        <f>+E28-E29</f>
        <v>127500</v>
      </c>
      <c r="F30" s="89">
        <f t="shared" ref="F30:K30" si="7">+F28-F29</f>
        <v>167500</v>
      </c>
      <c r="G30" s="89">
        <f t="shared" si="7"/>
        <v>55000</v>
      </c>
      <c r="H30" s="89">
        <f t="shared" si="7"/>
        <v>55000</v>
      </c>
      <c r="I30" s="89">
        <f t="shared" si="7"/>
        <v>82500</v>
      </c>
      <c r="J30" s="89">
        <f t="shared" si="7"/>
        <v>70000</v>
      </c>
      <c r="K30" s="90">
        <f t="shared" si="7"/>
        <v>105000</v>
      </c>
    </row>
    <row r="31" spans="2:13" x14ac:dyDescent="0.25">
      <c r="B31" s="50"/>
      <c r="C31" s="13"/>
      <c r="D31" s="40" t="s">
        <v>56</v>
      </c>
      <c r="E31" s="36">
        <f>+E27*E7</f>
        <v>60000</v>
      </c>
      <c r="F31" s="36">
        <f t="shared" ref="F31:K31" si="8">+F27*F7</f>
        <v>60000</v>
      </c>
      <c r="G31" s="36">
        <f t="shared" si="8"/>
        <v>60000</v>
      </c>
      <c r="H31" s="36">
        <f t="shared" si="8"/>
        <v>60000</v>
      </c>
      <c r="I31" s="36">
        <f t="shared" si="8"/>
        <v>60000</v>
      </c>
      <c r="J31" s="36">
        <f t="shared" si="8"/>
        <v>60000</v>
      </c>
      <c r="K31" s="49">
        <f t="shared" si="8"/>
        <v>60000</v>
      </c>
    </row>
    <row r="32" spans="2:13" x14ac:dyDescent="0.25">
      <c r="B32" s="50"/>
      <c r="C32" s="13"/>
      <c r="D32" s="40" t="s">
        <v>86</v>
      </c>
      <c r="E32" s="36">
        <f>ABS((D27-E27)*E7*150%)</f>
        <v>0</v>
      </c>
      <c r="F32" s="36">
        <f t="shared" ref="F32:K32" si="9">ABS((E27-F27)*F7*150%)</f>
        <v>0</v>
      </c>
      <c r="G32" s="36">
        <f t="shared" si="9"/>
        <v>0</v>
      </c>
      <c r="H32" s="36">
        <f t="shared" si="9"/>
        <v>0</v>
      </c>
      <c r="I32" s="36">
        <f t="shared" si="9"/>
        <v>0</v>
      </c>
      <c r="J32" s="36">
        <f t="shared" si="9"/>
        <v>0</v>
      </c>
      <c r="K32" s="49">
        <f t="shared" si="9"/>
        <v>0</v>
      </c>
    </row>
    <row r="33" spans="2:11" x14ac:dyDescent="0.25">
      <c r="B33" s="50"/>
      <c r="C33" s="13"/>
      <c r="D33" s="91" t="s">
        <v>73</v>
      </c>
      <c r="E33" s="89">
        <f>+E30-E31-E32</f>
        <v>67500</v>
      </c>
      <c r="F33" s="89">
        <f t="shared" ref="F33:K33" si="10">+F30-F31-F32</f>
        <v>107500</v>
      </c>
      <c r="G33" s="89">
        <f t="shared" si="10"/>
        <v>-5000</v>
      </c>
      <c r="H33" s="89">
        <f t="shared" si="10"/>
        <v>-5000</v>
      </c>
      <c r="I33" s="89">
        <f t="shared" si="10"/>
        <v>22500</v>
      </c>
      <c r="J33" s="89">
        <f t="shared" si="10"/>
        <v>10000</v>
      </c>
      <c r="K33" s="90">
        <f t="shared" si="10"/>
        <v>45000</v>
      </c>
    </row>
    <row r="34" spans="2:11" x14ac:dyDescent="0.25">
      <c r="B34" s="50"/>
      <c r="C34" s="13"/>
      <c r="D34" s="40"/>
      <c r="E34" s="36"/>
      <c r="F34" s="36"/>
      <c r="G34" s="36"/>
      <c r="H34" s="36"/>
      <c r="I34" s="36"/>
      <c r="J34" s="36"/>
      <c r="K34" s="49"/>
    </row>
    <row r="35" spans="2:11" x14ac:dyDescent="0.25">
      <c r="B35" s="50"/>
      <c r="C35" s="37" t="s">
        <v>167</v>
      </c>
      <c r="D35" s="37" t="s">
        <v>75</v>
      </c>
      <c r="E35" s="89">
        <f>+E13*E12+E18*E17+E23*E22</f>
        <v>232500</v>
      </c>
      <c r="F35" s="89">
        <f>+F13*F12+F18*F17+F23*F22</f>
        <v>232500</v>
      </c>
      <c r="G35" s="89">
        <f t="shared" ref="G35:K35" si="11">+G13*G12+G18*G17+G23*G22</f>
        <v>125000</v>
      </c>
      <c r="H35" s="89">
        <f t="shared" si="11"/>
        <v>125000</v>
      </c>
      <c r="I35" s="89">
        <f t="shared" si="11"/>
        <v>187500</v>
      </c>
      <c r="J35" s="89">
        <f t="shared" si="11"/>
        <v>140000</v>
      </c>
      <c r="K35" s="90">
        <f t="shared" si="11"/>
        <v>210000</v>
      </c>
    </row>
    <row r="36" spans="2:11" x14ac:dyDescent="0.25">
      <c r="B36" s="50"/>
      <c r="C36" s="13"/>
      <c r="D36" s="13" t="s">
        <v>72</v>
      </c>
      <c r="E36" s="36">
        <f>E13*(E8+E14)+E18*(E8+E19)+E23*(E8+E24)</f>
        <v>105000</v>
      </c>
      <c r="F36" s="36">
        <f t="shared" ref="F36:K36" si="12">F13*(F8+F14)+F18*(F8+F19)+F23*(F8+F24)</f>
        <v>105000</v>
      </c>
      <c r="G36" s="36">
        <f t="shared" si="12"/>
        <v>70000</v>
      </c>
      <c r="H36" s="36">
        <f t="shared" si="12"/>
        <v>70000</v>
      </c>
      <c r="I36" s="36">
        <f t="shared" si="12"/>
        <v>105000</v>
      </c>
      <c r="J36" s="36">
        <f t="shared" si="12"/>
        <v>70000</v>
      </c>
      <c r="K36" s="49">
        <f t="shared" si="12"/>
        <v>105000</v>
      </c>
    </row>
    <row r="37" spans="2:11" x14ac:dyDescent="0.25">
      <c r="B37" s="50"/>
      <c r="C37" s="13"/>
      <c r="D37" s="91" t="s">
        <v>155</v>
      </c>
      <c r="E37" s="89">
        <f>+E35-E36</f>
        <v>127500</v>
      </c>
      <c r="F37" s="89">
        <f t="shared" ref="F37:K37" si="13">+F35-F36</f>
        <v>127500</v>
      </c>
      <c r="G37" s="89">
        <f t="shared" si="13"/>
        <v>55000</v>
      </c>
      <c r="H37" s="89">
        <f t="shared" si="13"/>
        <v>55000</v>
      </c>
      <c r="I37" s="89">
        <f t="shared" si="13"/>
        <v>82500</v>
      </c>
      <c r="J37" s="89">
        <f t="shared" si="13"/>
        <v>70000</v>
      </c>
      <c r="K37" s="90">
        <f t="shared" si="13"/>
        <v>105000</v>
      </c>
    </row>
    <row r="38" spans="2:11" x14ac:dyDescent="0.25">
      <c r="B38" s="50"/>
      <c r="C38" s="13"/>
      <c r="D38" s="40" t="s">
        <v>56</v>
      </c>
      <c r="E38" s="36">
        <f>+E27*E7</f>
        <v>60000</v>
      </c>
      <c r="F38" s="36">
        <f t="shared" ref="F38:K38" si="14">+F27*F7</f>
        <v>60000</v>
      </c>
      <c r="G38" s="36">
        <f t="shared" si="14"/>
        <v>60000</v>
      </c>
      <c r="H38" s="36">
        <f t="shared" si="14"/>
        <v>60000</v>
      </c>
      <c r="I38" s="36">
        <f t="shared" si="14"/>
        <v>60000</v>
      </c>
      <c r="J38" s="36">
        <f t="shared" si="14"/>
        <v>60000</v>
      </c>
      <c r="K38" s="49">
        <f t="shared" si="14"/>
        <v>60000</v>
      </c>
    </row>
    <row r="39" spans="2:11" x14ac:dyDescent="0.25">
      <c r="B39" s="50"/>
      <c r="C39" s="13"/>
      <c r="D39" s="40" t="s">
        <v>86</v>
      </c>
      <c r="E39" s="36">
        <f>ABS((D27-E27)*E7*150%)</f>
        <v>0</v>
      </c>
      <c r="F39" s="36">
        <f t="shared" ref="F39:K39" si="15">ABS((E27-F27)*F7*150%)</f>
        <v>0</v>
      </c>
      <c r="G39" s="36">
        <f t="shared" si="15"/>
        <v>0</v>
      </c>
      <c r="H39" s="36">
        <f t="shared" si="15"/>
        <v>0</v>
      </c>
      <c r="I39" s="36">
        <f t="shared" si="15"/>
        <v>0</v>
      </c>
      <c r="J39" s="36">
        <f t="shared" si="15"/>
        <v>0</v>
      </c>
      <c r="K39" s="49">
        <f t="shared" si="15"/>
        <v>0</v>
      </c>
    </row>
    <row r="40" spans="2:11" x14ac:dyDescent="0.25">
      <c r="B40" s="50"/>
      <c r="C40" s="13"/>
      <c r="D40" s="91" t="s">
        <v>73</v>
      </c>
      <c r="E40" s="89">
        <f>+E37-E38-E39</f>
        <v>67500</v>
      </c>
      <c r="F40" s="89">
        <f t="shared" ref="F40:K40" si="16">+F37-F38-F39</f>
        <v>67500</v>
      </c>
      <c r="G40" s="89">
        <f t="shared" si="16"/>
        <v>-5000</v>
      </c>
      <c r="H40" s="89">
        <f t="shared" si="16"/>
        <v>-5000</v>
      </c>
      <c r="I40" s="89">
        <f t="shared" si="16"/>
        <v>22500</v>
      </c>
      <c r="J40" s="89">
        <f t="shared" si="16"/>
        <v>10000</v>
      </c>
      <c r="K40" s="90">
        <f t="shared" si="16"/>
        <v>45000</v>
      </c>
    </row>
    <row r="41" spans="2:11" x14ac:dyDescent="0.25">
      <c r="B41" s="50"/>
      <c r="C41" s="13"/>
      <c r="D41" s="40" t="s">
        <v>156</v>
      </c>
      <c r="E41" s="36"/>
      <c r="F41" s="36">
        <f>IF((F11+F16+F21)&gt;(F13+F18+F23),(MIN(F6,F11+F16+F21)-(F13+F18+F23))*F8*50%,0)</f>
        <v>0</v>
      </c>
      <c r="G41" s="36">
        <f t="shared" ref="G41:K41" si="17">IF((G11+G16+G21)&gt;(G13+G18+G23),(MIN(G6,G11+G16+G21)-(G13+G18+G23))*G8*50%,0)</f>
        <v>0</v>
      </c>
      <c r="H41" s="36">
        <f t="shared" si="17"/>
        <v>0</v>
      </c>
      <c r="I41" s="36">
        <f t="shared" si="17"/>
        <v>0</v>
      </c>
      <c r="J41" s="36">
        <f t="shared" si="17"/>
        <v>0</v>
      </c>
      <c r="K41" s="49">
        <f t="shared" si="17"/>
        <v>0</v>
      </c>
    </row>
    <row r="42" spans="2:11" x14ac:dyDescent="0.25">
      <c r="B42" s="50"/>
      <c r="C42" s="13"/>
      <c r="D42" s="40" t="s">
        <v>168</v>
      </c>
      <c r="E42" s="13"/>
      <c r="F42" s="13">
        <f>VLOOKUP($B7,'R1'!$B$112:$F$127,5,FALSE)</f>
        <v>0</v>
      </c>
      <c r="G42" s="13">
        <f>VLOOKUP($B7,'R2'!$B$112:$F$127,5,FALSE)</f>
        <v>0</v>
      </c>
      <c r="H42" s="13">
        <f>VLOOKUP($B7,'R3'!$B$112:$F$127,5,FALSE)</f>
        <v>0</v>
      </c>
      <c r="I42" s="13">
        <f>VLOOKUP($B7,'R4'!$B$112:$F$127,5,FALSE)</f>
        <v>0</v>
      </c>
      <c r="J42" s="13">
        <f>VLOOKUP($B7,'R5'!$B$112:$F$127,5,FALSE)</f>
        <v>0</v>
      </c>
      <c r="K42" s="51">
        <f>VLOOKUP($B7,'R6'!$B$112:$F$127,5,FALSE)</f>
        <v>0</v>
      </c>
    </row>
    <row r="43" spans="2:11" ht="15.75" thickBot="1" x14ac:dyDescent="0.3">
      <c r="B43" s="56"/>
      <c r="C43" s="57"/>
      <c r="D43" s="92" t="s">
        <v>73</v>
      </c>
      <c r="E43" s="93">
        <f>+E40-E41-E42</f>
        <v>67500</v>
      </c>
      <c r="F43" s="93">
        <f t="shared" ref="F43:K43" si="18">+F40-F41-F42</f>
        <v>67500</v>
      </c>
      <c r="G43" s="93">
        <f t="shared" si="18"/>
        <v>-5000</v>
      </c>
      <c r="H43" s="93">
        <f t="shared" si="18"/>
        <v>-5000</v>
      </c>
      <c r="I43" s="93">
        <f t="shared" si="18"/>
        <v>22500</v>
      </c>
      <c r="J43" s="93">
        <f t="shared" si="18"/>
        <v>10000</v>
      </c>
      <c r="K43" s="94">
        <f t="shared" si="18"/>
        <v>45000</v>
      </c>
    </row>
    <row r="44" spans="2:11" ht="15.75" thickBot="1" x14ac:dyDescent="0.3"/>
    <row r="45" spans="2:11" x14ac:dyDescent="0.25">
      <c r="B45" s="45"/>
      <c r="C45" s="46"/>
      <c r="D45" s="46"/>
      <c r="E45" s="46">
        <v>0</v>
      </c>
      <c r="F45" s="46">
        <v>1</v>
      </c>
      <c r="G45" s="46">
        <v>2</v>
      </c>
      <c r="H45" s="46">
        <v>3</v>
      </c>
      <c r="I45" s="46">
        <v>4</v>
      </c>
      <c r="J45" s="46">
        <v>5</v>
      </c>
      <c r="K45" s="47">
        <v>6</v>
      </c>
    </row>
    <row r="46" spans="2:11" x14ac:dyDescent="0.25">
      <c r="B46" s="48" t="s">
        <v>71</v>
      </c>
      <c r="C46" s="37" t="s">
        <v>70</v>
      </c>
      <c r="D46" s="13" t="s">
        <v>4</v>
      </c>
      <c r="E46" s="36">
        <f>+'Market information'!$E$19</f>
        <v>100</v>
      </c>
      <c r="F46" s="36">
        <f>+E46</f>
        <v>100</v>
      </c>
      <c r="G46" s="36">
        <f t="shared" ref="G46:K46" si="19">+F46</f>
        <v>100</v>
      </c>
      <c r="H46" s="36">
        <f t="shared" si="19"/>
        <v>100</v>
      </c>
      <c r="I46" s="36">
        <f t="shared" si="19"/>
        <v>100</v>
      </c>
      <c r="J46" s="36">
        <f t="shared" si="19"/>
        <v>100</v>
      </c>
      <c r="K46" s="49">
        <f t="shared" si="19"/>
        <v>100</v>
      </c>
    </row>
    <row r="47" spans="2:11" x14ac:dyDescent="0.25">
      <c r="B47" s="48" t="s">
        <v>42</v>
      </c>
      <c r="C47" s="37" t="s">
        <v>1</v>
      </c>
      <c r="D47" s="13" t="s">
        <v>56</v>
      </c>
      <c r="E47" s="36">
        <f>+'Market information'!$E$22</f>
        <v>35000</v>
      </c>
      <c r="F47" s="36">
        <f t="shared" ref="F47:K48" si="20">+E47</f>
        <v>35000</v>
      </c>
      <c r="G47" s="36">
        <f t="shared" si="20"/>
        <v>35000</v>
      </c>
      <c r="H47" s="36">
        <f t="shared" si="20"/>
        <v>35000</v>
      </c>
      <c r="I47" s="36">
        <f t="shared" si="20"/>
        <v>35000</v>
      </c>
      <c r="J47" s="36">
        <f t="shared" si="20"/>
        <v>35000</v>
      </c>
      <c r="K47" s="49">
        <f t="shared" si="20"/>
        <v>35000</v>
      </c>
    </row>
    <row r="48" spans="2:11" x14ac:dyDescent="0.25">
      <c r="B48" s="50"/>
      <c r="C48" s="13"/>
      <c r="D48" s="13" t="s">
        <v>72</v>
      </c>
      <c r="E48" s="36">
        <f>+'Market information'!$E$23</f>
        <v>700</v>
      </c>
      <c r="F48" s="36">
        <f t="shared" si="20"/>
        <v>700</v>
      </c>
      <c r="G48" s="36">
        <f t="shared" si="20"/>
        <v>700</v>
      </c>
      <c r="H48" s="36">
        <f t="shared" si="20"/>
        <v>700</v>
      </c>
      <c r="I48" s="36">
        <f t="shared" si="20"/>
        <v>700</v>
      </c>
      <c r="J48" s="36">
        <f t="shared" si="20"/>
        <v>700</v>
      </c>
      <c r="K48" s="49">
        <f t="shared" si="20"/>
        <v>700</v>
      </c>
    </row>
    <row r="49" spans="2:13" x14ac:dyDescent="0.25">
      <c r="B49" s="50"/>
      <c r="C49" s="13"/>
      <c r="D49" s="40" t="s">
        <v>154</v>
      </c>
      <c r="E49" s="36">
        <f>(E47+E48*MIN(E51+E56+E61,E46))/MIN(E51+E56+E61,E46)</f>
        <v>1050</v>
      </c>
      <c r="F49" s="36">
        <f t="shared" ref="F49:J49" si="21">(F47+F48*MIN(F51+F56+F61,F46))/MIN(F51+F56+F61,F46)</f>
        <v>1050</v>
      </c>
      <c r="G49" s="36">
        <f t="shared" si="21"/>
        <v>1050</v>
      </c>
      <c r="H49" s="36">
        <f t="shared" si="21"/>
        <v>1050</v>
      </c>
      <c r="I49" s="36">
        <f t="shared" si="21"/>
        <v>1050</v>
      </c>
      <c r="J49" s="36">
        <f t="shared" si="21"/>
        <v>1050</v>
      </c>
      <c r="K49" s="49">
        <f>(K47+K48*MIN(K51+K56+K61,K46))/MIN(K51+K56+K61,K46)</f>
        <v>1400</v>
      </c>
    </row>
    <row r="50" spans="2:13" x14ac:dyDescent="0.25">
      <c r="B50" s="50"/>
      <c r="C50" s="13"/>
      <c r="D50" s="13"/>
      <c r="E50" s="36"/>
      <c r="F50" s="13"/>
      <c r="G50" s="13"/>
      <c r="H50" s="13"/>
      <c r="I50" s="13"/>
      <c r="J50" s="13"/>
      <c r="K50" s="51"/>
    </row>
    <row r="51" spans="2:13" x14ac:dyDescent="0.25">
      <c r="B51" s="50"/>
      <c r="C51" s="39" t="s">
        <v>1</v>
      </c>
      <c r="D51" s="13" t="s">
        <v>52</v>
      </c>
      <c r="E51" s="36">
        <f>+'Market information'!E20</f>
        <v>100</v>
      </c>
      <c r="F51" s="39">
        <v>100</v>
      </c>
      <c r="G51" s="39">
        <v>100</v>
      </c>
      <c r="H51" s="39">
        <v>100</v>
      </c>
      <c r="I51" s="39">
        <v>100</v>
      </c>
      <c r="J51" s="39">
        <v>100</v>
      </c>
      <c r="K51" s="52">
        <v>50</v>
      </c>
    </row>
    <row r="52" spans="2:13" x14ac:dyDescent="0.25">
      <c r="B52" s="50"/>
      <c r="C52" s="13"/>
      <c r="D52" s="13" t="s">
        <v>6</v>
      </c>
      <c r="E52" s="36">
        <f>+'Market information'!M21</f>
        <v>1400</v>
      </c>
      <c r="F52" s="39">
        <v>1050</v>
      </c>
      <c r="G52" s="39">
        <v>1200</v>
      </c>
      <c r="H52" s="39">
        <v>1300</v>
      </c>
      <c r="I52" s="39">
        <v>1300</v>
      </c>
      <c r="J52" s="39">
        <v>1400</v>
      </c>
      <c r="K52" s="52">
        <v>1450</v>
      </c>
    </row>
    <row r="53" spans="2:13" x14ac:dyDescent="0.25">
      <c r="B53" s="50"/>
      <c r="C53" s="13"/>
      <c r="D53" s="40" t="s">
        <v>158</v>
      </c>
      <c r="E53" s="36">
        <v>100</v>
      </c>
      <c r="F53" s="67">
        <f>IFERROR(VLOOKUP(M54,'R1'!$B$63:$F$108,5,FALSE),0)</f>
        <v>100</v>
      </c>
      <c r="G53" s="67">
        <f>IFERROR(VLOOKUP(M54,'R2'!$B$63:$F$108,5,FALSE),0)</f>
        <v>100</v>
      </c>
      <c r="H53" s="67">
        <f>IFERROR(VLOOKUP(M54,'R3'!$B$63:$F$108,5,FALSE),0)</f>
        <v>100</v>
      </c>
      <c r="I53" s="67">
        <f>IFERROR(VLOOKUP(M54,'R4'!$B$63:$F$108,5,FALSE),0)</f>
        <v>100</v>
      </c>
      <c r="J53" s="67">
        <f>IFERROR(VLOOKUP(M54,'R5'!$B$63:$F$108,5,FALSE),0)</f>
        <v>100</v>
      </c>
      <c r="K53" s="68">
        <f>IFERROR(VLOOKUP(M54,'R6'!$B$63:$F$108,5,FALSE),0)</f>
        <v>50</v>
      </c>
    </row>
    <row r="54" spans="2:13" x14ac:dyDescent="0.25">
      <c r="B54" s="50"/>
      <c r="C54" s="13"/>
      <c r="D54" s="40" t="s">
        <v>82</v>
      </c>
      <c r="E54" s="36">
        <f>IF($C51&lt;&gt;"",HLOOKUP($C51,'Market information'!$C$46:$E$49,3,FALSE),0)</f>
        <v>0</v>
      </c>
      <c r="F54" s="36">
        <f>IF($C51&lt;&gt;"",HLOOKUP($C51,'Market information'!$C$46:$E$49,3,FALSE),0)</f>
        <v>0</v>
      </c>
      <c r="G54" s="36">
        <f>IF($C51&lt;&gt;"",HLOOKUP($C51,'Market information'!$C$46:$E$49,3,FALSE),0)</f>
        <v>0</v>
      </c>
      <c r="H54" s="36">
        <f>IF($C51&lt;&gt;"",HLOOKUP($C51,'Market information'!$C$46:$E$49,3,FALSE),0)</f>
        <v>0</v>
      </c>
      <c r="I54" s="36">
        <f>IF($C51&lt;&gt;"",HLOOKUP($C51,'Market information'!$C$46:$E$49,3,FALSE),0)</f>
        <v>0</v>
      </c>
      <c r="J54" s="36">
        <f>IF($C51&lt;&gt;"",HLOOKUP($C51,'Market information'!$C$46:$E$49,3,FALSE),0)</f>
        <v>0</v>
      </c>
      <c r="K54" s="49">
        <f>IF($C51&lt;&gt;"",HLOOKUP($C51,'Market information'!$C$46:$E$49,3,FALSE),0)</f>
        <v>0</v>
      </c>
      <c r="M54" t="str">
        <f>CONCATENATE($F$2," - ",$B$47," - ",C51)</f>
        <v>1 - NA3 - NA</v>
      </c>
    </row>
    <row r="55" spans="2:13" ht="7.5" customHeight="1" x14ac:dyDescent="0.25">
      <c r="B55" s="50"/>
      <c r="C55" s="13"/>
      <c r="D55" s="13"/>
      <c r="E55" s="36"/>
      <c r="F55" s="13"/>
      <c r="G55" s="13"/>
      <c r="H55" s="13"/>
      <c r="I55" s="13"/>
      <c r="J55" s="13"/>
      <c r="K55" s="51"/>
    </row>
    <row r="56" spans="2:13" x14ac:dyDescent="0.25">
      <c r="B56" s="50"/>
      <c r="C56" s="39" t="s">
        <v>0</v>
      </c>
      <c r="D56" s="13" t="s">
        <v>52</v>
      </c>
      <c r="E56" s="36">
        <v>0</v>
      </c>
      <c r="F56" s="39"/>
      <c r="G56" s="39"/>
      <c r="H56" s="39"/>
      <c r="I56" s="39"/>
      <c r="J56" s="39"/>
      <c r="K56" s="52"/>
    </row>
    <row r="57" spans="2:13" x14ac:dyDescent="0.25">
      <c r="B57" s="50"/>
      <c r="C57" s="13"/>
      <c r="D57" s="13" t="s">
        <v>6</v>
      </c>
      <c r="E57" s="36">
        <v>0</v>
      </c>
      <c r="F57" s="39"/>
      <c r="G57" s="39"/>
      <c r="H57" s="39"/>
      <c r="I57" s="39"/>
      <c r="J57" s="39"/>
      <c r="K57" s="52"/>
    </row>
    <row r="58" spans="2:13" x14ac:dyDescent="0.25">
      <c r="B58" s="50"/>
      <c r="C58" s="13"/>
      <c r="D58" s="40" t="s">
        <v>158</v>
      </c>
      <c r="E58" s="36">
        <v>0</v>
      </c>
      <c r="F58" s="67">
        <f>IFERROR(VLOOKUP(M59,'R1'!$B$63:$F$108,5,FALSE),0)</f>
        <v>0</v>
      </c>
      <c r="G58" s="67">
        <f>IFERROR(VLOOKUP(M59,'R2'!$B$63:$F$108,5,FALSE),0)</f>
        <v>0</v>
      </c>
      <c r="H58" s="67">
        <f>IFERROR(VLOOKUP(M59,'R3'!$B$63:$F$108,5,FALSE),0)</f>
        <v>0</v>
      </c>
      <c r="I58" s="67">
        <f>IFERROR(VLOOKUP(M59,'R4'!$B$63:$F$108,5,FALSE),0)</f>
        <v>0</v>
      </c>
      <c r="J58" s="67">
        <f>IFERROR(VLOOKUP(M59,'R5'!$B$63:$F$108,5,FALSE),0)</f>
        <v>0</v>
      </c>
      <c r="K58" s="68">
        <f>IFERROR(VLOOKUP(M59,'R6'!$B$63:$F$108,5,FALSE),0)</f>
        <v>50</v>
      </c>
    </row>
    <row r="59" spans="2:13" x14ac:dyDescent="0.25">
      <c r="B59" s="50"/>
      <c r="C59" s="13"/>
      <c r="D59" s="40" t="s">
        <v>82</v>
      </c>
      <c r="E59" s="36">
        <f>IF($C56&lt;&gt;"",HLOOKUP($C56,'Market information'!$C$46:$E$49,3,FALSE),0)</f>
        <v>300</v>
      </c>
      <c r="F59" s="36">
        <f>IF($C56&lt;&gt;"",HLOOKUP($C56,'Market information'!$C$46:$E$49,3,FALSE),0)</f>
        <v>300</v>
      </c>
      <c r="G59" s="36">
        <f>IF($C56&lt;&gt;"",HLOOKUP($C56,'Market information'!$C$46:$E$49,3,FALSE),0)</f>
        <v>300</v>
      </c>
      <c r="H59" s="36">
        <f>IF($C56&lt;&gt;"",HLOOKUP($C56,'Market information'!$C$46:$E$49,3,FALSE),0)</f>
        <v>300</v>
      </c>
      <c r="I59" s="36">
        <f>IF($C56&lt;&gt;"",HLOOKUP($C56,'Market information'!$C$46:$E$49,3,FALSE),0)</f>
        <v>300</v>
      </c>
      <c r="J59" s="36">
        <f>IF($C56&lt;&gt;"",HLOOKUP($C56,'Market information'!$C$46:$E$49,3,FALSE),0)</f>
        <v>300</v>
      </c>
      <c r="K59" s="49">
        <f>IF($C56&lt;&gt;"",HLOOKUP($C56,'Market information'!$C$46:$E$49,3,FALSE),0)</f>
        <v>300</v>
      </c>
      <c r="M59" t="str">
        <f>CONCATENATE($F$2," - ",$B$47," - ",C56)</f>
        <v>1 - NA3 - EU</v>
      </c>
    </row>
    <row r="60" spans="2:13" ht="7.5" customHeight="1" x14ac:dyDescent="0.25">
      <c r="B60" s="50"/>
      <c r="C60" s="13"/>
      <c r="D60" s="13"/>
      <c r="E60" s="36"/>
      <c r="F60" s="13"/>
      <c r="G60" s="13"/>
      <c r="H60" s="13"/>
      <c r="I60" s="13"/>
      <c r="J60" s="13"/>
      <c r="K60" s="51"/>
    </row>
    <row r="61" spans="2:13" x14ac:dyDescent="0.25">
      <c r="B61" s="50"/>
      <c r="C61" s="39"/>
      <c r="D61" s="13" t="s">
        <v>52</v>
      </c>
      <c r="E61" s="36">
        <v>0</v>
      </c>
      <c r="F61" s="39"/>
      <c r="G61" s="39"/>
      <c r="H61" s="39"/>
      <c r="I61" s="39"/>
      <c r="J61" s="39"/>
      <c r="K61" s="52"/>
    </row>
    <row r="62" spans="2:13" x14ac:dyDescent="0.25">
      <c r="B62" s="50"/>
      <c r="C62" s="13"/>
      <c r="D62" s="13" t="s">
        <v>6</v>
      </c>
      <c r="E62" s="36">
        <v>0</v>
      </c>
      <c r="F62" s="39"/>
      <c r="G62" s="39"/>
      <c r="H62" s="39"/>
      <c r="I62" s="39"/>
      <c r="J62" s="39"/>
      <c r="K62" s="52"/>
    </row>
    <row r="63" spans="2:13" x14ac:dyDescent="0.25">
      <c r="B63" s="50"/>
      <c r="C63" s="13"/>
      <c r="D63" s="40" t="s">
        <v>158</v>
      </c>
      <c r="E63" s="36">
        <v>0</v>
      </c>
      <c r="F63" s="67">
        <f>IFERROR(VLOOKUP(M64,'R1'!$B$63:$F$108,5,FALSE),0)</f>
        <v>0</v>
      </c>
      <c r="G63" s="67">
        <f>IFERROR(VLOOKUP(M64,'R2'!$B$63:$F$108,5,FALSE),0)</f>
        <v>0</v>
      </c>
      <c r="H63" s="67">
        <f>IFERROR(VLOOKUP(M64,'R3'!$B$63:$F$108,5,FALSE),0)</f>
        <v>0</v>
      </c>
      <c r="I63" s="67">
        <f>IFERROR(VLOOKUP(M64,'R4'!$B$63:$F$108,5,FALSE),0)</f>
        <v>0</v>
      </c>
      <c r="J63" s="67">
        <f>IFERROR(VLOOKUP(M64,'R5'!$B$63:$F$108,5,FALSE),0)</f>
        <v>0</v>
      </c>
      <c r="K63" s="68">
        <f>IFERROR(VLOOKUP(M64,'R6'!$B$63:$F$108,5,FALSE),0)</f>
        <v>0</v>
      </c>
    </row>
    <row r="64" spans="2:13" x14ac:dyDescent="0.25">
      <c r="B64" s="50"/>
      <c r="C64" s="13"/>
      <c r="D64" s="40" t="s">
        <v>82</v>
      </c>
      <c r="E64" s="36">
        <f>IF($C61&lt;&gt;"",HLOOKUP($C61,'Market information'!$C$46:$E$49,3,FALSE),0)</f>
        <v>0</v>
      </c>
      <c r="F64" s="36">
        <f>IF($C61&lt;&gt;"",HLOOKUP($C61,'Market information'!$C$46:$E$49,3,FALSE),0)</f>
        <v>0</v>
      </c>
      <c r="G64" s="36">
        <f>IF($C61&lt;&gt;"",HLOOKUP($C61,'Market information'!$C$46:$E$49,3,FALSE),0)</f>
        <v>0</v>
      </c>
      <c r="H64" s="36">
        <f>IF($C61&lt;&gt;"",HLOOKUP($C61,'Market information'!$C$46:$E$49,3,FALSE),0)</f>
        <v>0</v>
      </c>
      <c r="I64" s="36">
        <f>IF($C61&lt;&gt;"",HLOOKUP($C61,'Market information'!$C$46:$E$49,3,FALSE),0)</f>
        <v>0</v>
      </c>
      <c r="J64" s="36">
        <f>IF($C61&lt;&gt;"",HLOOKUP($C61,'Market information'!$C$46:$E$49,3,FALSE),0)</f>
        <v>0</v>
      </c>
      <c r="K64" s="49">
        <f>IF($C61&lt;&gt;"",HLOOKUP($C61,'Market information'!$C$46:$E$49,3,FALSE),0)</f>
        <v>0</v>
      </c>
      <c r="M64" t="str">
        <f>CONCATENATE($F$2," - ",$B$47," - ",C61)</f>
        <v xml:space="preserve">1 - NA3 - </v>
      </c>
    </row>
    <row r="65" spans="2:13" ht="9" customHeight="1" x14ac:dyDescent="0.25">
      <c r="B65" s="50"/>
      <c r="C65" s="13"/>
      <c r="D65" s="13"/>
      <c r="E65" s="36"/>
      <c r="F65" s="13"/>
      <c r="G65" s="13"/>
      <c r="H65" s="13"/>
      <c r="I65" s="13"/>
      <c r="J65" s="13"/>
      <c r="K65" s="51"/>
    </row>
    <row r="66" spans="2:13" ht="15" customHeight="1" x14ac:dyDescent="0.25">
      <c r="B66" s="50"/>
      <c r="C66" s="13"/>
      <c r="D66" s="40" t="s">
        <v>84</v>
      </c>
      <c r="E66" s="36" t="s">
        <v>85</v>
      </c>
      <c r="F66" s="41" t="s">
        <v>85</v>
      </c>
      <c r="G66" s="41" t="str">
        <f>+F66</f>
        <v>Open</v>
      </c>
      <c r="H66" s="41" t="str">
        <f t="shared" ref="H66:J66" si="22">+G66</f>
        <v>Open</v>
      </c>
      <c r="I66" s="41" t="str">
        <f t="shared" si="22"/>
        <v>Open</v>
      </c>
      <c r="J66" s="41" t="str">
        <f t="shared" si="22"/>
        <v>Open</v>
      </c>
      <c r="K66" s="53" t="str">
        <f>+J66</f>
        <v>Open</v>
      </c>
    </row>
    <row r="67" spans="2:13" s="44" customFormat="1" ht="7.5" customHeight="1" x14ac:dyDescent="0.25">
      <c r="B67" s="54"/>
      <c r="C67" s="42"/>
      <c r="D67" s="42">
        <v>1</v>
      </c>
      <c r="E67" s="43">
        <f t="shared" ref="E67:K67" si="23">IF(E66="Closed",0,1)</f>
        <v>1</v>
      </c>
      <c r="F67" s="43">
        <f t="shared" si="23"/>
        <v>1</v>
      </c>
      <c r="G67" s="43">
        <f t="shared" si="23"/>
        <v>1</v>
      </c>
      <c r="H67" s="43">
        <f t="shared" si="23"/>
        <v>1</v>
      </c>
      <c r="I67" s="43">
        <f t="shared" si="23"/>
        <v>1</v>
      </c>
      <c r="J67" s="43">
        <f t="shared" si="23"/>
        <v>1</v>
      </c>
      <c r="K67" s="55">
        <f t="shared" si="23"/>
        <v>1</v>
      </c>
      <c r="M67"/>
    </row>
    <row r="68" spans="2:13" x14ac:dyDescent="0.25">
      <c r="B68" s="50"/>
      <c r="C68" s="37" t="s">
        <v>166</v>
      </c>
      <c r="D68" s="37" t="s">
        <v>75</v>
      </c>
      <c r="E68" s="89">
        <f>+E51*E52+E56*E57+E61*E62</f>
        <v>140000</v>
      </c>
      <c r="F68" s="89">
        <f t="shared" ref="F68:K68" si="24">+F51*F52+F56*F57+F61*F62</f>
        <v>105000</v>
      </c>
      <c r="G68" s="89">
        <f t="shared" si="24"/>
        <v>120000</v>
      </c>
      <c r="H68" s="89">
        <f t="shared" si="24"/>
        <v>130000</v>
      </c>
      <c r="I68" s="89">
        <f t="shared" si="24"/>
        <v>130000</v>
      </c>
      <c r="J68" s="89">
        <f t="shared" si="24"/>
        <v>140000</v>
      </c>
      <c r="K68" s="90">
        <f t="shared" si="24"/>
        <v>72500</v>
      </c>
    </row>
    <row r="69" spans="2:13" x14ac:dyDescent="0.25">
      <c r="B69" s="50"/>
      <c r="C69" s="13"/>
      <c r="D69" s="13" t="s">
        <v>72</v>
      </c>
      <c r="E69" s="36">
        <f>E51*(E48+E54)+E56*(E48+E59)+E61*(E48+E64)</f>
        <v>70000</v>
      </c>
      <c r="F69" s="36">
        <f t="shared" ref="F69:K69" si="25">F51*(F48+F54)+F56*(F48+F59)+F61*(F48+F64)</f>
        <v>70000</v>
      </c>
      <c r="G69" s="36">
        <f t="shared" si="25"/>
        <v>70000</v>
      </c>
      <c r="H69" s="36">
        <f t="shared" si="25"/>
        <v>70000</v>
      </c>
      <c r="I69" s="36">
        <f t="shared" si="25"/>
        <v>70000</v>
      </c>
      <c r="J69" s="36">
        <f t="shared" si="25"/>
        <v>70000</v>
      </c>
      <c r="K69" s="49">
        <f t="shared" si="25"/>
        <v>35000</v>
      </c>
      <c r="M69" s="44"/>
    </row>
    <row r="70" spans="2:13" x14ac:dyDescent="0.25">
      <c r="B70" s="50"/>
      <c r="C70" s="13"/>
      <c r="D70" s="91" t="s">
        <v>155</v>
      </c>
      <c r="E70" s="89">
        <f>+E68-E69</f>
        <v>70000</v>
      </c>
      <c r="F70" s="89">
        <f t="shared" ref="F70" si="26">+F68-F69</f>
        <v>35000</v>
      </c>
      <c r="G70" s="89">
        <f t="shared" ref="G70" si="27">+G68-G69</f>
        <v>50000</v>
      </c>
      <c r="H70" s="89">
        <f t="shared" ref="H70" si="28">+H68-H69</f>
        <v>60000</v>
      </c>
      <c r="I70" s="89">
        <f t="shared" ref="I70" si="29">+I68-I69</f>
        <v>60000</v>
      </c>
      <c r="J70" s="89">
        <f t="shared" ref="J70" si="30">+J68-J69</f>
        <v>70000</v>
      </c>
      <c r="K70" s="90">
        <f t="shared" ref="K70" si="31">+K68-K69</f>
        <v>37500</v>
      </c>
    </row>
    <row r="71" spans="2:13" x14ac:dyDescent="0.25">
      <c r="B71" s="50"/>
      <c r="C71" s="13"/>
      <c r="D71" s="40" t="s">
        <v>56</v>
      </c>
      <c r="E71" s="36">
        <f>+E67*E47</f>
        <v>35000</v>
      </c>
      <c r="F71" s="36">
        <f t="shared" ref="F71:K71" si="32">+F67*F47</f>
        <v>35000</v>
      </c>
      <c r="G71" s="36">
        <f t="shared" si="32"/>
        <v>35000</v>
      </c>
      <c r="H71" s="36">
        <f t="shared" si="32"/>
        <v>35000</v>
      </c>
      <c r="I71" s="36">
        <f t="shared" si="32"/>
        <v>35000</v>
      </c>
      <c r="J71" s="36">
        <f t="shared" si="32"/>
        <v>35000</v>
      </c>
      <c r="K71" s="49">
        <f t="shared" si="32"/>
        <v>35000</v>
      </c>
    </row>
    <row r="72" spans="2:13" x14ac:dyDescent="0.25">
      <c r="B72" s="50"/>
      <c r="C72" s="13"/>
      <c r="D72" s="40" t="s">
        <v>86</v>
      </c>
      <c r="E72" s="36">
        <f>ABS((D67-E67)*E47*150%)</f>
        <v>0</v>
      </c>
      <c r="F72" s="36">
        <f t="shared" ref="F72:K72" si="33">ABS((E67-F67)*F47*150%)</f>
        <v>0</v>
      </c>
      <c r="G72" s="36">
        <f t="shared" si="33"/>
        <v>0</v>
      </c>
      <c r="H72" s="36">
        <f t="shared" si="33"/>
        <v>0</v>
      </c>
      <c r="I72" s="36">
        <f t="shared" si="33"/>
        <v>0</v>
      </c>
      <c r="J72" s="36">
        <f t="shared" si="33"/>
        <v>0</v>
      </c>
      <c r="K72" s="49">
        <f t="shared" si="33"/>
        <v>0</v>
      </c>
    </row>
    <row r="73" spans="2:13" x14ac:dyDescent="0.25">
      <c r="B73" s="50"/>
      <c r="C73" s="13"/>
      <c r="D73" s="91" t="s">
        <v>73</v>
      </c>
      <c r="E73" s="89">
        <f>+E70-E71-E72</f>
        <v>35000</v>
      </c>
      <c r="F73" s="89">
        <f t="shared" ref="F73" si="34">+F70-F71-F72</f>
        <v>0</v>
      </c>
      <c r="G73" s="89">
        <f t="shared" ref="G73" si="35">+G70-G71-G72</f>
        <v>15000</v>
      </c>
      <c r="H73" s="89">
        <f t="shared" ref="H73" si="36">+H70-H71-H72</f>
        <v>25000</v>
      </c>
      <c r="I73" s="89">
        <f t="shared" ref="I73" si="37">+I70-I71-I72</f>
        <v>25000</v>
      </c>
      <c r="J73" s="89">
        <f t="shared" ref="J73" si="38">+J70-J71-J72</f>
        <v>35000</v>
      </c>
      <c r="K73" s="90">
        <f t="shared" ref="K73" si="39">+K70-K71-K72</f>
        <v>2500</v>
      </c>
    </row>
    <row r="74" spans="2:13" x14ac:dyDescent="0.25">
      <c r="B74" s="50"/>
      <c r="C74" s="13"/>
      <c r="D74" s="40"/>
      <c r="E74" s="36"/>
      <c r="F74" s="36"/>
      <c r="G74" s="36"/>
      <c r="H74" s="36"/>
      <c r="I74" s="36"/>
      <c r="J74" s="36"/>
      <c r="K74" s="49"/>
    </row>
    <row r="75" spans="2:13" x14ac:dyDescent="0.25">
      <c r="B75" s="50"/>
      <c r="C75" s="37" t="s">
        <v>167</v>
      </c>
      <c r="D75" s="37" t="s">
        <v>75</v>
      </c>
      <c r="E75" s="89">
        <f>+E53*E52+E58*E57+E63*E62</f>
        <v>140000</v>
      </c>
      <c r="F75" s="89">
        <f>+F53*F52+F58*F57+F63*F62</f>
        <v>105000</v>
      </c>
      <c r="G75" s="89">
        <f t="shared" ref="G75:K75" si="40">+G53*G52+G58*G57+G63*G62</f>
        <v>120000</v>
      </c>
      <c r="H75" s="89">
        <f t="shared" si="40"/>
        <v>130000</v>
      </c>
      <c r="I75" s="89">
        <f t="shared" si="40"/>
        <v>130000</v>
      </c>
      <c r="J75" s="89">
        <f t="shared" si="40"/>
        <v>140000</v>
      </c>
      <c r="K75" s="90">
        <f t="shared" si="40"/>
        <v>72500</v>
      </c>
    </row>
    <row r="76" spans="2:13" x14ac:dyDescent="0.25">
      <c r="B76" s="50"/>
      <c r="C76" s="13"/>
      <c r="D76" s="13" t="s">
        <v>72</v>
      </c>
      <c r="E76" s="36">
        <f>E53*(E48+E54)+E58*(E48+E59)+E63*(E48+E64)</f>
        <v>70000</v>
      </c>
      <c r="F76" s="36">
        <f t="shared" ref="F76:K76" si="41">F53*(F48+F54)+F58*(F48+F59)+F63*(F48+F64)</f>
        <v>70000</v>
      </c>
      <c r="G76" s="36">
        <f t="shared" si="41"/>
        <v>70000</v>
      </c>
      <c r="H76" s="36">
        <f t="shared" si="41"/>
        <v>70000</v>
      </c>
      <c r="I76" s="36">
        <f t="shared" si="41"/>
        <v>70000</v>
      </c>
      <c r="J76" s="36">
        <f t="shared" si="41"/>
        <v>70000</v>
      </c>
      <c r="K76" s="49">
        <f t="shared" si="41"/>
        <v>85000</v>
      </c>
    </row>
    <row r="77" spans="2:13" x14ac:dyDescent="0.25">
      <c r="B77" s="50"/>
      <c r="C77" s="13"/>
      <c r="D77" s="91" t="s">
        <v>155</v>
      </c>
      <c r="E77" s="89">
        <f>+E75-E76</f>
        <v>70000</v>
      </c>
      <c r="F77" s="89">
        <f t="shared" ref="F77" si="42">+F75-F76</f>
        <v>35000</v>
      </c>
      <c r="G77" s="89">
        <f t="shared" ref="G77" si="43">+G75-G76</f>
        <v>50000</v>
      </c>
      <c r="H77" s="89">
        <f t="shared" ref="H77" si="44">+H75-H76</f>
        <v>60000</v>
      </c>
      <c r="I77" s="89">
        <f t="shared" ref="I77" si="45">+I75-I76</f>
        <v>60000</v>
      </c>
      <c r="J77" s="89">
        <f t="shared" ref="J77" si="46">+J75-J76</f>
        <v>70000</v>
      </c>
      <c r="K77" s="90">
        <f t="shared" ref="K77" si="47">+K75-K76</f>
        <v>-12500</v>
      </c>
    </row>
    <row r="78" spans="2:13" x14ac:dyDescent="0.25">
      <c r="B78" s="50"/>
      <c r="C78" s="13"/>
      <c r="D78" s="40" t="s">
        <v>56</v>
      </c>
      <c r="E78" s="36">
        <f>+E67*E47</f>
        <v>35000</v>
      </c>
      <c r="F78" s="36">
        <f t="shared" ref="F78:K78" si="48">+F67*F47</f>
        <v>35000</v>
      </c>
      <c r="G78" s="36">
        <f t="shared" si="48"/>
        <v>35000</v>
      </c>
      <c r="H78" s="36">
        <f t="shared" si="48"/>
        <v>35000</v>
      </c>
      <c r="I78" s="36">
        <f t="shared" si="48"/>
        <v>35000</v>
      </c>
      <c r="J78" s="36">
        <f t="shared" si="48"/>
        <v>35000</v>
      </c>
      <c r="K78" s="49">
        <f t="shared" si="48"/>
        <v>35000</v>
      </c>
    </row>
    <row r="79" spans="2:13" x14ac:dyDescent="0.25">
      <c r="B79" s="50"/>
      <c r="C79" s="13"/>
      <c r="D79" s="40" t="s">
        <v>86</v>
      </c>
      <c r="E79" s="36">
        <f>ABS((D67-E67)*E47*150%)</f>
        <v>0</v>
      </c>
      <c r="F79" s="36">
        <f t="shared" ref="F79:K79" si="49">ABS((E67-F67)*F47*150%)</f>
        <v>0</v>
      </c>
      <c r="G79" s="36">
        <f t="shared" si="49"/>
        <v>0</v>
      </c>
      <c r="H79" s="36">
        <f t="shared" si="49"/>
        <v>0</v>
      </c>
      <c r="I79" s="36">
        <f t="shared" si="49"/>
        <v>0</v>
      </c>
      <c r="J79" s="36">
        <f t="shared" si="49"/>
        <v>0</v>
      </c>
      <c r="K79" s="49">
        <f t="shared" si="49"/>
        <v>0</v>
      </c>
    </row>
    <row r="80" spans="2:13" x14ac:dyDescent="0.25">
      <c r="B80" s="50"/>
      <c r="C80" s="13"/>
      <c r="D80" s="91" t="s">
        <v>73</v>
      </c>
      <c r="E80" s="89">
        <f>+E77-E78-E79</f>
        <v>35000</v>
      </c>
      <c r="F80" s="89">
        <f t="shared" ref="F80" si="50">+F77-F78-F79</f>
        <v>0</v>
      </c>
      <c r="G80" s="89">
        <f t="shared" ref="G80" si="51">+G77-G78-G79</f>
        <v>15000</v>
      </c>
      <c r="H80" s="89">
        <f t="shared" ref="H80" si="52">+H77-H78-H79</f>
        <v>25000</v>
      </c>
      <c r="I80" s="89">
        <f t="shared" ref="I80" si="53">+I77-I78-I79</f>
        <v>25000</v>
      </c>
      <c r="J80" s="89">
        <f t="shared" ref="J80" si="54">+J77-J78-J79</f>
        <v>35000</v>
      </c>
      <c r="K80" s="90">
        <f t="shared" ref="K80" si="55">+K77-K78-K79</f>
        <v>-47500</v>
      </c>
    </row>
    <row r="81" spans="2:13" x14ac:dyDescent="0.25">
      <c r="B81" s="50"/>
      <c r="C81" s="13"/>
      <c r="D81" s="40" t="s">
        <v>156</v>
      </c>
      <c r="E81" s="36"/>
      <c r="F81" s="36">
        <f>IF((F51+F56+F61)&gt;(F53+F58+F63),(MIN(F46,F51+F56+F61)-(F53+F58+F63))*F48*50%,0)</f>
        <v>0</v>
      </c>
      <c r="G81" s="36">
        <f t="shared" ref="G81:K81" si="56">IF((G51+G56+G61)&gt;(G53+G58+G63),(MIN(G46,G51+G56+G61)-(G53+G58+G63))*G48*50%,0)</f>
        <v>0</v>
      </c>
      <c r="H81" s="36">
        <f t="shared" si="56"/>
        <v>0</v>
      </c>
      <c r="I81" s="36">
        <f t="shared" si="56"/>
        <v>0</v>
      </c>
      <c r="J81" s="36">
        <f t="shared" si="56"/>
        <v>0</v>
      </c>
      <c r="K81" s="49">
        <f t="shared" si="56"/>
        <v>0</v>
      </c>
    </row>
    <row r="82" spans="2:13" x14ac:dyDescent="0.25">
      <c r="B82" s="50"/>
      <c r="C82" s="13"/>
      <c r="D82" s="40" t="s">
        <v>168</v>
      </c>
      <c r="E82" s="13"/>
      <c r="F82" s="13">
        <f>VLOOKUP($B47,'R1'!$B$112:$F$127,5,FALSE)</f>
        <v>0</v>
      </c>
      <c r="G82" s="13">
        <f>VLOOKUP($B47,'R2'!$B$112:$F$127,5,FALSE)</f>
        <v>0</v>
      </c>
      <c r="H82" s="13">
        <f>VLOOKUP($B47,'R3'!$B$112:$F$127,5,FALSE)</f>
        <v>0</v>
      </c>
      <c r="I82" s="13">
        <f>VLOOKUP($B47,'R4'!$B$112:$F$127,5,FALSE)</f>
        <v>0</v>
      </c>
      <c r="J82" s="13">
        <f>VLOOKUP($B47,'R5'!$B$112:$F$127,5,FALSE)</f>
        <v>0</v>
      </c>
      <c r="K82" s="51">
        <f>VLOOKUP($B47,'R6'!$B$112:$F$127,5,FALSE)</f>
        <v>0</v>
      </c>
    </row>
    <row r="83" spans="2:13" ht="15.75" thickBot="1" x14ac:dyDescent="0.3">
      <c r="B83" s="56"/>
      <c r="C83" s="57"/>
      <c r="D83" s="92" t="s">
        <v>73</v>
      </c>
      <c r="E83" s="93">
        <f>+E80-E81-E82</f>
        <v>35000</v>
      </c>
      <c r="F83" s="93">
        <f t="shared" ref="F83" si="57">+F80-F81-F82</f>
        <v>0</v>
      </c>
      <c r="G83" s="93">
        <f t="shared" ref="G83" si="58">+G80-G81-G82</f>
        <v>15000</v>
      </c>
      <c r="H83" s="93">
        <f t="shared" ref="H83" si="59">+H80-H81-H82</f>
        <v>25000</v>
      </c>
      <c r="I83" s="93">
        <f t="shared" ref="I83" si="60">+I80-I81-I82</f>
        <v>25000</v>
      </c>
      <c r="J83" s="93">
        <f t="shared" ref="J83" si="61">+J80-J81-J82</f>
        <v>35000</v>
      </c>
      <c r="K83" s="94">
        <f t="shared" ref="K83" si="62">+K80-K81-K82</f>
        <v>-47500</v>
      </c>
    </row>
    <row r="84" spans="2:13" ht="15.75" thickBot="1" x14ac:dyDescent="0.3"/>
    <row r="85" spans="2:13" x14ac:dyDescent="0.25">
      <c r="B85" s="45"/>
      <c r="C85" s="46"/>
      <c r="D85" s="46"/>
      <c r="E85" s="46">
        <v>0</v>
      </c>
      <c r="F85" s="46">
        <v>1</v>
      </c>
      <c r="G85" s="46">
        <v>2</v>
      </c>
      <c r="H85" s="46">
        <v>3</v>
      </c>
      <c r="I85" s="46">
        <v>4</v>
      </c>
      <c r="J85" s="46">
        <v>5</v>
      </c>
      <c r="K85" s="47">
        <v>6</v>
      </c>
    </row>
    <row r="86" spans="2:13" x14ac:dyDescent="0.25">
      <c r="B86" s="48" t="s">
        <v>71</v>
      </c>
      <c r="C86" s="37" t="s">
        <v>70</v>
      </c>
      <c r="D86" s="13" t="s">
        <v>4</v>
      </c>
      <c r="E86" s="36">
        <f>+'Market information'!$F$19</f>
        <v>100</v>
      </c>
      <c r="F86" s="36">
        <f>+E86</f>
        <v>100</v>
      </c>
      <c r="G86" s="36">
        <f t="shared" ref="G86:K86" si="63">+F86</f>
        <v>100</v>
      </c>
      <c r="H86" s="36">
        <f t="shared" si="63"/>
        <v>100</v>
      </c>
      <c r="I86" s="36">
        <f t="shared" si="63"/>
        <v>100</v>
      </c>
      <c r="J86" s="36">
        <f t="shared" si="63"/>
        <v>100</v>
      </c>
      <c r="K86" s="49">
        <f t="shared" si="63"/>
        <v>100</v>
      </c>
    </row>
    <row r="87" spans="2:13" x14ac:dyDescent="0.25">
      <c r="B87" s="48" t="s">
        <v>43</v>
      </c>
      <c r="C87" s="37" t="s">
        <v>1</v>
      </c>
      <c r="D87" s="13" t="s">
        <v>56</v>
      </c>
      <c r="E87" s="36">
        <f>+'Market information'!$F$22</f>
        <v>35000</v>
      </c>
      <c r="F87" s="36">
        <f t="shared" ref="F87:K88" si="64">+E87</f>
        <v>35000</v>
      </c>
      <c r="G87" s="36">
        <f t="shared" si="64"/>
        <v>35000</v>
      </c>
      <c r="H87" s="36">
        <f t="shared" si="64"/>
        <v>35000</v>
      </c>
      <c r="I87" s="36">
        <f t="shared" si="64"/>
        <v>35000</v>
      </c>
      <c r="J87" s="36">
        <f t="shared" si="64"/>
        <v>35000</v>
      </c>
      <c r="K87" s="49">
        <f t="shared" si="64"/>
        <v>35000</v>
      </c>
    </row>
    <row r="88" spans="2:13" x14ac:dyDescent="0.25">
      <c r="B88" s="50"/>
      <c r="C88" s="13"/>
      <c r="D88" s="13" t="s">
        <v>72</v>
      </c>
      <c r="E88" s="36">
        <f>+'Market information'!$F$23</f>
        <v>800</v>
      </c>
      <c r="F88" s="36">
        <f t="shared" si="64"/>
        <v>800</v>
      </c>
      <c r="G88" s="36">
        <f t="shared" si="64"/>
        <v>800</v>
      </c>
      <c r="H88" s="36">
        <f t="shared" si="64"/>
        <v>800</v>
      </c>
      <c r="I88" s="36">
        <f t="shared" si="64"/>
        <v>800</v>
      </c>
      <c r="J88" s="36">
        <f t="shared" si="64"/>
        <v>800</v>
      </c>
      <c r="K88" s="49">
        <f t="shared" si="64"/>
        <v>800</v>
      </c>
    </row>
    <row r="89" spans="2:13" x14ac:dyDescent="0.25">
      <c r="B89" s="50"/>
      <c r="C89" s="13"/>
      <c r="D89" s="40" t="s">
        <v>154</v>
      </c>
      <c r="E89" s="36">
        <f>(E87+E88*MIN(E91+E96+E101,E86))/MIN(E91+E96+E101,E86)</f>
        <v>1266.6666666666667</v>
      </c>
      <c r="F89" s="36">
        <f t="shared" ref="F89" si="65">(F87+F88*MIN(F91+F96+F101,F86))/MIN(F91+F96+F101,F86)</f>
        <v>1150</v>
      </c>
      <c r="G89" s="36">
        <f t="shared" ref="G89" si="66">(G87+G88*MIN(G91+G96+G101,G86))/MIN(G91+G96+G101,G86)</f>
        <v>1150</v>
      </c>
      <c r="H89" s="36">
        <f t="shared" ref="H89" si="67">(H87+H88*MIN(H91+H96+H101,H86))/MIN(H91+H96+H101,H86)</f>
        <v>1150</v>
      </c>
      <c r="I89" s="36">
        <f t="shared" ref="I89" si="68">(I87+I88*MIN(I91+I96+I101,I86))/MIN(I91+I96+I101,I86)</f>
        <v>1150</v>
      </c>
      <c r="J89" s="36">
        <f t="shared" ref="J89" si="69">(J87+J88*MIN(J91+J96+J101,J86))/MIN(J91+J96+J101,J86)</f>
        <v>1150</v>
      </c>
      <c r="K89" s="49">
        <f>(K87+K88*MIN(K91+K96+K101,K86))/MIN(K91+K96+K101,K86)</f>
        <v>1150</v>
      </c>
    </row>
    <row r="90" spans="2:13" x14ac:dyDescent="0.25">
      <c r="B90" s="50"/>
      <c r="C90" s="13"/>
      <c r="D90" s="13"/>
      <c r="E90" s="36"/>
      <c r="F90" s="13"/>
      <c r="G90" s="13"/>
      <c r="H90" s="13"/>
      <c r="I90" s="13"/>
      <c r="J90" s="13"/>
      <c r="K90" s="51"/>
    </row>
    <row r="91" spans="2:13" x14ac:dyDescent="0.25">
      <c r="B91" s="50"/>
      <c r="C91" s="39" t="s">
        <v>1</v>
      </c>
      <c r="D91" s="13" t="s">
        <v>52</v>
      </c>
      <c r="E91" s="36">
        <f>+'Market information'!F20</f>
        <v>75</v>
      </c>
      <c r="F91" s="39">
        <v>100</v>
      </c>
      <c r="G91" s="39">
        <v>100</v>
      </c>
      <c r="H91" s="39">
        <v>100</v>
      </c>
      <c r="I91" s="39">
        <v>100</v>
      </c>
      <c r="J91" s="39">
        <v>100</v>
      </c>
      <c r="K91" s="52">
        <v>100</v>
      </c>
    </row>
    <row r="92" spans="2:13" x14ac:dyDescent="0.25">
      <c r="B92" s="50"/>
      <c r="C92" s="13"/>
      <c r="D92" s="13" t="s">
        <v>6</v>
      </c>
      <c r="E92" s="13">
        <f>+'Market information'!M21</f>
        <v>1400</v>
      </c>
      <c r="F92" s="39">
        <v>1150</v>
      </c>
      <c r="G92" s="39">
        <v>1150</v>
      </c>
      <c r="H92" s="39">
        <v>1150</v>
      </c>
      <c r="I92" s="39">
        <v>1150</v>
      </c>
      <c r="J92" s="39">
        <v>1400</v>
      </c>
      <c r="K92" s="52">
        <v>1450</v>
      </c>
    </row>
    <row r="93" spans="2:13" x14ac:dyDescent="0.25">
      <c r="B93" s="50"/>
      <c r="C93" s="13"/>
      <c r="D93" s="40" t="s">
        <v>158</v>
      </c>
      <c r="E93" s="36">
        <v>75</v>
      </c>
      <c r="F93" s="67">
        <f>IFERROR(VLOOKUP(M94,'R1'!$B$63:$F$108,5,FALSE),0)</f>
        <v>100</v>
      </c>
      <c r="G93" s="67">
        <f>IFERROR(VLOOKUP(M94,'R2'!$B$63:$F$108,5,FALSE),0)</f>
        <v>100</v>
      </c>
      <c r="H93" s="67">
        <f>IFERROR(VLOOKUP(M94,'R3'!$B$63:$F$108,5,FALSE),0)</f>
        <v>100</v>
      </c>
      <c r="I93" s="67">
        <f>IFERROR(VLOOKUP(M94,'R4'!$B$63:$F$108,5,FALSE),0)</f>
        <v>100</v>
      </c>
      <c r="J93" s="67">
        <f>IFERROR(VLOOKUP(M94,'R5'!$B$63:$F$108,5,FALSE),0)</f>
        <v>100</v>
      </c>
      <c r="K93" s="68">
        <f>IFERROR(VLOOKUP(M94,'R6'!$B$63:$F$108,5,FALSE),0)</f>
        <v>100</v>
      </c>
    </row>
    <row r="94" spans="2:13" x14ac:dyDescent="0.25">
      <c r="B94" s="50"/>
      <c r="C94" s="13"/>
      <c r="D94" s="40" t="s">
        <v>82</v>
      </c>
      <c r="E94" s="36">
        <f>IF($C91&lt;&gt;"",HLOOKUP($C91,'Market information'!$C$46:$E$49,3,FALSE),0)</f>
        <v>0</v>
      </c>
      <c r="F94" s="36">
        <f>IF($C91&lt;&gt;"",HLOOKUP($C91,'Market information'!$C$46:$E$49,3,FALSE),0)</f>
        <v>0</v>
      </c>
      <c r="G94" s="36">
        <f>IF($C91&lt;&gt;"",HLOOKUP($C91,'Market information'!$C$46:$E$49,3,FALSE),0)</f>
        <v>0</v>
      </c>
      <c r="H94" s="36">
        <f>IF($C91&lt;&gt;"",HLOOKUP($C91,'Market information'!$C$46:$E$49,3,FALSE),0)</f>
        <v>0</v>
      </c>
      <c r="I94" s="36">
        <f>IF($C91&lt;&gt;"",HLOOKUP($C91,'Market information'!$C$46:$E$49,3,FALSE),0)</f>
        <v>0</v>
      </c>
      <c r="J94" s="36">
        <f>IF($C91&lt;&gt;"",HLOOKUP($C91,'Market information'!$C$46:$E$49,3,FALSE),0)</f>
        <v>0</v>
      </c>
      <c r="K94" s="49">
        <f>IF($C91&lt;&gt;"",HLOOKUP($C91,'Market information'!$C$46:$E$49,3,FALSE),0)</f>
        <v>0</v>
      </c>
      <c r="M94" t="str">
        <f>CONCATENATE($F$2," - ",$B$87," - ",C91)</f>
        <v>1 - NA4 - NA</v>
      </c>
    </row>
    <row r="95" spans="2:13" ht="7.5" customHeight="1" x14ac:dyDescent="0.25">
      <c r="B95" s="50"/>
      <c r="C95" s="13"/>
      <c r="D95" s="13"/>
      <c r="E95" s="36"/>
      <c r="F95" s="13"/>
      <c r="G95" s="13"/>
      <c r="H95" s="13"/>
      <c r="I95" s="13"/>
      <c r="J95" s="13"/>
      <c r="K95" s="51"/>
    </row>
    <row r="96" spans="2:13" x14ac:dyDescent="0.25">
      <c r="B96" s="50"/>
      <c r="C96" s="39" t="s">
        <v>0</v>
      </c>
      <c r="D96" s="13" t="s">
        <v>52</v>
      </c>
      <c r="E96" s="36">
        <v>0</v>
      </c>
      <c r="F96" s="39"/>
      <c r="G96" s="39"/>
      <c r="H96" s="39"/>
      <c r="I96" s="39"/>
      <c r="J96" s="39"/>
      <c r="K96" s="52"/>
    </row>
    <row r="97" spans="2:13" x14ac:dyDescent="0.25">
      <c r="B97" s="50"/>
      <c r="C97" s="13"/>
      <c r="D97" s="13" t="s">
        <v>6</v>
      </c>
      <c r="E97" s="36">
        <v>0</v>
      </c>
      <c r="F97" s="39"/>
      <c r="G97" s="39"/>
      <c r="H97" s="39"/>
      <c r="I97" s="39"/>
      <c r="J97" s="39"/>
      <c r="K97" s="52"/>
    </row>
    <row r="98" spans="2:13" x14ac:dyDescent="0.25">
      <c r="B98" s="50"/>
      <c r="C98" s="13"/>
      <c r="D98" s="40" t="s">
        <v>158</v>
      </c>
      <c r="E98" s="36">
        <v>0</v>
      </c>
      <c r="F98" s="67">
        <f>IFERROR(VLOOKUP(M99,'R1'!$B$63:$F$108,5,FALSE),0)</f>
        <v>0</v>
      </c>
      <c r="G98" s="67">
        <f>IFERROR(VLOOKUP(M99,'R2'!$B$63:$F$108,5,FALSE),0)</f>
        <v>0</v>
      </c>
      <c r="H98" s="67">
        <f>IFERROR(VLOOKUP(M99,'R3'!$B$63:$F$108,5,FALSE),0)</f>
        <v>0</v>
      </c>
      <c r="I98" s="67">
        <f>IFERROR(VLOOKUP(M99,'R4'!$B$63:$F$108,5,FALSE),0)</f>
        <v>0</v>
      </c>
      <c r="J98" s="67">
        <f>IFERROR(VLOOKUP(M99,'R5'!$B$63:$F$108,5,FALSE),0)</f>
        <v>0</v>
      </c>
      <c r="K98" s="68">
        <f>IFERROR(VLOOKUP(M99,'R6'!$B$63:$F$108,5,FALSE),0)</f>
        <v>0</v>
      </c>
    </row>
    <row r="99" spans="2:13" x14ac:dyDescent="0.25">
      <c r="B99" s="50"/>
      <c r="C99" s="13"/>
      <c r="D99" s="40" t="s">
        <v>82</v>
      </c>
      <c r="E99" s="36">
        <f>IF($C96&lt;&gt;"",HLOOKUP($C96,'Market information'!$C$46:$E$49,3,FALSE),0)</f>
        <v>300</v>
      </c>
      <c r="F99" s="36">
        <f>IF($C96&lt;&gt;"",HLOOKUP($C96,'Market information'!$C$46:$E$49,3,FALSE),0)</f>
        <v>300</v>
      </c>
      <c r="G99" s="36">
        <f>IF($C96&lt;&gt;"",HLOOKUP($C96,'Market information'!$C$46:$E$49,3,FALSE),0)</f>
        <v>300</v>
      </c>
      <c r="H99" s="36">
        <f>IF($C96&lt;&gt;"",HLOOKUP($C96,'Market information'!$C$46:$E$49,3,FALSE),0)</f>
        <v>300</v>
      </c>
      <c r="I99" s="36">
        <f>IF($C96&lt;&gt;"",HLOOKUP($C96,'Market information'!$C$46:$E$49,3,FALSE),0)</f>
        <v>300</v>
      </c>
      <c r="J99" s="36">
        <f>IF($C96&lt;&gt;"",HLOOKUP($C96,'Market information'!$C$46:$E$49,3,FALSE),0)</f>
        <v>300</v>
      </c>
      <c r="K99" s="49">
        <f>IF($C96&lt;&gt;"",HLOOKUP($C96,'Market information'!$C$46:$E$49,3,FALSE),0)</f>
        <v>300</v>
      </c>
      <c r="M99" t="str">
        <f>CONCATENATE($F$2," - ",$B$87," - ",C96)</f>
        <v>1 - NA4 - EU</v>
      </c>
    </row>
    <row r="100" spans="2:13" ht="7.5" customHeight="1" x14ac:dyDescent="0.25">
      <c r="B100" s="50"/>
      <c r="C100" s="13"/>
      <c r="D100" s="13"/>
      <c r="E100" s="36"/>
      <c r="F100" s="13"/>
      <c r="G100" s="13"/>
      <c r="H100" s="13"/>
      <c r="I100" s="13"/>
      <c r="J100" s="13"/>
      <c r="K100" s="51"/>
    </row>
    <row r="101" spans="2:13" x14ac:dyDescent="0.25">
      <c r="B101" s="50"/>
      <c r="C101" s="39"/>
      <c r="D101" s="13" t="s">
        <v>52</v>
      </c>
      <c r="E101" s="36">
        <v>0</v>
      </c>
      <c r="F101" s="39"/>
      <c r="G101" s="39"/>
      <c r="H101" s="39"/>
      <c r="I101" s="39"/>
      <c r="J101" s="39"/>
      <c r="K101" s="52"/>
    </row>
    <row r="102" spans="2:13" x14ac:dyDescent="0.25">
      <c r="B102" s="50"/>
      <c r="C102" s="13"/>
      <c r="D102" s="13" t="s">
        <v>6</v>
      </c>
      <c r="E102" s="36">
        <v>0</v>
      </c>
      <c r="F102" s="39"/>
      <c r="G102" s="39"/>
      <c r="H102" s="39"/>
      <c r="I102" s="39"/>
      <c r="J102" s="39"/>
      <c r="K102" s="52"/>
    </row>
    <row r="103" spans="2:13" x14ac:dyDescent="0.25">
      <c r="B103" s="50"/>
      <c r="C103" s="13"/>
      <c r="D103" s="40" t="s">
        <v>158</v>
      </c>
      <c r="E103" s="36">
        <v>0</v>
      </c>
      <c r="F103" s="67">
        <f>IFERROR(VLOOKUP(M104,'R1'!$B$63:$F$108,5,FALSE),0)</f>
        <v>0</v>
      </c>
      <c r="G103" s="67">
        <f>IFERROR(VLOOKUP(M104,'R2'!$B$63:$F$108,5,FALSE),0)</f>
        <v>0</v>
      </c>
      <c r="H103" s="67">
        <f>IFERROR(VLOOKUP(M104,'R3'!$B$63:$F$108,5,FALSE),0)</f>
        <v>0</v>
      </c>
      <c r="I103" s="67">
        <f>IFERROR(VLOOKUP(M104,'R4'!$B$63:$F$108,5,FALSE),0)</f>
        <v>0</v>
      </c>
      <c r="J103" s="67">
        <f>IFERROR(VLOOKUP(M104,'R5'!$B$63:$F$108,5,FALSE),0)</f>
        <v>0</v>
      </c>
      <c r="K103" s="68">
        <f>IFERROR(VLOOKUP(M104,'R6'!$B$63:$F$108,5,FALSE),0)</f>
        <v>0</v>
      </c>
    </row>
    <row r="104" spans="2:13" x14ac:dyDescent="0.25">
      <c r="B104" s="50"/>
      <c r="C104" s="13"/>
      <c r="D104" s="40" t="s">
        <v>82</v>
      </c>
      <c r="E104" s="36">
        <f>IF($C101&lt;&gt;"",HLOOKUP($C101,'Market information'!$C$46:$E$49,3,FALSE),0)</f>
        <v>0</v>
      </c>
      <c r="F104" s="36">
        <f>IF($C101&lt;&gt;"",HLOOKUP($C101,'Market information'!$C$46:$E$49,3,FALSE),0)</f>
        <v>0</v>
      </c>
      <c r="G104" s="36">
        <f>IF($C101&lt;&gt;"",HLOOKUP($C101,'Market information'!$C$46:$E$49,3,FALSE),0)</f>
        <v>0</v>
      </c>
      <c r="H104" s="36">
        <f>IF($C101&lt;&gt;"",HLOOKUP($C101,'Market information'!$C$46:$E$49,3,FALSE),0)</f>
        <v>0</v>
      </c>
      <c r="I104" s="36">
        <f>IF($C101&lt;&gt;"",HLOOKUP($C101,'Market information'!$C$46:$E$49,3,FALSE),0)</f>
        <v>0</v>
      </c>
      <c r="J104" s="36">
        <f>IF($C101&lt;&gt;"",HLOOKUP($C101,'Market information'!$C$46:$E$49,3,FALSE),0)</f>
        <v>0</v>
      </c>
      <c r="K104" s="49">
        <f>IF($C101&lt;&gt;"",HLOOKUP($C101,'Market information'!$C$46:$E$49,3,FALSE),0)</f>
        <v>0</v>
      </c>
      <c r="M104" t="str">
        <f>CONCATENATE($F$2," - ",$B$87," - ",C101)</f>
        <v xml:space="preserve">1 - NA4 - </v>
      </c>
    </row>
    <row r="105" spans="2:13" ht="9" customHeight="1" x14ac:dyDescent="0.25">
      <c r="B105" s="50"/>
      <c r="C105" s="13"/>
      <c r="D105" s="13"/>
      <c r="E105" s="36"/>
      <c r="F105" s="13"/>
      <c r="G105" s="13"/>
      <c r="H105" s="13"/>
      <c r="I105" s="13"/>
      <c r="J105" s="13"/>
      <c r="K105" s="51"/>
    </row>
    <row r="106" spans="2:13" ht="15" customHeight="1" x14ac:dyDescent="0.25">
      <c r="B106" s="50"/>
      <c r="C106" s="13"/>
      <c r="D106" s="40" t="s">
        <v>84</v>
      </c>
      <c r="E106" s="36" t="s">
        <v>85</v>
      </c>
      <c r="F106" s="41" t="s">
        <v>85</v>
      </c>
      <c r="G106" s="41" t="str">
        <f>+F106</f>
        <v>Open</v>
      </c>
      <c r="H106" s="41" t="str">
        <f t="shared" ref="H106:J106" si="70">+G106</f>
        <v>Open</v>
      </c>
      <c r="I106" s="41" t="str">
        <f t="shared" si="70"/>
        <v>Open</v>
      </c>
      <c r="J106" s="41" t="str">
        <f t="shared" si="70"/>
        <v>Open</v>
      </c>
      <c r="K106" s="53" t="str">
        <f>+J106</f>
        <v>Open</v>
      </c>
    </row>
    <row r="107" spans="2:13" s="44" customFormat="1" ht="7.5" customHeight="1" x14ac:dyDescent="0.25">
      <c r="B107" s="54"/>
      <c r="C107" s="42"/>
      <c r="D107" s="42">
        <v>1</v>
      </c>
      <c r="E107" s="43">
        <f t="shared" ref="E107:K107" si="71">IF(E106="Closed",0,1)</f>
        <v>1</v>
      </c>
      <c r="F107" s="43">
        <f t="shared" si="71"/>
        <v>1</v>
      </c>
      <c r="G107" s="43">
        <f t="shared" si="71"/>
        <v>1</v>
      </c>
      <c r="H107" s="43">
        <f t="shared" si="71"/>
        <v>1</v>
      </c>
      <c r="I107" s="43">
        <f t="shared" si="71"/>
        <v>1</v>
      </c>
      <c r="J107" s="43">
        <f t="shared" si="71"/>
        <v>1</v>
      </c>
      <c r="K107" s="55">
        <f t="shared" si="71"/>
        <v>1</v>
      </c>
      <c r="M107"/>
    </row>
    <row r="108" spans="2:13" x14ac:dyDescent="0.25">
      <c r="B108" s="50"/>
      <c r="C108" s="37" t="s">
        <v>166</v>
      </c>
      <c r="D108" s="37" t="s">
        <v>75</v>
      </c>
      <c r="E108" s="89">
        <f>+E91*E92+E96*E97+E101*E102</f>
        <v>105000</v>
      </c>
      <c r="F108" s="89">
        <f t="shared" ref="F108:K108" si="72">+F91*F92+F96*F97+F101*F102</f>
        <v>115000</v>
      </c>
      <c r="G108" s="89">
        <f t="shared" si="72"/>
        <v>115000</v>
      </c>
      <c r="H108" s="89">
        <f t="shared" si="72"/>
        <v>115000</v>
      </c>
      <c r="I108" s="89">
        <f t="shared" si="72"/>
        <v>115000</v>
      </c>
      <c r="J108" s="89">
        <f t="shared" si="72"/>
        <v>140000</v>
      </c>
      <c r="K108" s="90">
        <f t="shared" si="72"/>
        <v>145000</v>
      </c>
    </row>
    <row r="109" spans="2:13" x14ac:dyDescent="0.25">
      <c r="B109" s="50"/>
      <c r="C109" s="13"/>
      <c r="D109" s="13" t="s">
        <v>72</v>
      </c>
      <c r="E109" s="36">
        <f>E91*(E88+E94)+E96*(E88+E99)+E101*(E88+E104)</f>
        <v>60000</v>
      </c>
      <c r="F109" s="36">
        <f t="shared" ref="F109:K109" si="73">F91*(F88+F94)+F96*(F88+F99)+F101*(F88+F104)</f>
        <v>80000</v>
      </c>
      <c r="G109" s="36">
        <f t="shared" si="73"/>
        <v>80000</v>
      </c>
      <c r="H109" s="36">
        <f t="shared" si="73"/>
        <v>80000</v>
      </c>
      <c r="I109" s="36">
        <f t="shared" si="73"/>
        <v>80000</v>
      </c>
      <c r="J109" s="36">
        <f t="shared" si="73"/>
        <v>80000</v>
      </c>
      <c r="K109" s="49">
        <f t="shared" si="73"/>
        <v>80000</v>
      </c>
      <c r="M109" s="44"/>
    </row>
    <row r="110" spans="2:13" x14ac:dyDescent="0.25">
      <c r="B110" s="50"/>
      <c r="C110" s="13"/>
      <c r="D110" s="91" t="s">
        <v>155</v>
      </c>
      <c r="E110" s="89">
        <f>+E108-E109</f>
        <v>45000</v>
      </c>
      <c r="F110" s="89">
        <f t="shared" ref="F110" si="74">+F108-F109</f>
        <v>35000</v>
      </c>
      <c r="G110" s="89">
        <f t="shared" ref="G110" si="75">+G108-G109</f>
        <v>35000</v>
      </c>
      <c r="H110" s="89">
        <f t="shared" ref="H110" si="76">+H108-H109</f>
        <v>35000</v>
      </c>
      <c r="I110" s="89">
        <f t="shared" ref="I110" si="77">+I108-I109</f>
        <v>35000</v>
      </c>
      <c r="J110" s="89">
        <f t="shared" ref="J110" si="78">+J108-J109</f>
        <v>60000</v>
      </c>
      <c r="K110" s="90">
        <f t="shared" ref="K110" si="79">+K108-K109</f>
        <v>65000</v>
      </c>
    </row>
    <row r="111" spans="2:13" x14ac:dyDescent="0.25">
      <c r="B111" s="50"/>
      <c r="C111" s="13"/>
      <c r="D111" s="40" t="s">
        <v>56</v>
      </c>
      <c r="E111" s="36">
        <f>+E107*E87</f>
        <v>35000</v>
      </c>
      <c r="F111" s="36">
        <f t="shared" ref="F111:K111" si="80">+F107*F87</f>
        <v>35000</v>
      </c>
      <c r="G111" s="36">
        <f t="shared" si="80"/>
        <v>35000</v>
      </c>
      <c r="H111" s="36">
        <f t="shared" si="80"/>
        <v>35000</v>
      </c>
      <c r="I111" s="36">
        <f t="shared" si="80"/>
        <v>35000</v>
      </c>
      <c r="J111" s="36">
        <f t="shared" si="80"/>
        <v>35000</v>
      </c>
      <c r="K111" s="49">
        <f t="shared" si="80"/>
        <v>35000</v>
      </c>
    </row>
    <row r="112" spans="2:13" x14ac:dyDescent="0.25">
      <c r="B112" s="50"/>
      <c r="C112" s="13"/>
      <c r="D112" s="40" t="s">
        <v>86</v>
      </c>
      <c r="E112" s="36">
        <f>ABS((D107-E107)*E87*150%)</f>
        <v>0</v>
      </c>
      <c r="F112" s="36">
        <f t="shared" ref="F112:K112" si="81">ABS((E107-F107)*F87*150%)</f>
        <v>0</v>
      </c>
      <c r="G112" s="36">
        <f t="shared" si="81"/>
        <v>0</v>
      </c>
      <c r="H112" s="36">
        <f t="shared" si="81"/>
        <v>0</v>
      </c>
      <c r="I112" s="36">
        <f t="shared" si="81"/>
        <v>0</v>
      </c>
      <c r="J112" s="36">
        <f t="shared" si="81"/>
        <v>0</v>
      </c>
      <c r="K112" s="49">
        <f t="shared" si="81"/>
        <v>0</v>
      </c>
    </row>
    <row r="113" spans="2:11" x14ac:dyDescent="0.25">
      <c r="B113" s="50"/>
      <c r="C113" s="13"/>
      <c r="D113" s="91" t="s">
        <v>73</v>
      </c>
      <c r="E113" s="89">
        <f>+E110-E111-E112</f>
        <v>10000</v>
      </c>
      <c r="F113" s="89">
        <f t="shared" ref="F113" si="82">+F110-F111-F112</f>
        <v>0</v>
      </c>
      <c r="G113" s="89">
        <f t="shared" ref="G113" si="83">+G110-G111-G112</f>
        <v>0</v>
      </c>
      <c r="H113" s="89">
        <f t="shared" ref="H113" si="84">+H110-H111-H112</f>
        <v>0</v>
      </c>
      <c r="I113" s="89">
        <f t="shared" ref="I113" si="85">+I110-I111-I112</f>
        <v>0</v>
      </c>
      <c r="J113" s="89">
        <f t="shared" ref="J113" si="86">+J110-J111-J112</f>
        <v>25000</v>
      </c>
      <c r="K113" s="90">
        <f t="shared" ref="K113" si="87">+K110-K111-K112</f>
        <v>30000</v>
      </c>
    </row>
    <row r="114" spans="2:11" x14ac:dyDescent="0.25">
      <c r="B114" s="50"/>
      <c r="C114" s="13"/>
      <c r="D114" s="40"/>
      <c r="E114" s="36"/>
      <c r="F114" s="36"/>
      <c r="G114" s="36"/>
      <c r="H114" s="36"/>
      <c r="I114" s="36"/>
      <c r="J114" s="36"/>
      <c r="K114" s="49"/>
    </row>
    <row r="115" spans="2:11" x14ac:dyDescent="0.25">
      <c r="B115" s="50"/>
      <c r="C115" s="37" t="s">
        <v>167</v>
      </c>
      <c r="D115" s="37" t="s">
        <v>75</v>
      </c>
      <c r="E115" s="89">
        <f>+E93*E92+E98*E97+E103*E102</f>
        <v>105000</v>
      </c>
      <c r="F115" s="89">
        <f>+F93*F92+F98*F97+F103*F102</f>
        <v>115000</v>
      </c>
      <c r="G115" s="89">
        <f t="shared" ref="G115:K115" si="88">+G93*G92+G98*G97+G103*G102</f>
        <v>115000</v>
      </c>
      <c r="H115" s="89">
        <f t="shared" si="88"/>
        <v>115000</v>
      </c>
      <c r="I115" s="89">
        <f t="shared" si="88"/>
        <v>115000</v>
      </c>
      <c r="J115" s="89">
        <f t="shared" si="88"/>
        <v>140000</v>
      </c>
      <c r="K115" s="90">
        <f t="shared" si="88"/>
        <v>145000</v>
      </c>
    </row>
    <row r="116" spans="2:11" x14ac:dyDescent="0.25">
      <c r="B116" s="50"/>
      <c r="C116" s="13"/>
      <c r="D116" s="13" t="s">
        <v>72</v>
      </c>
      <c r="E116" s="36">
        <f>E93*(E88+E94)+E98*(E88+E99)+E103*(E88+E104)</f>
        <v>60000</v>
      </c>
      <c r="F116" s="36">
        <f t="shared" ref="F116:K116" si="89">F93*(F88+F94)+F98*(F88+F99)+F103*(F88+F104)</f>
        <v>80000</v>
      </c>
      <c r="G116" s="36">
        <f t="shared" si="89"/>
        <v>80000</v>
      </c>
      <c r="H116" s="36">
        <f t="shared" si="89"/>
        <v>80000</v>
      </c>
      <c r="I116" s="36">
        <f t="shared" si="89"/>
        <v>80000</v>
      </c>
      <c r="J116" s="36">
        <f t="shared" si="89"/>
        <v>80000</v>
      </c>
      <c r="K116" s="49">
        <f t="shared" si="89"/>
        <v>80000</v>
      </c>
    </row>
    <row r="117" spans="2:11" x14ac:dyDescent="0.25">
      <c r="B117" s="50"/>
      <c r="C117" s="13"/>
      <c r="D117" s="91" t="s">
        <v>155</v>
      </c>
      <c r="E117" s="89">
        <f>+E115-E116</f>
        <v>45000</v>
      </c>
      <c r="F117" s="89">
        <f t="shared" ref="F117" si="90">+F115-F116</f>
        <v>35000</v>
      </c>
      <c r="G117" s="89">
        <f t="shared" ref="G117" si="91">+G115-G116</f>
        <v>35000</v>
      </c>
      <c r="H117" s="89">
        <f t="shared" ref="H117" si="92">+H115-H116</f>
        <v>35000</v>
      </c>
      <c r="I117" s="89">
        <f t="shared" ref="I117" si="93">+I115-I116</f>
        <v>35000</v>
      </c>
      <c r="J117" s="89">
        <f t="shared" ref="J117" si="94">+J115-J116</f>
        <v>60000</v>
      </c>
      <c r="K117" s="90">
        <f t="shared" ref="K117" si="95">+K115-K116</f>
        <v>65000</v>
      </c>
    </row>
    <row r="118" spans="2:11" x14ac:dyDescent="0.25">
      <c r="B118" s="50"/>
      <c r="C118" s="13"/>
      <c r="D118" s="40" t="s">
        <v>56</v>
      </c>
      <c r="E118" s="36">
        <f>+E107*E87</f>
        <v>35000</v>
      </c>
      <c r="F118" s="36">
        <f t="shared" ref="F118:K118" si="96">+F107*F87</f>
        <v>35000</v>
      </c>
      <c r="G118" s="36">
        <f t="shared" si="96"/>
        <v>35000</v>
      </c>
      <c r="H118" s="36">
        <f t="shared" si="96"/>
        <v>35000</v>
      </c>
      <c r="I118" s="36">
        <f t="shared" si="96"/>
        <v>35000</v>
      </c>
      <c r="J118" s="36">
        <f t="shared" si="96"/>
        <v>35000</v>
      </c>
      <c r="K118" s="49">
        <f t="shared" si="96"/>
        <v>35000</v>
      </c>
    </row>
    <row r="119" spans="2:11" x14ac:dyDescent="0.25">
      <c r="B119" s="50"/>
      <c r="C119" s="13"/>
      <c r="D119" s="40" t="s">
        <v>86</v>
      </c>
      <c r="E119" s="36">
        <f>ABS((D107-E107)*E87*150%)</f>
        <v>0</v>
      </c>
      <c r="F119" s="36">
        <f t="shared" ref="F119:K119" si="97">ABS((E107-F107)*F87*150%)</f>
        <v>0</v>
      </c>
      <c r="G119" s="36">
        <f t="shared" si="97"/>
        <v>0</v>
      </c>
      <c r="H119" s="36">
        <f t="shared" si="97"/>
        <v>0</v>
      </c>
      <c r="I119" s="36">
        <f t="shared" si="97"/>
        <v>0</v>
      </c>
      <c r="J119" s="36">
        <f t="shared" si="97"/>
        <v>0</v>
      </c>
      <c r="K119" s="49">
        <f t="shared" si="97"/>
        <v>0</v>
      </c>
    </row>
    <row r="120" spans="2:11" x14ac:dyDescent="0.25">
      <c r="B120" s="50"/>
      <c r="C120" s="13"/>
      <c r="D120" s="91" t="s">
        <v>73</v>
      </c>
      <c r="E120" s="89">
        <f>+E117-E118-E119</f>
        <v>10000</v>
      </c>
      <c r="F120" s="89">
        <f t="shared" ref="F120" si="98">+F117-F118-F119</f>
        <v>0</v>
      </c>
      <c r="G120" s="89">
        <f t="shared" ref="G120" si="99">+G117-G118-G119</f>
        <v>0</v>
      </c>
      <c r="H120" s="89">
        <f t="shared" ref="H120" si="100">+H117-H118-H119</f>
        <v>0</v>
      </c>
      <c r="I120" s="89">
        <f t="shared" ref="I120" si="101">+I117-I118-I119</f>
        <v>0</v>
      </c>
      <c r="J120" s="89">
        <f t="shared" ref="J120" si="102">+J117-J118-J119</f>
        <v>25000</v>
      </c>
      <c r="K120" s="90">
        <f t="shared" ref="K120" si="103">+K117-K118-K119</f>
        <v>30000</v>
      </c>
    </row>
    <row r="121" spans="2:11" x14ac:dyDescent="0.25">
      <c r="B121" s="50"/>
      <c r="C121" s="13"/>
      <c r="D121" s="40" t="s">
        <v>156</v>
      </c>
      <c r="E121" s="36"/>
      <c r="F121" s="36">
        <f>IF((F91+F96+F101)&gt;(F93+F98+F103),(MIN(F86,F91+F96+F101)-(F93+F98+F103))*F88*50%,0)</f>
        <v>0</v>
      </c>
      <c r="G121" s="36">
        <f t="shared" ref="G121:K121" si="104">IF((G91+G96+G101)&gt;(G93+G98+G103),(MIN(G86,G91+G96+G101)-(G93+G98+G103))*G88*50%,0)</f>
        <v>0</v>
      </c>
      <c r="H121" s="36">
        <f t="shared" si="104"/>
        <v>0</v>
      </c>
      <c r="I121" s="36">
        <f t="shared" si="104"/>
        <v>0</v>
      </c>
      <c r="J121" s="36">
        <f t="shared" si="104"/>
        <v>0</v>
      </c>
      <c r="K121" s="49">
        <f t="shared" si="104"/>
        <v>0</v>
      </c>
    </row>
    <row r="122" spans="2:11" x14ac:dyDescent="0.25">
      <c r="B122" s="50"/>
      <c r="C122" s="13"/>
      <c r="D122" s="40" t="s">
        <v>168</v>
      </c>
      <c r="E122" s="13"/>
      <c r="F122" s="13">
        <f>VLOOKUP($B87,'R1'!$B$112:$F$127,5,FALSE)</f>
        <v>0</v>
      </c>
      <c r="G122" s="13">
        <f>VLOOKUP($B87,'R2'!$B$112:$F$127,5,FALSE)</f>
        <v>0</v>
      </c>
      <c r="H122" s="13">
        <f>VLOOKUP($B87,'R3'!$B$112:$F$127,5,FALSE)</f>
        <v>0</v>
      </c>
      <c r="I122" s="13">
        <f>VLOOKUP($B87,'R4'!$B$112:$F$127,5,FALSE)</f>
        <v>0</v>
      </c>
      <c r="J122" s="13">
        <f>VLOOKUP($B87,'R5'!$B$112:$F$127,5,FALSE)</f>
        <v>0</v>
      </c>
      <c r="K122" s="51">
        <f>VLOOKUP($B87,'R6'!$B$112:$F$127,5,FALSE)</f>
        <v>0</v>
      </c>
    </row>
    <row r="123" spans="2:11" ht="15.75" thickBot="1" x14ac:dyDescent="0.3">
      <c r="B123" s="56"/>
      <c r="C123" s="57"/>
      <c r="D123" s="92" t="s">
        <v>73</v>
      </c>
      <c r="E123" s="93">
        <f>+E120-E121-E122</f>
        <v>10000</v>
      </c>
      <c r="F123" s="93">
        <f t="shared" ref="F123" si="105">+F120-F121-F122</f>
        <v>0</v>
      </c>
      <c r="G123" s="93">
        <f t="shared" ref="G123" si="106">+G120-G121-G122</f>
        <v>0</v>
      </c>
      <c r="H123" s="93">
        <f t="shared" ref="H123" si="107">+H120-H121-H122</f>
        <v>0</v>
      </c>
      <c r="I123" s="93">
        <f t="shared" ref="I123" si="108">+I120-I121-I122</f>
        <v>0</v>
      </c>
      <c r="J123" s="93">
        <f t="shared" ref="J123" si="109">+J120-J121-J122</f>
        <v>25000</v>
      </c>
      <c r="K123" s="94">
        <f t="shared" ref="K123" si="110">+K120-K121-K122</f>
        <v>30000</v>
      </c>
    </row>
    <row r="124" spans="2:11" ht="15.75" thickBot="1" x14ac:dyDescent="0.3"/>
    <row r="125" spans="2:11" x14ac:dyDescent="0.25">
      <c r="B125" s="45"/>
      <c r="C125" s="46"/>
      <c r="D125" s="46"/>
      <c r="E125" s="46">
        <v>0</v>
      </c>
      <c r="F125" s="46">
        <v>1</v>
      </c>
      <c r="G125" s="46">
        <v>2</v>
      </c>
      <c r="H125" s="46">
        <v>3</v>
      </c>
      <c r="I125" s="46">
        <v>4</v>
      </c>
      <c r="J125" s="46">
        <v>5</v>
      </c>
      <c r="K125" s="47">
        <v>6</v>
      </c>
    </row>
    <row r="126" spans="2:11" x14ac:dyDescent="0.25">
      <c r="B126" s="48" t="s">
        <v>71</v>
      </c>
      <c r="C126" s="37" t="s">
        <v>70</v>
      </c>
      <c r="D126" s="13" t="s">
        <v>4</v>
      </c>
      <c r="E126" s="36">
        <f>+'Market information'!$H$29</f>
        <v>50</v>
      </c>
      <c r="F126" s="36">
        <f>+E126</f>
        <v>50</v>
      </c>
      <c r="G126" s="36">
        <f t="shared" ref="G126:K126" si="111">+F126</f>
        <v>50</v>
      </c>
      <c r="H126" s="36">
        <f t="shared" si="111"/>
        <v>50</v>
      </c>
      <c r="I126" s="36">
        <f t="shared" si="111"/>
        <v>50</v>
      </c>
      <c r="J126" s="36">
        <f t="shared" si="111"/>
        <v>50</v>
      </c>
      <c r="K126" s="49">
        <f t="shared" si="111"/>
        <v>50</v>
      </c>
    </row>
    <row r="127" spans="2:11" x14ac:dyDescent="0.25">
      <c r="B127" s="48" t="s">
        <v>50</v>
      </c>
      <c r="C127" s="37" t="s">
        <v>76</v>
      </c>
      <c r="D127" s="13" t="s">
        <v>56</v>
      </c>
      <c r="E127" s="36">
        <f>+'Market information'!$H$32</f>
        <v>25000</v>
      </c>
      <c r="F127" s="36">
        <f t="shared" ref="F127:K128" si="112">+E127</f>
        <v>25000</v>
      </c>
      <c r="G127" s="36">
        <f t="shared" si="112"/>
        <v>25000</v>
      </c>
      <c r="H127" s="36">
        <f t="shared" si="112"/>
        <v>25000</v>
      </c>
      <c r="I127" s="36">
        <f t="shared" si="112"/>
        <v>25000</v>
      </c>
      <c r="J127" s="36">
        <f t="shared" si="112"/>
        <v>25000</v>
      </c>
      <c r="K127" s="49">
        <f t="shared" si="112"/>
        <v>25000</v>
      </c>
    </row>
    <row r="128" spans="2:11" x14ac:dyDescent="0.25">
      <c r="B128" s="50"/>
      <c r="C128" s="13"/>
      <c r="D128" s="13" t="s">
        <v>72</v>
      </c>
      <c r="E128" s="36">
        <f>+'Market information'!$H$33</f>
        <v>800</v>
      </c>
      <c r="F128" s="36">
        <f t="shared" si="112"/>
        <v>800</v>
      </c>
      <c r="G128" s="36">
        <f t="shared" si="112"/>
        <v>800</v>
      </c>
      <c r="H128" s="36">
        <f t="shared" si="112"/>
        <v>800</v>
      </c>
      <c r="I128" s="36">
        <f t="shared" si="112"/>
        <v>800</v>
      </c>
      <c r="J128" s="36">
        <f t="shared" si="112"/>
        <v>800</v>
      </c>
      <c r="K128" s="49">
        <f t="shared" si="112"/>
        <v>800</v>
      </c>
    </row>
    <row r="129" spans="2:13" x14ac:dyDescent="0.25">
      <c r="B129" s="50"/>
      <c r="C129" s="13"/>
      <c r="D129" s="40" t="s">
        <v>154</v>
      </c>
      <c r="E129" s="36" t="e">
        <f>(E127+E128*MIN(E131+E136+E141,E126))/MIN(E131+E136+E141,E126)</f>
        <v>#DIV/0!</v>
      </c>
      <c r="F129" s="36" t="e">
        <f t="shared" ref="F129" si="113">(F127+F128*MIN(F131+F136+F141,F126))/MIN(F131+F136+F141,F126)</f>
        <v>#DIV/0!</v>
      </c>
      <c r="G129" s="36" t="e">
        <f t="shared" ref="G129" si="114">(G127+G128*MIN(G131+G136+G141,G126))/MIN(G131+G136+G141,G126)</f>
        <v>#DIV/0!</v>
      </c>
      <c r="H129" s="36" t="e">
        <f t="shared" ref="H129" si="115">(H127+H128*MIN(H131+H136+H141,H126))/MIN(H131+H136+H141,H126)</f>
        <v>#DIV/0!</v>
      </c>
      <c r="I129" s="36" t="e">
        <f t="shared" ref="I129" si="116">(I127+I128*MIN(I131+I136+I141,I126))/MIN(I131+I136+I141,I126)</f>
        <v>#DIV/0!</v>
      </c>
      <c r="J129" s="36" t="e">
        <f>(J127+J128*MIN(J131+J136+J141,J126))/MIN(J131+J136+J141,J126)</f>
        <v>#DIV/0!</v>
      </c>
      <c r="K129" s="49" t="e">
        <f>(K127+K128*MIN(K131+K136+K141,K126))/MIN(K131+K136+K141,K126)</f>
        <v>#DIV/0!</v>
      </c>
    </row>
    <row r="130" spans="2:13" x14ac:dyDescent="0.25">
      <c r="B130" s="50"/>
      <c r="C130" s="13"/>
      <c r="D130" s="13"/>
      <c r="E130" s="36"/>
      <c r="F130" s="13"/>
      <c r="G130" s="13"/>
      <c r="H130" s="13"/>
      <c r="I130" s="13"/>
      <c r="J130" s="13"/>
      <c r="K130" s="51"/>
    </row>
    <row r="131" spans="2:13" x14ac:dyDescent="0.25">
      <c r="B131" s="50"/>
      <c r="C131" s="39" t="s">
        <v>76</v>
      </c>
      <c r="D131" s="13" t="s">
        <v>52</v>
      </c>
      <c r="E131" s="36">
        <f>+'Market information'!H30</f>
        <v>0</v>
      </c>
      <c r="F131" s="39"/>
      <c r="G131" s="39"/>
      <c r="H131" s="39"/>
      <c r="I131" s="39"/>
      <c r="J131" s="39"/>
      <c r="K131" s="52"/>
    </row>
    <row r="132" spans="2:13" x14ac:dyDescent="0.25">
      <c r="B132" s="50"/>
      <c r="C132" s="13"/>
      <c r="D132" s="13" t="s">
        <v>6</v>
      </c>
      <c r="E132" s="13">
        <f>+'Market information'!M31</f>
        <v>1100</v>
      </c>
      <c r="F132" s="39"/>
      <c r="G132" s="39"/>
      <c r="H132" s="39"/>
      <c r="I132" s="39"/>
      <c r="J132" s="39"/>
      <c r="K132" s="52"/>
    </row>
    <row r="133" spans="2:13" x14ac:dyDescent="0.25">
      <c r="B133" s="50"/>
      <c r="C133" s="13"/>
      <c r="D133" s="40" t="s">
        <v>158</v>
      </c>
      <c r="E133" s="36"/>
      <c r="F133" s="67">
        <f>IFERROR(VLOOKUP(M134,'R1'!$B$63:$F$108,5,FALSE),0)</f>
        <v>0</v>
      </c>
      <c r="G133" s="67">
        <f>IFERROR(VLOOKUP(M134,'R2'!$B$63:$F$108,5,FALSE),0)</f>
        <v>0</v>
      </c>
      <c r="H133" s="67">
        <f>IFERROR(VLOOKUP(M134,'R3'!$B$63:$F$108,5,FALSE),0)</f>
        <v>0</v>
      </c>
      <c r="I133" s="67">
        <f>IFERROR(VLOOKUP(M134,'R4'!$B$63:$F$108,5,FALSE),0)</f>
        <v>0</v>
      </c>
      <c r="J133" s="67">
        <f>IFERROR(VLOOKUP(M134,'R5'!$B$63:$F$108,5,FALSE),0)</f>
        <v>0</v>
      </c>
      <c r="K133" s="68">
        <f>IFERROR(VLOOKUP(M134,'R6'!$B$63:$F$108,5,FALSE),0)</f>
        <v>0</v>
      </c>
    </row>
    <row r="134" spans="2:13" x14ac:dyDescent="0.25">
      <c r="B134" s="50"/>
      <c r="C134" s="13"/>
      <c r="D134" s="40" t="s">
        <v>82</v>
      </c>
      <c r="E134" s="36">
        <f>IF($C131&lt;&gt;"",HLOOKUP($C131,'Market information'!$C$46:$E$49,4,FALSE),0)</f>
        <v>0</v>
      </c>
      <c r="F134" s="36">
        <f>IF($C131&lt;&gt;"",HLOOKUP($C131,'Market information'!$C$46:$E$49,4,FALSE),0)</f>
        <v>0</v>
      </c>
      <c r="G134" s="36">
        <f>IF($C131&lt;&gt;"",HLOOKUP($C131,'Market information'!$C$46:$E$49,4,FALSE),0)</f>
        <v>0</v>
      </c>
      <c r="H134" s="36">
        <f>IF($C131&lt;&gt;"",HLOOKUP($C131,'Market information'!$C$46:$E$49,4,FALSE),0)</f>
        <v>0</v>
      </c>
      <c r="I134" s="36">
        <f>IF($C131&lt;&gt;"",HLOOKUP($C131,'Market information'!$C$46:$E$49,4,FALSE),0)</f>
        <v>0</v>
      </c>
      <c r="J134" s="36">
        <f>IF($C131&lt;&gt;"",HLOOKUP($C131,'Market information'!$C$46:$E$49,4,FALSE),0)</f>
        <v>0</v>
      </c>
      <c r="K134" s="49">
        <f>IF($C131&lt;&gt;"",HLOOKUP($C131,'Market information'!$C$46:$E$49,4,FALSE),0)</f>
        <v>0</v>
      </c>
      <c r="M134" t="str">
        <f>CONCATENATE($F$2," - ",$B$127," - ",C131)</f>
        <v>1 - CH5 - CH</v>
      </c>
    </row>
    <row r="135" spans="2:13" ht="7.5" customHeight="1" x14ac:dyDescent="0.25">
      <c r="B135" s="50"/>
      <c r="C135" s="13"/>
      <c r="D135" s="13"/>
      <c r="E135" s="36"/>
      <c r="F135" s="13"/>
      <c r="G135" s="13"/>
      <c r="H135" s="13"/>
      <c r="I135" s="13"/>
      <c r="J135" s="13"/>
      <c r="K135" s="51"/>
    </row>
    <row r="136" spans="2:13" x14ac:dyDescent="0.25">
      <c r="B136" s="50"/>
      <c r="C136" s="39"/>
      <c r="D136" s="13" t="s">
        <v>52</v>
      </c>
      <c r="E136" s="36">
        <v>0</v>
      </c>
      <c r="F136" s="39"/>
      <c r="G136" s="39"/>
      <c r="H136" s="39"/>
      <c r="I136" s="39"/>
      <c r="J136" s="39"/>
      <c r="K136" s="52"/>
    </row>
    <row r="137" spans="2:13" x14ac:dyDescent="0.25">
      <c r="B137" s="50"/>
      <c r="C137" s="13"/>
      <c r="D137" s="13" t="s">
        <v>6</v>
      </c>
      <c r="E137" s="36">
        <v>0</v>
      </c>
      <c r="F137" s="39"/>
      <c r="G137" s="39"/>
      <c r="H137" s="39"/>
      <c r="I137" s="39"/>
      <c r="J137" s="39"/>
      <c r="K137" s="52"/>
    </row>
    <row r="138" spans="2:13" x14ac:dyDescent="0.25">
      <c r="B138" s="50"/>
      <c r="C138" s="13"/>
      <c r="D138" s="40" t="s">
        <v>158</v>
      </c>
      <c r="E138" s="36"/>
      <c r="F138" s="67">
        <f>IFERROR(VLOOKUP(M139,'R1'!$B$63:$F$108,5,FALSE),0)</f>
        <v>0</v>
      </c>
      <c r="G138" s="67">
        <f>IFERROR(VLOOKUP(M139,'R2'!$B$63:$F$108,5,FALSE),0)</f>
        <v>0</v>
      </c>
      <c r="H138" s="67">
        <f>IFERROR(VLOOKUP(M139,'R3'!$B$63:$F$108,5,FALSE),0)</f>
        <v>0</v>
      </c>
      <c r="I138" s="67">
        <f>IFERROR(VLOOKUP(M139,'R4'!$B$63:$F$108,5,FALSE),0)</f>
        <v>0</v>
      </c>
      <c r="J138" s="67">
        <f>IFERROR(VLOOKUP(M139,'R5'!$B$63:$F$108,5,FALSE),0)</f>
        <v>0</v>
      </c>
      <c r="K138" s="68">
        <f>IFERROR(VLOOKUP(M139,'R6'!$B$63:$F$108,5,FALSE),0)</f>
        <v>0</v>
      </c>
    </row>
    <row r="139" spans="2:13" x14ac:dyDescent="0.25">
      <c r="B139" s="50"/>
      <c r="C139" s="13"/>
      <c r="D139" s="40" t="s">
        <v>82</v>
      </c>
      <c r="E139" s="36">
        <f>IF($C136&lt;&gt;"",HLOOKUP($C136,'Market information'!$C$46:$E$49,4,FALSE),0)</f>
        <v>0</v>
      </c>
      <c r="F139" s="36">
        <f>IF($C136&lt;&gt;"",HLOOKUP($C136,'Market information'!$C$46:$E$49,4,FALSE),0)</f>
        <v>0</v>
      </c>
      <c r="G139" s="36">
        <f>IF($C136&lt;&gt;"",HLOOKUP($C136,'Market information'!$C$46:$E$49,4,FALSE),0)</f>
        <v>0</v>
      </c>
      <c r="H139" s="36">
        <f>IF($C136&lt;&gt;"",HLOOKUP($C136,'Market information'!$C$46:$E$49,4,FALSE),0)</f>
        <v>0</v>
      </c>
      <c r="I139" s="36">
        <f>IF($C136&lt;&gt;"",HLOOKUP($C136,'Market information'!$C$46:$E$49,4,FALSE),0)</f>
        <v>0</v>
      </c>
      <c r="J139" s="36">
        <f>IF($C136&lt;&gt;"",HLOOKUP($C136,'Market information'!$C$46:$E$49,4,FALSE),0)</f>
        <v>0</v>
      </c>
      <c r="K139" s="49">
        <f>IF($C136&lt;&gt;"",HLOOKUP($C136,'Market information'!$C$46:$E$49,4,FALSE),0)</f>
        <v>0</v>
      </c>
      <c r="M139" t="str">
        <f>CONCATENATE($F$2," - ",$B$127," - ",C136)</f>
        <v xml:space="preserve">1 - CH5 - </v>
      </c>
    </row>
    <row r="140" spans="2:13" ht="7.5" customHeight="1" x14ac:dyDescent="0.25">
      <c r="B140" s="50"/>
      <c r="C140" s="13"/>
      <c r="D140" s="13"/>
      <c r="E140" s="36"/>
      <c r="F140" s="13"/>
      <c r="G140" s="13"/>
      <c r="H140" s="13"/>
      <c r="I140" s="13"/>
      <c r="J140" s="13"/>
      <c r="K140" s="51"/>
    </row>
    <row r="141" spans="2:13" x14ac:dyDescent="0.25">
      <c r="B141" s="50"/>
      <c r="C141" s="39"/>
      <c r="D141" s="13" t="s">
        <v>52</v>
      </c>
      <c r="E141" s="36">
        <v>0</v>
      </c>
      <c r="F141" s="39"/>
      <c r="G141" s="39"/>
      <c r="H141" s="39"/>
      <c r="I141" s="39"/>
      <c r="J141" s="39"/>
      <c r="K141" s="52"/>
    </row>
    <row r="142" spans="2:13" x14ac:dyDescent="0.25">
      <c r="B142" s="50"/>
      <c r="C142" s="13"/>
      <c r="D142" s="13" t="s">
        <v>6</v>
      </c>
      <c r="E142" s="36">
        <v>0</v>
      </c>
      <c r="F142" s="39"/>
      <c r="G142" s="39"/>
      <c r="H142" s="39"/>
      <c r="I142" s="39"/>
      <c r="J142" s="39"/>
      <c r="K142" s="52"/>
    </row>
    <row r="143" spans="2:13" x14ac:dyDescent="0.25">
      <c r="B143" s="50"/>
      <c r="C143" s="13"/>
      <c r="D143" s="40" t="s">
        <v>158</v>
      </c>
      <c r="E143" s="36"/>
      <c r="F143" s="67">
        <f>IFERROR(VLOOKUP(M144,'R1'!$B$63:$F$108,5,FALSE),0)</f>
        <v>0</v>
      </c>
      <c r="G143" s="67">
        <f>IFERROR(VLOOKUP(M144,'R2'!$B$63:$F$108,5,FALSE),0)</f>
        <v>0</v>
      </c>
      <c r="H143" s="67">
        <f>IFERROR(VLOOKUP(M144,'R3'!$B$63:$F$108,5,FALSE),0)</f>
        <v>0</v>
      </c>
      <c r="I143" s="67">
        <f>IFERROR(VLOOKUP(M144,'R4'!$B$63:$F$108,5,FALSE),0)</f>
        <v>0</v>
      </c>
      <c r="J143" s="67">
        <f>IFERROR(VLOOKUP(M144,'R5'!$B$63:$F$108,5,FALSE),0)</f>
        <v>0</v>
      </c>
      <c r="K143" s="68">
        <f>IFERROR(VLOOKUP(M144,'R6'!$B$63:$F$108,5,FALSE),0)</f>
        <v>0</v>
      </c>
    </row>
    <row r="144" spans="2:13" x14ac:dyDescent="0.25">
      <c r="B144" s="50"/>
      <c r="C144" s="13"/>
      <c r="D144" s="40" t="s">
        <v>82</v>
      </c>
      <c r="E144" s="36">
        <f>IF($C141&lt;&gt;"",HLOOKUP($C141,'Market information'!$C$46:$E$49,4,FALSE),0)</f>
        <v>0</v>
      </c>
      <c r="F144" s="36">
        <f>IF($C141&lt;&gt;"",HLOOKUP($C141,'Market information'!$C$46:$E$49,4,FALSE),0)</f>
        <v>0</v>
      </c>
      <c r="G144" s="36">
        <f>IF($C141&lt;&gt;"",HLOOKUP($C141,'Market information'!$C$46:$E$49,4,FALSE),0)</f>
        <v>0</v>
      </c>
      <c r="H144" s="36">
        <f>IF($C141&lt;&gt;"",HLOOKUP($C141,'Market information'!$C$46:$E$49,4,FALSE),0)</f>
        <v>0</v>
      </c>
      <c r="I144" s="36">
        <f>IF($C141&lt;&gt;"",HLOOKUP($C141,'Market information'!$C$46:$E$49,4,FALSE),0)</f>
        <v>0</v>
      </c>
      <c r="J144" s="36">
        <f>IF($C141&lt;&gt;"",HLOOKUP($C141,'Market information'!$C$46:$E$49,4,FALSE),0)</f>
        <v>0</v>
      </c>
      <c r="K144" s="49">
        <f>IF($C141&lt;&gt;"",HLOOKUP($C141,'Market information'!$C$46:$E$49,4,FALSE),0)</f>
        <v>0</v>
      </c>
      <c r="M144" t="str">
        <f>CONCATENATE($F$2," - ",$B$127," - ",C141)</f>
        <v xml:space="preserve">1 - CH5 - </v>
      </c>
    </row>
    <row r="145" spans="2:13" ht="9" customHeight="1" x14ac:dyDescent="0.25">
      <c r="B145" s="50"/>
      <c r="C145" s="13"/>
      <c r="D145" s="13"/>
      <c r="E145" s="36"/>
      <c r="F145" s="13"/>
      <c r="G145" s="13"/>
      <c r="H145" s="13"/>
      <c r="I145" s="13"/>
      <c r="J145" s="13"/>
      <c r="K145" s="51"/>
    </row>
    <row r="146" spans="2:13" ht="15" customHeight="1" x14ac:dyDescent="0.25">
      <c r="B146" s="50"/>
      <c r="C146" s="13"/>
      <c r="D146" s="40" t="s">
        <v>84</v>
      </c>
      <c r="E146" s="36" t="s">
        <v>85</v>
      </c>
      <c r="F146" s="41" t="s">
        <v>83</v>
      </c>
      <c r="G146" s="41" t="str">
        <f>+F146</f>
        <v>Closed</v>
      </c>
      <c r="H146" s="41" t="str">
        <f t="shared" ref="H146:J146" si="117">+G146</f>
        <v>Closed</v>
      </c>
      <c r="I146" s="41" t="str">
        <f t="shared" si="117"/>
        <v>Closed</v>
      </c>
      <c r="J146" s="41" t="str">
        <f t="shared" si="117"/>
        <v>Closed</v>
      </c>
      <c r="K146" s="53" t="str">
        <f>+J146</f>
        <v>Closed</v>
      </c>
    </row>
    <row r="147" spans="2:13" s="44" customFormat="1" ht="7.5" customHeight="1" x14ac:dyDescent="0.25">
      <c r="B147" s="54"/>
      <c r="C147" s="42"/>
      <c r="D147" s="42">
        <v>1</v>
      </c>
      <c r="E147" s="43">
        <f t="shared" ref="E147:K147" si="118">IF(E146="Closed",0,1)</f>
        <v>1</v>
      </c>
      <c r="F147" s="43">
        <f t="shared" si="118"/>
        <v>0</v>
      </c>
      <c r="G147" s="43">
        <f t="shared" si="118"/>
        <v>0</v>
      </c>
      <c r="H147" s="43">
        <f t="shared" si="118"/>
        <v>0</v>
      </c>
      <c r="I147" s="43">
        <f t="shared" si="118"/>
        <v>0</v>
      </c>
      <c r="J147" s="43">
        <f t="shared" si="118"/>
        <v>0</v>
      </c>
      <c r="K147" s="55">
        <f t="shared" si="118"/>
        <v>0</v>
      </c>
    </row>
    <row r="148" spans="2:13" x14ac:dyDescent="0.25">
      <c r="B148" s="50"/>
      <c r="C148" s="37" t="s">
        <v>166</v>
      </c>
      <c r="D148" s="37" t="s">
        <v>75</v>
      </c>
      <c r="E148" s="89">
        <f>+E131*E132+E136*E137+E141*E142</f>
        <v>0</v>
      </c>
      <c r="F148" s="89">
        <f t="shared" ref="F148:K148" si="119">+F131*F132+F136*F137+F141*F142</f>
        <v>0</v>
      </c>
      <c r="G148" s="89">
        <f t="shared" si="119"/>
        <v>0</v>
      </c>
      <c r="H148" s="89">
        <f t="shared" si="119"/>
        <v>0</v>
      </c>
      <c r="I148" s="89">
        <f t="shared" si="119"/>
        <v>0</v>
      </c>
      <c r="J148" s="89">
        <f t="shared" si="119"/>
        <v>0</v>
      </c>
      <c r="K148" s="90">
        <f t="shared" si="119"/>
        <v>0</v>
      </c>
    </row>
    <row r="149" spans="2:13" x14ac:dyDescent="0.25">
      <c r="B149" s="50"/>
      <c r="C149" s="13"/>
      <c r="D149" s="13" t="s">
        <v>72</v>
      </c>
      <c r="E149" s="36">
        <f>E131*(E128+E134)+E136*(E128+E139)+E141*(E128+E144)</f>
        <v>0</v>
      </c>
      <c r="F149" s="36">
        <f t="shared" ref="F149:K149" si="120">F131*(F128+F134)+F136*(F128+F139)+F141*(F128+F144)</f>
        <v>0</v>
      </c>
      <c r="G149" s="36">
        <f t="shared" si="120"/>
        <v>0</v>
      </c>
      <c r="H149" s="36">
        <f t="shared" si="120"/>
        <v>0</v>
      </c>
      <c r="I149" s="36">
        <f t="shared" si="120"/>
        <v>0</v>
      </c>
      <c r="J149" s="36">
        <f t="shared" si="120"/>
        <v>0</v>
      </c>
      <c r="K149" s="49">
        <f t="shared" si="120"/>
        <v>0</v>
      </c>
      <c r="M149" s="44"/>
    </row>
    <row r="150" spans="2:13" x14ac:dyDescent="0.25">
      <c r="B150" s="50"/>
      <c r="C150" s="13"/>
      <c r="D150" s="91" t="s">
        <v>155</v>
      </c>
      <c r="E150" s="89">
        <f>+E148-E149</f>
        <v>0</v>
      </c>
      <c r="F150" s="89">
        <f t="shared" ref="F150" si="121">+F148-F149</f>
        <v>0</v>
      </c>
      <c r="G150" s="89">
        <f t="shared" ref="G150" si="122">+G148-G149</f>
        <v>0</v>
      </c>
      <c r="H150" s="89">
        <f t="shared" ref="H150" si="123">+H148-H149</f>
        <v>0</v>
      </c>
      <c r="I150" s="89">
        <f t="shared" ref="I150" si="124">+I148-I149</f>
        <v>0</v>
      </c>
      <c r="J150" s="89">
        <f t="shared" ref="J150" si="125">+J148-J149</f>
        <v>0</v>
      </c>
      <c r="K150" s="90">
        <f t="shared" ref="K150" si="126">+K148-K149</f>
        <v>0</v>
      </c>
    </row>
    <row r="151" spans="2:13" x14ac:dyDescent="0.25">
      <c r="B151" s="50"/>
      <c r="C151" s="13"/>
      <c r="D151" s="40" t="s">
        <v>56</v>
      </c>
      <c r="E151" s="36">
        <f>+E147*E127</f>
        <v>25000</v>
      </c>
      <c r="F151" s="36">
        <f t="shared" ref="F151:K151" si="127">+F147*F127</f>
        <v>0</v>
      </c>
      <c r="G151" s="36">
        <f t="shared" si="127"/>
        <v>0</v>
      </c>
      <c r="H151" s="36">
        <f t="shared" si="127"/>
        <v>0</v>
      </c>
      <c r="I151" s="36">
        <f t="shared" si="127"/>
        <v>0</v>
      </c>
      <c r="J151" s="36">
        <f t="shared" si="127"/>
        <v>0</v>
      </c>
      <c r="K151" s="49">
        <f t="shared" si="127"/>
        <v>0</v>
      </c>
    </row>
    <row r="152" spans="2:13" x14ac:dyDescent="0.25">
      <c r="B152" s="50"/>
      <c r="C152" s="13"/>
      <c r="D152" s="40" t="s">
        <v>86</v>
      </c>
      <c r="E152" s="36">
        <f>ABS((D147-E147)*E127*150%)</f>
        <v>0</v>
      </c>
      <c r="F152" s="36">
        <f t="shared" ref="F152:K152" si="128">ABS((E147-F147)*F127*150%)</f>
        <v>37500</v>
      </c>
      <c r="G152" s="36">
        <f t="shared" si="128"/>
        <v>0</v>
      </c>
      <c r="H152" s="36">
        <f t="shared" si="128"/>
        <v>0</v>
      </c>
      <c r="I152" s="36">
        <f t="shared" si="128"/>
        <v>0</v>
      </c>
      <c r="J152" s="36">
        <f t="shared" si="128"/>
        <v>0</v>
      </c>
      <c r="K152" s="49">
        <f t="shared" si="128"/>
        <v>0</v>
      </c>
    </row>
    <row r="153" spans="2:13" x14ac:dyDescent="0.25">
      <c r="B153" s="50"/>
      <c r="C153" s="13"/>
      <c r="D153" s="91" t="s">
        <v>73</v>
      </c>
      <c r="E153" s="89">
        <f>+E150-E151-E152</f>
        <v>-25000</v>
      </c>
      <c r="F153" s="89">
        <f t="shared" ref="F153" si="129">+F150-F151-F152</f>
        <v>-37500</v>
      </c>
      <c r="G153" s="89">
        <f t="shared" ref="G153" si="130">+G150-G151-G152</f>
        <v>0</v>
      </c>
      <c r="H153" s="89">
        <f t="shared" ref="H153" si="131">+H150-H151-H152</f>
        <v>0</v>
      </c>
      <c r="I153" s="89">
        <f t="shared" ref="I153" si="132">+I150-I151-I152</f>
        <v>0</v>
      </c>
      <c r="J153" s="89">
        <f t="shared" ref="J153" si="133">+J150-J151-J152</f>
        <v>0</v>
      </c>
      <c r="K153" s="90">
        <f t="shared" ref="K153" si="134">+K150-K151-K152</f>
        <v>0</v>
      </c>
    </row>
    <row r="154" spans="2:13" x14ac:dyDescent="0.25">
      <c r="B154" s="50"/>
      <c r="C154" s="13"/>
      <c r="D154" s="40"/>
      <c r="E154" s="36"/>
      <c r="F154" s="36"/>
      <c r="G154" s="36"/>
      <c r="H154" s="36"/>
      <c r="I154" s="36"/>
      <c r="J154" s="36"/>
      <c r="K154" s="49"/>
    </row>
    <row r="155" spans="2:13" x14ac:dyDescent="0.25">
      <c r="B155" s="50"/>
      <c r="C155" s="37" t="s">
        <v>167</v>
      </c>
      <c r="D155" s="37" t="s">
        <v>75</v>
      </c>
      <c r="E155" s="89">
        <f>+E133*E132+E138*E137+E143*E142</f>
        <v>0</v>
      </c>
      <c r="F155" s="89">
        <f>+F133*F132+F138*F137+F143*F142</f>
        <v>0</v>
      </c>
      <c r="G155" s="89">
        <f t="shared" ref="G155:K155" si="135">+G133*G132+G138*G137+G143*G142</f>
        <v>0</v>
      </c>
      <c r="H155" s="89">
        <f t="shared" si="135"/>
        <v>0</v>
      </c>
      <c r="I155" s="89">
        <f t="shared" si="135"/>
        <v>0</v>
      </c>
      <c r="J155" s="89">
        <f t="shared" si="135"/>
        <v>0</v>
      </c>
      <c r="K155" s="90">
        <f t="shared" si="135"/>
        <v>0</v>
      </c>
    </row>
    <row r="156" spans="2:13" x14ac:dyDescent="0.25">
      <c r="B156" s="50"/>
      <c r="C156" s="13"/>
      <c r="D156" s="13" t="s">
        <v>72</v>
      </c>
      <c r="E156" s="36">
        <f>E133*(E128+E134)+E138*(E128+E139)+E143*(E128+E144)</f>
        <v>0</v>
      </c>
      <c r="F156" s="36">
        <f t="shared" ref="F156:K156" si="136">F133*(F128+F134)+F138*(F128+F139)+F143*(F128+F144)</f>
        <v>0</v>
      </c>
      <c r="G156" s="36">
        <f t="shared" si="136"/>
        <v>0</v>
      </c>
      <c r="H156" s="36">
        <f t="shared" si="136"/>
        <v>0</v>
      </c>
      <c r="I156" s="36">
        <f t="shared" si="136"/>
        <v>0</v>
      </c>
      <c r="J156" s="36">
        <f t="shared" si="136"/>
        <v>0</v>
      </c>
      <c r="K156" s="49">
        <f t="shared" si="136"/>
        <v>0</v>
      </c>
    </row>
    <row r="157" spans="2:13" x14ac:dyDescent="0.25">
      <c r="B157" s="50"/>
      <c r="C157" s="13"/>
      <c r="D157" s="91" t="s">
        <v>155</v>
      </c>
      <c r="E157" s="89">
        <f>+E155-E156</f>
        <v>0</v>
      </c>
      <c r="F157" s="89">
        <f t="shared" ref="F157" si="137">+F155-F156</f>
        <v>0</v>
      </c>
      <c r="G157" s="89">
        <f t="shared" ref="G157" si="138">+G155-G156</f>
        <v>0</v>
      </c>
      <c r="H157" s="89">
        <f t="shared" ref="H157" si="139">+H155-H156</f>
        <v>0</v>
      </c>
      <c r="I157" s="89">
        <f t="shared" ref="I157" si="140">+I155-I156</f>
        <v>0</v>
      </c>
      <c r="J157" s="89">
        <f t="shared" ref="J157" si="141">+J155-J156</f>
        <v>0</v>
      </c>
      <c r="K157" s="90">
        <f t="shared" ref="K157" si="142">+K155-K156</f>
        <v>0</v>
      </c>
    </row>
    <row r="158" spans="2:13" x14ac:dyDescent="0.25">
      <c r="B158" s="50"/>
      <c r="C158" s="13"/>
      <c r="D158" s="40" t="s">
        <v>56</v>
      </c>
      <c r="E158" s="36">
        <f>+E147*E127</f>
        <v>25000</v>
      </c>
      <c r="F158" s="36">
        <f t="shared" ref="F158:K158" si="143">+F147*F127</f>
        <v>0</v>
      </c>
      <c r="G158" s="36">
        <f t="shared" si="143"/>
        <v>0</v>
      </c>
      <c r="H158" s="36">
        <f t="shared" si="143"/>
        <v>0</v>
      </c>
      <c r="I158" s="36">
        <f t="shared" si="143"/>
        <v>0</v>
      </c>
      <c r="J158" s="36">
        <f t="shared" si="143"/>
        <v>0</v>
      </c>
      <c r="K158" s="49">
        <f t="shared" si="143"/>
        <v>0</v>
      </c>
    </row>
    <row r="159" spans="2:13" x14ac:dyDescent="0.25">
      <c r="B159" s="50"/>
      <c r="C159" s="13"/>
      <c r="D159" s="40" t="s">
        <v>86</v>
      </c>
      <c r="E159" s="36">
        <f>ABS((D147-E147)*E127*150%)</f>
        <v>0</v>
      </c>
      <c r="F159" s="36">
        <f t="shared" ref="F159:K159" si="144">ABS((E147-F147)*F127*150%)</f>
        <v>37500</v>
      </c>
      <c r="G159" s="36">
        <f t="shared" si="144"/>
        <v>0</v>
      </c>
      <c r="H159" s="36">
        <f t="shared" si="144"/>
        <v>0</v>
      </c>
      <c r="I159" s="36">
        <f t="shared" si="144"/>
        <v>0</v>
      </c>
      <c r="J159" s="36">
        <f t="shared" si="144"/>
        <v>0</v>
      </c>
      <c r="K159" s="49">
        <f t="shared" si="144"/>
        <v>0</v>
      </c>
    </row>
    <row r="160" spans="2:13" x14ac:dyDescent="0.25">
      <c r="B160" s="50"/>
      <c r="C160" s="13"/>
      <c r="D160" s="91" t="s">
        <v>73</v>
      </c>
      <c r="E160" s="89">
        <f>+E157-E158-E159</f>
        <v>-25000</v>
      </c>
      <c r="F160" s="89">
        <f t="shared" ref="F160" si="145">+F157-F158-F159</f>
        <v>-37500</v>
      </c>
      <c r="G160" s="89">
        <f t="shared" ref="G160" si="146">+G157-G158-G159</f>
        <v>0</v>
      </c>
      <c r="H160" s="89">
        <f t="shared" ref="H160" si="147">+H157-H158-H159</f>
        <v>0</v>
      </c>
      <c r="I160" s="89">
        <f t="shared" ref="I160" si="148">+I157-I158-I159</f>
        <v>0</v>
      </c>
      <c r="J160" s="89">
        <f t="shared" ref="J160" si="149">+J157-J158-J159</f>
        <v>0</v>
      </c>
      <c r="K160" s="90">
        <f t="shared" ref="K160" si="150">+K157-K158-K159</f>
        <v>0</v>
      </c>
    </row>
    <row r="161" spans="2:11" x14ac:dyDescent="0.25">
      <c r="B161" s="50"/>
      <c r="C161" s="13"/>
      <c r="D161" s="40" t="s">
        <v>156</v>
      </c>
      <c r="E161" s="36"/>
      <c r="F161" s="36">
        <f>IF((F131+F136+F141)&gt;(F133+F138+F143),(MIN(F126,F131+F136+F141)-(F133+F138+F143))*F128*50%,0)</f>
        <v>0</v>
      </c>
      <c r="G161" s="36">
        <f t="shared" ref="G161:K161" si="151">IF((G131+G136+G141)&gt;(G133+G138+G143),(MIN(G126,G131+G136+G141)-(G133+G138+G143))*G128*50%,0)</f>
        <v>0</v>
      </c>
      <c r="H161" s="36">
        <f t="shared" si="151"/>
        <v>0</v>
      </c>
      <c r="I161" s="36">
        <f t="shared" si="151"/>
        <v>0</v>
      </c>
      <c r="J161" s="36">
        <f t="shared" si="151"/>
        <v>0</v>
      </c>
      <c r="K161" s="49">
        <f t="shared" si="151"/>
        <v>0</v>
      </c>
    </row>
    <row r="162" spans="2:11" x14ac:dyDescent="0.25">
      <c r="B162" s="50"/>
      <c r="C162" s="13"/>
      <c r="D162" s="40" t="s">
        <v>168</v>
      </c>
      <c r="E162" s="13"/>
      <c r="F162" s="13">
        <f>VLOOKUP($B127,'R1'!$B$112:$F$127,5,FALSE)</f>
        <v>0</v>
      </c>
      <c r="G162" s="13">
        <f>VLOOKUP($B127,'R2'!$B$112:$F$127,5,FALSE)</f>
        <v>0</v>
      </c>
      <c r="H162" s="13">
        <f>VLOOKUP($B127,'R3'!$B$112:$F$127,5,FALSE)</f>
        <v>0</v>
      </c>
      <c r="I162" s="13">
        <f>VLOOKUP($B127,'R4'!$B$112:$F$127,5,FALSE)</f>
        <v>0</v>
      </c>
      <c r="J162" s="13">
        <f>VLOOKUP($B127,'R5'!$B$112:$F$127,5,FALSE)</f>
        <v>0</v>
      </c>
      <c r="K162" s="51">
        <f>VLOOKUP($B127,'R6'!$B$112:$F$127,5,FALSE)</f>
        <v>0</v>
      </c>
    </row>
    <row r="163" spans="2:11" ht="15.75" thickBot="1" x14ac:dyDescent="0.3">
      <c r="B163" s="56"/>
      <c r="C163" s="57"/>
      <c r="D163" s="92" t="s">
        <v>73</v>
      </c>
      <c r="E163" s="93">
        <f>+E160-E161-E162</f>
        <v>-25000</v>
      </c>
      <c r="F163" s="93">
        <f t="shared" ref="F163" si="152">+F160-F161-F162</f>
        <v>-37500</v>
      </c>
      <c r="G163" s="93">
        <f t="shared" ref="G163" si="153">+G160-G161-G162</f>
        <v>0</v>
      </c>
      <c r="H163" s="93">
        <f t="shared" ref="H163" si="154">+H160-H161-H162</f>
        <v>0</v>
      </c>
      <c r="I163" s="93">
        <f t="shared" ref="I163" si="155">+I160-I161-I162</f>
        <v>0</v>
      </c>
      <c r="J163" s="93">
        <f t="shared" ref="J163" si="156">+J160-J161-J162</f>
        <v>0</v>
      </c>
      <c r="K163" s="94">
        <f t="shared" ref="K163" si="157">+K160-K161-K162</f>
        <v>0</v>
      </c>
    </row>
    <row r="165" spans="2:11" ht="15.75" thickBot="1" x14ac:dyDescent="0.3"/>
    <row r="166" spans="2:11" x14ac:dyDescent="0.25">
      <c r="C166" s="60" t="s">
        <v>166</v>
      </c>
      <c r="D166" s="105" t="s">
        <v>75</v>
      </c>
      <c r="E166" s="97">
        <f>+E28+E68+E108+E148</f>
        <v>477500</v>
      </c>
      <c r="F166" s="97">
        <f t="shared" ref="F166:K166" si="158">+F28+F68+F108+F148</f>
        <v>592500</v>
      </c>
      <c r="G166" s="97">
        <f t="shared" si="158"/>
        <v>360000</v>
      </c>
      <c r="H166" s="97">
        <f t="shared" si="158"/>
        <v>370000</v>
      </c>
      <c r="I166" s="97">
        <f t="shared" si="158"/>
        <v>432500</v>
      </c>
      <c r="J166" s="97">
        <f t="shared" si="158"/>
        <v>420000</v>
      </c>
      <c r="K166" s="98">
        <f t="shared" si="158"/>
        <v>427500</v>
      </c>
    </row>
    <row r="167" spans="2:11" x14ac:dyDescent="0.25">
      <c r="C167" s="50"/>
      <c r="D167" s="13" t="s">
        <v>72</v>
      </c>
      <c r="E167" s="36">
        <f>+E29+E69+E109+E149</f>
        <v>235000</v>
      </c>
      <c r="F167" s="36">
        <f t="shared" ref="F167:K167" si="159">+F29+F69+F109+F149</f>
        <v>355000</v>
      </c>
      <c r="G167" s="36">
        <f t="shared" si="159"/>
        <v>220000</v>
      </c>
      <c r="H167" s="36">
        <f t="shared" si="159"/>
        <v>220000</v>
      </c>
      <c r="I167" s="36">
        <f t="shared" si="159"/>
        <v>255000</v>
      </c>
      <c r="J167" s="36">
        <f t="shared" si="159"/>
        <v>220000</v>
      </c>
      <c r="K167" s="49">
        <f t="shared" si="159"/>
        <v>220000</v>
      </c>
    </row>
    <row r="168" spans="2:11" x14ac:dyDescent="0.25">
      <c r="C168" s="50"/>
      <c r="D168" s="91" t="s">
        <v>155</v>
      </c>
      <c r="E168" s="89">
        <f t="shared" ref="E168:K171" si="160">+E30+E70+E110+E150</f>
        <v>242500</v>
      </c>
      <c r="F168" s="89">
        <f t="shared" si="160"/>
        <v>237500</v>
      </c>
      <c r="G168" s="89">
        <f t="shared" si="160"/>
        <v>140000</v>
      </c>
      <c r="H168" s="89">
        <f t="shared" si="160"/>
        <v>150000</v>
      </c>
      <c r="I168" s="89">
        <f t="shared" si="160"/>
        <v>177500</v>
      </c>
      <c r="J168" s="89">
        <f t="shared" si="160"/>
        <v>200000</v>
      </c>
      <c r="K168" s="90">
        <f t="shared" si="160"/>
        <v>207500</v>
      </c>
    </row>
    <row r="169" spans="2:11" x14ac:dyDescent="0.25">
      <c r="C169" s="50"/>
      <c r="D169" s="40" t="s">
        <v>56</v>
      </c>
      <c r="E169" s="36">
        <f t="shared" si="160"/>
        <v>155000</v>
      </c>
      <c r="F169" s="36">
        <f t="shared" si="160"/>
        <v>130000</v>
      </c>
      <c r="G169" s="36">
        <f t="shared" si="160"/>
        <v>130000</v>
      </c>
      <c r="H169" s="36">
        <f t="shared" si="160"/>
        <v>130000</v>
      </c>
      <c r="I169" s="36">
        <f t="shared" si="160"/>
        <v>130000</v>
      </c>
      <c r="J169" s="36">
        <f t="shared" si="160"/>
        <v>130000</v>
      </c>
      <c r="K169" s="49">
        <f t="shared" si="160"/>
        <v>130000</v>
      </c>
    </row>
    <row r="170" spans="2:11" x14ac:dyDescent="0.25">
      <c r="C170" s="50"/>
      <c r="D170" s="40" t="s">
        <v>86</v>
      </c>
      <c r="E170" s="36">
        <f t="shared" si="160"/>
        <v>0</v>
      </c>
      <c r="F170" s="36">
        <f t="shared" si="160"/>
        <v>37500</v>
      </c>
      <c r="G170" s="36">
        <f t="shared" si="160"/>
        <v>0</v>
      </c>
      <c r="H170" s="36">
        <f t="shared" si="160"/>
        <v>0</v>
      </c>
      <c r="I170" s="36">
        <f t="shared" si="160"/>
        <v>0</v>
      </c>
      <c r="J170" s="36">
        <f t="shared" si="160"/>
        <v>0</v>
      </c>
      <c r="K170" s="49">
        <f t="shared" si="160"/>
        <v>0</v>
      </c>
    </row>
    <row r="171" spans="2:11" ht="15.75" thickBot="1" x14ac:dyDescent="0.3">
      <c r="C171" s="56"/>
      <c r="D171" s="106" t="s">
        <v>73</v>
      </c>
      <c r="E171" s="58">
        <f t="shared" si="160"/>
        <v>87500</v>
      </c>
      <c r="F171" s="58">
        <f t="shared" si="160"/>
        <v>70000</v>
      </c>
      <c r="G171" s="58">
        <f t="shared" si="160"/>
        <v>10000</v>
      </c>
      <c r="H171" s="58">
        <f t="shared" si="160"/>
        <v>20000</v>
      </c>
      <c r="I171" s="58">
        <f t="shared" si="160"/>
        <v>47500</v>
      </c>
      <c r="J171" s="58">
        <f t="shared" si="160"/>
        <v>70000</v>
      </c>
      <c r="K171" s="59">
        <f t="shared" si="160"/>
        <v>77500</v>
      </c>
    </row>
    <row r="173" spans="2:11" ht="15.75" thickBot="1" x14ac:dyDescent="0.3"/>
    <row r="174" spans="2:11" x14ac:dyDescent="0.25">
      <c r="C174" s="60" t="s">
        <v>167</v>
      </c>
      <c r="D174" s="105" t="s">
        <v>75</v>
      </c>
      <c r="E174" s="97">
        <f t="shared" ref="E174:K182" si="161">+E35+E75+E115+E155</f>
        <v>477500</v>
      </c>
      <c r="F174" s="97">
        <f t="shared" si="161"/>
        <v>452500</v>
      </c>
      <c r="G174" s="97">
        <f t="shared" si="161"/>
        <v>360000</v>
      </c>
      <c r="H174" s="97">
        <f t="shared" si="161"/>
        <v>370000</v>
      </c>
      <c r="I174" s="97">
        <f t="shared" si="161"/>
        <v>432500</v>
      </c>
      <c r="J174" s="97">
        <f t="shared" si="161"/>
        <v>420000</v>
      </c>
      <c r="K174" s="98">
        <f t="shared" si="161"/>
        <v>427500</v>
      </c>
    </row>
    <row r="175" spans="2:11" x14ac:dyDescent="0.25">
      <c r="C175" s="50"/>
      <c r="D175" s="13" t="s">
        <v>72</v>
      </c>
      <c r="E175" s="36">
        <f t="shared" si="161"/>
        <v>235000</v>
      </c>
      <c r="F175" s="36">
        <f t="shared" si="161"/>
        <v>255000</v>
      </c>
      <c r="G175" s="36">
        <f t="shared" si="161"/>
        <v>220000</v>
      </c>
      <c r="H175" s="36">
        <f t="shared" si="161"/>
        <v>220000</v>
      </c>
      <c r="I175" s="36">
        <f t="shared" si="161"/>
        <v>255000</v>
      </c>
      <c r="J175" s="36">
        <f t="shared" si="161"/>
        <v>220000</v>
      </c>
      <c r="K175" s="49">
        <f t="shared" si="161"/>
        <v>270000</v>
      </c>
    </row>
    <row r="176" spans="2:11" x14ac:dyDescent="0.25">
      <c r="C176" s="50"/>
      <c r="D176" s="91" t="s">
        <v>155</v>
      </c>
      <c r="E176" s="89">
        <f t="shared" si="161"/>
        <v>242500</v>
      </c>
      <c r="F176" s="89">
        <f t="shared" si="161"/>
        <v>197500</v>
      </c>
      <c r="G176" s="89">
        <f t="shared" si="161"/>
        <v>140000</v>
      </c>
      <c r="H176" s="89">
        <f t="shared" si="161"/>
        <v>150000</v>
      </c>
      <c r="I176" s="89">
        <f t="shared" si="161"/>
        <v>177500</v>
      </c>
      <c r="J176" s="89">
        <f t="shared" si="161"/>
        <v>200000</v>
      </c>
      <c r="K176" s="90">
        <f t="shared" si="161"/>
        <v>157500</v>
      </c>
    </row>
    <row r="177" spans="3:11" x14ac:dyDescent="0.25">
      <c r="C177" s="50"/>
      <c r="D177" s="40" t="s">
        <v>56</v>
      </c>
      <c r="E177" s="36">
        <f t="shared" si="161"/>
        <v>155000</v>
      </c>
      <c r="F177" s="36">
        <f t="shared" si="161"/>
        <v>130000</v>
      </c>
      <c r="G177" s="36">
        <f t="shared" si="161"/>
        <v>130000</v>
      </c>
      <c r="H177" s="36">
        <f t="shared" si="161"/>
        <v>130000</v>
      </c>
      <c r="I177" s="36">
        <f t="shared" si="161"/>
        <v>130000</v>
      </c>
      <c r="J177" s="36">
        <f t="shared" si="161"/>
        <v>130000</v>
      </c>
      <c r="K177" s="49">
        <f t="shared" si="161"/>
        <v>130000</v>
      </c>
    </row>
    <row r="178" spans="3:11" x14ac:dyDescent="0.25">
      <c r="C178" s="50"/>
      <c r="D178" s="40" t="s">
        <v>86</v>
      </c>
      <c r="E178" s="36">
        <f t="shared" si="161"/>
        <v>0</v>
      </c>
      <c r="F178" s="36">
        <f t="shared" si="161"/>
        <v>37500</v>
      </c>
      <c r="G178" s="36">
        <f t="shared" si="161"/>
        <v>0</v>
      </c>
      <c r="H178" s="36">
        <f t="shared" si="161"/>
        <v>0</v>
      </c>
      <c r="I178" s="36">
        <f t="shared" si="161"/>
        <v>0</v>
      </c>
      <c r="J178" s="36">
        <f t="shared" si="161"/>
        <v>0</v>
      </c>
      <c r="K178" s="49">
        <f t="shared" si="161"/>
        <v>0</v>
      </c>
    </row>
    <row r="179" spans="3:11" x14ac:dyDescent="0.25">
      <c r="C179" s="50"/>
      <c r="D179" s="91" t="s">
        <v>73</v>
      </c>
      <c r="E179" s="89">
        <f t="shared" si="161"/>
        <v>87500</v>
      </c>
      <c r="F179" s="89">
        <f t="shared" si="161"/>
        <v>30000</v>
      </c>
      <c r="G179" s="89">
        <f t="shared" si="161"/>
        <v>10000</v>
      </c>
      <c r="H179" s="89">
        <f t="shared" si="161"/>
        <v>20000</v>
      </c>
      <c r="I179" s="89">
        <f t="shared" si="161"/>
        <v>47500</v>
      </c>
      <c r="J179" s="89">
        <f t="shared" si="161"/>
        <v>70000</v>
      </c>
      <c r="K179" s="90">
        <f t="shared" si="161"/>
        <v>27500</v>
      </c>
    </row>
    <row r="180" spans="3:11" x14ac:dyDescent="0.25">
      <c r="C180" s="50"/>
      <c r="D180" s="40" t="s">
        <v>156</v>
      </c>
      <c r="E180" s="36">
        <f t="shared" si="161"/>
        <v>0</v>
      </c>
      <c r="F180" s="36">
        <f t="shared" si="161"/>
        <v>0</v>
      </c>
      <c r="G180" s="36">
        <f t="shared" si="161"/>
        <v>0</v>
      </c>
      <c r="H180" s="36">
        <f t="shared" si="161"/>
        <v>0</v>
      </c>
      <c r="I180" s="36">
        <f t="shared" si="161"/>
        <v>0</v>
      </c>
      <c r="J180" s="36">
        <f t="shared" si="161"/>
        <v>0</v>
      </c>
      <c r="K180" s="49">
        <f t="shared" si="161"/>
        <v>0</v>
      </c>
    </row>
    <row r="181" spans="3:11" x14ac:dyDescent="0.25">
      <c r="C181" s="50"/>
      <c r="D181" s="40" t="s">
        <v>168</v>
      </c>
      <c r="E181" s="36">
        <f t="shared" si="161"/>
        <v>0</v>
      </c>
      <c r="F181" s="36">
        <f t="shared" si="161"/>
        <v>0</v>
      </c>
      <c r="G181" s="36">
        <f t="shared" si="161"/>
        <v>0</v>
      </c>
      <c r="H181" s="36">
        <f t="shared" si="161"/>
        <v>0</v>
      </c>
      <c r="I181" s="36">
        <f t="shared" si="161"/>
        <v>0</v>
      </c>
      <c r="J181" s="36">
        <f t="shared" si="161"/>
        <v>0</v>
      </c>
      <c r="K181" s="49">
        <f t="shared" si="161"/>
        <v>0</v>
      </c>
    </row>
    <row r="182" spans="3:11" ht="15.75" thickBot="1" x14ac:dyDescent="0.3">
      <c r="C182" s="56"/>
      <c r="D182" s="92" t="s">
        <v>73</v>
      </c>
      <c r="E182" s="93">
        <f t="shared" si="161"/>
        <v>87500</v>
      </c>
      <c r="F182" s="93">
        <f t="shared" si="161"/>
        <v>30000</v>
      </c>
      <c r="G182" s="93">
        <f t="shared" si="161"/>
        <v>10000</v>
      </c>
      <c r="H182" s="93">
        <f t="shared" si="161"/>
        <v>20000</v>
      </c>
      <c r="I182" s="93">
        <f t="shared" si="161"/>
        <v>47500</v>
      </c>
      <c r="J182" s="93">
        <f t="shared" si="161"/>
        <v>70000</v>
      </c>
      <c r="K182" s="94">
        <f t="shared" si="161"/>
        <v>27500</v>
      </c>
    </row>
    <row r="184" spans="3:11" ht="15.75" thickBot="1" x14ac:dyDescent="0.3"/>
    <row r="185" spans="3:11" x14ac:dyDescent="0.25">
      <c r="C185" s="60" t="s">
        <v>167</v>
      </c>
      <c r="D185" s="105" t="s">
        <v>77</v>
      </c>
      <c r="E185" s="46"/>
      <c r="F185" s="46"/>
      <c r="G185" s="46"/>
      <c r="H185" s="46"/>
      <c r="I185" s="46"/>
      <c r="J185" s="46"/>
      <c r="K185" s="47"/>
    </row>
    <row r="186" spans="3:11" x14ac:dyDescent="0.25">
      <c r="C186" s="50"/>
      <c r="D186" s="13" t="s">
        <v>78</v>
      </c>
      <c r="E186" s="13">
        <v>0</v>
      </c>
      <c r="F186" s="36">
        <f>+E188</f>
        <v>87500</v>
      </c>
      <c r="G186" s="36">
        <f t="shared" ref="G186:J186" si="162">+F188</f>
        <v>117500</v>
      </c>
      <c r="H186" s="36">
        <f t="shared" si="162"/>
        <v>127500</v>
      </c>
      <c r="I186" s="36">
        <f t="shared" si="162"/>
        <v>147500</v>
      </c>
      <c r="J186" s="36">
        <f t="shared" si="162"/>
        <v>195000</v>
      </c>
      <c r="K186" s="49">
        <f>+J188</f>
        <v>265000</v>
      </c>
    </row>
    <row r="187" spans="3:11" x14ac:dyDescent="0.25">
      <c r="C187" s="50"/>
      <c r="D187" s="13" t="s">
        <v>79</v>
      </c>
      <c r="E187" s="36">
        <f t="shared" ref="E187:K187" si="163">+E182</f>
        <v>87500</v>
      </c>
      <c r="F187" s="36">
        <f t="shared" si="163"/>
        <v>30000</v>
      </c>
      <c r="G187" s="36">
        <f t="shared" si="163"/>
        <v>10000</v>
      </c>
      <c r="H187" s="36">
        <f t="shared" si="163"/>
        <v>20000</v>
      </c>
      <c r="I187" s="36">
        <f t="shared" si="163"/>
        <v>47500</v>
      </c>
      <c r="J187" s="36">
        <f t="shared" si="163"/>
        <v>70000</v>
      </c>
      <c r="K187" s="49">
        <f t="shared" si="163"/>
        <v>27500</v>
      </c>
    </row>
    <row r="188" spans="3:11" ht="15.75" thickBot="1" x14ac:dyDescent="0.3">
      <c r="C188" s="56"/>
      <c r="D188" s="109" t="s">
        <v>80</v>
      </c>
      <c r="E188" s="58">
        <f>+E186+E187</f>
        <v>87500</v>
      </c>
      <c r="F188" s="58">
        <f t="shared" ref="F188:K188" si="164">+F186+F187</f>
        <v>117500</v>
      </c>
      <c r="G188" s="58">
        <f t="shared" si="164"/>
        <v>127500</v>
      </c>
      <c r="H188" s="58">
        <f t="shared" si="164"/>
        <v>147500</v>
      </c>
      <c r="I188" s="58">
        <f t="shared" si="164"/>
        <v>195000</v>
      </c>
      <c r="J188" s="58">
        <f t="shared" si="164"/>
        <v>265000</v>
      </c>
      <c r="K188" s="59">
        <f t="shared" si="164"/>
        <v>292500</v>
      </c>
    </row>
  </sheetData>
  <pageMargins left="0.70866141732283472" right="0.70866141732283472" top="0.74803149606299213" bottom="0.74803149606299213" header="0.31496062992125984" footer="0.31496062992125984"/>
  <pageSetup paperSize="9" scale="78" fitToHeight="0" orientation="portrait" r:id="rId1"/>
  <customProperties>
    <customPr name="_pios_id" r:id="rId2"/>
  </customPropertie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Lists!$B$3:$B$5</xm:f>
          </x14:formula1>
          <xm:sqref>C61 C136 C21 C141 C101 C96 C91 C56 C51 C131</xm:sqref>
        </x14:dataValidation>
        <x14:dataValidation type="list" allowBlank="1" showInputMessage="1" showErrorMessage="1">
          <x14:formula1>
            <xm:f>Lists!$D$3:$D$4</xm:f>
          </x14:formula1>
          <xm:sqref>E106:K106 E26:K26 E66:K66 E146:K146</xm:sqref>
        </x14:dataValidation>
        <x14:dataValidation type="list" showInputMessage="1" showErrorMessage="1">
          <x14:formula1>
            <xm:f>Lists!$B$3:$B$5</xm:f>
          </x14:formula1>
          <xm:sqref>C11 C16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C000"/>
  </sheetPr>
  <dimension ref="B2:M188"/>
  <sheetViews>
    <sheetView topLeftCell="A37" workbookViewId="0">
      <selection activeCell="F137" sqref="F137"/>
    </sheetView>
  </sheetViews>
  <sheetFormatPr defaultRowHeight="15" x14ac:dyDescent="0.25"/>
  <cols>
    <col min="1" max="1" width="2.85546875" customWidth="1"/>
    <col min="2" max="2" width="11.28515625" bestFit="1" customWidth="1"/>
    <col min="3" max="3" width="9.42578125" customWidth="1"/>
    <col min="4" max="4" width="15.7109375" customWidth="1"/>
    <col min="5" max="5" width="11.85546875" customWidth="1"/>
  </cols>
  <sheetData>
    <row r="2" spans="2:13" x14ac:dyDescent="0.25">
      <c r="B2" s="15" t="s">
        <v>68</v>
      </c>
      <c r="C2" s="15"/>
      <c r="D2" s="15"/>
      <c r="E2" s="15" t="s">
        <v>69</v>
      </c>
      <c r="F2" s="15">
        <v>2</v>
      </c>
      <c r="G2" s="15"/>
      <c r="H2" s="15"/>
      <c r="I2" s="15"/>
      <c r="J2" s="15"/>
      <c r="K2" s="15"/>
      <c r="M2" t="s">
        <v>97</v>
      </c>
    </row>
    <row r="4" spans="2:13" ht="15.75" thickBot="1" x14ac:dyDescent="0.3">
      <c r="E4" t="s">
        <v>74</v>
      </c>
    </row>
    <row r="5" spans="2:13" x14ac:dyDescent="0.25">
      <c r="B5" s="45"/>
      <c r="C5" s="46"/>
      <c r="D5" s="46"/>
      <c r="E5" s="46">
        <v>0</v>
      </c>
      <c r="F5" s="46">
        <v>1</v>
      </c>
      <c r="G5" s="46">
        <v>2</v>
      </c>
      <c r="H5" s="46">
        <v>3</v>
      </c>
      <c r="I5" s="46">
        <v>4</v>
      </c>
      <c r="J5" s="46">
        <v>5</v>
      </c>
      <c r="K5" s="47">
        <v>6</v>
      </c>
    </row>
    <row r="6" spans="2:13" x14ac:dyDescent="0.25">
      <c r="B6" s="48" t="s">
        <v>71</v>
      </c>
      <c r="C6" s="37" t="s">
        <v>70</v>
      </c>
      <c r="D6" s="13" t="s">
        <v>4</v>
      </c>
      <c r="E6" s="36">
        <f>'Market information'!D9</f>
        <v>150</v>
      </c>
      <c r="F6" s="36">
        <f>+E6</f>
        <v>150</v>
      </c>
      <c r="G6" s="36">
        <f t="shared" ref="G6:K6" si="0">+F6</f>
        <v>150</v>
      </c>
      <c r="H6" s="36">
        <f t="shared" si="0"/>
        <v>150</v>
      </c>
      <c r="I6" s="36">
        <f t="shared" si="0"/>
        <v>150</v>
      </c>
      <c r="J6" s="36">
        <f t="shared" si="0"/>
        <v>150</v>
      </c>
      <c r="K6" s="49">
        <f t="shared" si="0"/>
        <v>150</v>
      </c>
    </row>
    <row r="7" spans="2:13" x14ac:dyDescent="0.25">
      <c r="B7" s="48" t="s">
        <v>38</v>
      </c>
      <c r="C7" s="37" t="s">
        <v>0</v>
      </c>
      <c r="D7" s="13" t="s">
        <v>56</v>
      </c>
      <c r="E7" s="38">
        <f>+'Market information'!D12</f>
        <v>75000</v>
      </c>
      <c r="F7" s="36">
        <f t="shared" ref="F7:K8" si="1">+E7</f>
        <v>75000</v>
      </c>
      <c r="G7" s="36">
        <f t="shared" si="1"/>
        <v>75000</v>
      </c>
      <c r="H7" s="36">
        <f t="shared" si="1"/>
        <v>75000</v>
      </c>
      <c r="I7" s="36">
        <f t="shared" si="1"/>
        <v>75000</v>
      </c>
      <c r="J7" s="36">
        <f t="shared" si="1"/>
        <v>75000</v>
      </c>
      <c r="K7" s="49">
        <f t="shared" si="1"/>
        <v>75000</v>
      </c>
    </row>
    <row r="8" spans="2:13" x14ac:dyDescent="0.25">
      <c r="B8" s="50"/>
      <c r="C8" s="13"/>
      <c r="D8" s="13" t="s">
        <v>72</v>
      </c>
      <c r="E8" s="36">
        <f>+'Market information'!D13</f>
        <v>700</v>
      </c>
      <c r="F8" s="36">
        <f t="shared" si="1"/>
        <v>700</v>
      </c>
      <c r="G8" s="36">
        <f t="shared" si="1"/>
        <v>700</v>
      </c>
      <c r="H8" s="36">
        <f t="shared" si="1"/>
        <v>700</v>
      </c>
      <c r="I8" s="36">
        <f t="shared" si="1"/>
        <v>700</v>
      </c>
      <c r="J8" s="36">
        <f t="shared" si="1"/>
        <v>700</v>
      </c>
      <c r="K8" s="49">
        <f t="shared" si="1"/>
        <v>700</v>
      </c>
    </row>
    <row r="9" spans="2:13" x14ac:dyDescent="0.25">
      <c r="B9" s="50"/>
      <c r="C9" s="13"/>
      <c r="D9" s="40" t="s">
        <v>154</v>
      </c>
      <c r="E9" s="36">
        <f>(E7+E8*MIN(E11+E16+E21,E6))/MIN(E11+E16+E21,E6)</f>
        <v>1200</v>
      </c>
      <c r="F9" s="36">
        <f t="shared" ref="F9:J9" si="2">(F7+F8*MIN(F11+F16+F21,F6))/MIN(F11+F16+F21,F6)</f>
        <v>1200</v>
      </c>
      <c r="G9" s="36" t="e">
        <f t="shared" si="2"/>
        <v>#DIV/0!</v>
      </c>
      <c r="H9" s="36" t="e">
        <f t="shared" si="2"/>
        <v>#DIV/0!</v>
      </c>
      <c r="I9" s="36" t="e">
        <f t="shared" si="2"/>
        <v>#DIV/0!</v>
      </c>
      <c r="J9" s="36">
        <f t="shared" si="2"/>
        <v>1200</v>
      </c>
      <c r="K9" s="49">
        <f>(K7+K8*MIN(K11+K16+K21,K6))/MIN(K11+K16+K21,K6)</f>
        <v>1200</v>
      </c>
    </row>
    <row r="10" spans="2:13" ht="7.5" customHeight="1" x14ac:dyDescent="0.25">
      <c r="B10" s="50"/>
      <c r="C10" s="13"/>
      <c r="D10" s="13"/>
      <c r="E10" s="36"/>
      <c r="F10" s="13"/>
      <c r="G10" s="13"/>
      <c r="H10" s="13"/>
      <c r="I10" s="13"/>
      <c r="J10" s="13"/>
      <c r="K10" s="51"/>
    </row>
    <row r="11" spans="2:13" x14ac:dyDescent="0.25">
      <c r="B11" s="50"/>
      <c r="C11" s="39" t="s">
        <v>0</v>
      </c>
      <c r="D11" s="13" t="s">
        <v>52</v>
      </c>
      <c r="E11" s="36">
        <f>+'Market information'!D10</f>
        <v>150</v>
      </c>
      <c r="F11" s="39">
        <v>150</v>
      </c>
      <c r="G11" s="39"/>
      <c r="H11" s="39"/>
      <c r="I11" s="39"/>
      <c r="J11" s="39">
        <v>150</v>
      </c>
      <c r="K11" s="52">
        <v>150</v>
      </c>
      <c r="M11" t="str">
        <f>CONCATENATE($F$2," - ",$B$7," - ",C11)</f>
        <v>2 - EU2 - EU</v>
      </c>
    </row>
    <row r="12" spans="2:13" x14ac:dyDescent="0.25">
      <c r="B12" s="50"/>
      <c r="C12" s="13"/>
      <c r="D12" s="13" t="s">
        <v>6</v>
      </c>
      <c r="E12" s="36">
        <f>+'Market information'!M11</f>
        <v>1550</v>
      </c>
      <c r="F12" s="39">
        <v>1200</v>
      </c>
      <c r="G12" s="39"/>
      <c r="H12" s="39"/>
      <c r="I12" s="39"/>
      <c r="J12" s="39">
        <v>1200</v>
      </c>
      <c r="K12" s="52">
        <v>1250</v>
      </c>
    </row>
    <row r="13" spans="2:13" x14ac:dyDescent="0.25">
      <c r="B13" s="50"/>
      <c r="C13" s="13"/>
      <c r="D13" s="40" t="s">
        <v>158</v>
      </c>
      <c r="E13" s="36">
        <v>150</v>
      </c>
      <c r="F13" s="67">
        <f>IFERROR(VLOOKUP(M14,'R1'!$B$63:$F$108,5,FALSE),0)</f>
        <v>150</v>
      </c>
      <c r="G13" s="67">
        <f>IFERROR(VLOOKUP(M14,'R2'!$B$63:$F$108,5,FALSE),0)</f>
        <v>150</v>
      </c>
      <c r="H13" s="67">
        <f>IFERROR(VLOOKUP(M14,'R3'!$B$63:$F$108,5,FALSE),0)</f>
        <v>150</v>
      </c>
      <c r="I13" s="67">
        <f>IFERROR(VLOOKUP(M14,'R4'!$B$63:$F$108,5,FALSE),0)</f>
        <v>150</v>
      </c>
      <c r="J13" s="67">
        <f>IFERROR(VLOOKUP(M14,'R5'!$B$63:$F$108,5,FALSE),0)</f>
        <v>150</v>
      </c>
      <c r="K13" s="68">
        <f>IFERROR(VLOOKUP(M14,'R6'!$B$63:$F$108,5,FALSE),0)</f>
        <v>150</v>
      </c>
    </row>
    <row r="14" spans="2:13" x14ac:dyDescent="0.25">
      <c r="B14" s="50"/>
      <c r="C14" s="13"/>
      <c r="D14" s="40" t="s">
        <v>82</v>
      </c>
      <c r="E14" s="36">
        <f>IF($C11&lt;&gt;"",HLOOKUP($C11,'Market information'!$C$46:$E$49,2,FALSE),0)</f>
        <v>0</v>
      </c>
      <c r="F14" s="36">
        <f>IF($C11&lt;&gt;"",HLOOKUP($C11,'Market information'!$C$46:$E$49,2,FALSE),0)</f>
        <v>0</v>
      </c>
      <c r="G14" s="36">
        <f>IF($C11&lt;&gt;"",HLOOKUP($C11,'Market information'!$C$46:$E$49,2,FALSE),0)</f>
        <v>0</v>
      </c>
      <c r="H14" s="36">
        <f>IF($C11&lt;&gt;"",HLOOKUP($C11,'Market information'!$C$46:$E$49,2,FALSE),0)</f>
        <v>0</v>
      </c>
      <c r="I14" s="36">
        <f>IF($C11&lt;&gt;"",HLOOKUP($C11,'Market information'!$C$46:$E$49,2,FALSE),0)</f>
        <v>0</v>
      </c>
      <c r="J14" s="36">
        <f>IF($C11&lt;&gt;"",HLOOKUP($C11,'Market information'!$C$46:$E$49,2,FALSE),0)</f>
        <v>0</v>
      </c>
      <c r="K14" s="49">
        <f>IF($C11&lt;&gt;"",HLOOKUP($C11,'Market information'!$C$46:$E$49,2,FALSE),0)</f>
        <v>0</v>
      </c>
      <c r="M14" t="str">
        <f>CONCATENATE($F$2," - ",$B$7," - ",C11)</f>
        <v>2 - EU2 - EU</v>
      </c>
    </row>
    <row r="15" spans="2:13" ht="7.5" customHeight="1" x14ac:dyDescent="0.25">
      <c r="B15" s="50"/>
      <c r="C15" s="13"/>
      <c r="D15" s="13"/>
      <c r="E15" s="36"/>
      <c r="F15" s="13"/>
      <c r="G15" s="13"/>
      <c r="H15" s="13"/>
      <c r="I15" s="13"/>
      <c r="J15" s="13"/>
      <c r="K15" s="51"/>
    </row>
    <row r="16" spans="2:13" x14ac:dyDescent="0.25">
      <c r="B16" s="50"/>
      <c r="C16" s="39"/>
      <c r="D16" s="13" t="s">
        <v>52</v>
      </c>
      <c r="E16" s="36">
        <v>0</v>
      </c>
      <c r="F16" s="39"/>
      <c r="G16" s="39"/>
      <c r="H16" s="39"/>
      <c r="I16" s="39"/>
      <c r="J16" s="39"/>
      <c r="K16" s="52"/>
    </row>
    <row r="17" spans="2:13" x14ac:dyDescent="0.25">
      <c r="B17" s="50"/>
      <c r="C17" s="13"/>
      <c r="D17" s="13" t="s">
        <v>6</v>
      </c>
      <c r="E17" s="36">
        <v>0</v>
      </c>
      <c r="F17" s="39"/>
      <c r="G17" s="39"/>
      <c r="H17" s="39"/>
      <c r="I17" s="39"/>
      <c r="J17" s="39"/>
      <c r="K17" s="52"/>
    </row>
    <row r="18" spans="2:13" x14ac:dyDescent="0.25">
      <c r="B18" s="50"/>
      <c r="C18" s="13"/>
      <c r="D18" s="40" t="s">
        <v>158</v>
      </c>
      <c r="E18" s="36">
        <v>0</v>
      </c>
      <c r="F18" s="67">
        <f>IFERROR(VLOOKUP(M19,'R1'!$B$63:$F$108,5,FALSE),0)</f>
        <v>0</v>
      </c>
      <c r="G18" s="67">
        <f>IFERROR(VLOOKUP(M19,'R2'!$B$63:$F$108,5,FALSE),0)</f>
        <v>0</v>
      </c>
      <c r="H18" s="67">
        <f>IFERROR(VLOOKUP(M19,'R3'!$B$63:$F$108,5,FALSE),0)</f>
        <v>0</v>
      </c>
      <c r="I18" s="67">
        <f>IFERROR(VLOOKUP(M19,'R4'!$B$63:$F$108,5,FALSE),0)</f>
        <v>0</v>
      </c>
      <c r="J18" s="67">
        <f>IFERROR(VLOOKUP(M19,'R5'!$B$63:$F$108,5,FALSE),0)</f>
        <v>0</v>
      </c>
      <c r="K18" s="68">
        <f>IFERROR(VLOOKUP(M19,'R6'!$B$63:$F$108,5,FALSE),0)</f>
        <v>0</v>
      </c>
    </row>
    <row r="19" spans="2:13" x14ac:dyDescent="0.25">
      <c r="B19" s="50"/>
      <c r="C19" s="13"/>
      <c r="D19" s="40" t="s">
        <v>82</v>
      </c>
      <c r="E19" s="36">
        <f>IF($C16&lt;&gt;"",HLOOKUP($C16,'Market information'!$C$46:$E$49,2,FALSE),0)</f>
        <v>0</v>
      </c>
      <c r="F19" s="36">
        <f>IF($C16&lt;&gt;"",HLOOKUP($C16,'Market information'!$C$46:$E$49,2,FALSE),0)</f>
        <v>0</v>
      </c>
      <c r="G19" s="36">
        <f>IF($C16&lt;&gt;"",HLOOKUP($C16,'Market information'!$C$46:$E$49,2,FALSE),0)</f>
        <v>0</v>
      </c>
      <c r="H19" s="36">
        <f>IF($C16&lt;&gt;"",HLOOKUP($C16,'Market information'!$C$46:$E$49,2,FALSE),0)</f>
        <v>0</v>
      </c>
      <c r="I19" s="36">
        <f>IF($C16&lt;&gt;"",HLOOKUP($C16,'Market information'!$C$46:$E$49,2,FALSE),0)</f>
        <v>0</v>
      </c>
      <c r="J19" s="36">
        <f>IF($C16&lt;&gt;"",HLOOKUP($C16,'Market information'!$C$46:$E$49,2,FALSE),0)</f>
        <v>0</v>
      </c>
      <c r="K19" s="49">
        <f>IF($C16&lt;&gt;"",HLOOKUP($C16,'Market information'!$C$46:$E$49,2,FALSE),0)</f>
        <v>0</v>
      </c>
      <c r="M19" t="str">
        <f>CONCATENATE($F$2," - ",$B$7," - ",C16)</f>
        <v xml:space="preserve">2 - EU2 - </v>
      </c>
    </row>
    <row r="20" spans="2:13" ht="7.5" customHeight="1" x14ac:dyDescent="0.25">
      <c r="B20" s="50"/>
      <c r="C20" s="13"/>
      <c r="D20" s="13"/>
      <c r="E20" s="36"/>
      <c r="F20" s="13"/>
      <c r="G20" s="13"/>
      <c r="H20" s="13"/>
      <c r="I20" s="13"/>
      <c r="J20" s="13"/>
      <c r="K20" s="51"/>
    </row>
    <row r="21" spans="2:13" x14ac:dyDescent="0.25">
      <c r="B21" s="50"/>
      <c r="C21" s="39"/>
      <c r="D21" s="13" t="s">
        <v>52</v>
      </c>
      <c r="E21" s="36">
        <v>0</v>
      </c>
      <c r="F21" s="39"/>
      <c r="G21" s="39"/>
      <c r="H21" s="39"/>
      <c r="I21" s="39"/>
      <c r="J21" s="39"/>
      <c r="K21" s="52"/>
    </row>
    <row r="22" spans="2:13" x14ac:dyDescent="0.25">
      <c r="B22" s="50"/>
      <c r="C22" s="13"/>
      <c r="D22" s="13" t="s">
        <v>6</v>
      </c>
      <c r="E22" s="36">
        <v>0</v>
      </c>
      <c r="F22" s="39"/>
      <c r="G22" s="39"/>
      <c r="H22" s="39"/>
      <c r="I22" s="39"/>
      <c r="J22" s="39"/>
      <c r="K22" s="52"/>
    </row>
    <row r="23" spans="2:13" x14ac:dyDescent="0.25">
      <c r="B23" s="50"/>
      <c r="C23" s="13"/>
      <c r="D23" s="40" t="s">
        <v>158</v>
      </c>
      <c r="E23" s="36">
        <v>0</v>
      </c>
      <c r="F23" s="67">
        <f>IFERROR(VLOOKUP(M24,'R1'!$B$63:$F$108,5,FALSE),0)</f>
        <v>0</v>
      </c>
      <c r="G23" s="67">
        <f>IFERROR(VLOOKUP(M24,'R2'!$B$63:$F$108,5,FALSE),0)</f>
        <v>0</v>
      </c>
      <c r="H23" s="67">
        <f>IFERROR(VLOOKUP(M24,'R3'!$B$63:$F$108,5,FALSE),0)</f>
        <v>0</v>
      </c>
      <c r="I23" s="67">
        <f>IFERROR(VLOOKUP(M24,'R4'!$B$63:$F$108,5,FALSE),0)</f>
        <v>0</v>
      </c>
      <c r="J23" s="67">
        <f>IFERROR(VLOOKUP(M24,'R5'!$B$63:$F$108,5,FALSE),0)</f>
        <v>0</v>
      </c>
      <c r="K23" s="68">
        <f>IFERROR(VLOOKUP(M24,'R6'!$B$63:$F$108,5,FALSE),0)</f>
        <v>0</v>
      </c>
    </row>
    <row r="24" spans="2:13" x14ac:dyDescent="0.25">
      <c r="B24" s="50"/>
      <c r="C24" s="13"/>
      <c r="D24" s="40" t="s">
        <v>82</v>
      </c>
      <c r="E24" s="36">
        <f>IF($C21&lt;&gt;"",HLOOKUP($C21,'Market information'!$C$46:$E$49,2,FALSE),0)</f>
        <v>0</v>
      </c>
      <c r="F24" s="36">
        <f>IF($C21&lt;&gt;"",HLOOKUP($C21,'Market information'!$C$46:$E$49,2,FALSE),0)</f>
        <v>0</v>
      </c>
      <c r="G24" s="36">
        <f>IF($C21&lt;&gt;"",HLOOKUP($C21,'Market information'!$C$46:$E$49,2,FALSE),0)</f>
        <v>0</v>
      </c>
      <c r="H24" s="36">
        <f>IF($C21&lt;&gt;"",HLOOKUP($C21,'Market information'!$C$46:$E$49,2,FALSE),0)</f>
        <v>0</v>
      </c>
      <c r="I24" s="36">
        <f>IF($C21&lt;&gt;"",HLOOKUP($C21,'Market information'!$C$46:$E$49,2,FALSE),0)</f>
        <v>0</v>
      </c>
      <c r="J24" s="36">
        <f>IF($C21&lt;&gt;"",HLOOKUP($C21,'Market information'!$C$46:$E$49,2,FALSE),0)</f>
        <v>0</v>
      </c>
      <c r="K24" s="49">
        <f>IF($C21&lt;&gt;"",HLOOKUP($C21,'Market information'!$C$46:$E$49,2,FALSE),0)</f>
        <v>0</v>
      </c>
      <c r="M24" t="str">
        <f>CONCATENATE($F$2," - ",$B$7," - ",C21)</f>
        <v xml:space="preserve">2 - EU2 - </v>
      </c>
    </row>
    <row r="25" spans="2:13" ht="9" customHeight="1" x14ac:dyDescent="0.25">
      <c r="B25" s="50"/>
      <c r="C25" s="13"/>
      <c r="D25" s="13"/>
      <c r="E25" s="36"/>
      <c r="F25" s="13"/>
      <c r="G25" s="13"/>
      <c r="H25" s="13"/>
      <c r="I25" s="13"/>
      <c r="J25" s="13"/>
      <c r="K25" s="51"/>
    </row>
    <row r="26" spans="2:13" ht="15" customHeight="1" x14ac:dyDescent="0.25">
      <c r="B26" s="50"/>
      <c r="C26" s="13"/>
      <c r="D26" s="40" t="s">
        <v>84</v>
      </c>
      <c r="E26" s="36" t="s">
        <v>85</v>
      </c>
      <c r="F26" s="41" t="s">
        <v>85</v>
      </c>
      <c r="G26" s="41" t="str">
        <f>+F26</f>
        <v>Open</v>
      </c>
      <c r="H26" s="41" t="str">
        <f t="shared" ref="H26:J26" si="3">+G26</f>
        <v>Open</v>
      </c>
      <c r="I26" s="41" t="str">
        <f t="shared" si="3"/>
        <v>Open</v>
      </c>
      <c r="J26" s="41" t="str">
        <f t="shared" si="3"/>
        <v>Open</v>
      </c>
      <c r="K26" s="53" t="str">
        <f>+J26</f>
        <v>Open</v>
      </c>
    </row>
    <row r="27" spans="2:13" s="44" customFormat="1" ht="8.25" customHeight="1" x14ac:dyDescent="0.25">
      <c r="B27" s="54"/>
      <c r="C27" s="42"/>
      <c r="D27" s="42">
        <v>1</v>
      </c>
      <c r="E27" s="43">
        <f>IF(E26=Lists!D4,0,1)</f>
        <v>1</v>
      </c>
      <c r="F27" s="43">
        <f t="shared" ref="F27:K27" si="4">IF(F26="Closed",0,1)</f>
        <v>1</v>
      </c>
      <c r="G27" s="43">
        <f t="shared" si="4"/>
        <v>1</v>
      </c>
      <c r="H27" s="43">
        <f t="shared" si="4"/>
        <v>1</v>
      </c>
      <c r="I27" s="43">
        <f t="shared" si="4"/>
        <v>1</v>
      </c>
      <c r="J27" s="43">
        <f t="shared" si="4"/>
        <v>1</v>
      </c>
      <c r="K27" s="55">
        <f t="shared" si="4"/>
        <v>1</v>
      </c>
    </row>
    <row r="28" spans="2:13" x14ac:dyDescent="0.25">
      <c r="B28" s="50"/>
      <c r="C28" s="37" t="s">
        <v>166</v>
      </c>
      <c r="D28" s="37" t="s">
        <v>75</v>
      </c>
      <c r="E28" s="89">
        <f>+E11*E12+E16*E17+E21*E22</f>
        <v>232500</v>
      </c>
      <c r="F28" s="89">
        <f t="shared" ref="F28:K28" si="5">+F11*F12+F16*F17+F21*F22</f>
        <v>180000</v>
      </c>
      <c r="G28" s="89">
        <f t="shared" si="5"/>
        <v>0</v>
      </c>
      <c r="H28" s="89">
        <f t="shared" si="5"/>
        <v>0</v>
      </c>
      <c r="I28" s="89">
        <f t="shared" si="5"/>
        <v>0</v>
      </c>
      <c r="J28" s="89">
        <f t="shared" si="5"/>
        <v>180000</v>
      </c>
      <c r="K28" s="90">
        <f t="shared" si="5"/>
        <v>187500</v>
      </c>
    </row>
    <row r="29" spans="2:13" x14ac:dyDescent="0.25">
      <c r="B29" s="50"/>
      <c r="C29" s="13"/>
      <c r="D29" s="13" t="s">
        <v>72</v>
      </c>
      <c r="E29" s="36">
        <f>E11*(E8+E14)+E16*(E8+E19)+E21*(E8+E24)</f>
        <v>105000</v>
      </c>
      <c r="F29" s="36">
        <f t="shared" ref="F29:K29" si="6">F11*(F8+F14)+F16*(F8+F19)+F21*(F8+F24)</f>
        <v>105000</v>
      </c>
      <c r="G29" s="36">
        <f t="shared" si="6"/>
        <v>0</v>
      </c>
      <c r="H29" s="36">
        <f t="shared" si="6"/>
        <v>0</v>
      </c>
      <c r="I29" s="36">
        <f t="shared" si="6"/>
        <v>0</v>
      </c>
      <c r="J29" s="36">
        <f t="shared" si="6"/>
        <v>105000</v>
      </c>
      <c r="K29" s="49">
        <f t="shared" si="6"/>
        <v>105000</v>
      </c>
      <c r="M29" s="44"/>
    </row>
    <row r="30" spans="2:13" x14ac:dyDescent="0.25">
      <c r="B30" s="50"/>
      <c r="C30" s="13"/>
      <c r="D30" s="91" t="s">
        <v>155</v>
      </c>
      <c r="E30" s="89">
        <f>+E28-E29</f>
        <v>127500</v>
      </c>
      <c r="F30" s="89">
        <f t="shared" ref="F30:K30" si="7">+F28-F29</f>
        <v>75000</v>
      </c>
      <c r="G30" s="89">
        <f t="shared" si="7"/>
        <v>0</v>
      </c>
      <c r="H30" s="89">
        <f t="shared" si="7"/>
        <v>0</v>
      </c>
      <c r="I30" s="89">
        <f t="shared" si="7"/>
        <v>0</v>
      </c>
      <c r="J30" s="89">
        <f t="shared" si="7"/>
        <v>75000</v>
      </c>
      <c r="K30" s="90">
        <f t="shared" si="7"/>
        <v>82500</v>
      </c>
    </row>
    <row r="31" spans="2:13" x14ac:dyDescent="0.25">
      <c r="B31" s="50"/>
      <c r="C31" s="13"/>
      <c r="D31" s="40" t="s">
        <v>56</v>
      </c>
      <c r="E31" s="36">
        <f>+E27*E7</f>
        <v>75000</v>
      </c>
      <c r="F31" s="36">
        <f t="shared" ref="F31:K31" si="8">+F27*F7</f>
        <v>75000</v>
      </c>
      <c r="G31" s="36">
        <f t="shared" si="8"/>
        <v>75000</v>
      </c>
      <c r="H31" s="36">
        <f t="shared" si="8"/>
        <v>75000</v>
      </c>
      <c r="I31" s="36">
        <f t="shared" si="8"/>
        <v>75000</v>
      </c>
      <c r="J31" s="36">
        <f t="shared" si="8"/>
        <v>75000</v>
      </c>
      <c r="K31" s="49">
        <f t="shared" si="8"/>
        <v>75000</v>
      </c>
    </row>
    <row r="32" spans="2:13" x14ac:dyDescent="0.25">
      <c r="B32" s="50"/>
      <c r="C32" s="13"/>
      <c r="D32" s="40" t="s">
        <v>86</v>
      </c>
      <c r="E32" s="36">
        <f>ABS((D27-E27)*E7*150%)</f>
        <v>0</v>
      </c>
      <c r="F32" s="36">
        <f t="shared" ref="F32:K32" si="9">ABS((E27-F27)*F7*150%)</f>
        <v>0</v>
      </c>
      <c r="G32" s="36">
        <f t="shared" si="9"/>
        <v>0</v>
      </c>
      <c r="H32" s="36">
        <f t="shared" si="9"/>
        <v>0</v>
      </c>
      <c r="I32" s="36">
        <f t="shared" si="9"/>
        <v>0</v>
      </c>
      <c r="J32" s="36">
        <f t="shared" si="9"/>
        <v>0</v>
      </c>
      <c r="K32" s="49">
        <f t="shared" si="9"/>
        <v>0</v>
      </c>
    </row>
    <row r="33" spans="2:11" x14ac:dyDescent="0.25">
      <c r="B33" s="50"/>
      <c r="C33" s="13"/>
      <c r="D33" s="91" t="s">
        <v>73</v>
      </c>
      <c r="E33" s="89">
        <f>+E30-E31-E32</f>
        <v>52500</v>
      </c>
      <c r="F33" s="89">
        <f t="shared" ref="F33:K33" si="10">+F30-F31-F32</f>
        <v>0</v>
      </c>
      <c r="G33" s="89">
        <f t="shared" si="10"/>
        <v>-75000</v>
      </c>
      <c r="H33" s="89">
        <f t="shared" si="10"/>
        <v>-75000</v>
      </c>
      <c r="I33" s="89">
        <f t="shared" si="10"/>
        <v>-75000</v>
      </c>
      <c r="J33" s="89">
        <f t="shared" si="10"/>
        <v>0</v>
      </c>
      <c r="K33" s="90">
        <f t="shared" si="10"/>
        <v>7500</v>
      </c>
    </row>
    <row r="34" spans="2:11" x14ac:dyDescent="0.25">
      <c r="B34" s="50"/>
      <c r="C34" s="13"/>
      <c r="D34" s="40"/>
      <c r="E34" s="36"/>
      <c r="F34" s="36"/>
      <c r="G34" s="36"/>
      <c r="H34" s="36"/>
      <c r="I34" s="36"/>
      <c r="J34" s="36"/>
      <c r="K34" s="49"/>
    </row>
    <row r="35" spans="2:11" x14ac:dyDescent="0.25">
      <c r="B35" s="50"/>
      <c r="C35" s="37" t="s">
        <v>167</v>
      </c>
      <c r="D35" s="37" t="s">
        <v>75</v>
      </c>
      <c r="E35" s="89">
        <f>+E13*E12+E18*E17+E23*E22</f>
        <v>232500</v>
      </c>
      <c r="F35" s="89">
        <f>+F13*F12+F18*F17+F23*F22</f>
        <v>180000</v>
      </c>
      <c r="G35" s="89">
        <f t="shared" ref="G35:K35" si="11">+G13*G12+G18*G17+G23*G22</f>
        <v>0</v>
      </c>
      <c r="H35" s="89">
        <f t="shared" si="11"/>
        <v>0</v>
      </c>
      <c r="I35" s="89">
        <f t="shared" si="11"/>
        <v>0</v>
      </c>
      <c r="J35" s="89">
        <f t="shared" si="11"/>
        <v>180000</v>
      </c>
      <c r="K35" s="90">
        <f t="shared" si="11"/>
        <v>187500</v>
      </c>
    </row>
    <row r="36" spans="2:11" x14ac:dyDescent="0.25">
      <c r="B36" s="50"/>
      <c r="C36" s="13"/>
      <c r="D36" s="13" t="s">
        <v>72</v>
      </c>
      <c r="E36" s="36">
        <f>E13*(E8+E14)+E18*(E8+E19)+E23*(E8+E24)</f>
        <v>105000</v>
      </c>
      <c r="F36" s="36">
        <f t="shared" ref="F36:K36" si="12">F13*(F8+F14)+F18*(F8+F19)+F23*(F8+F24)</f>
        <v>105000</v>
      </c>
      <c r="G36" s="36">
        <f t="shared" si="12"/>
        <v>105000</v>
      </c>
      <c r="H36" s="36">
        <f t="shared" si="12"/>
        <v>105000</v>
      </c>
      <c r="I36" s="36">
        <f t="shared" si="12"/>
        <v>105000</v>
      </c>
      <c r="J36" s="36">
        <f t="shared" si="12"/>
        <v>105000</v>
      </c>
      <c r="K36" s="49">
        <f t="shared" si="12"/>
        <v>105000</v>
      </c>
    </row>
    <row r="37" spans="2:11" x14ac:dyDescent="0.25">
      <c r="B37" s="50"/>
      <c r="C37" s="13"/>
      <c r="D37" s="91" t="s">
        <v>155</v>
      </c>
      <c r="E37" s="89">
        <f>+E35-E36</f>
        <v>127500</v>
      </c>
      <c r="F37" s="89">
        <f t="shared" ref="F37:K37" si="13">+F35-F36</f>
        <v>75000</v>
      </c>
      <c r="G37" s="89">
        <f t="shared" si="13"/>
        <v>-105000</v>
      </c>
      <c r="H37" s="89">
        <f t="shared" si="13"/>
        <v>-105000</v>
      </c>
      <c r="I37" s="89">
        <f t="shared" si="13"/>
        <v>-105000</v>
      </c>
      <c r="J37" s="89">
        <f t="shared" si="13"/>
        <v>75000</v>
      </c>
      <c r="K37" s="90">
        <f t="shared" si="13"/>
        <v>82500</v>
      </c>
    </row>
    <row r="38" spans="2:11" x14ac:dyDescent="0.25">
      <c r="B38" s="50"/>
      <c r="C38" s="13"/>
      <c r="D38" s="40" t="s">
        <v>56</v>
      </c>
      <c r="E38" s="36">
        <f>+E27*E7</f>
        <v>75000</v>
      </c>
      <c r="F38" s="36">
        <f t="shared" ref="F38:K38" si="14">+F27*F7</f>
        <v>75000</v>
      </c>
      <c r="G38" s="36">
        <f t="shared" si="14"/>
        <v>75000</v>
      </c>
      <c r="H38" s="36">
        <f t="shared" si="14"/>
        <v>75000</v>
      </c>
      <c r="I38" s="36">
        <f t="shared" si="14"/>
        <v>75000</v>
      </c>
      <c r="J38" s="36">
        <f t="shared" si="14"/>
        <v>75000</v>
      </c>
      <c r="K38" s="49">
        <f t="shared" si="14"/>
        <v>75000</v>
      </c>
    </row>
    <row r="39" spans="2:11" x14ac:dyDescent="0.25">
      <c r="B39" s="50"/>
      <c r="C39" s="13"/>
      <c r="D39" s="40" t="s">
        <v>86</v>
      </c>
      <c r="E39" s="36">
        <f>ABS((D27-E27)*E7*150%)</f>
        <v>0</v>
      </c>
      <c r="F39" s="36">
        <f t="shared" ref="F39:K39" si="15">ABS((E27-F27)*F7*150%)</f>
        <v>0</v>
      </c>
      <c r="G39" s="36">
        <f t="shared" si="15"/>
        <v>0</v>
      </c>
      <c r="H39" s="36">
        <f t="shared" si="15"/>
        <v>0</v>
      </c>
      <c r="I39" s="36">
        <f t="shared" si="15"/>
        <v>0</v>
      </c>
      <c r="J39" s="36">
        <f t="shared" si="15"/>
        <v>0</v>
      </c>
      <c r="K39" s="49">
        <f t="shared" si="15"/>
        <v>0</v>
      </c>
    </row>
    <row r="40" spans="2:11" x14ac:dyDescent="0.25">
      <c r="B40" s="50"/>
      <c r="C40" s="13"/>
      <c r="D40" s="91" t="s">
        <v>73</v>
      </c>
      <c r="E40" s="89">
        <f>+E37-E38-E39</f>
        <v>52500</v>
      </c>
      <c r="F40" s="89">
        <f t="shared" ref="F40:K40" si="16">+F37-F38-F39</f>
        <v>0</v>
      </c>
      <c r="G40" s="89">
        <f t="shared" si="16"/>
        <v>-180000</v>
      </c>
      <c r="H40" s="89">
        <f t="shared" si="16"/>
        <v>-180000</v>
      </c>
      <c r="I40" s="89">
        <f t="shared" si="16"/>
        <v>-180000</v>
      </c>
      <c r="J40" s="89">
        <f t="shared" si="16"/>
        <v>0</v>
      </c>
      <c r="K40" s="90">
        <f t="shared" si="16"/>
        <v>7500</v>
      </c>
    </row>
    <row r="41" spans="2:11" x14ac:dyDescent="0.25">
      <c r="B41" s="50"/>
      <c r="C41" s="13"/>
      <c r="D41" s="40" t="s">
        <v>156</v>
      </c>
      <c r="E41" s="36"/>
      <c r="F41" s="36">
        <f>IF((F11+F16+F21)&gt;(F13+F18+F23),(MIN(F6,F11+F16+F21)-(F13+F18+F23))*F8*50%,0)</f>
        <v>0</v>
      </c>
      <c r="G41" s="36">
        <f t="shared" ref="G41:K41" si="17">IF((G11+G16+G21)&gt;(G13+G18+G23),(MIN(G6,G11+G16+G21)-(G13+G18+G23))*G8*50%,0)</f>
        <v>0</v>
      </c>
      <c r="H41" s="36">
        <f t="shared" si="17"/>
        <v>0</v>
      </c>
      <c r="I41" s="36">
        <f t="shared" si="17"/>
        <v>0</v>
      </c>
      <c r="J41" s="36">
        <f t="shared" si="17"/>
        <v>0</v>
      </c>
      <c r="K41" s="49">
        <f t="shared" si="17"/>
        <v>0</v>
      </c>
    </row>
    <row r="42" spans="2:11" x14ac:dyDescent="0.25">
      <c r="B42" s="50"/>
      <c r="C42" s="13"/>
      <c r="D42" s="40" t="s">
        <v>168</v>
      </c>
      <c r="E42" s="13"/>
      <c r="F42" s="13">
        <f>VLOOKUP($B7,'R1'!$B$112:$F$127,5,FALSE)</f>
        <v>0</v>
      </c>
      <c r="G42" s="13">
        <f>VLOOKUP($B7,'R2'!$B$112:$F$127,5,FALSE)</f>
        <v>0</v>
      </c>
      <c r="H42" s="13">
        <f>VLOOKUP($B7,'R3'!$B$112:$F$127,5,FALSE)</f>
        <v>0</v>
      </c>
      <c r="I42" s="13">
        <f>VLOOKUP($B7,'R4'!$B$112:$F$127,5,FALSE)</f>
        <v>0</v>
      </c>
      <c r="J42" s="13">
        <f>VLOOKUP($B7,'R5'!$B$112:$F$127,5,FALSE)</f>
        <v>0</v>
      </c>
      <c r="K42" s="51">
        <f>VLOOKUP($B7,'R6'!$B$112:$F$127,5,FALSE)</f>
        <v>0</v>
      </c>
    </row>
    <row r="43" spans="2:11" ht="15.75" thickBot="1" x14ac:dyDescent="0.3">
      <c r="B43" s="56"/>
      <c r="C43" s="57"/>
      <c r="D43" s="92" t="s">
        <v>73</v>
      </c>
      <c r="E43" s="93">
        <f>+E40-E41-E42</f>
        <v>52500</v>
      </c>
      <c r="F43" s="93">
        <f t="shared" ref="F43:K43" si="18">+F40-F41-F42</f>
        <v>0</v>
      </c>
      <c r="G43" s="93">
        <f t="shared" si="18"/>
        <v>-180000</v>
      </c>
      <c r="H43" s="93">
        <f t="shared" si="18"/>
        <v>-180000</v>
      </c>
      <c r="I43" s="93">
        <f t="shared" si="18"/>
        <v>-180000</v>
      </c>
      <c r="J43" s="93">
        <f t="shared" si="18"/>
        <v>0</v>
      </c>
      <c r="K43" s="94">
        <f t="shared" si="18"/>
        <v>7500</v>
      </c>
    </row>
    <row r="44" spans="2:11" ht="15.75" thickBot="1" x14ac:dyDescent="0.3"/>
    <row r="45" spans="2:11" x14ac:dyDescent="0.25">
      <c r="B45" s="45"/>
      <c r="C45" s="46"/>
      <c r="D45" s="46"/>
      <c r="E45" s="46">
        <v>0</v>
      </c>
      <c r="F45" s="46">
        <v>1</v>
      </c>
      <c r="G45" s="46">
        <v>2</v>
      </c>
      <c r="H45" s="46">
        <v>3</v>
      </c>
      <c r="I45" s="46">
        <v>4</v>
      </c>
      <c r="J45" s="46">
        <v>5</v>
      </c>
      <c r="K45" s="47">
        <v>6</v>
      </c>
    </row>
    <row r="46" spans="2:11" x14ac:dyDescent="0.25">
      <c r="B46" s="48" t="s">
        <v>71</v>
      </c>
      <c r="C46" s="37" t="s">
        <v>70</v>
      </c>
      <c r="D46" s="13" t="s">
        <v>4</v>
      </c>
      <c r="E46" s="36">
        <f>+'Market information'!C19</f>
        <v>150</v>
      </c>
      <c r="F46" s="36">
        <f>+E46</f>
        <v>150</v>
      </c>
      <c r="G46" s="36">
        <f t="shared" ref="G46:K46" si="19">+F46</f>
        <v>150</v>
      </c>
      <c r="H46" s="36">
        <f t="shared" si="19"/>
        <v>150</v>
      </c>
      <c r="I46" s="36">
        <f t="shared" si="19"/>
        <v>150</v>
      </c>
      <c r="J46" s="36">
        <f t="shared" si="19"/>
        <v>150</v>
      </c>
      <c r="K46" s="49">
        <f t="shared" si="19"/>
        <v>150</v>
      </c>
    </row>
    <row r="47" spans="2:11" x14ac:dyDescent="0.25">
      <c r="B47" s="48" t="s">
        <v>40</v>
      </c>
      <c r="C47" s="37" t="s">
        <v>1</v>
      </c>
      <c r="D47" s="13" t="s">
        <v>56</v>
      </c>
      <c r="E47" s="36">
        <f>+'Market information'!C22</f>
        <v>45000</v>
      </c>
      <c r="F47" s="36">
        <f t="shared" ref="F47:K47" si="20">+E47</f>
        <v>45000</v>
      </c>
      <c r="G47" s="36">
        <f t="shared" si="20"/>
        <v>45000</v>
      </c>
      <c r="H47" s="36">
        <f t="shared" si="20"/>
        <v>45000</v>
      </c>
      <c r="I47" s="36">
        <f t="shared" si="20"/>
        <v>45000</v>
      </c>
      <c r="J47" s="36">
        <f t="shared" si="20"/>
        <v>45000</v>
      </c>
      <c r="K47" s="49">
        <f t="shared" si="20"/>
        <v>45000</v>
      </c>
    </row>
    <row r="48" spans="2:11" x14ac:dyDescent="0.25">
      <c r="B48" s="50"/>
      <c r="C48" s="13"/>
      <c r="D48" s="13" t="s">
        <v>72</v>
      </c>
      <c r="E48" s="36">
        <f>+'Market information'!C23</f>
        <v>600</v>
      </c>
      <c r="F48" s="36">
        <f t="shared" ref="F48:K48" si="21">+E48</f>
        <v>600</v>
      </c>
      <c r="G48" s="36">
        <f t="shared" si="21"/>
        <v>600</v>
      </c>
      <c r="H48" s="36">
        <f t="shared" si="21"/>
        <v>600</v>
      </c>
      <c r="I48" s="36">
        <f t="shared" si="21"/>
        <v>600</v>
      </c>
      <c r="J48" s="36">
        <f t="shared" si="21"/>
        <v>600</v>
      </c>
      <c r="K48" s="49">
        <f t="shared" si="21"/>
        <v>600</v>
      </c>
    </row>
    <row r="49" spans="2:13" x14ac:dyDescent="0.25">
      <c r="B49" s="50"/>
      <c r="C49" s="13"/>
      <c r="D49" s="40" t="s">
        <v>154</v>
      </c>
      <c r="E49" s="36">
        <f>(E47+E48*MIN(E51+E56+E61,E46))/MIN(E51+E56+E61,E46)</f>
        <v>900</v>
      </c>
      <c r="F49" s="36">
        <f t="shared" ref="F49:J49" si="22">(F47+F48*MIN(F51+F56+F61,F46))/MIN(F51+F56+F61,F46)</f>
        <v>900</v>
      </c>
      <c r="G49" s="36" t="e">
        <f t="shared" si="22"/>
        <v>#DIV/0!</v>
      </c>
      <c r="H49" s="36" t="e">
        <f t="shared" si="22"/>
        <v>#DIV/0!</v>
      </c>
      <c r="I49" s="36" t="e">
        <f t="shared" si="22"/>
        <v>#DIV/0!</v>
      </c>
      <c r="J49" s="36">
        <f t="shared" si="22"/>
        <v>900</v>
      </c>
      <c r="K49" s="49">
        <f>(K47+K48*MIN(K51+K56+K61,K46))/MIN(K51+K56+K61,K46)</f>
        <v>900</v>
      </c>
    </row>
    <row r="50" spans="2:13" x14ac:dyDescent="0.25">
      <c r="B50" s="50"/>
      <c r="C50" s="13"/>
      <c r="D50" s="13"/>
      <c r="E50" s="36"/>
      <c r="F50" s="13"/>
      <c r="G50" s="13"/>
      <c r="H50" s="13"/>
      <c r="I50" s="13"/>
      <c r="J50" s="13"/>
      <c r="K50" s="51"/>
    </row>
    <row r="51" spans="2:13" x14ac:dyDescent="0.25">
      <c r="B51" s="50"/>
      <c r="C51" s="39" t="s">
        <v>1</v>
      </c>
      <c r="D51" s="13" t="s">
        <v>52</v>
      </c>
      <c r="E51" s="36">
        <f>+'Market information'!C20</f>
        <v>150</v>
      </c>
      <c r="F51" s="39">
        <v>100</v>
      </c>
      <c r="G51" s="39"/>
      <c r="H51" s="39"/>
      <c r="I51" s="39"/>
      <c r="J51" s="39">
        <v>100</v>
      </c>
      <c r="K51" s="52">
        <v>150</v>
      </c>
    </row>
    <row r="52" spans="2:13" x14ac:dyDescent="0.25">
      <c r="B52" s="50"/>
      <c r="C52" s="13"/>
      <c r="D52" s="13" t="s">
        <v>6</v>
      </c>
      <c r="E52" s="36">
        <f>+'Market information'!M21</f>
        <v>1400</v>
      </c>
      <c r="F52" s="39">
        <v>1250</v>
      </c>
      <c r="G52" s="39"/>
      <c r="H52" s="39"/>
      <c r="I52" s="39"/>
      <c r="J52" s="39">
        <v>1400</v>
      </c>
      <c r="K52" s="52">
        <v>1450</v>
      </c>
    </row>
    <row r="53" spans="2:13" x14ac:dyDescent="0.25">
      <c r="B53" s="50"/>
      <c r="C53" s="13"/>
      <c r="D53" s="40" t="s">
        <v>158</v>
      </c>
      <c r="E53" s="36">
        <v>150</v>
      </c>
      <c r="F53" s="67">
        <f>IFERROR(VLOOKUP(M54,'R1'!$B$63:$F$108,5,FALSE),0)</f>
        <v>50</v>
      </c>
      <c r="G53" s="67">
        <f>IFERROR(VLOOKUP(M54,'R2'!$B$63:$F$108,5,FALSE),0)</f>
        <v>100</v>
      </c>
      <c r="H53" s="67">
        <f>IFERROR(VLOOKUP(M54,'R3'!$B$63:$F$108,5,FALSE),0)</f>
        <v>100</v>
      </c>
      <c r="I53" s="67">
        <f>IFERROR(VLOOKUP(M54,'R4'!$B$63:$F$108,5,FALSE),0)</f>
        <v>100</v>
      </c>
      <c r="J53" s="67">
        <f>IFERROR(VLOOKUP(M54,'R5'!$B$63:$F$108,5,FALSE),0)</f>
        <v>100</v>
      </c>
      <c r="K53" s="68">
        <f>IFERROR(VLOOKUP(M54,'R6'!$B$63:$F$108,5,FALSE),0)</f>
        <v>0</v>
      </c>
    </row>
    <row r="54" spans="2:13" x14ac:dyDescent="0.25">
      <c r="B54" s="50"/>
      <c r="C54" s="13"/>
      <c r="D54" s="40" t="s">
        <v>82</v>
      </c>
      <c r="E54" s="36">
        <f>IF($C51&lt;&gt;"",HLOOKUP($C51,'Market information'!$C$46:$E$49,3,FALSE),0)</f>
        <v>0</v>
      </c>
      <c r="F54" s="36">
        <f>IF($C51&lt;&gt;"",HLOOKUP($C51,'Market information'!$C$46:$E$49,3,FALSE),0)</f>
        <v>0</v>
      </c>
      <c r="G54" s="36">
        <f>IF($C51&lt;&gt;"",HLOOKUP($C51,'Market information'!$C$46:$E$49,3,FALSE),0)</f>
        <v>0</v>
      </c>
      <c r="H54" s="36">
        <f>IF($C51&lt;&gt;"",HLOOKUP($C51,'Market information'!$C$46:$E$49,3,FALSE),0)</f>
        <v>0</v>
      </c>
      <c r="I54" s="36">
        <f>IF($C51&lt;&gt;"",HLOOKUP($C51,'Market information'!$C$46:$E$49,3,FALSE),0)</f>
        <v>0</v>
      </c>
      <c r="J54" s="36">
        <f>IF($C51&lt;&gt;"",HLOOKUP($C51,'Market information'!$C$46:$E$49,3,FALSE),0)</f>
        <v>0</v>
      </c>
      <c r="K54" s="49">
        <f>IF($C51&lt;&gt;"",HLOOKUP($C51,'Market information'!$C$46:$E$49,3,FALSE),0)</f>
        <v>0</v>
      </c>
      <c r="M54" t="str">
        <f>CONCATENATE($F$2," - ",$B$47," - ",C51)</f>
        <v>2 - NA1 - NA</v>
      </c>
    </row>
    <row r="55" spans="2:13" ht="7.5" customHeight="1" x14ac:dyDescent="0.25">
      <c r="B55" s="50"/>
      <c r="C55" s="13"/>
      <c r="D55" s="13"/>
      <c r="E55" s="36"/>
      <c r="F55" s="13"/>
      <c r="G55" s="13"/>
      <c r="H55" s="13"/>
      <c r="I55" s="13"/>
      <c r="J55" s="13"/>
      <c r="K55" s="51"/>
    </row>
    <row r="56" spans="2:13" x14ac:dyDescent="0.25">
      <c r="B56" s="50"/>
      <c r="C56" s="39" t="s">
        <v>0</v>
      </c>
      <c r="D56" s="13" t="s">
        <v>52</v>
      </c>
      <c r="E56" s="36">
        <v>0</v>
      </c>
      <c r="F56" s="39">
        <v>50</v>
      </c>
      <c r="G56" s="39"/>
      <c r="H56" s="39"/>
      <c r="I56" s="39"/>
      <c r="J56" s="39">
        <v>50</v>
      </c>
      <c r="K56" s="52"/>
    </row>
    <row r="57" spans="2:13" x14ac:dyDescent="0.25">
      <c r="B57" s="50"/>
      <c r="C57" s="13"/>
      <c r="D57" s="13" t="s">
        <v>6</v>
      </c>
      <c r="E57" s="36">
        <v>0</v>
      </c>
      <c r="F57" s="39">
        <v>1300</v>
      </c>
      <c r="G57" s="39"/>
      <c r="H57" s="39"/>
      <c r="I57" s="39"/>
      <c r="J57" s="39">
        <v>1350</v>
      </c>
      <c r="K57" s="52"/>
    </row>
    <row r="58" spans="2:13" x14ac:dyDescent="0.25">
      <c r="B58" s="50"/>
      <c r="C58" s="13"/>
      <c r="D58" s="40" t="s">
        <v>158</v>
      </c>
      <c r="E58" s="36">
        <v>0</v>
      </c>
      <c r="F58" s="67">
        <f>IFERROR(VLOOKUP(M59,'R1'!$B$63:$F$108,5,FALSE),0)</f>
        <v>50</v>
      </c>
      <c r="G58" s="67">
        <f>IFERROR(VLOOKUP(M59,'R2'!$B$63:$F$108,5,FALSE),0)</f>
        <v>50</v>
      </c>
      <c r="H58" s="67">
        <f>IFERROR(VLOOKUP(M59,'R3'!$B$63:$F$108,5,FALSE),0)</f>
        <v>50</v>
      </c>
      <c r="I58" s="67">
        <f>IFERROR(VLOOKUP(M59,'R4'!$B$63:$F$108,5,FALSE),0)</f>
        <v>50</v>
      </c>
      <c r="J58" s="67">
        <f>IFERROR(VLOOKUP(M59,'R5'!$B$63:$F$108,5,FALSE),0)</f>
        <v>50</v>
      </c>
      <c r="K58" s="68">
        <f>IFERROR(VLOOKUP(M59,'R6'!$B$63:$F$108,5,FALSE),0)</f>
        <v>0</v>
      </c>
    </row>
    <row r="59" spans="2:13" x14ac:dyDescent="0.25">
      <c r="B59" s="50"/>
      <c r="C59" s="13"/>
      <c r="D59" s="40" t="s">
        <v>82</v>
      </c>
      <c r="E59" s="36">
        <f>IF($C56&lt;&gt;"",HLOOKUP($C56,'Market information'!$C$46:$E$49,3,FALSE),0)</f>
        <v>300</v>
      </c>
      <c r="F59" s="36">
        <f>IF($C56&lt;&gt;"",HLOOKUP($C56,'Market information'!$C$46:$E$49,3,FALSE),0)</f>
        <v>300</v>
      </c>
      <c r="G59" s="36">
        <f>IF($C56&lt;&gt;"",HLOOKUP($C56,'Market information'!$C$46:$E$49,3,FALSE),0)</f>
        <v>300</v>
      </c>
      <c r="H59" s="36">
        <f>IF($C56&lt;&gt;"",HLOOKUP($C56,'Market information'!$C$46:$E$49,3,FALSE),0)</f>
        <v>300</v>
      </c>
      <c r="I59" s="36">
        <f>IF($C56&lt;&gt;"",HLOOKUP($C56,'Market information'!$C$46:$E$49,3,FALSE),0)</f>
        <v>300</v>
      </c>
      <c r="J59" s="36">
        <f>IF($C56&lt;&gt;"",HLOOKUP($C56,'Market information'!$C$46:$E$49,3,FALSE),0)</f>
        <v>300</v>
      </c>
      <c r="K59" s="49">
        <f>IF($C56&lt;&gt;"",HLOOKUP($C56,'Market information'!$C$46:$E$49,3,FALSE),0)</f>
        <v>300</v>
      </c>
      <c r="M59" t="str">
        <f>CONCATENATE($F$2," - ",$B$47," - ",C56)</f>
        <v>2 - NA1 - EU</v>
      </c>
    </row>
    <row r="60" spans="2:13" ht="7.5" customHeight="1" x14ac:dyDescent="0.25">
      <c r="B60" s="50"/>
      <c r="C60" s="13"/>
      <c r="D60" s="13"/>
      <c r="E60" s="36"/>
      <c r="F60" s="13"/>
      <c r="G60" s="13"/>
      <c r="H60" s="13"/>
      <c r="I60" s="13"/>
      <c r="J60" s="13"/>
      <c r="K60" s="51"/>
    </row>
    <row r="61" spans="2:13" x14ac:dyDescent="0.25">
      <c r="B61" s="50"/>
      <c r="C61" s="39"/>
      <c r="D61" s="13" t="s">
        <v>52</v>
      </c>
      <c r="E61" s="36">
        <v>0</v>
      </c>
      <c r="F61" s="39"/>
      <c r="G61" s="39"/>
      <c r="H61" s="39"/>
      <c r="I61" s="39"/>
      <c r="J61" s="39"/>
      <c r="K61" s="52"/>
    </row>
    <row r="62" spans="2:13" x14ac:dyDescent="0.25">
      <c r="B62" s="50"/>
      <c r="C62" s="13"/>
      <c r="D62" s="13" t="s">
        <v>6</v>
      </c>
      <c r="E62" s="36">
        <v>0</v>
      </c>
      <c r="F62" s="39"/>
      <c r="G62" s="39"/>
      <c r="H62" s="39"/>
      <c r="I62" s="39"/>
      <c r="J62" s="39"/>
      <c r="K62" s="52"/>
    </row>
    <row r="63" spans="2:13" x14ac:dyDescent="0.25">
      <c r="B63" s="50"/>
      <c r="C63" s="13"/>
      <c r="D63" s="40" t="s">
        <v>158</v>
      </c>
      <c r="E63" s="36">
        <v>0</v>
      </c>
      <c r="F63" s="67">
        <f>IFERROR(VLOOKUP(M64,'R1'!$B$63:$F$108,5,FALSE),0)</f>
        <v>0</v>
      </c>
      <c r="G63" s="67">
        <f>IFERROR(VLOOKUP(M64,'R2'!$B$63:$F$108,5,FALSE),0)</f>
        <v>0</v>
      </c>
      <c r="H63" s="67">
        <f>IFERROR(VLOOKUP(M64,'R3'!$B$63:$F$108,5,FALSE),0)</f>
        <v>0</v>
      </c>
      <c r="I63" s="67">
        <f>IFERROR(VLOOKUP(M64,'R4'!$B$63:$F$108,5,FALSE),0)</f>
        <v>0</v>
      </c>
      <c r="J63" s="67">
        <f>IFERROR(VLOOKUP(M64,'R5'!$B$63:$F$108,5,FALSE),0)</f>
        <v>0</v>
      </c>
      <c r="K63" s="68">
        <f>IFERROR(VLOOKUP(M64,'R6'!$B$63:$F$108,5,FALSE),0)</f>
        <v>0</v>
      </c>
    </row>
    <row r="64" spans="2:13" x14ac:dyDescent="0.25">
      <c r="B64" s="50"/>
      <c r="C64" s="13"/>
      <c r="D64" s="40" t="s">
        <v>82</v>
      </c>
      <c r="E64" s="36">
        <f>IF($C61&lt;&gt;"",HLOOKUP($C61,'Market information'!$C$46:$E$49,3,FALSE),0)</f>
        <v>0</v>
      </c>
      <c r="F64" s="36">
        <f>IF($C61&lt;&gt;"",HLOOKUP($C61,'Market information'!$C$46:$E$49,3,FALSE),0)</f>
        <v>0</v>
      </c>
      <c r="G64" s="36">
        <f>IF($C61&lt;&gt;"",HLOOKUP($C61,'Market information'!$C$46:$E$49,3,FALSE),0)</f>
        <v>0</v>
      </c>
      <c r="H64" s="36">
        <f>IF($C61&lt;&gt;"",HLOOKUP($C61,'Market information'!$C$46:$E$49,3,FALSE),0)</f>
        <v>0</v>
      </c>
      <c r="I64" s="36">
        <f>IF($C61&lt;&gt;"",HLOOKUP($C61,'Market information'!$C$46:$E$49,3,FALSE),0)</f>
        <v>0</v>
      </c>
      <c r="J64" s="36">
        <f>IF($C61&lt;&gt;"",HLOOKUP($C61,'Market information'!$C$46:$E$49,3,FALSE),0)</f>
        <v>0</v>
      </c>
      <c r="K64" s="49">
        <f>IF($C61&lt;&gt;"",HLOOKUP($C61,'Market information'!$C$46:$E$49,3,FALSE),0)</f>
        <v>0</v>
      </c>
      <c r="M64" t="str">
        <f>CONCATENATE($F$2," - ",$B$47," - ",C61)</f>
        <v xml:space="preserve">2 - NA1 - </v>
      </c>
    </row>
    <row r="65" spans="2:13" ht="9" customHeight="1" x14ac:dyDescent="0.25">
      <c r="B65" s="50"/>
      <c r="C65" s="13"/>
      <c r="D65" s="13"/>
      <c r="E65" s="36"/>
      <c r="F65" s="13"/>
      <c r="G65" s="13"/>
      <c r="H65" s="13"/>
      <c r="I65" s="13"/>
      <c r="J65" s="13"/>
      <c r="K65" s="51"/>
    </row>
    <row r="66" spans="2:13" ht="15" customHeight="1" x14ac:dyDescent="0.25">
      <c r="B66" s="50"/>
      <c r="C66" s="13"/>
      <c r="D66" s="40" t="s">
        <v>84</v>
      </c>
      <c r="E66" s="36" t="s">
        <v>85</v>
      </c>
      <c r="F66" s="41" t="s">
        <v>85</v>
      </c>
      <c r="G66" s="41" t="str">
        <f>+F66</f>
        <v>Open</v>
      </c>
      <c r="H66" s="41" t="str">
        <f t="shared" ref="H66:J66" si="23">+G66</f>
        <v>Open</v>
      </c>
      <c r="I66" s="41" t="str">
        <f t="shared" si="23"/>
        <v>Open</v>
      </c>
      <c r="J66" s="41" t="str">
        <f t="shared" si="23"/>
        <v>Open</v>
      </c>
      <c r="K66" s="53" t="str">
        <f>+J66</f>
        <v>Open</v>
      </c>
    </row>
    <row r="67" spans="2:13" s="44" customFormat="1" ht="7.5" customHeight="1" x14ac:dyDescent="0.25">
      <c r="B67" s="54"/>
      <c r="C67" s="42"/>
      <c r="D67" s="42">
        <v>1</v>
      </c>
      <c r="E67" s="43">
        <f t="shared" ref="E67:K67" si="24">IF(E66="Closed",0,1)</f>
        <v>1</v>
      </c>
      <c r="F67" s="43">
        <f t="shared" si="24"/>
        <v>1</v>
      </c>
      <c r="G67" s="43">
        <f t="shared" si="24"/>
        <v>1</v>
      </c>
      <c r="H67" s="43">
        <f t="shared" si="24"/>
        <v>1</v>
      </c>
      <c r="I67" s="43">
        <f t="shared" si="24"/>
        <v>1</v>
      </c>
      <c r="J67" s="43">
        <f t="shared" si="24"/>
        <v>1</v>
      </c>
      <c r="K67" s="55">
        <f t="shared" si="24"/>
        <v>1</v>
      </c>
    </row>
    <row r="68" spans="2:13" x14ac:dyDescent="0.25">
      <c r="B68" s="50"/>
      <c r="C68" s="37" t="s">
        <v>166</v>
      </c>
      <c r="D68" s="37" t="s">
        <v>75</v>
      </c>
      <c r="E68" s="89">
        <f>+E51*E52+E56*E57+E61*E62</f>
        <v>210000</v>
      </c>
      <c r="F68" s="89">
        <f t="shared" ref="F68:K68" si="25">+F51*F52+F56*F57+F61*F62</f>
        <v>190000</v>
      </c>
      <c r="G68" s="89">
        <f t="shared" si="25"/>
        <v>0</v>
      </c>
      <c r="H68" s="89">
        <f t="shared" si="25"/>
        <v>0</v>
      </c>
      <c r="I68" s="89">
        <f t="shared" si="25"/>
        <v>0</v>
      </c>
      <c r="J68" s="89">
        <f t="shared" si="25"/>
        <v>207500</v>
      </c>
      <c r="K68" s="90">
        <f t="shared" si="25"/>
        <v>217500</v>
      </c>
    </row>
    <row r="69" spans="2:13" x14ac:dyDescent="0.25">
      <c r="B69" s="50"/>
      <c r="C69" s="13"/>
      <c r="D69" s="13" t="s">
        <v>72</v>
      </c>
      <c r="E69" s="36">
        <f>E51*(E48+E54)+E56*(E48+E59)+E61*(E48+E64)</f>
        <v>90000</v>
      </c>
      <c r="F69" s="36">
        <f t="shared" ref="F69:K69" si="26">F51*(F48+F54)+F56*(F48+F59)+F61*(F48+F64)</f>
        <v>105000</v>
      </c>
      <c r="G69" s="36">
        <f t="shared" si="26"/>
        <v>0</v>
      </c>
      <c r="H69" s="36">
        <f t="shared" si="26"/>
        <v>0</v>
      </c>
      <c r="I69" s="36">
        <f t="shared" si="26"/>
        <v>0</v>
      </c>
      <c r="J69" s="36">
        <f t="shared" si="26"/>
        <v>105000</v>
      </c>
      <c r="K69" s="49">
        <f t="shared" si="26"/>
        <v>90000</v>
      </c>
      <c r="M69" s="44"/>
    </row>
    <row r="70" spans="2:13" x14ac:dyDescent="0.25">
      <c r="B70" s="50"/>
      <c r="C70" s="13"/>
      <c r="D70" s="91" t="s">
        <v>155</v>
      </c>
      <c r="E70" s="89">
        <f>+E68-E69</f>
        <v>120000</v>
      </c>
      <c r="F70" s="89">
        <f t="shared" ref="F70" si="27">+F68-F69</f>
        <v>85000</v>
      </c>
      <c r="G70" s="89">
        <f t="shared" ref="G70" si="28">+G68-G69</f>
        <v>0</v>
      </c>
      <c r="H70" s="89">
        <f t="shared" ref="H70" si="29">+H68-H69</f>
        <v>0</v>
      </c>
      <c r="I70" s="89">
        <f t="shared" ref="I70" si="30">+I68-I69</f>
        <v>0</v>
      </c>
      <c r="J70" s="89">
        <f t="shared" ref="J70" si="31">+J68-J69</f>
        <v>102500</v>
      </c>
      <c r="K70" s="90">
        <f t="shared" ref="K70" si="32">+K68-K69</f>
        <v>127500</v>
      </c>
    </row>
    <row r="71" spans="2:13" x14ac:dyDescent="0.25">
      <c r="B71" s="50"/>
      <c r="C71" s="13"/>
      <c r="D71" s="40" t="s">
        <v>56</v>
      </c>
      <c r="E71" s="36">
        <f>+E67*E47</f>
        <v>45000</v>
      </c>
      <c r="F71" s="36">
        <f t="shared" ref="F71:K71" si="33">+F67*F47</f>
        <v>45000</v>
      </c>
      <c r="G71" s="36">
        <f t="shared" si="33"/>
        <v>45000</v>
      </c>
      <c r="H71" s="36">
        <f t="shared" si="33"/>
        <v>45000</v>
      </c>
      <c r="I71" s="36">
        <f t="shared" si="33"/>
        <v>45000</v>
      </c>
      <c r="J71" s="36">
        <f t="shared" si="33"/>
        <v>45000</v>
      </c>
      <c r="K71" s="49">
        <f t="shared" si="33"/>
        <v>45000</v>
      </c>
    </row>
    <row r="72" spans="2:13" x14ac:dyDescent="0.25">
      <c r="B72" s="50"/>
      <c r="C72" s="13"/>
      <c r="D72" s="40" t="s">
        <v>86</v>
      </c>
      <c r="E72" s="36">
        <f>ABS((D67-E67)*E47*150%)</f>
        <v>0</v>
      </c>
      <c r="F72" s="36">
        <f t="shared" ref="F72:K72" si="34">ABS((E67-F67)*F47*150%)</f>
        <v>0</v>
      </c>
      <c r="G72" s="36">
        <f t="shared" si="34"/>
        <v>0</v>
      </c>
      <c r="H72" s="36">
        <f t="shared" si="34"/>
        <v>0</v>
      </c>
      <c r="I72" s="36">
        <f t="shared" si="34"/>
        <v>0</v>
      </c>
      <c r="J72" s="36">
        <f t="shared" si="34"/>
        <v>0</v>
      </c>
      <c r="K72" s="49">
        <f t="shared" si="34"/>
        <v>0</v>
      </c>
    </row>
    <row r="73" spans="2:13" x14ac:dyDescent="0.25">
      <c r="B73" s="50"/>
      <c r="C73" s="13"/>
      <c r="D73" s="91" t="s">
        <v>73</v>
      </c>
      <c r="E73" s="89">
        <f>+E70-E71-E72</f>
        <v>75000</v>
      </c>
      <c r="F73" s="89">
        <f t="shared" ref="F73" si="35">+F70-F71-F72</f>
        <v>40000</v>
      </c>
      <c r="G73" s="89">
        <f t="shared" ref="G73" si="36">+G70-G71-G72</f>
        <v>-45000</v>
      </c>
      <c r="H73" s="89">
        <f t="shared" ref="H73" si="37">+H70-H71-H72</f>
        <v>-45000</v>
      </c>
      <c r="I73" s="89">
        <f t="shared" ref="I73" si="38">+I70-I71-I72</f>
        <v>-45000</v>
      </c>
      <c r="J73" s="89">
        <f t="shared" ref="J73" si="39">+J70-J71-J72</f>
        <v>57500</v>
      </c>
      <c r="K73" s="90">
        <f t="shared" ref="K73" si="40">+K70-K71-K72</f>
        <v>82500</v>
      </c>
    </row>
    <row r="74" spans="2:13" x14ac:dyDescent="0.25">
      <c r="B74" s="50"/>
      <c r="C74" s="13"/>
      <c r="D74" s="40"/>
      <c r="E74" s="36"/>
      <c r="F74" s="36"/>
      <c r="G74" s="36"/>
      <c r="H74" s="36"/>
      <c r="I74" s="36"/>
      <c r="J74" s="36"/>
      <c r="K74" s="49"/>
    </row>
    <row r="75" spans="2:13" x14ac:dyDescent="0.25">
      <c r="B75" s="50"/>
      <c r="C75" s="37" t="s">
        <v>167</v>
      </c>
      <c r="D75" s="37" t="s">
        <v>75</v>
      </c>
      <c r="E75" s="89">
        <f>+E53*E52+E58*E57+E63*E62</f>
        <v>210000</v>
      </c>
      <c r="F75" s="89">
        <f>+F53*F52+F58*F57+F63*F62</f>
        <v>127500</v>
      </c>
      <c r="G75" s="89">
        <f t="shared" ref="G75:K75" si="41">+G53*G52+G58*G57+G63*G62</f>
        <v>0</v>
      </c>
      <c r="H75" s="89">
        <f t="shared" si="41"/>
        <v>0</v>
      </c>
      <c r="I75" s="89">
        <f t="shared" si="41"/>
        <v>0</v>
      </c>
      <c r="J75" s="89">
        <f t="shared" si="41"/>
        <v>207500</v>
      </c>
      <c r="K75" s="90">
        <f t="shared" si="41"/>
        <v>0</v>
      </c>
    </row>
    <row r="76" spans="2:13" x14ac:dyDescent="0.25">
      <c r="B76" s="50"/>
      <c r="C76" s="13"/>
      <c r="D76" s="13" t="s">
        <v>72</v>
      </c>
      <c r="E76" s="36">
        <f>E53*(E48+E54)+E58*(E48+E59)+E63*(E48+E64)</f>
        <v>90000</v>
      </c>
      <c r="F76" s="36">
        <f t="shared" ref="F76:K76" si="42">F53*(F48+F54)+F58*(F48+F59)+F63*(F48+F64)</f>
        <v>75000</v>
      </c>
      <c r="G76" s="36">
        <f t="shared" si="42"/>
        <v>105000</v>
      </c>
      <c r="H76" s="36">
        <f t="shared" si="42"/>
        <v>105000</v>
      </c>
      <c r="I76" s="36">
        <f t="shared" si="42"/>
        <v>105000</v>
      </c>
      <c r="J76" s="36">
        <f t="shared" si="42"/>
        <v>105000</v>
      </c>
      <c r="K76" s="49">
        <f t="shared" si="42"/>
        <v>0</v>
      </c>
    </row>
    <row r="77" spans="2:13" x14ac:dyDescent="0.25">
      <c r="B77" s="50"/>
      <c r="C77" s="13"/>
      <c r="D77" s="91" t="s">
        <v>155</v>
      </c>
      <c r="E77" s="89">
        <f>+E75-E76</f>
        <v>120000</v>
      </c>
      <c r="F77" s="89">
        <f t="shared" ref="F77" si="43">+F75-F76</f>
        <v>52500</v>
      </c>
      <c r="G77" s="89">
        <f t="shared" ref="G77" si="44">+G75-G76</f>
        <v>-105000</v>
      </c>
      <c r="H77" s="89">
        <f t="shared" ref="H77" si="45">+H75-H76</f>
        <v>-105000</v>
      </c>
      <c r="I77" s="89">
        <f t="shared" ref="I77" si="46">+I75-I76</f>
        <v>-105000</v>
      </c>
      <c r="J77" s="89">
        <f t="shared" ref="J77" si="47">+J75-J76</f>
        <v>102500</v>
      </c>
      <c r="K77" s="90">
        <f t="shared" ref="K77" si="48">+K75-K76</f>
        <v>0</v>
      </c>
    </row>
    <row r="78" spans="2:13" x14ac:dyDescent="0.25">
      <c r="B78" s="50"/>
      <c r="C78" s="13"/>
      <c r="D78" s="40" t="s">
        <v>56</v>
      </c>
      <c r="E78" s="36">
        <f>+E67*E47</f>
        <v>45000</v>
      </c>
      <c r="F78" s="36">
        <f t="shared" ref="F78:K78" si="49">+F67*F47</f>
        <v>45000</v>
      </c>
      <c r="G78" s="36">
        <f t="shared" si="49"/>
        <v>45000</v>
      </c>
      <c r="H78" s="36">
        <f t="shared" si="49"/>
        <v>45000</v>
      </c>
      <c r="I78" s="36">
        <f t="shared" si="49"/>
        <v>45000</v>
      </c>
      <c r="J78" s="36">
        <f t="shared" si="49"/>
        <v>45000</v>
      </c>
      <c r="K78" s="49">
        <f t="shared" si="49"/>
        <v>45000</v>
      </c>
    </row>
    <row r="79" spans="2:13" x14ac:dyDescent="0.25">
      <c r="B79" s="50"/>
      <c r="C79" s="13"/>
      <c r="D79" s="40" t="s">
        <v>86</v>
      </c>
      <c r="E79" s="36">
        <f>ABS((D67-E67)*E47*150%)</f>
        <v>0</v>
      </c>
      <c r="F79" s="36">
        <f t="shared" ref="F79:K79" si="50">ABS((E67-F67)*F47*150%)</f>
        <v>0</v>
      </c>
      <c r="G79" s="36">
        <f t="shared" si="50"/>
        <v>0</v>
      </c>
      <c r="H79" s="36">
        <f t="shared" si="50"/>
        <v>0</v>
      </c>
      <c r="I79" s="36">
        <f t="shared" si="50"/>
        <v>0</v>
      </c>
      <c r="J79" s="36">
        <f t="shared" si="50"/>
        <v>0</v>
      </c>
      <c r="K79" s="49">
        <f t="shared" si="50"/>
        <v>0</v>
      </c>
    </row>
    <row r="80" spans="2:13" x14ac:dyDescent="0.25">
      <c r="B80" s="50"/>
      <c r="C80" s="13"/>
      <c r="D80" s="91" t="s">
        <v>73</v>
      </c>
      <c r="E80" s="89">
        <f>+E77-E78-E79</f>
        <v>75000</v>
      </c>
      <c r="F80" s="89">
        <f t="shared" ref="F80" si="51">+F77-F78-F79</f>
        <v>7500</v>
      </c>
      <c r="G80" s="89">
        <f t="shared" ref="G80" si="52">+G77-G78-G79</f>
        <v>-150000</v>
      </c>
      <c r="H80" s="89">
        <f t="shared" ref="H80" si="53">+H77-H78-H79</f>
        <v>-150000</v>
      </c>
      <c r="I80" s="89">
        <f t="shared" ref="I80" si="54">+I77-I78-I79</f>
        <v>-150000</v>
      </c>
      <c r="J80" s="89">
        <f t="shared" ref="J80" si="55">+J77-J78-J79</f>
        <v>57500</v>
      </c>
      <c r="K80" s="90">
        <f t="shared" ref="K80" si="56">+K77-K78-K79</f>
        <v>-45000</v>
      </c>
    </row>
    <row r="81" spans="2:13" x14ac:dyDescent="0.25">
      <c r="B81" s="50"/>
      <c r="C81" s="13"/>
      <c r="D81" s="40" t="s">
        <v>156</v>
      </c>
      <c r="E81" s="36"/>
      <c r="F81" s="36">
        <f>IF((F51+F56+F61)&gt;(F53+F58+F63),(MIN(F46,F51+F56+F61)-(F53+F58+F63))*F48*50%,0)</f>
        <v>15000</v>
      </c>
      <c r="G81" s="36">
        <f t="shared" ref="G81:K81" si="57">IF((G51+G56+G61)&gt;(G53+G58+G63),(MIN(G46,G51+G56+G61)-(G53+G58+G63))*G48*50%,0)</f>
        <v>0</v>
      </c>
      <c r="H81" s="36">
        <f t="shared" si="57"/>
        <v>0</v>
      </c>
      <c r="I81" s="36">
        <f t="shared" si="57"/>
        <v>0</v>
      </c>
      <c r="J81" s="36">
        <f t="shared" si="57"/>
        <v>0</v>
      </c>
      <c r="K81" s="49">
        <f t="shared" si="57"/>
        <v>45000</v>
      </c>
    </row>
    <row r="82" spans="2:13" x14ac:dyDescent="0.25">
      <c r="B82" s="50"/>
      <c r="C82" s="13"/>
      <c r="D82" s="40" t="s">
        <v>168</v>
      </c>
      <c r="E82" s="13"/>
      <c r="F82" s="13">
        <f>VLOOKUP($B47,'R1'!$B$112:$F$127,5,FALSE)</f>
        <v>0</v>
      </c>
      <c r="G82" s="13">
        <f>VLOOKUP($B47,'R2'!$B$112:$F$127,5,FALSE)</f>
        <v>0</v>
      </c>
      <c r="H82" s="13">
        <f>VLOOKUP($B47,'R3'!$B$112:$F$127,5,FALSE)</f>
        <v>0</v>
      </c>
      <c r="I82" s="13">
        <f>VLOOKUP($B47,'R4'!$B$112:$F$127,5,FALSE)</f>
        <v>0</v>
      </c>
      <c r="J82" s="13">
        <f>VLOOKUP($B47,'R5'!$B$112:$F$127,5,FALSE)</f>
        <v>0</v>
      </c>
      <c r="K82" s="51">
        <f>VLOOKUP($B47,'R6'!$B$112:$F$127,5,FALSE)</f>
        <v>0</v>
      </c>
    </row>
    <row r="83" spans="2:13" ht="15.75" thickBot="1" x14ac:dyDescent="0.3">
      <c r="B83" s="56"/>
      <c r="C83" s="57"/>
      <c r="D83" s="92" t="s">
        <v>73</v>
      </c>
      <c r="E83" s="93">
        <f>+E80-E81-E82</f>
        <v>75000</v>
      </c>
      <c r="F83" s="93">
        <f t="shared" ref="F83" si="58">+F80-F81-F82</f>
        <v>-7500</v>
      </c>
      <c r="G83" s="93">
        <f t="shared" ref="G83" si="59">+G80-G81-G82</f>
        <v>-150000</v>
      </c>
      <c r="H83" s="93">
        <f t="shared" ref="H83" si="60">+H80-H81-H82</f>
        <v>-150000</v>
      </c>
      <c r="I83" s="93">
        <f t="shared" ref="I83" si="61">+I80-I81-I82</f>
        <v>-150000</v>
      </c>
      <c r="J83" s="93">
        <f t="shared" ref="J83" si="62">+J80-J81-J82</f>
        <v>57500</v>
      </c>
      <c r="K83" s="94">
        <f t="shared" ref="K83" si="63">+K80-K81-K82</f>
        <v>-90000</v>
      </c>
    </row>
    <row r="84" spans="2:13" ht="15.75" thickBot="1" x14ac:dyDescent="0.3"/>
    <row r="85" spans="2:13" x14ac:dyDescent="0.25">
      <c r="B85" s="45"/>
      <c r="C85" s="46"/>
      <c r="D85" s="46"/>
      <c r="E85" s="46">
        <v>0</v>
      </c>
      <c r="F85" s="46">
        <v>1</v>
      </c>
      <c r="G85" s="46">
        <v>2</v>
      </c>
      <c r="H85" s="46">
        <v>3</v>
      </c>
      <c r="I85" s="46">
        <v>4</v>
      </c>
      <c r="J85" s="46">
        <v>5</v>
      </c>
      <c r="K85" s="47">
        <v>6</v>
      </c>
    </row>
    <row r="86" spans="2:13" x14ac:dyDescent="0.25">
      <c r="B86" s="48" t="s">
        <v>71</v>
      </c>
      <c r="C86" s="37" t="s">
        <v>70</v>
      </c>
      <c r="D86" s="13" t="s">
        <v>4</v>
      </c>
      <c r="E86" s="36">
        <f>+'Market information'!G19</f>
        <v>50</v>
      </c>
      <c r="F86" s="36">
        <f>+E86</f>
        <v>50</v>
      </c>
      <c r="G86" s="36">
        <f t="shared" ref="G86:K86" si="64">+F86</f>
        <v>50</v>
      </c>
      <c r="H86" s="36">
        <f t="shared" si="64"/>
        <v>50</v>
      </c>
      <c r="I86" s="36">
        <f t="shared" si="64"/>
        <v>50</v>
      </c>
      <c r="J86" s="36">
        <f t="shared" si="64"/>
        <v>50</v>
      </c>
      <c r="K86" s="49">
        <f t="shared" si="64"/>
        <v>50</v>
      </c>
    </row>
    <row r="87" spans="2:13" x14ac:dyDescent="0.25">
      <c r="B87" s="48" t="s">
        <v>44</v>
      </c>
      <c r="C87" s="37" t="s">
        <v>1</v>
      </c>
      <c r="D87" s="13" t="s">
        <v>56</v>
      </c>
      <c r="E87" s="36">
        <f>+'Market information'!G22</f>
        <v>17500</v>
      </c>
      <c r="F87" s="36">
        <f t="shared" ref="F87:K87" si="65">+E87</f>
        <v>17500</v>
      </c>
      <c r="G87" s="36">
        <f t="shared" si="65"/>
        <v>17500</v>
      </c>
      <c r="H87" s="36">
        <f t="shared" si="65"/>
        <v>17500</v>
      </c>
      <c r="I87" s="36">
        <f t="shared" si="65"/>
        <v>17500</v>
      </c>
      <c r="J87" s="36">
        <f t="shared" si="65"/>
        <v>17500</v>
      </c>
      <c r="K87" s="49">
        <f t="shared" si="65"/>
        <v>17500</v>
      </c>
    </row>
    <row r="88" spans="2:13" x14ac:dyDescent="0.25">
      <c r="B88" s="50"/>
      <c r="C88" s="13"/>
      <c r="D88" s="13" t="s">
        <v>72</v>
      </c>
      <c r="E88" s="36">
        <f>+'Market information'!G23</f>
        <v>900</v>
      </c>
      <c r="F88" s="36">
        <f t="shared" ref="F88:K88" si="66">+E88</f>
        <v>900</v>
      </c>
      <c r="G88" s="36">
        <f t="shared" si="66"/>
        <v>900</v>
      </c>
      <c r="H88" s="36">
        <f t="shared" si="66"/>
        <v>900</v>
      </c>
      <c r="I88" s="36">
        <f t="shared" si="66"/>
        <v>900</v>
      </c>
      <c r="J88" s="36">
        <f t="shared" si="66"/>
        <v>900</v>
      </c>
      <c r="K88" s="49">
        <f t="shared" si="66"/>
        <v>900</v>
      </c>
    </row>
    <row r="89" spans="2:13" x14ac:dyDescent="0.25">
      <c r="B89" s="50"/>
      <c r="C89" s="13"/>
      <c r="D89" s="40" t="s">
        <v>154</v>
      </c>
      <c r="E89" s="36">
        <f>(E87+E88*MIN(E91+E96+E101,E86))/MIN(E91+E96+E101,E86)</f>
        <v>1250</v>
      </c>
      <c r="F89" s="36">
        <f t="shared" ref="F89:J89" si="67">(F87+F88*MIN(F91+F96+F101,F86))/MIN(F91+F96+F101,F86)</f>
        <v>1250</v>
      </c>
      <c r="G89" s="36">
        <f t="shared" si="67"/>
        <v>1250</v>
      </c>
      <c r="H89" s="36">
        <f t="shared" si="67"/>
        <v>1250</v>
      </c>
      <c r="I89" s="36">
        <f t="shared" si="67"/>
        <v>1250</v>
      </c>
      <c r="J89" s="36">
        <f t="shared" si="67"/>
        <v>1250</v>
      </c>
      <c r="K89" s="49">
        <f>(K87+K88*MIN(K91+K96+K101,K86))/MIN(K91+K96+K101,K86)</f>
        <v>1250</v>
      </c>
    </row>
    <row r="90" spans="2:13" x14ac:dyDescent="0.25">
      <c r="B90" s="50"/>
      <c r="C90" s="13"/>
      <c r="D90" s="13"/>
      <c r="E90" s="36"/>
      <c r="F90" s="13"/>
      <c r="G90" s="13"/>
      <c r="H90" s="13"/>
      <c r="I90" s="13"/>
      <c r="J90" s="13"/>
      <c r="K90" s="51"/>
    </row>
    <row r="91" spans="2:13" x14ac:dyDescent="0.25">
      <c r="B91" s="50"/>
      <c r="C91" s="39" t="s">
        <v>1</v>
      </c>
      <c r="D91" s="13" t="s">
        <v>52</v>
      </c>
      <c r="E91" s="36">
        <v>0</v>
      </c>
      <c r="F91" s="39">
        <v>50</v>
      </c>
      <c r="G91" s="39">
        <v>50</v>
      </c>
      <c r="H91" s="39">
        <v>50</v>
      </c>
      <c r="I91" s="39">
        <v>50</v>
      </c>
      <c r="J91" s="39">
        <v>50</v>
      </c>
      <c r="K91" s="52">
        <v>50</v>
      </c>
    </row>
    <row r="92" spans="2:13" x14ac:dyDescent="0.25">
      <c r="B92" s="50"/>
      <c r="C92" s="13"/>
      <c r="D92" s="13" t="s">
        <v>6</v>
      </c>
      <c r="E92" s="13">
        <v>0</v>
      </c>
      <c r="F92" s="39">
        <v>1250</v>
      </c>
      <c r="G92" s="39">
        <v>1300</v>
      </c>
      <c r="H92" s="39">
        <v>1300</v>
      </c>
      <c r="I92" s="39">
        <v>1300</v>
      </c>
      <c r="J92" s="39">
        <v>1300</v>
      </c>
      <c r="K92" s="52">
        <v>1400</v>
      </c>
    </row>
    <row r="93" spans="2:13" x14ac:dyDescent="0.25">
      <c r="B93" s="50"/>
      <c r="C93" s="13"/>
      <c r="D93" s="40" t="s">
        <v>158</v>
      </c>
      <c r="E93" s="36">
        <v>0</v>
      </c>
      <c r="F93" s="67">
        <f>IFERROR(VLOOKUP(M94,'R1'!$B$63:$F$108,5,FALSE),0)</f>
        <v>50</v>
      </c>
      <c r="G93" s="67">
        <f>IFERROR(VLOOKUP(M94,'R2'!$B$63:$F$108,5,FALSE),0)</f>
        <v>50</v>
      </c>
      <c r="H93" s="67">
        <f>IFERROR(VLOOKUP(M94,'R3'!$B$63:$F$108,5,FALSE),0)</f>
        <v>50</v>
      </c>
      <c r="I93" s="67">
        <f>IFERROR(VLOOKUP(M94,'R4'!$B$63:$F$108,5,FALSE),0)</f>
        <v>50</v>
      </c>
      <c r="J93" s="67">
        <f>IFERROR(VLOOKUP(M94,'R5'!$B$63:$F$108,5,FALSE),0)</f>
        <v>50</v>
      </c>
      <c r="K93" s="68">
        <f>IFERROR(VLOOKUP(M94,'R6'!$B$63:$F$108,5,FALSE),0)</f>
        <v>50</v>
      </c>
    </row>
    <row r="94" spans="2:13" x14ac:dyDescent="0.25">
      <c r="B94" s="50"/>
      <c r="C94" s="13"/>
      <c r="D94" s="40" t="s">
        <v>82</v>
      </c>
      <c r="E94" s="36">
        <f>IF($C91&lt;&gt;"",HLOOKUP($C91,'Market information'!$C$46:$E$49,3,FALSE),0)</f>
        <v>0</v>
      </c>
      <c r="F94" s="36">
        <f>IF($C91&lt;&gt;"",HLOOKUP($C91,'Market information'!$C$46:$E$49,3,FALSE),0)</f>
        <v>0</v>
      </c>
      <c r="G94" s="36">
        <f>IF($C91&lt;&gt;"",HLOOKUP($C91,'Market information'!$C$46:$E$49,3,FALSE),0)</f>
        <v>0</v>
      </c>
      <c r="H94" s="36">
        <f>IF($C91&lt;&gt;"",HLOOKUP($C91,'Market information'!$C$46:$E$49,3,FALSE),0)</f>
        <v>0</v>
      </c>
      <c r="I94" s="36">
        <f>IF($C91&lt;&gt;"",HLOOKUP($C91,'Market information'!$C$46:$E$49,3,FALSE),0)</f>
        <v>0</v>
      </c>
      <c r="J94" s="36">
        <f>IF($C91&lt;&gt;"",HLOOKUP($C91,'Market information'!$C$46:$E$49,3,FALSE),0)</f>
        <v>0</v>
      </c>
      <c r="K94" s="49">
        <f>IF($C91&lt;&gt;"",HLOOKUP($C91,'Market information'!$C$46:$E$49,3,FALSE),0)</f>
        <v>0</v>
      </c>
      <c r="M94" t="str">
        <f>CONCATENATE($F$2," - ",$B$87," - ",C91)</f>
        <v>2 - NA5 - NA</v>
      </c>
    </row>
    <row r="95" spans="2:13" ht="7.5" customHeight="1" x14ac:dyDescent="0.25">
      <c r="B95" s="50"/>
      <c r="C95" s="13"/>
      <c r="D95" s="13"/>
      <c r="E95" s="36"/>
      <c r="F95" s="13"/>
      <c r="G95" s="13"/>
      <c r="H95" s="13"/>
      <c r="I95" s="13"/>
      <c r="J95" s="13"/>
      <c r="K95" s="51"/>
    </row>
    <row r="96" spans="2:13" x14ac:dyDescent="0.25">
      <c r="B96" s="50"/>
      <c r="C96" s="39" t="s">
        <v>0</v>
      </c>
      <c r="D96" s="13" t="s">
        <v>52</v>
      </c>
      <c r="E96" s="36">
        <f>+'Market information'!E43</f>
        <v>50</v>
      </c>
      <c r="F96" s="39"/>
      <c r="G96" s="39"/>
      <c r="H96" s="39"/>
      <c r="I96" s="39"/>
      <c r="J96" s="39"/>
      <c r="K96" s="52"/>
    </row>
    <row r="97" spans="2:13" x14ac:dyDescent="0.25">
      <c r="B97" s="50"/>
      <c r="C97" s="13"/>
      <c r="D97" s="13" t="s">
        <v>6</v>
      </c>
      <c r="E97" s="36">
        <f>+'Market information'!M11</f>
        <v>1550</v>
      </c>
      <c r="F97" s="39"/>
      <c r="G97" s="39"/>
      <c r="H97" s="39"/>
      <c r="I97" s="39"/>
      <c r="J97" s="39"/>
      <c r="K97" s="52"/>
    </row>
    <row r="98" spans="2:13" x14ac:dyDescent="0.25">
      <c r="B98" s="50"/>
      <c r="C98" s="13"/>
      <c r="D98" s="40" t="s">
        <v>158</v>
      </c>
      <c r="E98" s="36">
        <v>50</v>
      </c>
      <c r="F98" s="67">
        <f>IFERROR(VLOOKUP(M99,'R1'!$B$63:$F$108,5,FALSE),0)</f>
        <v>0</v>
      </c>
      <c r="G98" s="67">
        <f>IFERROR(VLOOKUP(M99,'R2'!$B$63:$F$108,5,FALSE),0)</f>
        <v>0</v>
      </c>
      <c r="H98" s="67">
        <f>IFERROR(VLOOKUP(M99,'R3'!$B$63:$F$108,5,FALSE),0)</f>
        <v>0</v>
      </c>
      <c r="I98" s="67">
        <f>IFERROR(VLOOKUP(M99,'R4'!$B$63:$F$108,5,FALSE),0)</f>
        <v>0</v>
      </c>
      <c r="J98" s="67">
        <f>IFERROR(VLOOKUP(M99,'R5'!$B$63:$F$108,5,FALSE),0)</f>
        <v>0</v>
      </c>
      <c r="K98" s="68">
        <f>IFERROR(VLOOKUP(M99,'R6'!$B$63:$F$108,5,FALSE),0)</f>
        <v>0</v>
      </c>
    </row>
    <row r="99" spans="2:13" x14ac:dyDescent="0.25">
      <c r="B99" s="50"/>
      <c r="C99" s="13"/>
      <c r="D99" s="40" t="s">
        <v>82</v>
      </c>
      <c r="E99" s="36">
        <f>IF($C96&lt;&gt;"",HLOOKUP($C96,'Market information'!$C$46:$E$49,3,FALSE),0)</f>
        <v>300</v>
      </c>
      <c r="F99" s="36">
        <f>IF($C96&lt;&gt;"",HLOOKUP($C96,'Market information'!$C$46:$E$49,3,FALSE),0)</f>
        <v>300</v>
      </c>
      <c r="G99" s="36">
        <f>IF($C96&lt;&gt;"",HLOOKUP($C96,'Market information'!$C$46:$E$49,3,FALSE),0)</f>
        <v>300</v>
      </c>
      <c r="H99" s="36">
        <f>IF($C96&lt;&gt;"",HLOOKUP($C96,'Market information'!$C$46:$E$49,3,FALSE),0)</f>
        <v>300</v>
      </c>
      <c r="I99" s="36">
        <f>IF($C96&lt;&gt;"",HLOOKUP($C96,'Market information'!$C$46:$E$49,3,FALSE),0)</f>
        <v>300</v>
      </c>
      <c r="J99" s="36">
        <f>IF($C96&lt;&gt;"",HLOOKUP($C96,'Market information'!$C$46:$E$49,3,FALSE),0)</f>
        <v>300</v>
      </c>
      <c r="K99" s="49">
        <f>IF($C96&lt;&gt;"",HLOOKUP($C96,'Market information'!$C$46:$E$49,3,FALSE),0)</f>
        <v>300</v>
      </c>
      <c r="M99" t="str">
        <f>CONCATENATE($F$2," - ",$B$87," - ",C96)</f>
        <v>2 - NA5 - EU</v>
      </c>
    </row>
    <row r="100" spans="2:13" ht="7.5" customHeight="1" x14ac:dyDescent="0.25">
      <c r="B100" s="50"/>
      <c r="C100" s="13"/>
      <c r="D100" s="13"/>
      <c r="E100" s="36"/>
      <c r="F100" s="13"/>
      <c r="G100" s="13"/>
      <c r="H100" s="13"/>
      <c r="I100" s="13"/>
      <c r="J100" s="13"/>
      <c r="K100" s="51"/>
    </row>
    <row r="101" spans="2:13" x14ac:dyDescent="0.25">
      <c r="B101" s="50"/>
      <c r="C101" s="39"/>
      <c r="D101" s="13" t="s">
        <v>52</v>
      </c>
      <c r="E101" s="36">
        <v>0</v>
      </c>
      <c r="F101" s="39"/>
      <c r="G101" s="39"/>
      <c r="H101" s="39"/>
      <c r="I101" s="39"/>
      <c r="J101" s="39"/>
      <c r="K101" s="52"/>
    </row>
    <row r="102" spans="2:13" x14ac:dyDescent="0.25">
      <c r="B102" s="50"/>
      <c r="C102" s="13"/>
      <c r="D102" s="13" t="s">
        <v>6</v>
      </c>
      <c r="E102" s="36">
        <v>0</v>
      </c>
      <c r="F102" s="39"/>
      <c r="G102" s="39"/>
      <c r="H102" s="39"/>
      <c r="I102" s="39"/>
      <c r="J102" s="39"/>
      <c r="K102" s="52"/>
    </row>
    <row r="103" spans="2:13" x14ac:dyDescent="0.25">
      <c r="B103" s="50"/>
      <c r="C103" s="13"/>
      <c r="D103" s="40" t="s">
        <v>158</v>
      </c>
      <c r="E103" s="36">
        <v>0</v>
      </c>
      <c r="F103" s="67">
        <f>IFERROR(VLOOKUP(M104,'R1'!$B$63:$F$108,5,FALSE),0)</f>
        <v>0</v>
      </c>
      <c r="G103" s="67">
        <f>IFERROR(VLOOKUP(M104,'R2'!$B$63:$F$108,5,FALSE),0)</f>
        <v>0</v>
      </c>
      <c r="H103" s="67">
        <f>IFERROR(VLOOKUP(M104,'R3'!$B$63:$F$108,5,FALSE),0)</f>
        <v>0</v>
      </c>
      <c r="I103" s="67">
        <f>IFERROR(VLOOKUP(M104,'R4'!$B$63:$F$108,5,FALSE),0)</f>
        <v>0</v>
      </c>
      <c r="J103" s="67">
        <f>IFERROR(VLOOKUP(M104,'R5'!$B$63:$F$108,5,FALSE),0)</f>
        <v>0</v>
      </c>
      <c r="K103" s="68">
        <f>IFERROR(VLOOKUP(M104,'R6'!$B$63:$F$108,5,FALSE),0)</f>
        <v>0</v>
      </c>
    </row>
    <row r="104" spans="2:13" x14ac:dyDescent="0.25">
      <c r="B104" s="50"/>
      <c r="C104" s="13"/>
      <c r="D104" s="40" t="s">
        <v>82</v>
      </c>
      <c r="E104" s="36">
        <f>IF($C101&lt;&gt;"",HLOOKUP($C101,'Market information'!$C$46:$E$49,3,FALSE),0)</f>
        <v>0</v>
      </c>
      <c r="F104" s="36">
        <f>IF($C101&lt;&gt;"",HLOOKUP($C101,'Market information'!$C$46:$E$49,3,FALSE),0)</f>
        <v>0</v>
      </c>
      <c r="G104" s="36">
        <f>IF($C101&lt;&gt;"",HLOOKUP($C101,'Market information'!$C$46:$E$49,3,FALSE),0)</f>
        <v>0</v>
      </c>
      <c r="H104" s="36">
        <f>IF($C101&lt;&gt;"",HLOOKUP($C101,'Market information'!$C$46:$E$49,3,FALSE),0)</f>
        <v>0</v>
      </c>
      <c r="I104" s="36">
        <f>IF($C101&lt;&gt;"",HLOOKUP($C101,'Market information'!$C$46:$E$49,3,FALSE),0)</f>
        <v>0</v>
      </c>
      <c r="J104" s="36">
        <f>IF($C101&lt;&gt;"",HLOOKUP($C101,'Market information'!$C$46:$E$49,3,FALSE),0)</f>
        <v>0</v>
      </c>
      <c r="K104" s="49">
        <f>IF($C101&lt;&gt;"",HLOOKUP($C101,'Market information'!$C$46:$E$49,3,FALSE),0)</f>
        <v>0</v>
      </c>
      <c r="M104" t="str">
        <f>CONCATENATE($F$2," - ",$B$87," - ",C101)</f>
        <v xml:space="preserve">2 - NA5 - </v>
      </c>
    </row>
    <row r="105" spans="2:13" ht="9" customHeight="1" x14ac:dyDescent="0.25">
      <c r="B105" s="50"/>
      <c r="C105" s="13"/>
      <c r="D105" s="13"/>
      <c r="E105" s="36"/>
      <c r="F105" s="13"/>
      <c r="G105" s="13"/>
      <c r="H105" s="13"/>
      <c r="I105" s="13"/>
      <c r="J105" s="13"/>
      <c r="K105" s="51"/>
    </row>
    <row r="106" spans="2:13" ht="15" customHeight="1" x14ac:dyDescent="0.25">
      <c r="B106" s="50"/>
      <c r="C106" s="13"/>
      <c r="D106" s="40" t="s">
        <v>84</v>
      </c>
      <c r="E106" s="36" t="s">
        <v>85</v>
      </c>
      <c r="F106" s="41" t="s">
        <v>85</v>
      </c>
      <c r="G106" s="41" t="str">
        <f>+F106</f>
        <v>Open</v>
      </c>
      <c r="H106" s="41" t="str">
        <f t="shared" ref="H106:J106" si="68">+G106</f>
        <v>Open</v>
      </c>
      <c r="I106" s="41" t="str">
        <f t="shared" si="68"/>
        <v>Open</v>
      </c>
      <c r="J106" s="41" t="str">
        <f t="shared" si="68"/>
        <v>Open</v>
      </c>
      <c r="K106" s="53" t="str">
        <f>+J106</f>
        <v>Open</v>
      </c>
    </row>
    <row r="107" spans="2:13" s="44" customFormat="1" ht="7.5" customHeight="1" x14ac:dyDescent="0.25">
      <c r="B107" s="54"/>
      <c r="C107" s="42"/>
      <c r="D107" s="42">
        <v>1</v>
      </c>
      <c r="E107" s="43">
        <f t="shared" ref="E107:K107" si="69">IF(E106="Closed",0,1)</f>
        <v>1</v>
      </c>
      <c r="F107" s="43">
        <f t="shared" si="69"/>
        <v>1</v>
      </c>
      <c r="G107" s="43">
        <f t="shared" si="69"/>
        <v>1</v>
      </c>
      <c r="H107" s="43">
        <f t="shared" si="69"/>
        <v>1</v>
      </c>
      <c r="I107" s="43">
        <f t="shared" si="69"/>
        <v>1</v>
      </c>
      <c r="J107" s="43">
        <f t="shared" si="69"/>
        <v>1</v>
      </c>
      <c r="K107" s="55">
        <f t="shared" si="69"/>
        <v>1</v>
      </c>
    </row>
    <row r="108" spans="2:13" x14ac:dyDescent="0.25">
      <c r="B108" s="50"/>
      <c r="C108" s="37" t="s">
        <v>166</v>
      </c>
      <c r="D108" s="37" t="s">
        <v>75</v>
      </c>
      <c r="E108" s="89">
        <f>+E91*E92+E96*E97+E101*E102</f>
        <v>77500</v>
      </c>
      <c r="F108" s="89">
        <f t="shared" ref="F108:K108" si="70">+F91*F92+F96*F97+F101*F102</f>
        <v>62500</v>
      </c>
      <c r="G108" s="89">
        <f t="shared" si="70"/>
        <v>65000</v>
      </c>
      <c r="H108" s="89">
        <f t="shared" si="70"/>
        <v>65000</v>
      </c>
      <c r="I108" s="89">
        <f t="shared" si="70"/>
        <v>65000</v>
      </c>
      <c r="J108" s="89">
        <f t="shared" si="70"/>
        <v>65000</v>
      </c>
      <c r="K108" s="90">
        <f t="shared" si="70"/>
        <v>70000</v>
      </c>
    </row>
    <row r="109" spans="2:13" x14ac:dyDescent="0.25">
      <c r="B109" s="50"/>
      <c r="C109" s="13"/>
      <c r="D109" s="13" t="s">
        <v>72</v>
      </c>
      <c r="E109" s="36">
        <f>E91*(E88+E94)+E96*(E88+E99)+E101*(E88+E104)</f>
        <v>60000</v>
      </c>
      <c r="F109" s="36">
        <f t="shared" ref="F109:K109" si="71">F91*(F88+F94)+F96*(F88+F99)+F101*(F88+F104)</f>
        <v>45000</v>
      </c>
      <c r="G109" s="36">
        <f t="shared" si="71"/>
        <v>45000</v>
      </c>
      <c r="H109" s="36">
        <f t="shared" si="71"/>
        <v>45000</v>
      </c>
      <c r="I109" s="36">
        <f t="shared" si="71"/>
        <v>45000</v>
      </c>
      <c r="J109" s="36">
        <f t="shared" si="71"/>
        <v>45000</v>
      </c>
      <c r="K109" s="49">
        <f t="shared" si="71"/>
        <v>45000</v>
      </c>
      <c r="M109" s="44"/>
    </row>
    <row r="110" spans="2:13" x14ac:dyDescent="0.25">
      <c r="B110" s="50"/>
      <c r="C110" s="13"/>
      <c r="D110" s="91" t="s">
        <v>155</v>
      </c>
      <c r="E110" s="89">
        <f>+E108-E109</f>
        <v>17500</v>
      </c>
      <c r="F110" s="89">
        <f t="shared" ref="F110" si="72">+F108-F109</f>
        <v>17500</v>
      </c>
      <c r="G110" s="89">
        <f t="shared" ref="G110" si="73">+G108-G109</f>
        <v>20000</v>
      </c>
      <c r="H110" s="89">
        <f t="shared" ref="H110" si="74">+H108-H109</f>
        <v>20000</v>
      </c>
      <c r="I110" s="89">
        <f t="shared" ref="I110" si="75">+I108-I109</f>
        <v>20000</v>
      </c>
      <c r="J110" s="89">
        <f t="shared" ref="J110" si="76">+J108-J109</f>
        <v>20000</v>
      </c>
      <c r="K110" s="90">
        <f t="shared" ref="K110" si="77">+K108-K109</f>
        <v>25000</v>
      </c>
    </row>
    <row r="111" spans="2:13" x14ac:dyDescent="0.25">
      <c r="B111" s="50"/>
      <c r="C111" s="13"/>
      <c r="D111" s="40" t="s">
        <v>56</v>
      </c>
      <c r="E111" s="36">
        <f>+E107*E87</f>
        <v>17500</v>
      </c>
      <c r="F111" s="36">
        <f t="shared" ref="F111:K111" si="78">+F107*F87</f>
        <v>17500</v>
      </c>
      <c r="G111" s="36">
        <f t="shared" si="78"/>
        <v>17500</v>
      </c>
      <c r="H111" s="36">
        <f t="shared" si="78"/>
        <v>17500</v>
      </c>
      <c r="I111" s="36">
        <f t="shared" si="78"/>
        <v>17500</v>
      </c>
      <c r="J111" s="36">
        <f t="shared" si="78"/>
        <v>17500</v>
      </c>
      <c r="K111" s="49">
        <f t="shared" si="78"/>
        <v>17500</v>
      </c>
    </row>
    <row r="112" spans="2:13" x14ac:dyDescent="0.25">
      <c r="B112" s="50"/>
      <c r="C112" s="13"/>
      <c r="D112" s="40" t="s">
        <v>86</v>
      </c>
      <c r="E112" s="36">
        <f>ABS((D107-E107)*E87*150%)</f>
        <v>0</v>
      </c>
      <c r="F112" s="36">
        <f t="shared" ref="F112:K112" si="79">ABS((E107-F107)*F87*150%)</f>
        <v>0</v>
      </c>
      <c r="G112" s="36">
        <f t="shared" si="79"/>
        <v>0</v>
      </c>
      <c r="H112" s="36">
        <f t="shared" si="79"/>
        <v>0</v>
      </c>
      <c r="I112" s="36">
        <f t="shared" si="79"/>
        <v>0</v>
      </c>
      <c r="J112" s="36">
        <f t="shared" si="79"/>
        <v>0</v>
      </c>
      <c r="K112" s="49">
        <f t="shared" si="79"/>
        <v>0</v>
      </c>
    </row>
    <row r="113" spans="2:11" x14ac:dyDescent="0.25">
      <c r="B113" s="50"/>
      <c r="C113" s="13"/>
      <c r="D113" s="91" t="s">
        <v>73</v>
      </c>
      <c r="E113" s="89">
        <f>+E110-E111-E112</f>
        <v>0</v>
      </c>
      <c r="F113" s="89">
        <f t="shared" ref="F113" si="80">+F110-F111-F112</f>
        <v>0</v>
      </c>
      <c r="G113" s="89">
        <f t="shared" ref="G113" si="81">+G110-G111-G112</f>
        <v>2500</v>
      </c>
      <c r="H113" s="89">
        <f t="shared" ref="H113" si="82">+H110-H111-H112</f>
        <v>2500</v>
      </c>
      <c r="I113" s="89">
        <f t="shared" ref="I113" si="83">+I110-I111-I112</f>
        <v>2500</v>
      </c>
      <c r="J113" s="89">
        <f t="shared" ref="J113" si="84">+J110-J111-J112</f>
        <v>2500</v>
      </c>
      <c r="K113" s="90">
        <f t="shared" ref="K113" si="85">+K110-K111-K112</f>
        <v>7500</v>
      </c>
    </row>
    <row r="114" spans="2:11" x14ac:dyDescent="0.25">
      <c r="B114" s="50"/>
      <c r="C114" s="13"/>
      <c r="D114" s="40"/>
      <c r="E114" s="36"/>
      <c r="F114" s="36"/>
      <c r="G114" s="36"/>
      <c r="H114" s="36"/>
      <c r="I114" s="36"/>
      <c r="J114" s="36"/>
      <c r="K114" s="49"/>
    </row>
    <row r="115" spans="2:11" x14ac:dyDescent="0.25">
      <c r="B115" s="50"/>
      <c r="C115" s="37" t="s">
        <v>167</v>
      </c>
      <c r="D115" s="37" t="s">
        <v>75</v>
      </c>
      <c r="E115" s="89">
        <f>+E93*E92+E98*E97+E103*E102</f>
        <v>77500</v>
      </c>
      <c r="F115" s="89">
        <f>+F93*F92+F98*F97+F103*F102</f>
        <v>62500</v>
      </c>
      <c r="G115" s="89">
        <f t="shared" ref="G115:K115" si="86">+G93*G92+G98*G97+G103*G102</f>
        <v>65000</v>
      </c>
      <c r="H115" s="89">
        <f t="shared" si="86"/>
        <v>65000</v>
      </c>
      <c r="I115" s="89">
        <f t="shared" si="86"/>
        <v>65000</v>
      </c>
      <c r="J115" s="89">
        <f t="shared" si="86"/>
        <v>65000</v>
      </c>
      <c r="K115" s="90">
        <f t="shared" si="86"/>
        <v>70000</v>
      </c>
    </row>
    <row r="116" spans="2:11" x14ac:dyDescent="0.25">
      <c r="B116" s="50"/>
      <c r="C116" s="13"/>
      <c r="D116" s="13" t="s">
        <v>72</v>
      </c>
      <c r="E116" s="36">
        <f>E93*(E88+E94)+E98*(E88+E99)+E103*(E88+E104)</f>
        <v>60000</v>
      </c>
      <c r="F116" s="36">
        <f t="shared" ref="F116:K116" si="87">F93*(F88+F94)+F98*(F88+F99)+F103*(F88+F104)</f>
        <v>45000</v>
      </c>
      <c r="G116" s="36">
        <f t="shared" si="87"/>
        <v>45000</v>
      </c>
      <c r="H116" s="36">
        <f t="shared" si="87"/>
        <v>45000</v>
      </c>
      <c r="I116" s="36">
        <f t="shared" si="87"/>
        <v>45000</v>
      </c>
      <c r="J116" s="36">
        <f t="shared" si="87"/>
        <v>45000</v>
      </c>
      <c r="K116" s="49">
        <f t="shared" si="87"/>
        <v>45000</v>
      </c>
    </row>
    <row r="117" spans="2:11" x14ac:dyDescent="0.25">
      <c r="B117" s="50"/>
      <c r="C117" s="13"/>
      <c r="D117" s="91" t="s">
        <v>155</v>
      </c>
      <c r="E117" s="89">
        <f>+E115-E116</f>
        <v>17500</v>
      </c>
      <c r="F117" s="89">
        <f t="shared" ref="F117" si="88">+F115-F116</f>
        <v>17500</v>
      </c>
      <c r="G117" s="89">
        <f t="shared" ref="G117" si="89">+G115-G116</f>
        <v>20000</v>
      </c>
      <c r="H117" s="89">
        <f t="shared" ref="H117" si="90">+H115-H116</f>
        <v>20000</v>
      </c>
      <c r="I117" s="89">
        <f t="shared" ref="I117" si="91">+I115-I116</f>
        <v>20000</v>
      </c>
      <c r="J117" s="89">
        <f t="shared" ref="J117" si="92">+J115-J116</f>
        <v>20000</v>
      </c>
      <c r="K117" s="90">
        <f t="shared" ref="K117" si="93">+K115-K116</f>
        <v>25000</v>
      </c>
    </row>
    <row r="118" spans="2:11" x14ac:dyDescent="0.25">
      <c r="B118" s="50"/>
      <c r="C118" s="13"/>
      <c r="D118" s="40" t="s">
        <v>56</v>
      </c>
      <c r="E118" s="36">
        <f>+E107*E87</f>
        <v>17500</v>
      </c>
      <c r="F118" s="36">
        <f t="shared" ref="F118:K118" si="94">+F107*F87</f>
        <v>17500</v>
      </c>
      <c r="G118" s="36">
        <f t="shared" si="94"/>
        <v>17500</v>
      </c>
      <c r="H118" s="36">
        <f t="shared" si="94"/>
        <v>17500</v>
      </c>
      <c r="I118" s="36">
        <f t="shared" si="94"/>
        <v>17500</v>
      </c>
      <c r="J118" s="36">
        <f t="shared" si="94"/>
        <v>17500</v>
      </c>
      <c r="K118" s="49">
        <f t="shared" si="94"/>
        <v>17500</v>
      </c>
    </row>
    <row r="119" spans="2:11" x14ac:dyDescent="0.25">
      <c r="B119" s="50"/>
      <c r="C119" s="13"/>
      <c r="D119" s="40" t="s">
        <v>86</v>
      </c>
      <c r="E119" s="36">
        <f>ABS((D107-E107)*E87*150%)</f>
        <v>0</v>
      </c>
      <c r="F119" s="36">
        <f t="shared" ref="F119:K119" si="95">ABS((E107-F107)*F87*150%)</f>
        <v>0</v>
      </c>
      <c r="G119" s="36">
        <f t="shared" si="95"/>
        <v>0</v>
      </c>
      <c r="H119" s="36">
        <f t="shared" si="95"/>
        <v>0</v>
      </c>
      <c r="I119" s="36">
        <f t="shared" si="95"/>
        <v>0</v>
      </c>
      <c r="J119" s="36">
        <f t="shared" si="95"/>
        <v>0</v>
      </c>
      <c r="K119" s="49">
        <f t="shared" si="95"/>
        <v>0</v>
      </c>
    </row>
    <row r="120" spans="2:11" x14ac:dyDescent="0.25">
      <c r="B120" s="50"/>
      <c r="C120" s="13"/>
      <c r="D120" s="91" t="s">
        <v>73</v>
      </c>
      <c r="E120" s="89">
        <f>+E117-E118-E119</f>
        <v>0</v>
      </c>
      <c r="F120" s="89">
        <f t="shared" ref="F120" si="96">+F117-F118-F119</f>
        <v>0</v>
      </c>
      <c r="G120" s="89">
        <f t="shared" ref="G120" si="97">+G117-G118-G119</f>
        <v>2500</v>
      </c>
      <c r="H120" s="89">
        <f t="shared" ref="H120" si="98">+H117-H118-H119</f>
        <v>2500</v>
      </c>
      <c r="I120" s="89">
        <f t="shared" ref="I120" si="99">+I117-I118-I119</f>
        <v>2500</v>
      </c>
      <c r="J120" s="89">
        <f t="shared" ref="J120" si="100">+J117-J118-J119</f>
        <v>2500</v>
      </c>
      <c r="K120" s="90">
        <f t="shared" ref="K120" si="101">+K117-K118-K119</f>
        <v>7500</v>
      </c>
    </row>
    <row r="121" spans="2:11" x14ac:dyDescent="0.25">
      <c r="B121" s="50"/>
      <c r="C121" s="13"/>
      <c r="D121" s="40" t="s">
        <v>156</v>
      </c>
      <c r="E121" s="36"/>
      <c r="F121" s="36">
        <f>IF((F91+F96+F101)&gt;(F93+F98+F103),(MIN(F86,F91+F96+F101)-(F93+F98+F103))*F88*50%,0)</f>
        <v>0</v>
      </c>
      <c r="G121" s="36">
        <f t="shared" ref="G121:K121" si="102">IF((G91+G96+G101)&gt;(G93+G98+G103),(MIN(G86,G91+G96+G101)-(G93+G98+G103))*G88*50%,0)</f>
        <v>0</v>
      </c>
      <c r="H121" s="36">
        <f t="shared" si="102"/>
        <v>0</v>
      </c>
      <c r="I121" s="36">
        <f t="shared" si="102"/>
        <v>0</v>
      </c>
      <c r="J121" s="36">
        <f t="shared" si="102"/>
        <v>0</v>
      </c>
      <c r="K121" s="49">
        <f t="shared" si="102"/>
        <v>0</v>
      </c>
    </row>
    <row r="122" spans="2:11" x14ac:dyDescent="0.25">
      <c r="B122" s="50"/>
      <c r="C122" s="13"/>
      <c r="D122" s="40" t="s">
        <v>168</v>
      </c>
      <c r="E122" s="13"/>
      <c r="F122" s="13">
        <f>VLOOKUP($B87,'R1'!$B$112:$F$127,5,FALSE)</f>
        <v>0</v>
      </c>
      <c r="G122" s="13">
        <f>VLOOKUP($B87,'R2'!$B$112:$F$127,5,FALSE)</f>
        <v>0</v>
      </c>
      <c r="H122" s="13">
        <f>VLOOKUP($B87,'R3'!$B$112:$F$127,5,FALSE)</f>
        <v>0</v>
      </c>
      <c r="I122" s="13">
        <f>VLOOKUP($B87,'R4'!$B$112:$F$127,5,FALSE)</f>
        <v>0</v>
      </c>
      <c r="J122" s="13">
        <f>VLOOKUP($B87,'R5'!$B$112:$F$127,5,FALSE)</f>
        <v>0</v>
      </c>
      <c r="K122" s="51">
        <f>VLOOKUP($B87,'R6'!$B$112:$F$127,5,FALSE)</f>
        <v>0</v>
      </c>
    </row>
    <row r="123" spans="2:11" ht="15.75" thickBot="1" x14ac:dyDescent="0.3">
      <c r="B123" s="56"/>
      <c r="C123" s="57"/>
      <c r="D123" s="92" t="s">
        <v>73</v>
      </c>
      <c r="E123" s="93">
        <f>+E120-E121-E122</f>
        <v>0</v>
      </c>
      <c r="F123" s="93">
        <f t="shared" ref="F123" si="103">+F120-F121-F122</f>
        <v>0</v>
      </c>
      <c r="G123" s="93">
        <f t="shared" ref="G123" si="104">+G120-G121-G122</f>
        <v>2500</v>
      </c>
      <c r="H123" s="93">
        <f t="shared" ref="H123" si="105">+H120-H121-H122</f>
        <v>2500</v>
      </c>
      <c r="I123" s="93">
        <f t="shared" ref="I123" si="106">+I120-I121-I122</f>
        <v>2500</v>
      </c>
      <c r="J123" s="93">
        <f t="shared" ref="J123" si="107">+J120-J121-J122</f>
        <v>2500</v>
      </c>
      <c r="K123" s="94">
        <f t="shared" ref="K123" si="108">+K120-K121-K122</f>
        <v>7500</v>
      </c>
    </row>
    <row r="124" spans="2:11" ht="15.75" thickBot="1" x14ac:dyDescent="0.3"/>
    <row r="125" spans="2:11" x14ac:dyDescent="0.25">
      <c r="B125" s="45"/>
      <c r="C125" s="46"/>
      <c r="D125" s="46"/>
      <c r="E125" s="46">
        <v>0</v>
      </c>
      <c r="F125" s="46">
        <v>1</v>
      </c>
      <c r="G125" s="46">
        <v>2</v>
      </c>
      <c r="H125" s="46">
        <v>3</v>
      </c>
      <c r="I125" s="46">
        <v>4</v>
      </c>
      <c r="J125" s="46">
        <v>5</v>
      </c>
      <c r="K125" s="47">
        <v>6</v>
      </c>
    </row>
    <row r="126" spans="2:11" x14ac:dyDescent="0.25">
      <c r="B126" s="48" t="s">
        <v>71</v>
      </c>
      <c r="C126" s="37" t="s">
        <v>70</v>
      </c>
      <c r="D126" s="13" t="s">
        <v>4</v>
      </c>
      <c r="E126" s="36">
        <f>+'Market information'!F29</f>
        <v>50</v>
      </c>
      <c r="F126" s="36">
        <f>+E126</f>
        <v>50</v>
      </c>
      <c r="G126" s="36">
        <f t="shared" ref="G126:K126" si="109">+F126</f>
        <v>50</v>
      </c>
      <c r="H126" s="36">
        <f t="shared" si="109"/>
        <v>50</v>
      </c>
      <c r="I126" s="36">
        <f t="shared" si="109"/>
        <v>50</v>
      </c>
      <c r="J126" s="36">
        <f t="shared" si="109"/>
        <v>50</v>
      </c>
      <c r="K126" s="49">
        <f t="shared" si="109"/>
        <v>50</v>
      </c>
    </row>
    <row r="127" spans="2:11" x14ac:dyDescent="0.25">
      <c r="B127" s="48" t="s">
        <v>48</v>
      </c>
      <c r="C127" s="37" t="s">
        <v>76</v>
      </c>
      <c r="D127" s="13" t="s">
        <v>56</v>
      </c>
      <c r="E127" s="36">
        <f>+'Market information'!F32</f>
        <v>20000</v>
      </c>
      <c r="F127" s="36">
        <f t="shared" ref="F127:K127" si="110">+E127</f>
        <v>20000</v>
      </c>
      <c r="G127" s="36">
        <f t="shared" si="110"/>
        <v>20000</v>
      </c>
      <c r="H127" s="36">
        <f t="shared" si="110"/>
        <v>20000</v>
      </c>
      <c r="I127" s="36">
        <f t="shared" si="110"/>
        <v>20000</v>
      </c>
      <c r="J127" s="36">
        <f t="shared" si="110"/>
        <v>20000</v>
      </c>
      <c r="K127" s="49">
        <f t="shared" si="110"/>
        <v>20000</v>
      </c>
    </row>
    <row r="128" spans="2:11" x14ac:dyDescent="0.25">
      <c r="B128" s="50"/>
      <c r="C128" s="13"/>
      <c r="D128" s="13" t="s">
        <v>72</v>
      </c>
      <c r="E128" s="36">
        <f>+'Market information'!F33</f>
        <v>700</v>
      </c>
      <c r="F128" s="36">
        <f t="shared" ref="F128:K128" si="111">+E128</f>
        <v>700</v>
      </c>
      <c r="G128" s="36">
        <f t="shared" si="111"/>
        <v>700</v>
      </c>
      <c r="H128" s="36">
        <f t="shared" si="111"/>
        <v>700</v>
      </c>
      <c r="I128" s="36">
        <f t="shared" si="111"/>
        <v>700</v>
      </c>
      <c r="J128" s="36">
        <f t="shared" si="111"/>
        <v>700</v>
      </c>
      <c r="K128" s="49">
        <f t="shared" si="111"/>
        <v>700</v>
      </c>
    </row>
    <row r="129" spans="2:13" x14ac:dyDescent="0.25">
      <c r="B129" s="50"/>
      <c r="C129" s="13"/>
      <c r="D129" s="40" t="s">
        <v>154</v>
      </c>
      <c r="E129" s="36">
        <f>(E127+E128*MIN(E131+E136+E141,E126))/MIN(E131+E136+E141,E126)</f>
        <v>1100</v>
      </c>
      <c r="F129" s="36">
        <f t="shared" ref="F129:J129" si="112">(F127+F128*MIN(F131+F136+F141,F126))/MIN(F131+F136+F141,F126)</f>
        <v>1100</v>
      </c>
      <c r="G129" s="36">
        <f t="shared" si="112"/>
        <v>1100</v>
      </c>
      <c r="H129" s="36">
        <f t="shared" si="112"/>
        <v>1100</v>
      </c>
      <c r="I129" s="36">
        <f t="shared" si="112"/>
        <v>1100</v>
      </c>
      <c r="J129" s="36">
        <f t="shared" si="112"/>
        <v>1100</v>
      </c>
      <c r="K129" s="49">
        <f>(K127+K128*MIN(K131+K136+K141,K126))/MIN(K131+K136+K141,K126)</f>
        <v>1100</v>
      </c>
    </row>
    <row r="130" spans="2:13" x14ac:dyDescent="0.25">
      <c r="B130" s="50"/>
      <c r="C130" s="13"/>
      <c r="D130" s="13"/>
      <c r="E130" s="36"/>
      <c r="F130" s="13"/>
      <c r="G130" s="13"/>
      <c r="H130" s="13"/>
      <c r="I130" s="13"/>
      <c r="J130" s="13"/>
      <c r="K130" s="51"/>
    </row>
    <row r="131" spans="2:13" x14ac:dyDescent="0.25">
      <c r="B131" s="50"/>
      <c r="C131" s="39" t="s">
        <v>76</v>
      </c>
      <c r="D131" s="13" t="s">
        <v>52</v>
      </c>
      <c r="E131" s="36">
        <f>+'Market information'!F30</f>
        <v>50</v>
      </c>
      <c r="F131" s="39">
        <v>50</v>
      </c>
      <c r="G131" s="39">
        <v>50</v>
      </c>
      <c r="H131" s="39">
        <v>50</v>
      </c>
      <c r="I131" s="39">
        <v>50</v>
      </c>
      <c r="J131" s="39">
        <v>50</v>
      </c>
      <c r="K131" s="52">
        <v>50</v>
      </c>
    </row>
    <row r="132" spans="2:13" x14ac:dyDescent="0.25">
      <c r="B132" s="50"/>
      <c r="C132" s="13"/>
      <c r="D132" s="13" t="s">
        <v>6</v>
      </c>
      <c r="E132" s="13">
        <f>+'Market information'!M31</f>
        <v>1100</v>
      </c>
      <c r="F132" s="39">
        <v>1100</v>
      </c>
      <c r="G132" s="39">
        <v>1100</v>
      </c>
      <c r="H132" s="39">
        <v>1100</v>
      </c>
      <c r="I132" s="39">
        <v>1100</v>
      </c>
      <c r="J132" s="39">
        <v>1100</v>
      </c>
      <c r="K132" s="52">
        <v>1200</v>
      </c>
    </row>
    <row r="133" spans="2:13" x14ac:dyDescent="0.25">
      <c r="B133" s="50"/>
      <c r="C133" s="13"/>
      <c r="D133" s="40" t="s">
        <v>158</v>
      </c>
      <c r="E133" s="36">
        <v>0</v>
      </c>
      <c r="F133" s="67">
        <f>IFERROR(VLOOKUP(M134,'R1'!$B$63:$F$108,5,FALSE),0)</f>
        <v>50</v>
      </c>
      <c r="G133" s="67">
        <f>IFERROR(VLOOKUP(M134,'R2'!$B$63:$F$108,5,FALSE),0)</f>
        <v>50</v>
      </c>
      <c r="H133" s="67">
        <f>IFERROR(VLOOKUP(M134,'R3'!$B$63:$F$108,5,FALSE),0)</f>
        <v>50</v>
      </c>
      <c r="I133" s="67">
        <f>IFERROR(VLOOKUP(M134,'R4'!$B$63:$F$108,5,FALSE),0)</f>
        <v>50</v>
      </c>
      <c r="J133" s="67">
        <f>IFERROR(VLOOKUP(M134,'R5'!$B$63:$F$108,5,FALSE),0)</f>
        <v>50</v>
      </c>
      <c r="K133" s="68">
        <f>IFERROR(VLOOKUP(M134,'R6'!$B$63:$F$108,5,FALSE),0)</f>
        <v>50</v>
      </c>
    </row>
    <row r="134" spans="2:13" x14ac:dyDescent="0.25">
      <c r="B134" s="50"/>
      <c r="C134" s="13"/>
      <c r="D134" s="40" t="s">
        <v>82</v>
      </c>
      <c r="E134" s="36">
        <f>IF($C131&lt;&gt;"",HLOOKUP($C131,'Market information'!$C$46:$E$49,4,FALSE),0)</f>
        <v>0</v>
      </c>
      <c r="F134" s="36">
        <f>IF($C131&lt;&gt;"",HLOOKUP($C131,'Market information'!$C$46:$E$49,4,FALSE),0)</f>
        <v>0</v>
      </c>
      <c r="G134" s="36">
        <f>IF($C131&lt;&gt;"",HLOOKUP($C131,'Market information'!$C$46:$E$49,4,FALSE),0)</f>
        <v>0</v>
      </c>
      <c r="H134" s="36">
        <f>IF($C131&lt;&gt;"",HLOOKUP($C131,'Market information'!$C$46:$E$49,4,FALSE),0)</f>
        <v>0</v>
      </c>
      <c r="I134" s="36">
        <f>IF($C131&lt;&gt;"",HLOOKUP($C131,'Market information'!$C$46:$E$49,4,FALSE),0)</f>
        <v>0</v>
      </c>
      <c r="J134" s="36">
        <f>IF($C131&lt;&gt;"",HLOOKUP($C131,'Market information'!$C$46:$E$49,4,FALSE),0)</f>
        <v>0</v>
      </c>
      <c r="K134" s="49">
        <f>IF($C131&lt;&gt;"",HLOOKUP($C131,'Market information'!$C$46:$E$49,4,FALSE),0)</f>
        <v>0</v>
      </c>
      <c r="M134" t="str">
        <f>CONCATENATE($F$2," - ",$B$127," - ",C131)</f>
        <v>2 - CH3 - CH</v>
      </c>
    </row>
    <row r="135" spans="2:13" ht="7.5" customHeight="1" x14ac:dyDescent="0.25">
      <c r="B135" s="50"/>
      <c r="C135" s="13"/>
      <c r="D135" s="13"/>
      <c r="E135" s="36"/>
      <c r="F135" s="13"/>
      <c r="G135" s="13"/>
      <c r="H135" s="13"/>
      <c r="I135" s="13"/>
      <c r="J135" s="13"/>
      <c r="K135" s="51"/>
    </row>
    <row r="136" spans="2:13" x14ac:dyDescent="0.25">
      <c r="B136" s="50"/>
      <c r="C136" s="39" t="s">
        <v>1</v>
      </c>
      <c r="D136" s="13" t="s">
        <v>52</v>
      </c>
      <c r="E136" s="36">
        <v>0</v>
      </c>
      <c r="F136" s="39"/>
      <c r="G136" s="39"/>
      <c r="H136" s="39"/>
      <c r="I136" s="39">
        <v>50</v>
      </c>
      <c r="J136" s="39">
        <v>50</v>
      </c>
      <c r="K136" s="52"/>
    </row>
    <row r="137" spans="2:13" x14ac:dyDescent="0.25">
      <c r="B137" s="50"/>
      <c r="C137" s="13"/>
      <c r="D137" s="13" t="s">
        <v>6</v>
      </c>
      <c r="E137" s="36">
        <v>0</v>
      </c>
      <c r="F137" s="39"/>
      <c r="G137" s="39"/>
      <c r="H137" s="39"/>
      <c r="I137" s="39">
        <v>1400</v>
      </c>
      <c r="J137" s="39">
        <v>1400</v>
      </c>
      <c r="K137" s="52"/>
    </row>
    <row r="138" spans="2:13" x14ac:dyDescent="0.25">
      <c r="B138" s="50"/>
      <c r="C138" s="13"/>
      <c r="D138" s="40" t="s">
        <v>158</v>
      </c>
      <c r="E138" s="36">
        <v>0</v>
      </c>
      <c r="F138" s="67">
        <f>IFERROR(VLOOKUP(M139,'R1'!$B$63:$F$108,5,FALSE),0)</f>
        <v>0</v>
      </c>
      <c r="G138" s="67">
        <f>IFERROR(VLOOKUP(M139,'R2'!$B$63:$F$108,5,FALSE),0)</f>
        <v>0</v>
      </c>
      <c r="H138" s="67">
        <f>IFERROR(VLOOKUP(M139,'R3'!$B$63:$F$108,5,FALSE),0)</f>
        <v>0</v>
      </c>
      <c r="I138" s="67">
        <f>IFERROR(VLOOKUP(M139,'R4'!$B$63:$F$108,5,FALSE),0)</f>
        <v>0</v>
      </c>
      <c r="J138" s="67">
        <f>IFERROR(VLOOKUP(M139,'R5'!$B$63:$F$108,5,FALSE),0)</f>
        <v>0</v>
      </c>
      <c r="K138" s="68">
        <f>IFERROR(VLOOKUP(M139,'R6'!$B$63:$F$108,5,FALSE),0)</f>
        <v>0</v>
      </c>
    </row>
    <row r="139" spans="2:13" x14ac:dyDescent="0.25">
      <c r="B139" s="50"/>
      <c r="C139" s="13"/>
      <c r="D139" s="40" t="s">
        <v>82</v>
      </c>
      <c r="E139" s="36">
        <f>IF($C136&lt;&gt;"",HLOOKUP($C136,'Market information'!$C$46:$E$49,4,FALSE),0)</f>
        <v>250</v>
      </c>
      <c r="F139" s="36">
        <f>IF($C136&lt;&gt;"",HLOOKUP($C136,'Market information'!$C$46:$E$49,4,FALSE),0)</f>
        <v>250</v>
      </c>
      <c r="G139" s="36">
        <f>IF($C136&lt;&gt;"",HLOOKUP($C136,'Market information'!$C$46:$E$49,4,FALSE),0)</f>
        <v>250</v>
      </c>
      <c r="H139" s="36">
        <f>IF($C136&lt;&gt;"",HLOOKUP($C136,'Market information'!$C$46:$E$49,4,FALSE),0)</f>
        <v>250</v>
      </c>
      <c r="I139" s="36">
        <f>IF($C136&lt;&gt;"",HLOOKUP($C136,'Market information'!$C$46:$E$49,4,FALSE),0)</f>
        <v>250</v>
      </c>
      <c r="J139" s="36">
        <f>IF($C136&lt;&gt;"",HLOOKUP($C136,'Market information'!$C$46:$E$49,4,FALSE),0)</f>
        <v>250</v>
      </c>
      <c r="K139" s="49">
        <f>IF($C136&lt;&gt;"",HLOOKUP($C136,'Market information'!$C$46:$E$49,4,FALSE),0)</f>
        <v>250</v>
      </c>
      <c r="M139" t="str">
        <f>CONCATENATE($F$2," - ",$B$127," - ",C136)</f>
        <v>2 - CH3 - NA</v>
      </c>
    </row>
    <row r="140" spans="2:13" ht="7.5" customHeight="1" x14ac:dyDescent="0.25">
      <c r="B140" s="50"/>
      <c r="C140" s="13"/>
      <c r="D140" s="13"/>
      <c r="E140" s="36"/>
      <c r="F140" s="13"/>
      <c r="G140" s="13"/>
      <c r="H140" s="13"/>
      <c r="I140" s="13"/>
      <c r="J140" s="13"/>
      <c r="K140" s="51"/>
    </row>
    <row r="141" spans="2:13" x14ac:dyDescent="0.25">
      <c r="B141" s="50"/>
      <c r="C141" s="39"/>
      <c r="D141" s="13" t="s">
        <v>52</v>
      </c>
      <c r="E141" s="36">
        <v>0</v>
      </c>
      <c r="F141" s="39"/>
      <c r="G141" s="39"/>
      <c r="H141" s="39"/>
      <c r="I141" s="39"/>
      <c r="J141" s="39"/>
      <c r="K141" s="52"/>
    </row>
    <row r="142" spans="2:13" x14ac:dyDescent="0.25">
      <c r="B142" s="50"/>
      <c r="C142" s="13"/>
      <c r="D142" s="13" t="s">
        <v>6</v>
      </c>
      <c r="E142" s="36">
        <v>0</v>
      </c>
      <c r="F142" s="39"/>
      <c r="G142" s="39"/>
      <c r="H142" s="39"/>
      <c r="I142" s="39"/>
      <c r="J142" s="39"/>
      <c r="K142" s="52"/>
    </row>
    <row r="143" spans="2:13" x14ac:dyDescent="0.25">
      <c r="B143" s="50"/>
      <c r="C143" s="13"/>
      <c r="D143" s="40" t="s">
        <v>158</v>
      </c>
      <c r="E143" s="36">
        <v>0</v>
      </c>
      <c r="F143" s="67">
        <f>IFERROR(VLOOKUP(M144,'R1'!$B$63:$F$108,5,FALSE),0)</f>
        <v>0</v>
      </c>
      <c r="G143" s="67">
        <f>IFERROR(VLOOKUP(M144,'R2'!$B$63:$F$108,5,FALSE),0)</f>
        <v>0</v>
      </c>
      <c r="H143" s="67">
        <f>IFERROR(VLOOKUP(M144,'R3'!$B$63:$F$108,5,FALSE),0)</f>
        <v>0</v>
      </c>
      <c r="I143" s="67">
        <f>IFERROR(VLOOKUP(M144,'R4'!$B$63:$F$108,5,FALSE),0)</f>
        <v>0</v>
      </c>
      <c r="J143" s="67">
        <f>IFERROR(VLOOKUP(M144,'R5'!$B$63:$F$108,5,FALSE),0)</f>
        <v>0</v>
      </c>
      <c r="K143" s="68">
        <f>IFERROR(VLOOKUP(M144,'R6'!$B$63:$F$108,5,FALSE),0)</f>
        <v>0</v>
      </c>
    </row>
    <row r="144" spans="2:13" x14ac:dyDescent="0.25">
      <c r="B144" s="50"/>
      <c r="C144" s="13"/>
      <c r="D144" s="40" t="s">
        <v>82</v>
      </c>
      <c r="E144" s="36">
        <f>IF($C141&lt;&gt;"",HLOOKUP($C141,'Market information'!$C$46:$E$49,4,FALSE),0)</f>
        <v>0</v>
      </c>
      <c r="F144" s="36">
        <f>IF($C141&lt;&gt;"",HLOOKUP($C141,'Market information'!$C$46:$E$49,4,FALSE),0)</f>
        <v>0</v>
      </c>
      <c r="G144" s="36">
        <f>IF($C141&lt;&gt;"",HLOOKUP($C141,'Market information'!$C$46:$E$49,4,FALSE),0)</f>
        <v>0</v>
      </c>
      <c r="H144" s="36">
        <f>IF($C141&lt;&gt;"",HLOOKUP($C141,'Market information'!$C$46:$E$49,4,FALSE),0)</f>
        <v>0</v>
      </c>
      <c r="I144" s="36">
        <f>IF($C141&lt;&gt;"",HLOOKUP($C141,'Market information'!$C$46:$E$49,4,FALSE),0)</f>
        <v>0</v>
      </c>
      <c r="J144" s="36">
        <f>IF($C141&lt;&gt;"",HLOOKUP($C141,'Market information'!$C$46:$E$49,4,FALSE),0)</f>
        <v>0</v>
      </c>
      <c r="K144" s="49">
        <f>IF($C141&lt;&gt;"",HLOOKUP($C141,'Market information'!$C$46:$E$49,4,FALSE),0)</f>
        <v>0</v>
      </c>
      <c r="M144" t="str">
        <f>CONCATENATE($F$2," - ",$B$127," - ",C141)</f>
        <v xml:space="preserve">2 - CH3 - </v>
      </c>
    </row>
    <row r="145" spans="2:13" ht="9" customHeight="1" x14ac:dyDescent="0.25">
      <c r="B145" s="50"/>
      <c r="C145" s="13"/>
      <c r="D145" s="13"/>
      <c r="E145" s="36"/>
      <c r="F145" s="13"/>
      <c r="G145" s="13"/>
      <c r="H145" s="13"/>
      <c r="I145" s="13"/>
      <c r="J145" s="13"/>
      <c r="K145" s="51"/>
    </row>
    <row r="146" spans="2:13" ht="15" customHeight="1" x14ac:dyDescent="0.25">
      <c r="B146" s="50"/>
      <c r="C146" s="13"/>
      <c r="D146" s="40" t="s">
        <v>84</v>
      </c>
      <c r="E146" s="36" t="s">
        <v>85</v>
      </c>
      <c r="F146" s="41" t="s">
        <v>85</v>
      </c>
      <c r="G146" s="41" t="str">
        <f>+F146</f>
        <v>Open</v>
      </c>
      <c r="H146" s="41" t="str">
        <f t="shared" ref="H146:J146" si="113">+G146</f>
        <v>Open</v>
      </c>
      <c r="I146" s="41" t="str">
        <f t="shared" si="113"/>
        <v>Open</v>
      </c>
      <c r="J146" s="41" t="str">
        <f t="shared" si="113"/>
        <v>Open</v>
      </c>
      <c r="K146" s="53" t="str">
        <f>+J146</f>
        <v>Open</v>
      </c>
    </row>
    <row r="147" spans="2:13" s="44" customFormat="1" ht="7.5" customHeight="1" x14ac:dyDescent="0.25">
      <c r="B147" s="54"/>
      <c r="C147" s="42"/>
      <c r="D147" s="42">
        <v>1</v>
      </c>
      <c r="E147" s="43">
        <f t="shared" ref="E147:K147" si="114">IF(E146="Closed",0,1)</f>
        <v>1</v>
      </c>
      <c r="F147" s="43">
        <f t="shared" si="114"/>
        <v>1</v>
      </c>
      <c r="G147" s="43">
        <f t="shared" si="114"/>
        <v>1</v>
      </c>
      <c r="H147" s="43">
        <f t="shared" si="114"/>
        <v>1</v>
      </c>
      <c r="I147" s="43">
        <f t="shared" si="114"/>
        <v>1</v>
      </c>
      <c r="J147" s="43">
        <f t="shared" si="114"/>
        <v>1</v>
      </c>
      <c r="K147" s="55">
        <f t="shared" si="114"/>
        <v>1</v>
      </c>
    </row>
    <row r="148" spans="2:13" x14ac:dyDescent="0.25">
      <c r="B148" s="50"/>
      <c r="C148" s="37" t="s">
        <v>166</v>
      </c>
      <c r="D148" s="37" t="s">
        <v>75</v>
      </c>
      <c r="E148" s="89">
        <f>+E131*E132+E136*E137+E141*E142</f>
        <v>55000</v>
      </c>
      <c r="F148" s="89">
        <f t="shared" ref="F148:K148" si="115">+F131*F132+F136*F137+F141*F142</f>
        <v>55000</v>
      </c>
      <c r="G148" s="89">
        <f t="shared" si="115"/>
        <v>55000</v>
      </c>
      <c r="H148" s="89">
        <f t="shared" si="115"/>
        <v>55000</v>
      </c>
      <c r="I148" s="89">
        <f t="shared" si="115"/>
        <v>125000</v>
      </c>
      <c r="J148" s="89">
        <f t="shared" si="115"/>
        <v>125000</v>
      </c>
      <c r="K148" s="90">
        <f t="shared" si="115"/>
        <v>60000</v>
      </c>
    </row>
    <row r="149" spans="2:13" x14ac:dyDescent="0.25">
      <c r="B149" s="50"/>
      <c r="C149" s="13"/>
      <c r="D149" s="13" t="s">
        <v>72</v>
      </c>
      <c r="E149" s="36">
        <f>E131*(E128+E134)+E136*(E128+E139)+E141*(E128+E144)</f>
        <v>35000</v>
      </c>
      <c r="F149" s="36">
        <f t="shared" ref="F149:K149" si="116">F131*(F128+F134)+F136*(F128+F139)+F141*(F128+F144)</f>
        <v>35000</v>
      </c>
      <c r="G149" s="36">
        <f t="shared" si="116"/>
        <v>35000</v>
      </c>
      <c r="H149" s="36">
        <f t="shared" si="116"/>
        <v>35000</v>
      </c>
      <c r="I149" s="36">
        <f t="shared" si="116"/>
        <v>82500</v>
      </c>
      <c r="J149" s="36">
        <f t="shared" si="116"/>
        <v>82500</v>
      </c>
      <c r="K149" s="49">
        <f t="shared" si="116"/>
        <v>35000</v>
      </c>
      <c r="M149" s="44"/>
    </row>
    <row r="150" spans="2:13" x14ac:dyDescent="0.25">
      <c r="B150" s="50"/>
      <c r="C150" s="13"/>
      <c r="D150" s="91" t="s">
        <v>155</v>
      </c>
      <c r="E150" s="89">
        <f>+E148-E149</f>
        <v>20000</v>
      </c>
      <c r="F150" s="89">
        <f t="shared" ref="F150" si="117">+F148-F149</f>
        <v>20000</v>
      </c>
      <c r="G150" s="89">
        <f t="shared" ref="G150" si="118">+G148-G149</f>
        <v>20000</v>
      </c>
      <c r="H150" s="89">
        <f t="shared" ref="H150" si="119">+H148-H149</f>
        <v>20000</v>
      </c>
      <c r="I150" s="89">
        <f t="shared" ref="I150" si="120">+I148-I149</f>
        <v>42500</v>
      </c>
      <c r="J150" s="89">
        <f t="shared" ref="J150" si="121">+J148-J149</f>
        <v>42500</v>
      </c>
      <c r="K150" s="90">
        <f t="shared" ref="K150" si="122">+K148-K149</f>
        <v>25000</v>
      </c>
    </row>
    <row r="151" spans="2:13" x14ac:dyDescent="0.25">
      <c r="B151" s="50"/>
      <c r="C151" s="13"/>
      <c r="D151" s="40" t="s">
        <v>56</v>
      </c>
      <c r="E151" s="36">
        <f>+E147*E127</f>
        <v>20000</v>
      </c>
      <c r="F151" s="36">
        <f t="shared" ref="F151:K151" si="123">+F147*F127</f>
        <v>20000</v>
      </c>
      <c r="G151" s="36">
        <f t="shared" si="123"/>
        <v>20000</v>
      </c>
      <c r="H151" s="36">
        <f t="shared" si="123"/>
        <v>20000</v>
      </c>
      <c r="I151" s="36">
        <f t="shared" si="123"/>
        <v>20000</v>
      </c>
      <c r="J151" s="36">
        <f t="shared" si="123"/>
        <v>20000</v>
      </c>
      <c r="K151" s="49">
        <f t="shared" si="123"/>
        <v>20000</v>
      </c>
    </row>
    <row r="152" spans="2:13" x14ac:dyDescent="0.25">
      <c r="B152" s="50"/>
      <c r="C152" s="13"/>
      <c r="D152" s="40" t="s">
        <v>86</v>
      </c>
      <c r="E152" s="36">
        <f>ABS((D147-E147)*E127*150%)</f>
        <v>0</v>
      </c>
      <c r="F152" s="36">
        <f t="shared" ref="F152:K152" si="124">ABS((E147-F147)*F127*150%)</f>
        <v>0</v>
      </c>
      <c r="G152" s="36">
        <f t="shared" si="124"/>
        <v>0</v>
      </c>
      <c r="H152" s="36">
        <f t="shared" si="124"/>
        <v>0</v>
      </c>
      <c r="I152" s="36">
        <f t="shared" si="124"/>
        <v>0</v>
      </c>
      <c r="J152" s="36">
        <f t="shared" si="124"/>
        <v>0</v>
      </c>
      <c r="K152" s="49">
        <f t="shared" si="124"/>
        <v>0</v>
      </c>
    </row>
    <row r="153" spans="2:13" x14ac:dyDescent="0.25">
      <c r="B153" s="50"/>
      <c r="C153" s="13"/>
      <c r="D153" s="91" t="s">
        <v>73</v>
      </c>
      <c r="E153" s="89">
        <f>+E150-E151-E152</f>
        <v>0</v>
      </c>
      <c r="F153" s="89">
        <f t="shared" ref="F153" si="125">+F150-F151-F152</f>
        <v>0</v>
      </c>
      <c r="G153" s="89">
        <f t="shared" ref="G153" si="126">+G150-G151-G152</f>
        <v>0</v>
      </c>
      <c r="H153" s="89">
        <f t="shared" ref="H153" si="127">+H150-H151-H152</f>
        <v>0</v>
      </c>
      <c r="I153" s="89">
        <f t="shared" ref="I153" si="128">+I150-I151-I152</f>
        <v>22500</v>
      </c>
      <c r="J153" s="89">
        <f t="shared" ref="J153" si="129">+J150-J151-J152</f>
        <v>22500</v>
      </c>
      <c r="K153" s="90">
        <f t="shared" ref="K153" si="130">+K150-K151-K152</f>
        <v>5000</v>
      </c>
    </row>
    <row r="154" spans="2:13" x14ac:dyDescent="0.25">
      <c r="B154" s="50"/>
      <c r="C154" s="13"/>
      <c r="D154" s="40"/>
      <c r="E154" s="36"/>
      <c r="F154" s="36"/>
      <c r="G154" s="36"/>
      <c r="H154" s="36"/>
      <c r="I154" s="36"/>
      <c r="J154" s="36"/>
      <c r="K154" s="49"/>
    </row>
    <row r="155" spans="2:13" x14ac:dyDescent="0.25">
      <c r="B155" s="50"/>
      <c r="C155" s="37" t="s">
        <v>167</v>
      </c>
      <c r="D155" s="37" t="s">
        <v>75</v>
      </c>
      <c r="E155" s="89">
        <f>+E133*E132+E138*E137+E143*E142</f>
        <v>0</v>
      </c>
      <c r="F155" s="89">
        <f>+F133*F132+F138*F137+F143*F142</f>
        <v>55000</v>
      </c>
      <c r="G155" s="89">
        <f t="shared" ref="G155:K155" si="131">+G133*G132+G138*G137+G143*G142</f>
        <v>55000</v>
      </c>
      <c r="H155" s="89">
        <f t="shared" si="131"/>
        <v>55000</v>
      </c>
      <c r="I155" s="89">
        <f t="shared" si="131"/>
        <v>55000</v>
      </c>
      <c r="J155" s="89">
        <f t="shared" si="131"/>
        <v>55000</v>
      </c>
      <c r="K155" s="90">
        <f t="shared" si="131"/>
        <v>60000</v>
      </c>
    </row>
    <row r="156" spans="2:13" x14ac:dyDescent="0.25">
      <c r="B156" s="50"/>
      <c r="C156" s="13"/>
      <c r="D156" s="13" t="s">
        <v>72</v>
      </c>
      <c r="E156" s="36">
        <f>E133*(E128+E134)+E138*(E128+E139)+E143*(E128+E144)</f>
        <v>0</v>
      </c>
      <c r="F156" s="36">
        <f t="shared" ref="F156:K156" si="132">F133*(F128+F134)+F138*(F128+F139)+F143*(F128+F144)</f>
        <v>35000</v>
      </c>
      <c r="G156" s="36">
        <f t="shared" si="132"/>
        <v>35000</v>
      </c>
      <c r="H156" s="36">
        <f t="shared" si="132"/>
        <v>35000</v>
      </c>
      <c r="I156" s="36">
        <f t="shared" si="132"/>
        <v>35000</v>
      </c>
      <c r="J156" s="36">
        <f t="shared" si="132"/>
        <v>35000</v>
      </c>
      <c r="K156" s="49">
        <f t="shared" si="132"/>
        <v>35000</v>
      </c>
    </row>
    <row r="157" spans="2:13" x14ac:dyDescent="0.25">
      <c r="B157" s="50"/>
      <c r="C157" s="13"/>
      <c r="D157" s="91" t="s">
        <v>155</v>
      </c>
      <c r="E157" s="89">
        <f>+E155-E156</f>
        <v>0</v>
      </c>
      <c r="F157" s="89">
        <f t="shared" ref="F157" si="133">+F155-F156</f>
        <v>20000</v>
      </c>
      <c r="G157" s="89">
        <f t="shared" ref="G157" si="134">+G155-G156</f>
        <v>20000</v>
      </c>
      <c r="H157" s="89">
        <f t="shared" ref="H157" si="135">+H155-H156</f>
        <v>20000</v>
      </c>
      <c r="I157" s="89">
        <f t="shared" ref="I157" si="136">+I155-I156</f>
        <v>20000</v>
      </c>
      <c r="J157" s="89">
        <f t="shared" ref="J157" si="137">+J155-J156</f>
        <v>20000</v>
      </c>
      <c r="K157" s="90">
        <f t="shared" ref="K157" si="138">+K155-K156</f>
        <v>25000</v>
      </c>
    </row>
    <row r="158" spans="2:13" x14ac:dyDescent="0.25">
      <c r="B158" s="50"/>
      <c r="C158" s="13"/>
      <c r="D158" s="40" t="s">
        <v>56</v>
      </c>
      <c r="E158" s="36">
        <f>+E147*E127</f>
        <v>20000</v>
      </c>
      <c r="F158" s="36">
        <f t="shared" ref="F158:K158" si="139">+F147*F127</f>
        <v>20000</v>
      </c>
      <c r="G158" s="36">
        <f t="shared" si="139"/>
        <v>20000</v>
      </c>
      <c r="H158" s="36">
        <f t="shared" si="139"/>
        <v>20000</v>
      </c>
      <c r="I158" s="36">
        <f t="shared" si="139"/>
        <v>20000</v>
      </c>
      <c r="J158" s="36">
        <f t="shared" si="139"/>
        <v>20000</v>
      </c>
      <c r="K158" s="49">
        <f t="shared" si="139"/>
        <v>20000</v>
      </c>
    </row>
    <row r="159" spans="2:13" x14ac:dyDescent="0.25">
      <c r="B159" s="50"/>
      <c r="C159" s="13"/>
      <c r="D159" s="40" t="s">
        <v>86</v>
      </c>
      <c r="E159" s="36">
        <f>ABS((D147-E147)*E127*150%)</f>
        <v>0</v>
      </c>
      <c r="F159" s="36">
        <f t="shared" ref="F159:K159" si="140">ABS((E147-F147)*F127*150%)</f>
        <v>0</v>
      </c>
      <c r="G159" s="36">
        <f t="shared" si="140"/>
        <v>0</v>
      </c>
      <c r="H159" s="36">
        <f t="shared" si="140"/>
        <v>0</v>
      </c>
      <c r="I159" s="36">
        <f t="shared" si="140"/>
        <v>0</v>
      </c>
      <c r="J159" s="36">
        <f t="shared" si="140"/>
        <v>0</v>
      </c>
      <c r="K159" s="49">
        <f t="shared" si="140"/>
        <v>0</v>
      </c>
    </row>
    <row r="160" spans="2:13" x14ac:dyDescent="0.25">
      <c r="B160" s="50"/>
      <c r="C160" s="13"/>
      <c r="D160" s="91" t="s">
        <v>73</v>
      </c>
      <c r="E160" s="89">
        <f>+E157-E158-E159</f>
        <v>-20000</v>
      </c>
      <c r="F160" s="89">
        <f t="shared" ref="F160" si="141">+F157-F158-F159</f>
        <v>0</v>
      </c>
      <c r="G160" s="89">
        <f t="shared" ref="G160" si="142">+G157-G158-G159</f>
        <v>0</v>
      </c>
      <c r="H160" s="89">
        <f t="shared" ref="H160" si="143">+H157-H158-H159</f>
        <v>0</v>
      </c>
      <c r="I160" s="89">
        <f t="shared" ref="I160" si="144">+I157-I158-I159</f>
        <v>0</v>
      </c>
      <c r="J160" s="89">
        <f t="shared" ref="J160" si="145">+J157-J158-J159</f>
        <v>0</v>
      </c>
      <c r="K160" s="90">
        <f t="shared" ref="K160" si="146">+K157-K158-K159</f>
        <v>5000</v>
      </c>
    </row>
    <row r="161" spans="2:11" x14ac:dyDescent="0.25">
      <c r="B161" s="50"/>
      <c r="C161" s="13"/>
      <c r="D161" s="40" t="s">
        <v>156</v>
      </c>
      <c r="E161" s="36"/>
      <c r="F161" s="36">
        <f>IF((F131+F136+F141)&gt;(F133+F138+F143),(MIN(F126,F131+F136+F141)-(F133+F138+F143))*F128*50%,0)</f>
        <v>0</v>
      </c>
      <c r="G161" s="36">
        <f t="shared" ref="G161:K161" si="147">IF((G131+G136+G141)&gt;(G133+G138+G143),(MIN(G126,G131+G136+G141)-(G133+G138+G143))*G128*50%,0)</f>
        <v>0</v>
      </c>
      <c r="H161" s="36">
        <f t="shared" si="147"/>
        <v>0</v>
      </c>
      <c r="I161" s="36">
        <f t="shared" si="147"/>
        <v>0</v>
      </c>
      <c r="J161" s="36">
        <f t="shared" si="147"/>
        <v>0</v>
      </c>
      <c r="K161" s="49">
        <f t="shared" si="147"/>
        <v>0</v>
      </c>
    </row>
    <row r="162" spans="2:11" x14ac:dyDescent="0.25">
      <c r="B162" s="50"/>
      <c r="C162" s="13"/>
      <c r="D162" s="40" t="s">
        <v>168</v>
      </c>
      <c r="E162" s="13"/>
      <c r="F162" s="13">
        <f>VLOOKUP($B127,'R1'!$B$112:$F$127,5,FALSE)</f>
        <v>0</v>
      </c>
      <c r="G162" s="13">
        <f>VLOOKUP($B127,'R2'!$B$112:$F$127,5,FALSE)</f>
        <v>0</v>
      </c>
      <c r="H162" s="13">
        <f>VLOOKUP($B127,'R3'!$B$112:$F$127,5,FALSE)</f>
        <v>0</v>
      </c>
      <c r="I162" s="13">
        <f>VLOOKUP($B127,'R4'!$B$112:$F$127,5,FALSE)</f>
        <v>0</v>
      </c>
      <c r="J162" s="13">
        <f>VLOOKUP($B127,'R5'!$B$112:$F$127,5,FALSE)</f>
        <v>0</v>
      </c>
      <c r="K162" s="51">
        <f>VLOOKUP($B127,'R6'!$B$112:$F$127,5,FALSE)</f>
        <v>0</v>
      </c>
    </row>
    <row r="163" spans="2:11" ht="15.75" thickBot="1" x14ac:dyDescent="0.3">
      <c r="B163" s="56"/>
      <c r="C163" s="57"/>
      <c r="D163" s="92" t="s">
        <v>73</v>
      </c>
      <c r="E163" s="93">
        <f>+E160-E161-E162</f>
        <v>-20000</v>
      </c>
      <c r="F163" s="93">
        <f t="shared" ref="F163" si="148">+F160-F161-F162</f>
        <v>0</v>
      </c>
      <c r="G163" s="93">
        <f t="shared" ref="G163" si="149">+G160-G161-G162</f>
        <v>0</v>
      </c>
      <c r="H163" s="93">
        <f t="shared" ref="H163" si="150">+H160-H161-H162</f>
        <v>0</v>
      </c>
      <c r="I163" s="93">
        <f t="shared" ref="I163" si="151">+I160-I161-I162</f>
        <v>0</v>
      </c>
      <c r="J163" s="93">
        <f t="shared" ref="J163" si="152">+J160-J161-J162</f>
        <v>0</v>
      </c>
      <c r="K163" s="94">
        <f t="shared" ref="K163" si="153">+K160-K161-K162</f>
        <v>5000</v>
      </c>
    </row>
    <row r="165" spans="2:11" ht="15.75" thickBot="1" x14ac:dyDescent="0.3"/>
    <row r="166" spans="2:11" x14ac:dyDescent="0.25">
      <c r="C166" s="60" t="s">
        <v>166</v>
      </c>
      <c r="D166" s="107" t="s">
        <v>75</v>
      </c>
      <c r="E166" s="100">
        <f>+E28+E68+E108+E148</f>
        <v>575000</v>
      </c>
      <c r="F166" s="100">
        <f t="shared" ref="F166:K166" si="154">+F28+F68+F108+F148</f>
        <v>487500</v>
      </c>
      <c r="G166" s="100">
        <f t="shared" si="154"/>
        <v>120000</v>
      </c>
      <c r="H166" s="100">
        <f t="shared" si="154"/>
        <v>120000</v>
      </c>
      <c r="I166" s="100">
        <f t="shared" si="154"/>
        <v>190000</v>
      </c>
      <c r="J166" s="100">
        <f t="shared" si="154"/>
        <v>577500</v>
      </c>
      <c r="K166" s="101">
        <f t="shared" si="154"/>
        <v>535000</v>
      </c>
    </row>
    <row r="167" spans="2:11" x14ac:dyDescent="0.25">
      <c r="C167" s="50"/>
      <c r="D167" s="13" t="s">
        <v>72</v>
      </c>
      <c r="E167" s="36">
        <f>+E29+E69+E109+E149</f>
        <v>290000</v>
      </c>
      <c r="F167" s="36">
        <f t="shared" ref="F167:K167" si="155">+F29+F69+F109+F149</f>
        <v>290000</v>
      </c>
      <c r="G167" s="36">
        <f t="shared" si="155"/>
        <v>80000</v>
      </c>
      <c r="H167" s="36">
        <f t="shared" si="155"/>
        <v>80000</v>
      </c>
      <c r="I167" s="36">
        <f t="shared" si="155"/>
        <v>127500</v>
      </c>
      <c r="J167" s="36">
        <f t="shared" si="155"/>
        <v>337500</v>
      </c>
      <c r="K167" s="49">
        <f t="shared" si="155"/>
        <v>275000</v>
      </c>
    </row>
    <row r="168" spans="2:11" x14ac:dyDescent="0.25">
      <c r="C168" s="50"/>
      <c r="D168" s="104" t="s">
        <v>155</v>
      </c>
      <c r="E168" s="95">
        <f t="shared" ref="E168:K171" si="156">+E30+E70+E110+E150</f>
        <v>285000</v>
      </c>
      <c r="F168" s="95">
        <f t="shared" si="156"/>
        <v>197500</v>
      </c>
      <c r="G168" s="95">
        <f t="shared" si="156"/>
        <v>40000</v>
      </c>
      <c r="H168" s="95">
        <f t="shared" si="156"/>
        <v>40000</v>
      </c>
      <c r="I168" s="95">
        <f t="shared" si="156"/>
        <v>62500</v>
      </c>
      <c r="J168" s="95">
        <f t="shared" si="156"/>
        <v>240000</v>
      </c>
      <c r="K168" s="96">
        <f t="shared" si="156"/>
        <v>260000</v>
      </c>
    </row>
    <row r="169" spans="2:11" x14ac:dyDescent="0.25">
      <c r="C169" s="50"/>
      <c r="D169" s="40" t="s">
        <v>56</v>
      </c>
      <c r="E169" s="36">
        <f t="shared" si="156"/>
        <v>157500</v>
      </c>
      <c r="F169" s="36">
        <f t="shared" si="156"/>
        <v>157500</v>
      </c>
      <c r="G169" s="36">
        <f t="shared" si="156"/>
        <v>157500</v>
      </c>
      <c r="H169" s="36">
        <f t="shared" si="156"/>
        <v>157500</v>
      </c>
      <c r="I169" s="36">
        <f t="shared" si="156"/>
        <v>157500</v>
      </c>
      <c r="J169" s="36">
        <f t="shared" si="156"/>
        <v>157500</v>
      </c>
      <c r="K169" s="49">
        <f t="shared" si="156"/>
        <v>157500</v>
      </c>
    </row>
    <row r="170" spans="2:11" x14ac:dyDescent="0.25">
      <c r="C170" s="50"/>
      <c r="D170" s="40" t="s">
        <v>86</v>
      </c>
      <c r="E170" s="36">
        <f t="shared" si="156"/>
        <v>0</v>
      </c>
      <c r="F170" s="36">
        <f t="shared" si="156"/>
        <v>0</v>
      </c>
      <c r="G170" s="36">
        <f t="shared" si="156"/>
        <v>0</v>
      </c>
      <c r="H170" s="36">
        <f t="shared" si="156"/>
        <v>0</v>
      </c>
      <c r="I170" s="36">
        <f t="shared" si="156"/>
        <v>0</v>
      </c>
      <c r="J170" s="36">
        <f t="shared" si="156"/>
        <v>0</v>
      </c>
      <c r="K170" s="49">
        <f t="shared" si="156"/>
        <v>0</v>
      </c>
    </row>
    <row r="171" spans="2:11" ht="15.75" thickBot="1" x14ac:dyDescent="0.3">
      <c r="C171" s="56"/>
      <c r="D171" s="106" t="s">
        <v>73</v>
      </c>
      <c r="E171" s="58">
        <f t="shared" si="156"/>
        <v>127500</v>
      </c>
      <c r="F171" s="58">
        <f t="shared" si="156"/>
        <v>40000</v>
      </c>
      <c r="G171" s="58">
        <f t="shared" si="156"/>
        <v>-117500</v>
      </c>
      <c r="H171" s="58">
        <f t="shared" si="156"/>
        <v>-117500</v>
      </c>
      <c r="I171" s="58">
        <f t="shared" si="156"/>
        <v>-95000</v>
      </c>
      <c r="J171" s="58">
        <f t="shared" si="156"/>
        <v>82500</v>
      </c>
      <c r="K171" s="59">
        <f t="shared" si="156"/>
        <v>102500</v>
      </c>
    </row>
    <row r="173" spans="2:11" ht="15.75" thickBot="1" x14ac:dyDescent="0.3"/>
    <row r="174" spans="2:11" x14ac:dyDescent="0.25">
      <c r="C174" s="99" t="s">
        <v>167</v>
      </c>
      <c r="D174" s="107" t="s">
        <v>75</v>
      </c>
      <c r="E174" s="100">
        <f t="shared" ref="E174:K182" si="157">+E35+E75+E115+E155</f>
        <v>520000</v>
      </c>
      <c r="F174" s="100">
        <f t="shared" si="157"/>
        <v>425000</v>
      </c>
      <c r="G174" s="100">
        <f t="shared" si="157"/>
        <v>120000</v>
      </c>
      <c r="H174" s="100">
        <f t="shared" si="157"/>
        <v>120000</v>
      </c>
      <c r="I174" s="100">
        <f t="shared" si="157"/>
        <v>120000</v>
      </c>
      <c r="J174" s="100">
        <f t="shared" si="157"/>
        <v>507500</v>
      </c>
      <c r="K174" s="101">
        <f t="shared" si="157"/>
        <v>317500</v>
      </c>
    </row>
    <row r="175" spans="2:11" x14ac:dyDescent="0.25">
      <c r="C175" s="50"/>
      <c r="D175" s="13" t="s">
        <v>72</v>
      </c>
      <c r="E175" s="36">
        <f t="shared" si="157"/>
        <v>255000</v>
      </c>
      <c r="F175" s="36">
        <f t="shared" si="157"/>
        <v>260000</v>
      </c>
      <c r="G175" s="36">
        <f t="shared" si="157"/>
        <v>290000</v>
      </c>
      <c r="H175" s="36">
        <f t="shared" si="157"/>
        <v>290000</v>
      </c>
      <c r="I175" s="36">
        <f t="shared" si="157"/>
        <v>290000</v>
      </c>
      <c r="J175" s="36">
        <f t="shared" si="157"/>
        <v>290000</v>
      </c>
      <c r="K175" s="49">
        <f t="shared" si="157"/>
        <v>185000</v>
      </c>
    </row>
    <row r="176" spans="2:11" x14ac:dyDescent="0.25">
      <c r="C176" s="50"/>
      <c r="D176" s="104" t="s">
        <v>155</v>
      </c>
      <c r="E176" s="95">
        <f t="shared" si="157"/>
        <v>265000</v>
      </c>
      <c r="F176" s="95">
        <f t="shared" si="157"/>
        <v>165000</v>
      </c>
      <c r="G176" s="95">
        <f t="shared" si="157"/>
        <v>-170000</v>
      </c>
      <c r="H176" s="95">
        <f t="shared" si="157"/>
        <v>-170000</v>
      </c>
      <c r="I176" s="95">
        <f t="shared" si="157"/>
        <v>-170000</v>
      </c>
      <c r="J176" s="95">
        <f t="shared" si="157"/>
        <v>217500</v>
      </c>
      <c r="K176" s="96">
        <f t="shared" si="157"/>
        <v>132500</v>
      </c>
    </row>
    <row r="177" spans="3:11" x14ac:dyDescent="0.25">
      <c r="C177" s="50"/>
      <c r="D177" s="40" t="s">
        <v>56</v>
      </c>
      <c r="E177" s="36">
        <f t="shared" si="157"/>
        <v>157500</v>
      </c>
      <c r="F177" s="36">
        <f t="shared" si="157"/>
        <v>157500</v>
      </c>
      <c r="G177" s="36">
        <f t="shared" si="157"/>
        <v>157500</v>
      </c>
      <c r="H177" s="36">
        <f t="shared" si="157"/>
        <v>157500</v>
      </c>
      <c r="I177" s="36">
        <f t="shared" si="157"/>
        <v>157500</v>
      </c>
      <c r="J177" s="36">
        <f t="shared" si="157"/>
        <v>157500</v>
      </c>
      <c r="K177" s="49">
        <f t="shared" si="157"/>
        <v>157500</v>
      </c>
    </row>
    <row r="178" spans="3:11" x14ac:dyDescent="0.25">
      <c r="C178" s="50"/>
      <c r="D178" s="40" t="s">
        <v>86</v>
      </c>
      <c r="E178" s="36">
        <f t="shared" si="157"/>
        <v>0</v>
      </c>
      <c r="F178" s="36">
        <f t="shared" si="157"/>
        <v>0</v>
      </c>
      <c r="G178" s="36">
        <f t="shared" si="157"/>
        <v>0</v>
      </c>
      <c r="H178" s="36">
        <f t="shared" si="157"/>
        <v>0</v>
      </c>
      <c r="I178" s="36">
        <f t="shared" si="157"/>
        <v>0</v>
      </c>
      <c r="J178" s="36">
        <f t="shared" si="157"/>
        <v>0</v>
      </c>
      <c r="K178" s="49">
        <f t="shared" si="157"/>
        <v>0</v>
      </c>
    </row>
    <row r="179" spans="3:11" x14ac:dyDescent="0.25">
      <c r="C179" s="50"/>
      <c r="D179" s="104" t="s">
        <v>73</v>
      </c>
      <c r="E179" s="95">
        <f t="shared" si="157"/>
        <v>107500</v>
      </c>
      <c r="F179" s="95">
        <f t="shared" si="157"/>
        <v>7500</v>
      </c>
      <c r="G179" s="95">
        <f t="shared" si="157"/>
        <v>-327500</v>
      </c>
      <c r="H179" s="95">
        <f t="shared" si="157"/>
        <v>-327500</v>
      </c>
      <c r="I179" s="95">
        <f t="shared" si="157"/>
        <v>-327500</v>
      </c>
      <c r="J179" s="95">
        <f t="shared" si="157"/>
        <v>60000</v>
      </c>
      <c r="K179" s="96">
        <f t="shared" si="157"/>
        <v>-25000</v>
      </c>
    </row>
    <row r="180" spans="3:11" x14ac:dyDescent="0.25">
      <c r="C180" s="50"/>
      <c r="D180" s="40" t="s">
        <v>156</v>
      </c>
      <c r="E180" s="36">
        <f t="shared" si="157"/>
        <v>0</v>
      </c>
      <c r="F180" s="36">
        <f t="shared" si="157"/>
        <v>15000</v>
      </c>
      <c r="G180" s="36">
        <f t="shared" si="157"/>
        <v>0</v>
      </c>
      <c r="H180" s="36">
        <f t="shared" si="157"/>
        <v>0</v>
      </c>
      <c r="I180" s="36">
        <f t="shared" si="157"/>
        <v>0</v>
      </c>
      <c r="J180" s="36">
        <f t="shared" si="157"/>
        <v>0</v>
      </c>
      <c r="K180" s="49">
        <f t="shared" si="157"/>
        <v>45000</v>
      </c>
    </row>
    <row r="181" spans="3:11" x14ac:dyDescent="0.25">
      <c r="C181" s="50"/>
      <c r="D181" s="40" t="s">
        <v>168</v>
      </c>
      <c r="E181" s="36">
        <f t="shared" si="157"/>
        <v>0</v>
      </c>
      <c r="F181" s="36">
        <f t="shared" si="157"/>
        <v>0</v>
      </c>
      <c r="G181" s="36">
        <f t="shared" si="157"/>
        <v>0</v>
      </c>
      <c r="H181" s="36">
        <f t="shared" si="157"/>
        <v>0</v>
      </c>
      <c r="I181" s="36">
        <f t="shared" si="157"/>
        <v>0</v>
      </c>
      <c r="J181" s="36">
        <f t="shared" si="157"/>
        <v>0</v>
      </c>
      <c r="K181" s="49">
        <f t="shared" si="157"/>
        <v>0</v>
      </c>
    </row>
    <row r="182" spans="3:11" ht="15.75" thickBot="1" x14ac:dyDescent="0.3">
      <c r="C182" s="56"/>
      <c r="D182" s="108" t="s">
        <v>73</v>
      </c>
      <c r="E182" s="102">
        <f t="shared" si="157"/>
        <v>107500</v>
      </c>
      <c r="F182" s="102">
        <f t="shared" si="157"/>
        <v>-7500</v>
      </c>
      <c r="G182" s="102">
        <f t="shared" si="157"/>
        <v>-327500</v>
      </c>
      <c r="H182" s="102">
        <f t="shared" si="157"/>
        <v>-327500</v>
      </c>
      <c r="I182" s="102">
        <f t="shared" si="157"/>
        <v>-327500</v>
      </c>
      <c r="J182" s="102">
        <f t="shared" si="157"/>
        <v>60000</v>
      </c>
      <c r="K182" s="103">
        <f t="shared" si="157"/>
        <v>-70000</v>
      </c>
    </row>
    <row r="184" spans="3:11" ht="15.75" thickBot="1" x14ac:dyDescent="0.3"/>
    <row r="185" spans="3:11" x14ac:dyDescent="0.25">
      <c r="C185" s="99" t="s">
        <v>167</v>
      </c>
      <c r="D185" s="105" t="s">
        <v>77</v>
      </c>
      <c r="E185" s="46"/>
      <c r="F185" s="46"/>
      <c r="G185" s="46"/>
      <c r="H185" s="46"/>
      <c r="I185" s="46"/>
      <c r="J185" s="46"/>
      <c r="K185" s="47"/>
    </row>
    <row r="186" spans="3:11" x14ac:dyDescent="0.25">
      <c r="C186" s="50"/>
      <c r="D186" s="13" t="s">
        <v>78</v>
      </c>
      <c r="E186" s="13">
        <v>0</v>
      </c>
      <c r="F186" s="36">
        <f>+E188</f>
        <v>107500</v>
      </c>
      <c r="G186" s="36">
        <f t="shared" ref="G186:J186" si="158">+F188</f>
        <v>100000</v>
      </c>
      <c r="H186" s="36">
        <f t="shared" si="158"/>
        <v>-227500</v>
      </c>
      <c r="I186" s="36">
        <f t="shared" si="158"/>
        <v>-555000</v>
      </c>
      <c r="J186" s="36">
        <f t="shared" si="158"/>
        <v>-882500</v>
      </c>
      <c r="K186" s="49">
        <f>+J188</f>
        <v>-822500</v>
      </c>
    </row>
    <row r="187" spans="3:11" x14ac:dyDescent="0.25">
      <c r="C187" s="50"/>
      <c r="D187" s="13" t="s">
        <v>79</v>
      </c>
      <c r="E187" s="36">
        <f t="shared" ref="E187:K187" si="159">+E182</f>
        <v>107500</v>
      </c>
      <c r="F187" s="36">
        <f t="shared" si="159"/>
        <v>-7500</v>
      </c>
      <c r="G187" s="36">
        <f t="shared" si="159"/>
        <v>-327500</v>
      </c>
      <c r="H187" s="36">
        <f t="shared" si="159"/>
        <v>-327500</v>
      </c>
      <c r="I187" s="36">
        <f t="shared" si="159"/>
        <v>-327500</v>
      </c>
      <c r="J187" s="36">
        <f t="shared" si="159"/>
        <v>60000</v>
      </c>
      <c r="K187" s="49">
        <f t="shared" si="159"/>
        <v>-70000</v>
      </c>
    </row>
    <row r="188" spans="3:11" ht="15.75" thickBot="1" x14ac:dyDescent="0.3">
      <c r="C188" s="56"/>
      <c r="D188" s="109" t="s">
        <v>80</v>
      </c>
      <c r="E188" s="58">
        <f>+E186+E187</f>
        <v>107500</v>
      </c>
      <c r="F188" s="58">
        <f t="shared" ref="F188:K188" si="160">+F186+F187</f>
        <v>100000</v>
      </c>
      <c r="G188" s="58">
        <f t="shared" si="160"/>
        <v>-227500</v>
      </c>
      <c r="H188" s="58">
        <f t="shared" si="160"/>
        <v>-555000</v>
      </c>
      <c r="I188" s="58">
        <f t="shared" si="160"/>
        <v>-882500</v>
      </c>
      <c r="J188" s="58">
        <f t="shared" si="160"/>
        <v>-822500</v>
      </c>
      <c r="K188" s="59">
        <f t="shared" si="160"/>
        <v>-892500</v>
      </c>
    </row>
  </sheetData>
  <pageMargins left="0.7" right="0.7" top="0.75" bottom="0.75" header="0.3" footer="0.3"/>
  <customProperties>
    <customPr name="_pios_id" r:id="rId1"/>
  </customPropertie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Lists!$D$3:$D$4</xm:f>
          </x14:formula1>
          <xm:sqref>E106:K106 E26:K26 E66:K66 E146:K146</xm:sqref>
        </x14:dataValidation>
        <x14:dataValidation type="list" allowBlank="1" showInputMessage="1" showErrorMessage="1">
          <x14:formula1>
            <xm:f>Lists!$B$3:$B$5</xm:f>
          </x14:formula1>
          <xm:sqref>C11 C16 C21 C141 C101 C96 C91 C56 C51 C131 C136 C61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C000"/>
  </sheetPr>
  <dimension ref="B2:M188"/>
  <sheetViews>
    <sheetView topLeftCell="A157" workbookViewId="0">
      <selection activeCell="F93" sqref="F93"/>
    </sheetView>
  </sheetViews>
  <sheetFormatPr defaultRowHeight="15" x14ac:dyDescent="0.25"/>
  <cols>
    <col min="1" max="1" width="2.85546875" customWidth="1"/>
    <col min="2" max="2" width="11.28515625" bestFit="1" customWidth="1"/>
    <col min="3" max="3" width="9.42578125" customWidth="1"/>
    <col min="4" max="4" width="15.7109375" customWidth="1"/>
    <col min="5" max="5" width="11.85546875" customWidth="1"/>
  </cols>
  <sheetData>
    <row r="2" spans="2:13" x14ac:dyDescent="0.25">
      <c r="B2" s="15" t="s">
        <v>68</v>
      </c>
      <c r="C2" s="15"/>
      <c r="D2" s="15"/>
      <c r="E2" s="15" t="s">
        <v>69</v>
      </c>
      <c r="F2" s="15">
        <v>3</v>
      </c>
      <c r="G2" s="15"/>
      <c r="H2" s="15"/>
      <c r="I2" s="15"/>
      <c r="J2" s="15"/>
      <c r="K2" s="15"/>
      <c r="M2" t="s">
        <v>97</v>
      </c>
    </row>
    <row r="4" spans="2:13" ht="15.75" thickBot="1" x14ac:dyDescent="0.3">
      <c r="E4" t="s">
        <v>74</v>
      </c>
    </row>
    <row r="5" spans="2:13" x14ac:dyDescent="0.25">
      <c r="B5" s="45"/>
      <c r="C5" s="46"/>
      <c r="D5" s="46"/>
      <c r="E5" s="46">
        <v>0</v>
      </c>
      <c r="F5" s="46">
        <v>1</v>
      </c>
      <c r="G5" s="46">
        <v>2</v>
      </c>
      <c r="H5" s="46">
        <v>3</v>
      </c>
      <c r="I5" s="46">
        <v>4</v>
      </c>
      <c r="J5" s="46">
        <v>5</v>
      </c>
      <c r="K5" s="47">
        <v>6</v>
      </c>
    </row>
    <row r="6" spans="2:13" x14ac:dyDescent="0.25">
      <c r="B6" s="48" t="s">
        <v>71</v>
      </c>
      <c r="C6" s="37" t="s">
        <v>70</v>
      </c>
      <c r="D6" s="13" t="s">
        <v>4</v>
      </c>
      <c r="E6" s="36">
        <f>+'Market information'!E9</f>
        <v>50</v>
      </c>
      <c r="F6" s="36">
        <f>+E6</f>
        <v>50</v>
      </c>
      <c r="G6" s="36">
        <f t="shared" ref="G6:K6" si="0">+F6</f>
        <v>50</v>
      </c>
      <c r="H6" s="36">
        <f t="shared" si="0"/>
        <v>50</v>
      </c>
      <c r="I6" s="36">
        <f t="shared" si="0"/>
        <v>50</v>
      </c>
      <c r="J6" s="36">
        <f t="shared" si="0"/>
        <v>50</v>
      </c>
      <c r="K6" s="49">
        <f t="shared" si="0"/>
        <v>50</v>
      </c>
    </row>
    <row r="7" spans="2:13" x14ac:dyDescent="0.25">
      <c r="B7" s="48" t="s">
        <v>39</v>
      </c>
      <c r="C7" s="37" t="s">
        <v>0</v>
      </c>
      <c r="D7" s="13" t="s">
        <v>56</v>
      </c>
      <c r="E7" s="38">
        <f>+'Market information'!E12</f>
        <v>25000</v>
      </c>
      <c r="F7" s="36">
        <f t="shared" ref="F7:K8" si="1">+E7</f>
        <v>25000</v>
      </c>
      <c r="G7" s="36">
        <f t="shared" si="1"/>
        <v>25000</v>
      </c>
      <c r="H7" s="36">
        <f t="shared" si="1"/>
        <v>25000</v>
      </c>
      <c r="I7" s="36">
        <f t="shared" si="1"/>
        <v>25000</v>
      </c>
      <c r="J7" s="36">
        <f t="shared" si="1"/>
        <v>25000</v>
      </c>
      <c r="K7" s="49">
        <f t="shared" si="1"/>
        <v>25000</v>
      </c>
    </row>
    <row r="8" spans="2:13" x14ac:dyDescent="0.25">
      <c r="B8" s="50"/>
      <c r="C8" s="13"/>
      <c r="D8" s="13" t="s">
        <v>72</v>
      </c>
      <c r="E8" s="36">
        <f>+'Market information'!E13</f>
        <v>900</v>
      </c>
      <c r="F8" s="36">
        <f t="shared" si="1"/>
        <v>900</v>
      </c>
      <c r="G8" s="36">
        <f t="shared" si="1"/>
        <v>900</v>
      </c>
      <c r="H8" s="36">
        <f t="shared" si="1"/>
        <v>900</v>
      </c>
      <c r="I8" s="36">
        <f t="shared" si="1"/>
        <v>900</v>
      </c>
      <c r="J8" s="36">
        <f t="shared" si="1"/>
        <v>900</v>
      </c>
      <c r="K8" s="49">
        <f t="shared" si="1"/>
        <v>900</v>
      </c>
    </row>
    <row r="9" spans="2:13" x14ac:dyDescent="0.25">
      <c r="B9" s="50"/>
      <c r="C9" s="13"/>
      <c r="D9" s="40" t="s">
        <v>154</v>
      </c>
      <c r="E9" s="36">
        <f>(E7+E8*MIN(E11+E16+E21,E6))/MIN(E11+E16+E21,E6)</f>
        <v>1400</v>
      </c>
      <c r="F9" s="36">
        <f t="shared" ref="F9:J9" si="2">(F7+F8*MIN(F11+F16+F21,F6))/MIN(F11+F16+F21,F6)</f>
        <v>1400</v>
      </c>
      <c r="G9" s="36">
        <f t="shared" si="2"/>
        <v>1400</v>
      </c>
      <c r="H9" s="36">
        <f t="shared" si="2"/>
        <v>1400</v>
      </c>
      <c r="I9" s="36">
        <f t="shared" si="2"/>
        <v>1400</v>
      </c>
      <c r="J9" s="36">
        <f t="shared" si="2"/>
        <v>1400</v>
      </c>
      <c r="K9" s="49">
        <f>(K7+K8*MIN(K11+K16+K21,K6))/MIN(K11+K16+K21,K6)</f>
        <v>1400</v>
      </c>
    </row>
    <row r="10" spans="2:13" ht="7.5" customHeight="1" x14ac:dyDescent="0.25">
      <c r="B10" s="50"/>
      <c r="C10" s="13"/>
      <c r="D10" s="13"/>
      <c r="E10" s="36"/>
      <c r="F10" s="13"/>
      <c r="G10" s="13"/>
      <c r="H10" s="13"/>
      <c r="I10" s="13"/>
      <c r="J10" s="13"/>
      <c r="K10" s="51"/>
    </row>
    <row r="11" spans="2:13" x14ac:dyDescent="0.25">
      <c r="B11" s="50"/>
      <c r="C11" s="39" t="s">
        <v>0</v>
      </c>
      <c r="D11" s="13" t="s">
        <v>52</v>
      </c>
      <c r="E11" s="36">
        <f>+'Market information'!E10</f>
        <v>50</v>
      </c>
      <c r="F11" s="39">
        <v>50</v>
      </c>
      <c r="G11" s="39">
        <v>50</v>
      </c>
      <c r="H11" s="39">
        <v>50</v>
      </c>
      <c r="I11" s="39">
        <v>50</v>
      </c>
      <c r="J11" s="39">
        <v>50</v>
      </c>
      <c r="K11" s="52">
        <v>50</v>
      </c>
      <c r="M11" t="str">
        <f>CONCATENATE($F$2," - ",$B$7," - ",C11)</f>
        <v>3 - EU3 - EU</v>
      </c>
    </row>
    <row r="12" spans="2:13" x14ac:dyDescent="0.25">
      <c r="B12" s="50"/>
      <c r="C12" s="13"/>
      <c r="D12" s="13" t="s">
        <v>6</v>
      </c>
      <c r="E12" s="36">
        <f>+'Market information'!M11</f>
        <v>1550</v>
      </c>
      <c r="F12" s="39">
        <v>1400</v>
      </c>
      <c r="G12" s="39">
        <v>1400</v>
      </c>
      <c r="H12" s="39">
        <v>1400</v>
      </c>
      <c r="I12" s="39">
        <v>1400</v>
      </c>
      <c r="J12" s="39">
        <v>1400</v>
      </c>
      <c r="K12" s="52">
        <v>1350</v>
      </c>
    </row>
    <row r="13" spans="2:13" x14ac:dyDescent="0.25">
      <c r="B13" s="50"/>
      <c r="C13" s="13"/>
      <c r="D13" s="40" t="s">
        <v>158</v>
      </c>
      <c r="E13" s="36">
        <v>50</v>
      </c>
      <c r="F13" s="67">
        <f>IFERROR(VLOOKUP(M14,'R1'!$B$63:$F$108,5,FALSE),0)</f>
        <v>50</v>
      </c>
      <c r="G13" s="67">
        <f>IFERROR(VLOOKUP(M14,'R2'!$B$63:$F$108,5,FALSE),0)</f>
        <v>25</v>
      </c>
      <c r="H13" s="67">
        <f>IFERROR(VLOOKUP(M14,'R3'!$B$63:$F$108,5,FALSE),0)</f>
        <v>25</v>
      </c>
      <c r="I13" s="67">
        <f>IFERROR(VLOOKUP(M14,'R4'!$B$63:$F$108,5,FALSE),0)</f>
        <v>19</v>
      </c>
      <c r="J13" s="67">
        <f>IFERROR(VLOOKUP(M14,'R5'!$B$63:$F$108,5,FALSE),0)</f>
        <v>25</v>
      </c>
      <c r="K13" s="68">
        <f>IFERROR(VLOOKUP(M14,'R6'!$B$63:$F$108,5,FALSE),0)</f>
        <v>50</v>
      </c>
    </row>
    <row r="14" spans="2:13" x14ac:dyDescent="0.25">
      <c r="B14" s="50"/>
      <c r="C14" s="13"/>
      <c r="D14" s="40" t="s">
        <v>82</v>
      </c>
      <c r="E14" s="36">
        <f>IF($C11&lt;&gt;"",HLOOKUP($C11,'Market information'!$C$46:$E$49,2,FALSE),0)</f>
        <v>0</v>
      </c>
      <c r="F14" s="36">
        <f>IF($C11&lt;&gt;"",HLOOKUP($C11,'Market information'!$C$46:$E$49,2,FALSE),0)</f>
        <v>0</v>
      </c>
      <c r="G14" s="36">
        <f>IF($C11&lt;&gt;"",HLOOKUP($C11,'Market information'!$C$46:$E$49,2,FALSE),0)</f>
        <v>0</v>
      </c>
      <c r="H14" s="36">
        <f>IF($C11&lt;&gt;"",HLOOKUP($C11,'Market information'!$C$46:$E$49,2,FALSE),0)</f>
        <v>0</v>
      </c>
      <c r="I14" s="36">
        <f>IF($C11&lt;&gt;"",HLOOKUP($C11,'Market information'!$C$46:$E$49,2,FALSE),0)</f>
        <v>0</v>
      </c>
      <c r="J14" s="36">
        <f>IF($C11&lt;&gt;"",HLOOKUP($C11,'Market information'!$C$46:$E$49,2,FALSE),0)</f>
        <v>0</v>
      </c>
      <c r="K14" s="49">
        <f>IF($C11&lt;&gt;"",HLOOKUP($C11,'Market information'!$C$46:$E$49,2,FALSE),0)</f>
        <v>0</v>
      </c>
      <c r="M14" t="str">
        <f>CONCATENATE($F$2," - ",$B$7," - ",C11)</f>
        <v>3 - EU3 - EU</v>
      </c>
    </row>
    <row r="15" spans="2:13" ht="7.5" customHeight="1" x14ac:dyDescent="0.25">
      <c r="B15" s="50"/>
      <c r="C15" s="13"/>
      <c r="D15" s="13"/>
      <c r="E15" s="36"/>
      <c r="F15" s="13"/>
      <c r="G15" s="13"/>
      <c r="H15" s="13"/>
      <c r="I15" s="13"/>
      <c r="J15" s="13"/>
      <c r="K15" s="51"/>
    </row>
    <row r="16" spans="2:13" x14ac:dyDescent="0.25">
      <c r="B16" s="50"/>
      <c r="C16" s="39"/>
      <c r="D16" s="13" t="s">
        <v>52</v>
      </c>
      <c r="E16" s="36">
        <v>0</v>
      </c>
      <c r="F16" s="39"/>
      <c r="G16" s="39"/>
      <c r="H16" s="39"/>
      <c r="I16" s="39"/>
      <c r="J16" s="39"/>
      <c r="K16" s="52"/>
    </row>
    <row r="17" spans="2:13" x14ac:dyDescent="0.25">
      <c r="B17" s="50"/>
      <c r="C17" s="13"/>
      <c r="D17" s="13" t="s">
        <v>6</v>
      </c>
      <c r="E17" s="36">
        <v>0</v>
      </c>
      <c r="F17" s="39"/>
      <c r="G17" s="39"/>
      <c r="H17" s="39"/>
      <c r="I17" s="39"/>
      <c r="J17" s="39"/>
      <c r="K17" s="52"/>
    </row>
    <row r="18" spans="2:13" x14ac:dyDescent="0.25">
      <c r="B18" s="50"/>
      <c r="C18" s="13"/>
      <c r="D18" s="40" t="s">
        <v>158</v>
      </c>
      <c r="E18" s="36">
        <v>0</v>
      </c>
      <c r="F18" s="67">
        <f>IFERROR(VLOOKUP(M19,'R1'!$B$63:$F$108,5,FALSE),0)</f>
        <v>0</v>
      </c>
      <c r="G18" s="67">
        <f>IFERROR(VLOOKUP(M19,'R2'!$B$63:$F$108,5,FALSE),0)</f>
        <v>0</v>
      </c>
      <c r="H18" s="67">
        <f>IFERROR(VLOOKUP(M19,'R3'!$B$63:$F$108,5,FALSE),0)</f>
        <v>0</v>
      </c>
      <c r="I18" s="67">
        <f>IFERROR(VLOOKUP(M19,'R4'!$B$63:$F$108,5,FALSE),0)</f>
        <v>0</v>
      </c>
      <c r="J18" s="67">
        <f>IFERROR(VLOOKUP(M19,'R5'!$B$63:$F$108,5,FALSE),0)</f>
        <v>0</v>
      </c>
      <c r="K18" s="68">
        <f>IFERROR(VLOOKUP(M19,'R6'!$B$63:$F$108,5,FALSE),0)</f>
        <v>0</v>
      </c>
    </row>
    <row r="19" spans="2:13" x14ac:dyDescent="0.25">
      <c r="B19" s="50"/>
      <c r="C19" s="13"/>
      <c r="D19" s="40" t="s">
        <v>82</v>
      </c>
      <c r="E19" s="36">
        <f>IF($C16&lt;&gt;"",HLOOKUP($C16,'Market information'!$C$46:$E$49,2,FALSE),0)</f>
        <v>0</v>
      </c>
      <c r="F19" s="36">
        <f>IF($C16&lt;&gt;"",HLOOKUP($C16,'Market information'!$C$46:$E$49,2,FALSE),0)</f>
        <v>0</v>
      </c>
      <c r="G19" s="36">
        <f>IF($C16&lt;&gt;"",HLOOKUP($C16,'Market information'!$C$46:$E$49,2,FALSE),0)</f>
        <v>0</v>
      </c>
      <c r="H19" s="36">
        <f>IF($C16&lt;&gt;"",HLOOKUP($C16,'Market information'!$C$46:$E$49,2,FALSE),0)</f>
        <v>0</v>
      </c>
      <c r="I19" s="36">
        <f>IF($C16&lt;&gt;"",HLOOKUP($C16,'Market information'!$C$46:$E$49,2,FALSE),0)</f>
        <v>0</v>
      </c>
      <c r="J19" s="36">
        <f>IF($C16&lt;&gt;"",HLOOKUP($C16,'Market information'!$C$46:$E$49,2,FALSE),0)</f>
        <v>0</v>
      </c>
      <c r="K19" s="49">
        <f>IF($C16&lt;&gt;"",HLOOKUP($C16,'Market information'!$C$46:$E$49,2,FALSE),0)</f>
        <v>0</v>
      </c>
      <c r="M19" t="str">
        <f>CONCATENATE($F$2," - ",$B$7," - ",C16)</f>
        <v xml:space="preserve">3 - EU3 - </v>
      </c>
    </row>
    <row r="20" spans="2:13" ht="7.5" customHeight="1" x14ac:dyDescent="0.25">
      <c r="B20" s="50"/>
      <c r="C20" s="13"/>
      <c r="D20" s="13"/>
      <c r="E20" s="36"/>
      <c r="F20" s="13"/>
      <c r="G20" s="13"/>
      <c r="H20" s="13"/>
      <c r="I20" s="13"/>
      <c r="J20" s="13"/>
      <c r="K20" s="51"/>
    </row>
    <row r="21" spans="2:13" x14ac:dyDescent="0.25">
      <c r="B21" s="50"/>
      <c r="C21" s="39"/>
      <c r="D21" s="13" t="s">
        <v>52</v>
      </c>
      <c r="E21" s="36">
        <v>0</v>
      </c>
      <c r="F21" s="39"/>
      <c r="G21" s="39"/>
      <c r="H21" s="39"/>
      <c r="I21" s="39"/>
      <c r="J21" s="39"/>
      <c r="K21" s="52"/>
    </row>
    <row r="22" spans="2:13" x14ac:dyDescent="0.25">
      <c r="B22" s="50"/>
      <c r="C22" s="13"/>
      <c r="D22" s="13" t="s">
        <v>6</v>
      </c>
      <c r="E22" s="36">
        <v>0</v>
      </c>
      <c r="F22" s="39"/>
      <c r="G22" s="39"/>
      <c r="H22" s="39"/>
      <c r="I22" s="39"/>
      <c r="J22" s="39"/>
      <c r="K22" s="52"/>
    </row>
    <row r="23" spans="2:13" x14ac:dyDescent="0.25">
      <c r="B23" s="50"/>
      <c r="C23" s="13"/>
      <c r="D23" s="40" t="s">
        <v>158</v>
      </c>
      <c r="E23" s="36">
        <v>0</v>
      </c>
      <c r="F23" s="67">
        <f>IFERROR(VLOOKUP(M24,'R1'!$B$63:$F$108,5,FALSE),0)</f>
        <v>0</v>
      </c>
      <c r="G23" s="67">
        <f>IFERROR(VLOOKUP(M24,'R2'!$B$63:$F$108,5,FALSE),0)</f>
        <v>0</v>
      </c>
      <c r="H23" s="67">
        <f>IFERROR(VLOOKUP(M24,'R3'!$B$63:$F$108,5,FALSE),0)</f>
        <v>0</v>
      </c>
      <c r="I23" s="67">
        <f>IFERROR(VLOOKUP(M24,'R4'!$B$63:$F$108,5,FALSE),0)</f>
        <v>0</v>
      </c>
      <c r="J23" s="67">
        <f>IFERROR(VLOOKUP(M24,'R5'!$B$63:$F$108,5,FALSE),0)</f>
        <v>0</v>
      </c>
      <c r="K23" s="68">
        <f>IFERROR(VLOOKUP(M24,'R6'!$B$63:$F$108,5,FALSE),0)</f>
        <v>0</v>
      </c>
    </row>
    <row r="24" spans="2:13" x14ac:dyDescent="0.25">
      <c r="B24" s="50"/>
      <c r="C24" s="13"/>
      <c r="D24" s="40" t="s">
        <v>82</v>
      </c>
      <c r="E24" s="36">
        <f>IF($C21&lt;&gt;"",HLOOKUP($C21,'Market information'!$C$46:$E$49,2,FALSE),0)</f>
        <v>0</v>
      </c>
      <c r="F24" s="36">
        <f>IF($C21&lt;&gt;"",HLOOKUP($C21,'Market information'!$C$46:$E$49,2,FALSE),0)</f>
        <v>0</v>
      </c>
      <c r="G24" s="36">
        <f>IF($C21&lt;&gt;"",HLOOKUP($C21,'Market information'!$C$46:$E$49,2,FALSE),0)</f>
        <v>0</v>
      </c>
      <c r="H24" s="36">
        <f>IF($C21&lt;&gt;"",HLOOKUP($C21,'Market information'!$C$46:$E$49,2,FALSE),0)</f>
        <v>0</v>
      </c>
      <c r="I24" s="36">
        <f>IF($C21&lt;&gt;"",HLOOKUP($C21,'Market information'!$C$46:$E$49,2,FALSE),0)</f>
        <v>0</v>
      </c>
      <c r="J24" s="36">
        <f>IF($C21&lt;&gt;"",HLOOKUP($C21,'Market information'!$C$46:$E$49,2,FALSE),0)</f>
        <v>0</v>
      </c>
      <c r="K24" s="49">
        <f>IF($C21&lt;&gt;"",HLOOKUP($C21,'Market information'!$C$46:$E$49,2,FALSE),0)</f>
        <v>0</v>
      </c>
      <c r="M24" t="str">
        <f>CONCATENATE($F$2," - ",$B$7," - ",C21)</f>
        <v xml:space="preserve">3 - EU3 - </v>
      </c>
    </row>
    <row r="25" spans="2:13" ht="9" customHeight="1" x14ac:dyDescent="0.25">
      <c r="B25" s="50"/>
      <c r="C25" s="13"/>
      <c r="D25" s="13"/>
      <c r="E25" s="36"/>
      <c r="F25" s="13"/>
      <c r="G25" s="13"/>
      <c r="H25" s="13"/>
      <c r="I25" s="13"/>
      <c r="J25" s="13"/>
      <c r="K25" s="51"/>
    </row>
    <row r="26" spans="2:13" ht="15" customHeight="1" x14ac:dyDescent="0.25">
      <c r="B26" s="50"/>
      <c r="C26" s="13"/>
      <c r="D26" s="40" t="s">
        <v>84</v>
      </c>
      <c r="E26" s="36" t="s">
        <v>85</v>
      </c>
      <c r="F26" s="41" t="s">
        <v>85</v>
      </c>
      <c r="G26" s="41" t="str">
        <f>+F26</f>
        <v>Open</v>
      </c>
      <c r="H26" s="41" t="str">
        <f t="shared" ref="H26:J26" si="3">+G26</f>
        <v>Open</v>
      </c>
      <c r="I26" s="41" t="str">
        <f t="shared" si="3"/>
        <v>Open</v>
      </c>
      <c r="J26" s="41" t="str">
        <f t="shared" si="3"/>
        <v>Open</v>
      </c>
      <c r="K26" s="53" t="str">
        <f>+J26</f>
        <v>Open</v>
      </c>
    </row>
    <row r="27" spans="2:13" s="44" customFormat="1" ht="8.25" customHeight="1" x14ac:dyDescent="0.25">
      <c r="B27" s="54"/>
      <c r="C27" s="42"/>
      <c r="D27" s="42">
        <v>1</v>
      </c>
      <c r="E27" s="43">
        <f>IF(E26=Lists!D4,0,1)</f>
        <v>1</v>
      </c>
      <c r="F27" s="43">
        <f t="shared" ref="F27:K27" si="4">IF(F26="Closed",0,1)</f>
        <v>1</v>
      </c>
      <c r="G27" s="43">
        <f t="shared" si="4"/>
        <v>1</v>
      </c>
      <c r="H27" s="43">
        <f t="shared" si="4"/>
        <v>1</v>
      </c>
      <c r="I27" s="43">
        <f t="shared" si="4"/>
        <v>1</v>
      </c>
      <c r="J27" s="43">
        <f t="shared" si="4"/>
        <v>1</v>
      </c>
      <c r="K27" s="55">
        <f t="shared" si="4"/>
        <v>1</v>
      </c>
    </row>
    <row r="28" spans="2:13" x14ac:dyDescent="0.25">
      <c r="B28" s="50"/>
      <c r="C28" s="37" t="s">
        <v>166</v>
      </c>
      <c r="D28" s="37" t="s">
        <v>75</v>
      </c>
      <c r="E28" s="89">
        <f>+E11*E12+E16*E17+E21*E22</f>
        <v>77500</v>
      </c>
      <c r="F28" s="89">
        <f t="shared" ref="F28:K28" si="5">+F11*F12+F16*F17+F21*F22</f>
        <v>70000</v>
      </c>
      <c r="G28" s="89">
        <f t="shared" si="5"/>
        <v>70000</v>
      </c>
      <c r="H28" s="89">
        <f t="shared" si="5"/>
        <v>70000</v>
      </c>
      <c r="I28" s="89">
        <f t="shared" si="5"/>
        <v>70000</v>
      </c>
      <c r="J28" s="89">
        <f t="shared" si="5"/>
        <v>70000</v>
      </c>
      <c r="K28" s="90">
        <f t="shared" si="5"/>
        <v>67500</v>
      </c>
    </row>
    <row r="29" spans="2:13" x14ac:dyDescent="0.25">
      <c r="B29" s="50"/>
      <c r="C29" s="13"/>
      <c r="D29" s="13" t="s">
        <v>72</v>
      </c>
      <c r="E29" s="36">
        <f>E11*(E8+E14)+E16*(E8+E19)+E21*(E8+E24)</f>
        <v>45000</v>
      </c>
      <c r="F29" s="36">
        <f t="shared" ref="F29:K29" si="6">F11*(F8+F14)+F16*(F8+F19)+F21*(F8+F24)</f>
        <v>45000</v>
      </c>
      <c r="G29" s="36">
        <f t="shared" si="6"/>
        <v>45000</v>
      </c>
      <c r="H29" s="36">
        <f t="shared" si="6"/>
        <v>45000</v>
      </c>
      <c r="I29" s="36">
        <f t="shared" si="6"/>
        <v>45000</v>
      </c>
      <c r="J29" s="36">
        <f t="shared" si="6"/>
        <v>45000</v>
      </c>
      <c r="K29" s="49">
        <f t="shared" si="6"/>
        <v>45000</v>
      </c>
      <c r="M29" s="44"/>
    </row>
    <row r="30" spans="2:13" x14ac:dyDescent="0.25">
      <c r="B30" s="50"/>
      <c r="C30" s="13"/>
      <c r="D30" s="91" t="s">
        <v>155</v>
      </c>
      <c r="E30" s="89">
        <f>+E28-E29</f>
        <v>32500</v>
      </c>
      <c r="F30" s="89">
        <f t="shared" ref="F30" si="7">+F28-F29</f>
        <v>25000</v>
      </c>
      <c r="G30" s="89">
        <f t="shared" ref="G30" si="8">+G28-G29</f>
        <v>25000</v>
      </c>
      <c r="H30" s="89">
        <f t="shared" ref="H30" si="9">+H28-H29</f>
        <v>25000</v>
      </c>
      <c r="I30" s="89">
        <f t="shared" ref="I30" si="10">+I28-I29</f>
        <v>25000</v>
      </c>
      <c r="J30" s="89">
        <f t="shared" ref="J30" si="11">+J28-J29</f>
        <v>25000</v>
      </c>
      <c r="K30" s="90">
        <f t="shared" ref="K30" si="12">+K28-K29</f>
        <v>22500</v>
      </c>
    </row>
    <row r="31" spans="2:13" x14ac:dyDescent="0.25">
      <c r="B31" s="50"/>
      <c r="C31" s="13"/>
      <c r="D31" s="40" t="s">
        <v>56</v>
      </c>
      <c r="E31" s="36">
        <f>+E27*E7</f>
        <v>25000</v>
      </c>
      <c r="F31" s="36">
        <f t="shared" ref="F31:K31" si="13">+F27*F7</f>
        <v>25000</v>
      </c>
      <c r="G31" s="36">
        <f t="shared" si="13"/>
        <v>25000</v>
      </c>
      <c r="H31" s="36">
        <f t="shared" si="13"/>
        <v>25000</v>
      </c>
      <c r="I31" s="36">
        <f t="shared" si="13"/>
        <v>25000</v>
      </c>
      <c r="J31" s="36">
        <f t="shared" si="13"/>
        <v>25000</v>
      </c>
      <c r="K31" s="49">
        <f t="shared" si="13"/>
        <v>25000</v>
      </c>
    </row>
    <row r="32" spans="2:13" x14ac:dyDescent="0.25">
      <c r="B32" s="50"/>
      <c r="C32" s="13"/>
      <c r="D32" s="40" t="s">
        <v>86</v>
      </c>
      <c r="E32" s="36">
        <f>ABS((D27-E27)*E7*150%)</f>
        <v>0</v>
      </c>
      <c r="F32" s="36">
        <f t="shared" ref="F32:K32" si="14">ABS((E27-F27)*F7*150%)</f>
        <v>0</v>
      </c>
      <c r="G32" s="36">
        <f t="shared" si="14"/>
        <v>0</v>
      </c>
      <c r="H32" s="36">
        <f t="shared" si="14"/>
        <v>0</v>
      </c>
      <c r="I32" s="36">
        <f t="shared" si="14"/>
        <v>0</v>
      </c>
      <c r="J32" s="36">
        <f t="shared" si="14"/>
        <v>0</v>
      </c>
      <c r="K32" s="49">
        <f t="shared" si="14"/>
        <v>0</v>
      </c>
    </row>
    <row r="33" spans="2:11" x14ac:dyDescent="0.25">
      <c r="B33" s="50"/>
      <c r="C33" s="13"/>
      <c r="D33" s="91" t="s">
        <v>73</v>
      </c>
      <c r="E33" s="89">
        <f>+E30-E31-E32</f>
        <v>7500</v>
      </c>
      <c r="F33" s="89">
        <f t="shared" ref="F33" si="15">+F30-F31-F32</f>
        <v>0</v>
      </c>
      <c r="G33" s="89">
        <f t="shared" ref="G33" si="16">+G30-G31-G32</f>
        <v>0</v>
      </c>
      <c r="H33" s="89">
        <f t="shared" ref="H33" si="17">+H30-H31-H32</f>
        <v>0</v>
      </c>
      <c r="I33" s="89">
        <f t="shared" ref="I33" si="18">+I30-I31-I32</f>
        <v>0</v>
      </c>
      <c r="J33" s="89">
        <f t="shared" ref="J33" si="19">+J30-J31-J32</f>
        <v>0</v>
      </c>
      <c r="K33" s="90">
        <f t="shared" ref="K33" si="20">+K30-K31-K32</f>
        <v>-2500</v>
      </c>
    </row>
    <row r="34" spans="2:11" x14ac:dyDescent="0.25">
      <c r="B34" s="50"/>
      <c r="C34" s="13"/>
      <c r="D34" s="40"/>
      <c r="E34" s="36"/>
      <c r="F34" s="36"/>
      <c r="G34" s="36"/>
      <c r="H34" s="36"/>
      <c r="I34" s="36"/>
      <c r="J34" s="36"/>
      <c r="K34" s="49"/>
    </row>
    <row r="35" spans="2:11" x14ac:dyDescent="0.25">
      <c r="B35" s="50"/>
      <c r="C35" s="37" t="s">
        <v>167</v>
      </c>
      <c r="D35" s="37" t="s">
        <v>75</v>
      </c>
      <c r="E35" s="89">
        <f>+E13*E12+E18*E17+E23*E22</f>
        <v>77500</v>
      </c>
      <c r="F35" s="89">
        <f>+F13*F12+F18*F17+F23*F22</f>
        <v>70000</v>
      </c>
      <c r="G35" s="89">
        <f t="shared" ref="G35:K35" si="21">+G13*G12+G18*G17+G23*G22</f>
        <v>35000</v>
      </c>
      <c r="H35" s="89">
        <f t="shared" si="21"/>
        <v>35000</v>
      </c>
      <c r="I35" s="89">
        <f t="shared" si="21"/>
        <v>26600</v>
      </c>
      <c r="J35" s="89">
        <f t="shared" si="21"/>
        <v>35000</v>
      </c>
      <c r="K35" s="90">
        <f t="shared" si="21"/>
        <v>67500</v>
      </c>
    </row>
    <row r="36" spans="2:11" x14ac:dyDescent="0.25">
      <c r="B36" s="50"/>
      <c r="C36" s="13"/>
      <c r="D36" s="13" t="s">
        <v>72</v>
      </c>
      <c r="E36" s="36">
        <f>E13*(E8+E14)+E18*(E8+E19)+E23*(E8+E24)</f>
        <v>45000</v>
      </c>
      <c r="F36" s="36">
        <f t="shared" ref="F36:K36" si="22">F13*(F8+F14)+F18*(F8+F19)+F23*(F8+F24)</f>
        <v>45000</v>
      </c>
      <c r="G36" s="36">
        <f t="shared" si="22"/>
        <v>22500</v>
      </c>
      <c r="H36" s="36">
        <f t="shared" si="22"/>
        <v>22500</v>
      </c>
      <c r="I36" s="36">
        <f t="shared" si="22"/>
        <v>17100</v>
      </c>
      <c r="J36" s="36">
        <f t="shared" si="22"/>
        <v>22500</v>
      </c>
      <c r="K36" s="49">
        <f t="shared" si="22"/>
        <v>45000</v>
      </c>
    </row>
    <row r="37" spans="2:11" x14ac:dyDescent="0.25">
      <c r="B37" s="50"/>
      <c r="C37" s="13"/>
      <c r="D37" s="91" t="s">
        <v>155</v>
      </c>
      <c r="E37" s="89">
        <f>+E35-E36</f>
        <v>32500</v>
      </c>
      <c r="F37" s="89">
        <f t="shared" ref="F37" si="23">+F35-F36</f>
        <v>25000</v>
      </c>
      <c r="G37" s="89">
        <f t="shared" ref="G37" si="24">+G35-G36</f>
        <v>12500</v>
      </c>
      <c r="H37" s="89">
        <f t="shared" ref="H37" si="25">+H35-H36</f>
        <v>12500</v>
      </c>
      <c r="I37" s="89">
        <f t="shared" ref="I37" si="26">+I35-I36</f>
        <v>9500</v>
      </c>
      <c r="J37" s="89">
        <f t="shared" ref="J37" si="27">+J35-J36</f>
        <v>12500</v>
      </c>
      <c r="K37" s="90">
        <f t="shared" ref="K37" si="28">+K35-K36</f>
        <v>22500</v>
      </c>
    </row>
    <row r="38" spans="2:11" x14ac:dyDescent="0.25">
      <c r="B38" s="50"/>
      <c r="C38" s="13"/>
      <c r="D38" s="40" t="s">
        <v>56</v>
      </c>
      <c r="E38" s="36">
        <f>+E27*E7</f>
        <v>25000</v>
      </c>
      <c r="F38" s="36">
        <f t="shared" ref="F38:K38" si="29">+F27*F7</f>
        <v>25000</v>
      </c>
      <c r="G38" s="36">
        <f t="shared" si="29"/>
        <v>25000</v>
      </c>
      <c r="H38" s="36">
        <f t="shared" si="29"/>
        <v>25000</v>
      </c>
      <c r="I38" s="36">
        <f t="shared" si="29"/>
        <v>25000</v>
      </c>
      <c r="J38" s="36">
        <f t="shared" si="29"/>
        <v>25000</v>
      </c>
      <c r="K38" s="49">
        <f t="shared" si="29"/>
        <v>25000</v>
      </c>
    </row>
    <row r="39" spans="2:11" x14ac:dyDescent="0.25">
      <c r="B39" s="50"/>
      <c r="C39" s="13"/>
      <c r="D39" s="40" t="s">
        <v>86</v>
      </c>
      <c r="E39" s="36">
        <f>ABS((D27-E27)*E7*150%)</f>
        <v>0</v>
      </c>
      <c r="F39" s="36">
        <f t="shared" ref="F39:K39" si="30">ABS((E27-F27)*F7*150%)</f>
        <v>0</v>
      </c>
      <c r="G39" s="36">
        <f t="shared" si="30"/>
        <v>0</v>
      </c>
      <c r="H39" s="36">
        <f t="shared" si="30"/>
        <v>0</v>
      </c>
      <c r="I39" s="36">
        <f t="shared" si="30"/>
        <v>0</v>
      </c>
      <c r="J39" s="36">
        <f t="shared" si="30"/>
        <v>0</v>
      </c>
      <c r="K39" s="49">
        <f t="shared" si="30"/>
        <v>0</v>
      </c>
    </row>
    <row r="40" spans="2:11" x14ac:dyDescent="0.25">
      <c r="B40" s="50"/>
      <c r="C40" s="13"/>
      <c r="D40" s="91" t="s">
        <v>73</v>
      </c>
      <c r="E40" s="89">
        <f>+E37-E38-E39</f>
        <v>7500</v>
      </c>
      <c r="F40" s="89">
        <f t="shared" ref="F40" si="31">+F37-F38-F39</f>
        <v>0</v>
      </c>
      <c r="G40" s="89">
        <f t="shared" ref="G40" si="32">+G37-G38-G39</f>
        <v>-12500</v>
      </c>
      <c r="H40" s="89">
        <f t="shared" ref="H40" si="33">+H37-H38-H39</f>
        <v>-12500</v>
      </c>
      <c r="I40" s="89">
        <f t="shared" ref="I40" si="34">+I37-I38-I39</f>
        <v>-15500</v>
      </c>
      <c r="J40" s="89">
        <f t="shared" ref="J40" si="35">+J37-J38-J39</f>
        <v>-12500</v>
      </c>
      <c r="K40" s="90">
        <f t="shared" ref="K40" si="36">+K37-K38-K39</f>
        <v>-2500</v>
      </c>
    </row>
    <row r="41" spans="2:11" x14ac:dyDescent="0.25">
      <c r="B41" s="50"/>
      <c r="C41" s="13"/>
      <c r="D41" s="40" t="s">
        <v>156</v>
      </c>
      <c r="E41" s="36"/>
      <c r="F41" s="36">
        <f>IF((F11+F16+F21)&gt;(F13+F18+F23),(MIN(F6,F11+F16+F21)-(F13+F18+F23))*F8*50%,0)</f>
        <v>0</v>
      </c>
      <c r="G41" s="36">
        <f t="shared" ref="G41:K41" si="37">IF((G11+G16+G21)&gt;(G13+G18+G23),(MIN(G6,G11+G16+G21)-(G13+G18+G23))*G8*50%,0)</f>
        <v>11250</v>
      </c>
      <c r="H41" s="36">
        <f t="shared" si="37"/>
        <v>11250</v>
      </c>
      <c r="I41" s="36">
        <f t="shared" si="37"/>
        <v>13950</v>
      </c>
      <c r="J41" s="36">
        <f t="shared" si="37"/>
        <v>11250</v>
      </c>
      <c r="K41" s="49">
        <f t="shared" si="37"/>
        <v>0</v>
      </c>
    </row>
    <row r="42" spans="2:11" x14ac:dyDescent="0.25">
      <c r="B42" s="50"/>
      <c r="C42" s="13"/>
      <c r="D42" s="40" t="s">
        <v>168</v>
      </c>
      <c r="E42" s="13"/>
      <c r="F42" s="13">
        <f>VLOOKUP($B7,'R1'!$B$112:$F$127,5,FALSE)</f>
        <v>0</v>
      </c>
      <c r="G42" s="13">
        <f>VLOOKUP($B7,'R2'!$B$112:$F$127,5,FALSE)</f>
        <v>0</v>
      </c>
      <c r="H42" s="13">
        <f>VLOOKUP($B7,'R3'!$B$112:$F$127,5,FALSE)</f>
        <v>0</v>
      </c>
      <c r="I42" s="13">
        <f>VLOOKUP($B7,'R4'!$B$112:$F$127,5,FALSE)</f>
        <v>0</v>
      </c>
      <c r="J42" s="13">
        <f>VLOOKUP($B7,'R5'!$B$112:$F$127,5,FALSE)</f>
        <v>0</v>
      </c>
      <c r="K42" s="51">
        <f>VLOOKUP($B7,'R6'!$B$112:$F$127,5,FALSE)</f>
        <v>0</v>
      </c>
    </row>
    <row r="43" spans="2:11" ht="15.75" thickBot="1" x14ac:dyDescent="0.3">
      <c r="B43" s="56"/>
      <c r="C43" s="57"/>
      <c r="D43" s="92" t="s">
        <v>73</v>
      </c>
      <c r="E43" s="93">
        <f>+E40-E41-E42</f>
        <v>7500</v>
      </c>
      <c r="F43" s="93">
        <f t="shared" ref="F43" si="38">+F40-F41-F42</f>
        <v>0</v>
      </c>
      <c r="G43" s="93">
        <f t="shared" ref="G43" si="39">+G40-G41-G42</f>
        <v>-23750</v>
      </c>
      <c r="H43" s="93">
        <f t="shared" ref="H43" si="40">+H40-H41-H42</f>
        <v>-23750</v>
      </c>
      <c r="I43" s="93">
        <f t="shared" ref="I43" si="41">+I40-I41-I42</f>
        <v>-29450</v>
      </c>
      <c r="J43" s="93">
        <f t="shared" ref="J43" si="42">+J40-J41-J42</f>
        <v>-23750</v>
      </c>
      <c r="K43" s="94">
        <f t="shared" ref="K43" si="43">+K40-K41-K42</f>
        <v>-2500</v>
      </c>
    </row>
    <row r="44" spans="2:11" ht="15.75" thickBot="1" x14ac:dyDescent="0.3"/>
    <row r="45" spans="2:11" x14ac:dyDescent="0.25">
      <c r="B45" s="45"/>
      <c r="C45" s="46"/>
      <c r="D45" s="46"/>
      <c r="E45" s="46">
        <v>0</v>
      </c>
      <c r="F45" s="46">
        <v>1</v>
      </c>
      <c r="G45" s="46">
        <v>2</v>
      </c>
      <c r="H45" s="46">
        <v>3</v>
      </c>
      <c r="I45" s="46">
        <v>4</v>
      </c>
      <c r="J45" s="46">
        <v>5</v>
      </c>
      <c r="K45" s="47">
        <v>6</v>
      </c>
    </row>
    <row r="46" spans="2:11" x14ac:dyDescent="0.25">
      <c r="B46" s="48" t="s">
        <v>71</v>
      </c>
      <c r="C46" s="37" t="s">
        <v>70</v>
      </c>
      <c r="D46" s="13" t="s">
        <v>4</v>
      </c>
      <c r="E46" s="36">
        <f>+'Market information'!D19</f>
        <v>200</v>
      </c>
      <c r="F46" s="36">
        <f>+E46</f>
        <v>200</v>
      </c>
      <c r="G46" s="36">
        <f t="shared" ref="G46:K46" si="44">+F46</f>
        <v>200</v>
      </c>
      <c r="H46" s="36">
        <f t="shared" si="44"/>
        <v>200</v>
      </c>
      <c r="I46" s="36">
        <f t="shared" si="44"/>
        <v>200</v>
      </c>
      <c r="J46" s="36">
        <f t="shared" si="44"/>
        <v>200</v>
      </c>
      <c r="K46" s="49">
        <f t="shared" si="44"/>
        <v>200</v>
      </c>
    </row>
    <row r="47" spans="2:11" x14ac:dyDescent="0.25">
      <c r="B47" s="48" t="s">
        <v>41</v>
      </c>
      <c r="C47" s="37" t="s">
        <v>1</v>
      </c>
      <c r="D47" s="13" t="s">
        <v>56</v>
      </c>
      <c r="E47" s="36">
        <f>+'Market information'!D22</f>
        <v>80000</v>
      </c>
      <c r="F47" s="36">
        <f t="shared" ref="F47:K48" si="45">+E47</f>
        <v>80000</v>
      </c>
      <c r="G47" s="36">
        <f t="shared" si="45"/>
        <v>80000</v>
      </c>
      <c r="H47" s="36">
        <f t="shared" si="45"/>
        <v>80000</v>
      </c>
      <c r="I47" s="36">
        <f t="shared" si="45"/>
        <v>80000</v>
      </c>
      <c r="J47" s="36">
        <f t="shared" si="45"/>
        <v>80000</v>
      </c>
      <c r="K47" s="49">
        <f t="shared" si="45"/>
        <v>80000</v>
      </c>
    </row>
    <row r="48" spans="2:11" x14ac:dyDescent="0.25">
      <c r="B48" s="50"/>
      <c r="C48" s="13"/>
      <c r="D48" s="13" t="s">
        <v>72</v>
      </c>
      <c r="E48" s="36">
        <f>+'Market information'!D23</f>
        <v>600</v>
      </c>
      <c r="F48" s="36">
        <f t="shared" si="45"/>
        <v>600</v>
      </c>
      <c r="G48" s="36">
        <f t="shared" si="45"/>
        <v>600</v>
      </c>
      <c r="H48" s="36">
        <f t="shared" si="45"/>
        <v>600</v>
      </c>
      <c r="I48" s="36">
        <f t="shared" si="45"/>
        <v>600</v>
      </c>
      <c r="J48" s="36">
        <f t="shared" si="45"/>
        <v>600</v>
      </c>
      <c r="K48" s="49">
        <f t="shared" si="45"/>
        <v>600</v>
      </c>
    </row>
    <row r="49" spans="2:13" x14ac:dyDescent="0.25">
      <c r="B49" s="50"/>
      <c r="C49" s="13"/>
      <c r="D49" s="40" t="s">
        <v>154</v>
      </c>
      <c r="E49" s="36">
        <f>(E47+E48*MIN(E51+E56+E61,E46))/MIN(E51+E56+E61,E46)</f>
        <v>1133.3333333333333</v>
      </c>
      <c r="F49" s="36">
        <f t="shared" ref="F49:J49" si="46">(F47+F48*MIN(F51+F56+F61,F46))/MIN(F51+F56+F61,F46)</f>
        <v>1000</v>
      </c>
      <c r="G49" s="36">
        <f t="shared" si="46"/>
        <v>1400</v>
      </c>
      <c r="H49" s="36">
        <f t="shared" si="46"/>
        <v>1400</v>
      </c>
      <c r="I49" s="36">
        <f t="shared" si="46"/>
        <v>1400</v>
      </c>
      <c r="J49" s="36">
        <f t="shared" si="46"/>
        <v>1400</v>
      </c>
      <c r="K49" s="49">
        <f>(K47+K48*MIN(K51+K56+K61,K46))/MIN(K51+K56+K61,K46)</f>
        <v>1000</v>
      </c>
    </row>
    <row r="50" spans="2:13" x14ac:dyDescent="0.25">
      <c r="B50" s="50"/>
      <c r="C50" s="13"/>
      <c r="D50" s="13"/>
      <c r="E50" s="36"/>
      <c r="F50" s="13"/>
      <c r="G50" s="13"/>
      <c r="H50" s="13"/>
      <c r="I50" s="13"/>
      <c r="J50" s="13"/>
      <c r="K50" s="51"/>
    </row>
    <row r="51" spans="2:13" x14ac:dyDescent="0.25">
      <c r="B51" s="50"/>
      <c r="C51" s="39" t="s">
        <v>1</v>
      </c>
      <c r="D51" s="13" t="s">
        <v>52</v>
      </c>
      <c r="E51" s="36">
        <f>+'Market information'!D20</f>
        <v>150</v>
      </c>
      <c r="F51" s="39">
        <v>200</v>
      </c>
      <c r="G51" s="39">
        <v>100</v>
      </c>
      <c r="H51" s="39">
        <v>100</v>
      </c>
      <c r="I51" s="39">
        <v>100</v>
      </c>
      <c r="J51" s="39">
        <v>100</v>
      </c>
      <c r="K51" s="52">
        <v>200</v>
      </c>
    </row>
    <row r="52" spans="2:13" x14ac:dyDescent="0.25">
      <c r="B52" s="50"/>
      <c r="C52" s="13"/>
      <c r="D52" s="13" t="s">
        <v>6</v>
      </c>
      <c r="E52" s="36">
        <f>+'Market information'!M21</f>
        <v>1400</v>
      </c>
      <c r="F52" s="39">
        <v>1000</v>
      </c>
      <c r="G52" s="39">
        <v>1300</v>
      </c>
      <c r="H52" s="39">
        <v>1300</v>
      </c>
      <c r="I52" s="39">
        <v>1300</v>
      </c>
      <c r="J52" s="39">
        <v>1300</v>
      </c>
      <c r="K52" s="52">
        <v>1250</v>
      </c>
    </row>
    <row r="53" spans="2:13" x14ac:dyDescent="0.25">
      <c r="B53" s="50"/>
      <c r="C53" s="13"/>
      <c r="D53" s="40" t="s">
        <v>158</v>
      </c>
      <c r="E53" s="36">
        <v>150</v>
      </c>
      <c r="F53" s="67">
        <f>IFERROR(VLOOKUP(M54,'R1'!$B$63:$F$108,5,FALSE),0)</f>
        <v>200</v>
      </c>
      <c r="G53" s="67">
        <f>IFERROR(VLOOKUP(M54,'R2'!$B$63:$F$108,5,FALSE),0)</f>
        <v>100</v>
      </c>
      <c r="H53" s="67">
        <f>IFERROR(VLOOKUP(M54,'R3'!$B$63:$F$108,5,FALSE),0)</f>
        <v>100</v>
      </c>
      <c r="I53" s="67">
        <f>IFERROR(VLOOKUP(M54,'R4'!$B$63:$F$108,5,FALSE),0)</f>
        <v>100</v>
      </c>
      <c r="J53" s="67">
        <f>IFERROR(VLOOKUP(M54,'R5'!$B$63:$F$108,5,FALSE),0)</f>
        <v>100</v>
      </c>
      <c r="K53" s="68">
        <f>IFERROR(VLOOKUP(M54,'R6'!$B$63:$F$108,5,FALSE),0)</f>
        <v>200</v>
      </c>
    </row>
    <row r="54" spans="2:13" x14ac:dyDescent="0.25">
      <c r="B54" s="50"/>
      <c r="C54" s="13"/>
      <c r="D54" s="40" t="s">
        <v>82</v>
      </c>
      <c r="E54" s="36">
        <f>IF($C51&lt;&gt;"",HLOOKUP($C51,'Market information'!$C$46:$E$49,3,FALSE),0)</f>
        <v>0</v>
      </c>
      <c r="F54" s="36">
        <f>IF($C51&lt;&gt;"",HLOOKUP($C51,'Market information'!$C$46:$E$49,3,FALSE),0)</f>
        <v>0</v>
      </c>
      <c r="G54" s="36">
        <f>IF($C51&lt;&gt;"",HLOOKUP($C51,'Market information'!$C$46:$E$49,3,FALSE),0)</f>
        <v>0</v>
      </c>
      <c r="H54" s="36">
        <f>IF($C51&lt;&gt;"",HLOOKUP($C51,'Market information'!$C$46:$E$49,3,FALSE),0)</f>
        <v>0</v>
      </c>
      <c r="I54" s="36">
        <f>IF($C51&lt;&gt;"",HLOOKUP($C51,'Market information'!$C$46:$E$49,3,FALSE),0)</f>
        <v>0</v>
      </c>
      <c r="J54" s="36">
        <f>IF($C51&lt;&gt;"",HLOOKUP($C51,'Market information'!$C$46:$E$49,3,FALSE),0)</f>
        <v>0</v>
      </c>
      <c r="K54" s="49">
        <f>IF($C51&lt;&gt;"",HLOOKUP($C51,'Market information'!$C$46:$E$49,3,FALSE),0)</f>
        <v>0</v>
      </c>
      <c r="M54" t="str">
        <f>CONCATENATE($F$2," - ",$B$47," - ",C51)</f>
        <v>3 - NA2 - NA</v>
      </c>
    </row>
    <row r="55" spans="2:13" ht="7.5" customHeight="1" x14ac:dyDescent="0.25">
      <c r="B55" s="50"/>
      <c r="C55" s="13"/>
      <c r="D55" s="13"/>
      <c r="E55" s="36"/>
      <c r="F55" s="13"/>
      <c r="G55" s="13"/>
      <c r="H55" s="13"/>
      <c r="I55" s="13"/>
      <c r="J55" s="13"/>
      <c r="K55" s="51"/>
    </row>
    <row r="56" spans="2:13" x14ac:dyDescent="0.25">
      <c r="B56" s="50"/>
      <c r="C56" s="39" t="s">
        <v>0</v>
      </c>
      <c r="D56" s="13" t="s">
        <v>52</v>
      </c>
      <c r="E56" s="36">
        <v>0</v>
      </c>
      <c r="F56" s="39"/>
      <c r="G56" s="39"/>
      <c r="H56" s="39"/>
      <c r="I56" s="39"/>
      <c r="J56" s="39"/>
      <c r="K56" s="52"/>
    </row>
    <row r="57" spans="2:13" x14ac:dyDescent="0.25">
      <c r="B57" s="50"/>
      <c r="C57" s="13"/>
      <c r="D57" s="13" t="s">
        <v>6</v>
      </c>
      <c r="E57" s="36">
        <v>0</v>
      </c>
      <c r="F57" s="39"/>
      <c r="G57" s="39"/>
      <c r="H57" s="39"/>
      <c r="I57" s="39"/>
      <c r="J57" s="39"/>
      <c r="K57" s="52"/>
    </row>
    <row r="58" spans="2:13" x14ac:dyDescent="0.25">
      <c r="B58" s="50"/>
      <c r="C58" s="13"/>
      <c r="D58" s="40" t="s">
        <v>158</v>
      </c>
      <c r="E58" s="36">
        <v>0</v>
      </c>
      <c r="F58" s="67">
        <f>IFERROR(VLOOKUP(M59,'R1'!$B$63:$F$108,5,FALSE),0)</f>
        <v>0</v>
      </c>
      <c r="G58" s="67">
        <f>IFERROR(VLOOKUP(M59,'R2'!$B$63:$F$108,5,FALSE),0)</f>
        <v>75</v>
      </c>
      <c r="H58" s="67">
        <f>IFERROR(VLOOKUP(M59,'R3'!$B$63:$F$108,5,FALSE),0)</f>
        <v>75</v>
      </c>
      <c r="I58" s="67">
        <f>IFERROR(VLOOKUP(M59,'R4'!$B$63:$F$108,5,FALSE),0)</f>
        <v>31</v>
      </c>
      <c r="J58" s="67">
        <f>IFERROR(VLOOKUP(M59,'R5'!$B$63:$F$108,5,FALSE),0)</f>
        <v>75</v>
      </c>
      <c r="K58" s="68">
        <f>IFERROR(VLOOKUP(M59,'R6'!$B$63:$F$108,5,FALSE),0)</f>
        <v>0</v>
      </c>
    </row>
    <row r="59" spans="2:13" x14ac:dyDescent="0.25">
      <c r="B59" s="50"/>
      <c r="C59" s="13"/>
      <c r="D59" s="40" t="s">
        <v>82</v>
      </c>
      <c r="E59" s="36">
        <f>IF($C56&lt;&gt;"",HLOOKUP($C56,'Market information'!$C$46:$E$49,3,FALSE),0)</f>
        <v>300</v>
      </c>
      <c r="F59" s="36">
        <f>IF($C56&lt;&gt;"",HLOOKUP($C56,'Market information'!$C$46:$E$49,3,FALSE),0)</f>
        <v>300</v>
      </c>
      <c r="G59" s="36">
        <f>IF($C56&lt;&gt;"",HLOOKUP($C56,'Market information'!$C$46:$E$49,3,FALSE),0)</f>
        <v>300</v>
      </c>
      <c r="H59" s="36">
        <f>IF($C56&lt;&gt;"",HLOOKUP($C56,'Market information'!$C$46:$E$49,3,FALSE),0)</f>
        <v>300</v>
      </c>
      <c r="I59" s="36">
        <f>IF($C56&lt;&gt;"",HLOOKUP($C56,'Market information'!$C$46:$E$49,3,FALSE),0)</f>
        <v>300</v>
      </c>
      <c r="J59" s="36">
        <f>IF($C56&lt;&gt;"",HLOOKUP($C56,'Market information'!$C$46:$E$49,3,FALSE),0)</f>
        <v>300</v>
      </c>
      <c r="K59" s="49">
        <f>IF($C56&lt;&gt;"",HLOOKUP($C56,'Market information'!$C$46:$E$49,3,FALSE),0)</f>
        <v>300</v>
      </c>
      <c r="M59" t="str">
        <f>CONCATENATE($F$2," - ",$B$47," - ",C56)</f>
        <v>3 - NA2 - EU</v>
      </c>
    </row>
    <row r="60" spans="2:13" ht="7.5" customHeight="1" x14ac:dyDescent="0.25">
      <c r="B60" s="50"/>
      <c r="C60" s="13"/>
      <c r="D60" s="13"/>
      <c r="E60" s="36"/>
      <c r="F60" s="13"/>
      <c r="G60" s="13"/>
      <c r="H60" s="13"/>
      <c r="I60" s="13"/>
      <c r="J60" s="13"/>
      <c r="K60" s="51"/>
    </row>
    <row r="61" spans="2:13" x14ac:dyDescent="0.25">
      <c r="B61" s="50"/>
      <c r="C61" s="39"/>
      <c r="D61" s="13" t="s">
        <v>52</v>
      </c>
      <c r="E61" s="36">
        <v>0</v>
      </c>
      <c r="F61" s="39"/>
      <c r="G61" s="39"/>
      <c r="H61" s="39"/>
      <c r="I61" s="39"/>
      <c r="J61" s="39"/>
      <c r="K61" s="52"/>
    </row>
    <row r="62" spans="2:13" x14ac:dyDescent="0.25">
      <c r="B62" s="50"/>
      <c r="C62" s="13"/>
      <c r="D62" s="13" t="s">
        <v>6</v>
      </c>
      <c r="E62" s="36">
        <v>0</v>
      </c>
      <c r="F62" s="39"/>
      <c r="G62" s="39"/>
      <c r="H62" s="39"/>
      <c r="I62" s="39"/>
      <c r="J62" s="39"/>
      <c r="K62" s="52"/>
    </row>
    <row r="63" spans="2:13" x14ac:dyDescent="0.25">
      <c r="B63" s="50"/>
      <c r="C63" s="13"/>
      <c r="D63" s="40" t="s">
        <v>158</v>
      </c>
      <c r="E63" s="36">
        <v>0</v>
      </c>
      <c r="F63" s="67">
        <f>IFERROR(VLOOKUP(M64,'R1'!$B$63:$F$108,5,FALSE),0)</f>
        <v>0</v>
      </c>
      <c r="G63" s="67">
        <f>IFERROR(VLOOKUP(M64,'R2'!$B$63:$F$108,5,FALSE),0)</f>
        <v>0</v>
      </c>
      <c r="H63" s="67">
        <f>IFERROR(VLOOKUP(M64,'R3'!$B$63:$F$108,5,FALSE),0)</f>
        <v>0</v>
      </c>
      <c r="I63" s="67">
        <f>IFERROR(VLOOKUP(M64,'R4'!$B$63:$F$108,5,FALSE),0)</f>
        <v>0</v>
      </c>
      <c r="J63" s="67">
        <f>IFERROR(VLOOKUP(M64,'R5'!$B$63:$F$108,5,FALSE),0)</f>
        <v>0</v>
      </c>
      <c r="K63" s="68">
        <f>IFERROR(VLOOKUP(M64,'R6'!$B$63:$F$108,5,FALSE),0)</f>
        <v>0</v>
      </c>
    </row>
    <row r="64" spans="2:13" x14ac:dyDescent="0.25">
      <c r="B64" s="50"/>
      <c r="C64" s="13"/>
      <c r="D64" s="40" t="s">
        <v>82</v>
      </c>
      <c r="E64" s="36">
        <f>IF($C61&lt;&gt;"",HLOOKUP($C61,'Market information'!$C$46:$E$49,3,FALSE),0)</f>
        <v>0</v>
      </c>
      <c r="F64" s="36">
        <f>IF($C61&lt;&gt;"",HLOOKUP($C61,'Market information'!$C$46:$E$49,3,FALSE),0)</f>
        <v>0</v>
      </c>
      <c r="G64" s="36">
        <f>IF($C61&lt;&gt;"",HLOOKUP($C61,'Market information'!$C$46:$E$49,3,FALSE),0)</f>
        <v>0</v>
      </c>
      <c r="H64" s="36">
        <f>IF($C61&lt;&gt;"",HLOOKUP($C61,'Market information'!$C$46:$E$49,3,FALSE),0)</f>
        <v>0</v>
      </c>
      <c r="I64" s="36">
        <f>IF($C61&lt;&gt;"",HLOOKUP($C61,'Market information'!$C$46:$E$49,3,FALSE),0)</f>
        <v>0</v>
      </c>
      <c r="J64" s="36">
        <f>IF($C61&lt;&gt;"",HLOOKUP($C61,'Market information'!$C$46:$E$49,3,FALSE),0)</f>
        <v>0</v>
      </c>
      <c r="K64" s="49">
        <f>IF($C61&lt;&gt;"",HLOOKUP($C61,'Market information'!$C$46:$E$49,3,FALSE),0)</f>
        <v>0</v>
      </c>
      <c r="M64" t="str">
        <f>CONCATENATE($F$2," - ",$B$47," - ",C61)</f>
        <v xml:space="preserve">3 - NA2 - </v>
      </c>
    </row>
    <row r="65" spans="2:13" ht="9" customHeight="1" x14ac:dyDescent="0.25">
      <c r="B65" s="50"/>
      <c r="C65" s="13"/>
      <c r="D65" s="13"/>
      <c r="E65" s="36"/>
      <c r="F65" s="13"/>
      <c r="G65" s="13"/>
      <c r="H65" s="13"/>
      <c r="I65" s="13"/>
      <c r="J65" s="13"/>
      <c r="K65" s="51"/>
    </row>
    <row r="66" spans="2:13" ht="15" customHeight="1" x14ac:dyDescent="0.25">
      <c r="B66" s="50"/>
      <c r="C66" s="13"/>
      <c r="D66" s="40" t="s">
        <v>84</v>
      </c>
      <c r="E66" s="36" t="s">
        <v>85</v>
      </c>
      <c r="F66" s="41" t="s">
        <v>85</v>
      </c>
      <c r="G66" s="41" t="str">
        <f>+F66</f>
        <v>Open</v>
      </c>
      <c r="H66" s="41" t="str">
        <f t="shared" ref="H66:J66" si="47">+G66</f>
        <v>Open</v>
      </c>
      <c r="I66" s="41" t="str">
        <f t="shared" si="47"/>
        <v>Open</v>
      </c>
      <c r="J66" s="41" t="str">
        <f t="shared" si="47"/>
        <v>Open</v>
      </c>
      <c r="K66" s="53" t="str">
        <f>+J66</f>
        <v>Open</v>
      </c>
    </row>
    <row r="67" spans="2:13" s="44" customFormat="1" ht="7.5" customHeight="1" x14ac:dyDescent="0.25">
      <c r="B67" s="54"/>
      <c r="C67" s="42"/>
      <c r="D67" s="42">
        <v>1</v>
      </c>
      <c r="E67" s="43">
        <f t="shared" ref="E67:K67" si="48">IF(E66="Closed",0,1)</f>
        <v>1</v>
      </c>
      <c r="F67" s="43">
        <f t="shared" si="48"/>
        <v>1</v>
      </c>
      <c r="G67" s="43">
        <f t="shared" si="48"/>
        <v>1</v>
      </c>
      <c r="H67" s="43">
        <f t="shared" si="48"/>
        <v>1</v>
      </c>
      <c r="I67" s="43">
        <f t="shared" si="48"/>
        <v>1</v>
      </c>
      <c r="J67" s="43">
        <f t="shared" si="48"/>
        <v>1</v>
      </c>
      <c r="K67" s="55">
        <f t="shared" si="48"/>
        <v>1</v>
      </c>
    </row>
    <row r="68" spans="2:13" x14ac:dyDescent="0.25">
      <c r="B68" s="50"/>
      <c r="C68" s="37" t="s">
        <v>166</v>
      </c>
      <c r="D68" s="37" t="s">
        <v>75</v>
      </c>
      <c r="E68" s="89">
        <f>+E51*E52+E56*E57+E61*E62</f>
        <v>210000</v>
      </c>
      <c r="F68" s="89">
        <f t="shared" ref="F68:K68" si="49">+F51*F52+F56*F57+F61*F62</f>
        <v>200000</v>
      </c>
      <c r="G68" s="89">
        <f t="shared" si="49"/>
        <v>130000</v>
      </c>
      <c r="H68" s="89">
        <f t="shared" si="49"/>
        <v>130000</v>
      </c>
      <c r="I68" s="89">
        <f t="shared" si="49"/>
        <v>130000</v>
      </c>
      <c r="J68" s="89">
        <f t="shared" si="49"/>
        <v>130000</v>
      </c>
      <c r="K68" s="90">
        <f t="shared" si="49"/>
        <v>250000</v>
      </c>
    </row>
    <row r="69" spans="2:13" x14ac:dyDescent="0.25">
      <c r="B69" s="50"/>
      <c r="C69" s="13"/>
      <c r="D69" s="13" t="s">
        <v>72</v>
      </c>
      <c r="E69" s="36">
        <f>E51*(E48+E54)+E56*(E48+E59)+E61*(E48+E64)</f>
        <v>90000</v>
      </c>
      <c r="F69" s="36">
        <f t="shared" ref="F69:K69" si="50">F51*(F48+F54)+F56*(F48+F59)+F61*(F48+F64)</f>
        <v>120000</v>
      </c>
      <c r="G69" s="36">
        <f t="shared" si="50"/>
        <v>60000</v>
      </c>
      <c r="H69" s="36">
        <f t="shared" si="50"/>
        <v>60000</v>
      </c>
      <c r="I69" s="36">
        <f t="shared" si="50"/>
        <v>60000</v>
      </c>
      <c r="J69" s="36">
        <f t="shared" si="50"/>
        <v>60000</v>
      </c>
      <c r="K69" s="49">
        <f t="shared" si="50"/>
        <v>120000</v>
      </c>
      <c r="M69" s="44"/>
    </row>
    <row r="70" spans="2:13" x14ac:dyDescent="0.25">
      <c r="B70" s="50"/>
      <c r="C70" s="13"/>
      <c r="D70" s="91" t="s">
        <v>155</v>
      </c>
      <c r="E70" s="89">
        <f>+E68-E69</f>
        <v>120000</v>
      </c>
      <c r="F70" s="89">
        <f t="shared" ref="F70" si="51">+F68-F69</f>
        <v>80000</v>
      </c>
      <c r="G70" s="89">
        <f t="shared" ref="G70" si="52">+G68-G69</f>
        <v>70000</v>
      </c>
      <c r="H70" s="89">
        <f t="shared" ref="H70" si="53">+H68-H69</f>
        <v>70000</v>
      </c>
      <c r="I70" s="89">
        <f t="shared" ref="I70" si="54">+I68-I69</f>
        <v>70000</v>
      </c>
      <c r="J70" s="89">
        <f t="shared" ref="J70" si="55">+J68-J69</f>
        <v>70000</v>
      </c>
      <c r="K70" s="90">
        <f t="shared" ref="K70" si="56">+K68-K69</f>
        <v>130000</v>
      </c>
    </row>
    <row r="71" spans="2:13" x14ac:dyDescent="0.25">
      <c r="B71" s="50"/>
      <c r="C71" s="13"/>
      <c r="D71" s="40" t="s">
        <v>56</v>
      </c>
      <c r="E71" s="36">
        <f>+E67*E47</f>
        <v>80000</v>
      </c>
      <c r="F71" s="36">
        <f t="shared" ref="F71:K71" si="57">+F67*F47</f>
        <v>80000</v>
      </c>
      <c r="G71" s="36">
        <f t="shared" si="57"/>
        <v>80000</v>
      </c>
      <c r="H71" s="36">
        <f t="shared" si="57"/>
        <v>80000</v>
      </c>
      <c r="I71" s="36">
        <f t="shared" si="57"/>
        <v>80000</v>
      </c>
      <c r="J71" s="36">
        <f t="shared" si="57"/>
        <v>80000</v>
      </c>
      <c r="K71" s="49">
        <f t="shared" si="57"/>
        <v>80000</v>
      </c>
    </row>
    <row r="72" spans="2:13" x14ac:dyDescent="0.25">
      <c r="B72" s="50"/>
      <c r="C72" s="13"/>
      <c r="D72" s="40" t="s">
        <v>86</v>
      </c>
      <c r="E72" s="36">
        <f>ABS((D67-E67)*E47*150%)</f>
        <v>0</v>
      </c>
      <c r="F72" s="36">
        <f t="shared" ref="F72:K72" si="58">ABS((E67-F67)*F47*150%)</f>
        <v>0</v>
      </c>
      <c r="G72" s="36">
        <f t="shared" si="58"/>
        <v>0</v>
      </c>
      <c r="H72" s="36">
        <f t="shared" si="58"/>
        <v>0</v>
      </c>
      <c r="I72" s="36">
        <f t="shared" si="58"/>
        <v>0</v>
      </c>
      <c r="J72" s="36">
        <f t="shared" si="58"/>
        <v>0</v>
      </c>
      <c r="K72" s="49">
        <f t="shared" si="58"/>
        <v>0</v>
      </c>
    </row>
    <row r="73" spans="2:13" x14ac:dyDescent="0.25">
      <c r="B73" s="50"/>
      <c r="C73" s="13"/>
      <c r="D73" s="91" t="s">
        <v>73</v>
      </c>
      <c r="E73" s="89">
        <f>+E70-E71-E72</f>
        <v>40000</v>
      </c>
      <c r="F73" s="89">
        <f t="shared" ref="F73" si="59">+F70-F71-F72</f>
        <v>0</v>
      </c>
      <c r="G73" s="89">
        <f t="shared" ref="G73" si="60">+G70-G71-G72</f>
        <v>-10000</v>
      </c>
      <c r="H73" s="89">
        <f t="shared" ref="H73" si="61">+H70-H71-H72</f>
        <v>-10000</v>
      </c>
      <c r="I73" s="89">
        <f t="shared" ref="I73" si="62">+I70-I71-I72</f>
        <v>-10000</v>
      </c>
      <c r="J73" s="89">
        <f t="shared" ref="J73" si="63">+J70-J71-J72</f>
        <v>-10000</v>
      </c>
      <c r="K73" s="90">
        <f t="shared" ref="K73" si="64">+K70-K71-K72</f>
        <v>50000</v>
      </c>
    </row>
    <row r="74" spans="2:13" x14ac:dyDescent="0.25">
      <c r="B74" s="50"/>
      <c r="C74" s="13"/>
      <c r="D74" s="40"/>
      <c r="E74" s="36"/>
      <c r="F74" s="36"/>
      <c r="G74" s="36"/>
      <c r="H74" s="36"/>
      <c r="I74" s="36"/>
      <c r="J74" s="36"/>
      <c r="K74" s="49"/>
    </row>
    <row r="75" spans="2:13" x14ac:dyDescent="0.25">
      <c r="B75" s="50"/>
      <c r="C75" s="37" t="s">
        <v>167</v>
      </c>
      <c r="D75" s="37" t="s">
        <v>75</v>
      </c>
      <c r="E75" s="89">
        <f>+E53*E52+E58*E57+E63*E62</f>
        <v>210000</v>
      </c>
      <c r="F75" s="89">
        <f>+F53*F52+F58*F57+F63*F62</f>
        <v>200000</v>
      </c>
      <c r="G75" s="89">
        <f t="shared" ref="G75:K75" si="65">+G53*G52+G58*G57+G63*G62</f>
        <v>130000</v>
      </c>
      <c r="H75" s="89">
        <f t="shared" si="65"/>
        <v>130000</v>
      </c>
      <c r="I75" s="89">
        <f t="shared" si="65"/>
        <v>130000</v>
      </c>
      <c r="J75" s="89">
        <f t="shared" si="65"/>
        <v>130000</v>
      </c>
      <c r="K75" s="90">
        <f t="shared" si="65"/>
        <v>250000</v>
      </c>
    </row>
    <row r="76" spans="2:13" x14ac:dyDescent="0.25">
      <c r="B76" s="50"/>
      <c r="C76" s="13"/>
      <c r="D76" s="13" t="s">
        <v>72</v>
      </c>
      <c r="E76" s="36">
        <f>E53*(E48+E54)+E58*(E48+E59)+E63*(E48+E64)</f>
        <v>90000</v>
      </c>
      <c r="F76" s="36">
        <f t="shared" ref="F76:K76" si="66">F53*(F48+F54)+F58*(F48+F59)+F63*(F48+F64)</f>
        <v>120000</v>
      </c>
      <c r="G76" s="36">
        <f t="shared" si="66"/>
        <v>127500</v>
      </c>
      <c r="H76" s="36">
        <f t="shared" si="66"/>
        <v>127500</v>
      </c>
      <c r="I76" s="36">
        <f t="shared" si="66"/>
        <v>87900</v>
      </c>
      <c r="J76" s="36">
        <f t="shared" si="66"/>
        <v>127500</v>
      </c>
      <c r="K76" s="49">
        <f t="shared" si="66"/>
        <v>120000</v>
      </c>
    </row>
    <row r="77" spans="2:13" x14ac:dyDescent="0.25">
      <c r="B77" s="50"/>
      <c r="C77" s="13"/>
      <c r="D77" s="91" t="s">
        <v>155</v>
      </c>
      <c r="E77" s="89">
        <f>+E75-E76</f>
        <v>120000</v>
      </c>
      <c r="F77" s="89">
        <f t="shared" ref="F77" si="67">+F75-F76</f>
        <v>80000</v>
      </c>
      <c r="G77" s="89">
        <f t="shared" ref="G77" si="68">+G75-G76</f>
        <v>2500</v>
      </c>
      <c r="H77" s="89">
        <f t="shared" ref="H77" si="69">+H75-H76</f>
        <v>2500</v>
      </c>
      <c r="I77" s="89">
        <f t="shared" ref="I77" si="70">+I75-I76</f>
        <v>42100</v>
      </c>
      <c r="J77" s="89">
        <f t="shared" ref="J77" si="71">+J75-J76</f>
        <v>2500</v>
      </c>
      <c r="K77" s="90">
        <f t="shared" ref="K77" si="72">+K75-K76</f>
        <v>130000</v>
      </c>
    </row>
    <row r="78" spans="2:13" x14ac:dyDescent="0.25">
      <c r="B78" s="50"/>
      <c r="C78" s="13"/>
      <c r="D78" s="40" t="s">
        <v>56</v>
      </c>
      <c r="E78" s="36">
        <f>+E67*E47</f>
        <v>80000</v>
      </c>
      <c r="F78" s="36">
        <f t="shared" ref="F78:K78" si="73">+F67*F47</f>
        <v>80000</v>
      </c>
      <c r="G78" s="36">
        <f t="shared" si="73"/>
        <v>80000</v>
      </c>
      <c r="H78" s="36">
        <f t="shared" si="73"/>
        <v>80000</v>
      </c>
      <c r="I78" s="36">
        <f t="shared" si="73"/>
        <v>80000</v>
      </c>
      <c r="J78" s="36">
        <f t="shared" si="73"/>
        <v>80000</v>
      </c>
      <c r="K78" s="49">
        <f t="shared" si="73"/>
        <v>80000</v>
      </c>
    </row>
    <row r="79" spans="2:13" x14ac:dyDescent="0.25">
      <c r="B79" s="50"/>
      <c r="C79" s="13"/>
      <c r="D79" s="40" t="s">
        <v>86</v>
      </c>
      <c r="E79" s="36">
        <f>ABS((D67-E67)*E47*150%)</f>
        <v>0</v>
      </c>
      <c r="F79" s="36">
        <f t="shared" ref="F79:K79" si="74">ABS((E67-F67)*F47*150%)</f>
        <v>0</v>
      </c>
      <c r="G79" s="36">
        <f t="shared" si="74"/>
        <v>0</v>
      </c>
      <c r="H79" s="36">
        <f t="shared" si="74"/>
        <v>0</v>
      </c>
      <c r="I79" s="36">
        <f t="shared" si="74"/>
        <v>0</v>
      </c>
      <c r="J79" s="36">
        <f t="shared" si="74"/>
        <v>0</v>
      </c>
      <c r="K79" s="49">
        <f t="shared" si="74"/>
        <v>0</v>
      </c>
    </row>
    <row r="80" spans="2:13" x14ac:dyDescent="0.25">
      <c r="B80" s="50"/>
      <c r="C80" s="13"/>
      <c r="D80" s="91" t="s">
        <v>73</v>
      </c>
      <c r="E80" s="89">
        <f>+E77-E78-E79</f>
        <v>40000</v>
      </c>
      <c r="F80" s="89">
        <f t="shared" ref="F80" si="75">+F77-F78-F79</f>
        <v>0</v>
      </c>
      <c r="G80" s="89">
        <f t="shared" ref="G80" si="76">+G77-G78-G79</f>
        <v>-77500</v>
      </c>
      <c r="H80" s="89">
        <f t="shared" ref="H80" si="77">+H77-H78-H79</f>
        <v>-77500</v>
      </c>
      <c r="I80" s="89">
        <f t="shared" ref="I80" si="78">+I77-I78-I79</f>
        <v>-37900</v>
      </c>
      <c r="J80" s="89">
        <f t="shared" ref="J80" si="79">+J77-J78-J79</f>
        <v>-77500</v>
      </c>
      <c r="K80" s="90">
        <f t="shared" ref="K80" si="80">+K77-K78-K79</f>
        <v>50000</v>
      </c>
    </row>
    <row r="81" spans="2:13" x14ac:dyDescent="0.25">
      <c r="B81" s="50"/>
      <c r="C81" s="13"/>
      <c r="D81" s="40" t="s">
        <v>156</v>
      </c>
      <c r="E81" s="36"/>
      <c r="F81" s="36">
        <f>IF((F51+F56+F61)&gt;(F53+F58+F63),(MIN(F46,F51+F56+F61)-(F53+F58+F63))*F48*50%,0)</f>
        <v>0</v>
      </c>
      <c r="G81" s="36">
        <f t="shared" ref="G81:K81" si="81">IF((G51+G56+G61)&gt;(G53+G58+G63),(MIN(G46,G51+G56+G61)-(G53+G58+G63))*G48*50%,0)</f>
        <v>0</v>
      </c>
      <c r="H81" s="36">
        <f t="shared" si="81"/>
        <v>0</v>
      </c>
      <c r="I81" s="36">
        <f t="shared" si="81"/>
        <v>0</v>
      </c>
      <c r="J81" s="36">
        <f t="shared" si="81"/>
        <v>0</v>
      </c>
      <c r="K81" s="49">
        <f t="shared" si="81"/>
        <v>0</v>
      </c>
    </row>
    <row r="82" spans="2:13" x14ac:dyDescent="0.25">
      <c r="B82" s="50"/>
      <c r="C82" s="13"/>
      <c r="D82" s="40" t="s">
        <v>168</v>
      </c>
      <c r="E82" s="13"/>
      <c r="F82" s="13">
        <f>VLOOKUP($B47,'R1'!$B$112:$F$127,5,FALSE)</f>
        <v>0</v>
      </c>
      <c r="G82" s="13">
        <f>VLOOKUP($B47,'R2'!$B$112:$F$127,5,FALSE)</f>
        <v>0</v>
      </c>
      <c r="H82" s="13">
        <f>VLOOKUP($B47,'R3'!$B$112:$F$127,5,FALSE)</f>
        <v>0</v>
      </c>
      <c r="I82" s="13">
        <f>VLOOKUP($B47,'R4'!$B$112:$F$127,5,FALSE)</f>
        <v>0</v>
      </c>
      <c r="J82" s="13">
        <f>VLOOKUP($B47,'R5'!$B$112:$F$127,5,FALSE)</f>
        <v>0</v>
      </c>
      <c r="K82" s="51">
        <f>VLOOKUP($B47,'R6'!$B$112:$F$127,5,FALSE)</f>
        <v>0</v>
      </c>
    </row>
    <row r="83" spans="2:13" ht="15.75" thickBot="1" x14ac:dyDescent="0.3">
      <c r="B83" s="56"/>
      <c r="C83" s="57"/>
      <c r="D83" s="92" t="s">
        <v>73</v>
      </c>
      <c r="E83" s="93">
        <f>+E80-E81-E82</f>
        <v>40000</v>
      </c>
      <c r="F83" s="93">
        <f t="shared" ref="F83" si="82">+F80-F81-F82</f>
        <v>0</v>
      </c>
      <c r="G83" s="93">
        <f t="shared" ref="G83" si="83">+G80-G81-G82</f>
        <v>-77500</v>
      </c>
      <c r="H83" s="93">
        <f t="shared" ref="H83" si="84">+H80-H81-H82</f>
        <v>-77500</v>
      </c>
      <c r="I83" s="93">
        <f t="shared" ref="I83" si="85">+I80-I81-I82</f>
        <v>-37900</v>
      </c>
      <c r="J83" s="93">
        <f t="shared" ref="J83" si="86">+J80-J81-J82</f>
        <v>-77500</v>
      </c>
      <c r="K83" s="94">
        <f t="shared" ref="K83" si="87">+K80-K81-K82</f>
        <v>50000</v>
      </c>
    </row>
    <row r="84" spans="2:13" ht="15.75" thickBot="1" x14ac:dyDescent="0.3"/>
    <row r="85" spans="2:13" x14ac:dyDescent="0.25">
      <c r="B85" s="45"/>
      <c r="C85" s="46"/>
      <c r="D85" s="46"/>
      <c r="E85" s="46">
        <v>0</v>
      </c>
      <c r="F85" s="46">
        <v>1</v>
      </c>
      <c r="G85" s="46">
        <v>2</v>
      </c>
      <c r="H85" s="46">
        <v>3</v>
      </c>
      <c r="I85" s="46">
        <v>4</v>
      </c>
      <c r="J85" s="46">
        <v>5</v>
      </c>
      <c r="K85" s="47">
        <v>6</v>
      </c>
    </row>
    <row r="86" spans="2:13" x14ac:dyDescent="0.25">
      <c r="B86" s="48" t="s">
        <v>71</v>
      </c>
      <c r="C86" s="37" t="s">
        <v>70</v>
      </c>
      <c r="D86" s="13" t="s">
        <v>4</v>
      </c>
      <c r="E86" s="36">
        <f>+'Market information'!H19</f>
        <v>50</v>
      </c>
      <c r="F86" s="36">
        <f>+E86</f>
        <v>50</v>
      </c>
      <c r="G86" s="36">
        <f t="shared" ref="G86:K86" si="88">+F86</f>
        <v>50</v>
      </c>
      <c r="H86" s="36">
        <f t="shared" si="88"/>
        <v>50</v>
      </c>
      <c r="I86" s="36">
        <f t="shared" si="88"/>
        <v>50</v>
      </c>
      <c r="J86" s="36">
        <f t="shared" si="88"/>
        <v>50</v>
      </c>
      <c r="K86" s="49">
        <f t="shared" si="88"/>
        <v>50</v>
      </c>
    </row>
    <row r="87" spans="2:13" x14ac:dyDescent="0.25">
      <c r="B87" s="48" t="s">
        <v>45</v>
      </c>
      <c r="C87" s="37" t="s">
        <v>1</v>
      </c>
      <c r="D87" s="13" t="s">
        <v>56</v>
      </c>
      <c r="E87" s="36">
        <f>+'Market information'!H22</f>
        <v>20000</v>
      </c>
      <c r="F87" s="36">
        <f t="shared" ref="F87:K88" si="89">+E87</f>
        <v>20000</v>
      </c>
      <c r="G87" s="36">
        <f t="shared" si="89"/>
        <v>20000</v>
      </c>
      <c r="H87" s="36">
        <f t="shared" si="89"/>
        <v>20000</v>
      </c>
      <c r="I87" s="36">
        <f t="shared" si="89"/>
        <v>20000</v>
      </c>
      <c r="J87" s="36">
        <f t="shared" si="89"/>
        <v>20000</v>
      </c>
      <c r="K87" s="49">
        <f t="shared" si="89"/>
        <v>20000</v>
      </c>
    </row>
    <row r="88" spans="2:13" x14ac:dyDescent="0.25">
      <c r="B88" s="50"/>
      <c r="C88" s="13"/>
      <c r="D88" s="13" t="s">
        <v>72</v>
      </c>
      <c r="E88" s="36">
        <f>+'Market information'!H23</f>
        <v>900</v>
      </c>
      <c r="F88" s="36">
        <f t="shared" si="89"/>
        <v>900</v>
      </c>
      <c r="G88" s="36">
        <f t="shared" si="89"/>
        <v>900</v>
      </c>
      <c r="H88" s="36">
        <f t="shared" si="89"/>
        <v>900</v>
      </c>
      <c r="I88" s="36">
        <f t="shared" si="89"/>
        <v>900</v>
      </c>
      <c r="J88" s="36">
        <f t="shared" si="89"/>
        <v>900</v>
      </c>
      <c r="K88" s="49">
        <f t="shared" si="89"/>
        <v>900</v>
      </c>
    </row>
    <row r="89" spans="2:13" x14ac:dyDescent="0.25">
      <c r="B89" s="50"/>
      <c r="C89" s="13"/>
      <c r="D89" s="40" t="s">
        <v>154</v>
      </c>
      <c r="E89" s="36">
        <f>(E87+E88*MIN(E91+E96+E101,E86))/MIN(E91+E96+E101,E86)</f>
        <v>1700</v>
      </c>
      <c r="F89" s="36">
        <f t="shared" ref="F89:J89" si="90">(F87+F88*MIN(F91+F96+F101,F86))/MIN(F91+F96+F101,F86)</f>
        <v>1300</v>
      </c>
      <c r="G89" s="36">
        <f t="shared" si="90"/>
        <v>1300</v>
      </c>
      <c r="H89" s="36">
        <f t="shared" si="90"/>
        <v>1300</v>
      </c>
      <c r="I89" s="36">
        <f t="shared" si="90"/>
        <v>1300</v>
      </c>
      <c r="J89" s="36">
        <f t="shared" si="90"/>
        <v>1300</v>
      </c>
      <c r="K89" s="49">
        <f>(K87+K88*MIN(K91+K96+K101,K86))/MIN(K91+K96+K101,K86)</f>
        <v>1300</v>
      </c>
    </row>
    <row r="90" spans="2:13" x14ac:dyDescent="0.25">
      <c r="B90" s="50"/>
      <c r="C90" s="13"/>
      <c r="D90" s="13"/>
      <c r="E90" s="36"/>
      <c r="F90" s="13"/>
      <c r="G90" s="13"/>
      <c r="H90" s="13"/>
      <c r="I90" s="13"/>
      <c r="J90" s="13"/>
      <c r="K90" s="51"/>
    </row>
    <row r="91" spans="2:13" x14ac:dyDescent="0.25">
      <c r="B91" s="50"/>
      <c r="C91" s="39" t="s">
        <v>1</v>
      </c>
      <c r="D91" s="13" t="s">
        <v>52</v>
      </c>
      <c r="E91" s="36">
        <f>+'Market information'!H20</f>
        <v>25</v>
      </c>
      <c r="F91" s="39">
        <v>50</v>
      </c>
      <c r="G91" s="39">
        <v>50</v>
      </c>
      <c r="H91" s="39">
        <v>50</v>
      </c>
      <c r="I91" s="39">
        <v>50</v>
      </c>
      <c r="J91" s="39">
        <v>50</v>
      </c>
      <c r="K91" s="52">
        <v>50</v>
      </c>
    </row>
    <row r="92" spans="2:13" x14ac:dyDescent="0.25">
      <c r="B92" s="50"/>
      <c r="C92" s="13"/>
      <c r="D92" s="13" t="s">
        <v>6</v>
      </c>
      <c r="E92" s="13">
        <f>+'Market information'!M21</f>
        <v>1400</v>
      </c>
      <c r="F92" s="39">
        <v>1300</v>
      </c>
      <c r="G92" s="39">
        <v>1400</v>
      </c>
      <c r="H92" s="39">
        <v>1400</v>
      </c>
      <c r="I92" s="39">
        <v>1400</v>
      </c>
      <c r="J92" s="39">
        <v>1400</v>
      </c>
      <c r="K92" s="52">
        <v>1300</v>
      </c>
    </row>
    <row r="93" spans="2:13" x14ac:dyDescent="0.25">
      <c r="B93" s="50"/>
      <c r="C93" s="13"/>
      <c r="D93" s="40" t="s">
        <v>158</v>
      </c>
      <c r="E93" s="36">
        <v>25</v>
      </c>
      <c r="F93" s="67">
        <f>IFERROR(VLOOKUP(M94,'R1'!$B$63:$F$108,5,FALSE),0)</f>
        <v>0</v>
      </c>
      <c r="G93" s="67">
        <f>IFERROR(VLOOKUP(M94,'R2'!$B$63:$F$108,5,FALSE),0)</f>
        <v>50</v>
      </c>
      <c r="H93" s="67">
        <f>IFERROR(VLOOKUP(M94,'R3'!$B$63:$F$108,5,FALSE),0)</f>
        <v>50</v>
      </c>
      <c r="I93" s="67">
        <f>IFERROR(VLOOKUP(M94,'R4'!$B$63:$F$108,5,FALSE),0)</f>
        <v>50</v>
      </c>
      <c r="J93" s="67">
        <f>IFERROR(VLOOKUP(M94,'R5'!$B$63:$F$108,5,FALSE),0)</f>
        <v>50</v>
      </c>
      <c r="K93" s="68">
        <f>IFERROR(VLOOKUP(M94,'R6'!$B$63:$F$108,5,FALSE),0)</f>
        <v>50</v>
      </c>
    </row>
    <row r="94" spans="2:13" x14ac:dyDescent="0.25">
      <c r="B94" s="50"/>
      <c r="C94" s="13"/>
      <c r="D94" s="40" t="s">
        <v>82</v>
      </c>
      <c r="E94" s="36">
        <f>IF($C91&lt;&gt;"",HLOOKUP($C91,'Market information'!$C$46:$E$49,3,FALSE),0)</f>
        <v>0</v>
      </c>
      <c r="F94" s="36">
        <f>IF($C91&lt;&gt;"",HLOOKUP($C91,'Market information'!$C$46:$E$49,3,FALSE),0)</f>
        <v>0</v>
      </c>
      <c r="G94" s="36">
        <f>IF($C91&lt;&gt;"",HLOOKUP($C91,'Market information'!$C$46:$E$49,3,FALSE),0)</f>
        <v>0</v>
      </c>
      <c r="H94" s="36">
        <f>IF($C91&lt;&gt;"",HLOOKUP($C91,'Market information'!$C$46:$E$49,3,FALSE),0)</f>
        <v>0</v>
      </c>
      <c r="I94" s="36">
        <f>IF($C91&lt;&gt;"",HLOOKUP($C91,'Market information'!$C$46:$E$49,3,FALSE),0)</f>
        <v>0</v>
      </c>
      <c r="J94" s="36">
        <f>IF($C91&lt;&gt;"",HLOOKUP($C91,'Market information'!$C$46:$E$49,3,FALSE),0)</f>
        <v>0</v>
      </c>
      <c r="K94" s="49">
        <f>IF($C91&lt;&gt;"",HLOOKUP($C91,'Market information'!$C$46:$E$49,3,FALSE),0)</f>
        <v>0</v>
      </c>
      <c r="M94" t="str">
        <f>CONCATENATE($F$2," - ",$B$87," - ",C91)</f>
        <v>3 - NA6 - NA</v>
      </c>
    </row>
    <row r="95" spans="2:13" ht="7.5" customHeight="1" x14ac:dyDescent="0.25">
      <c r="B95" s="50"/>
      <c r="C95" s="13"/>
      <c r="D95" s="13"/>
      <c r="E95" s="36"/>
      <c r="F95" s="13"/>
      <c r="G95" s="13"/>
      <c r="H95" s="13"/>
      <c r="I95" s="13"/>
      <c r="J95" s="13"/>
      <c r="K95" s="51"/>
    </row>
    <row r="96" spans="2:13" x14ac:dyDescent="0.25">
      <c r="B96" s="50"/>
      <c r="C96" s="39"/>
      <c r="D96" s="13" t="s">
        <v>52</v>
      </c>
      <c r="E96" s="36">
        <v>0</v>
      </c>
      <c r="F96" s="39"/>
      <c r="G96" s="39"/>
      <c r="H96" s="39"/>
      <c r="I96" s="39"/>
      <c r="J96" s="39"/>
      <c r="K96" s="52"/>
    </row>
    <row r="97" spans="2:13" x14ac:dyDescent="0.25">
      <c r="B97" s="50"/>
      <c r="C97" s="13"/>
      <c r="D97" s="13" t="s">
        <v>6</v>
      </c>
      <c r="E97" s="36">
        <v>0</v>
      </c>
      <c r="F97" s="39"/>
      <c r="G97" s="39"/>
      <c r="H97" s="39"/>
      <c r="I97" s="39"/>
      <c r="J97" s="39"/>
      <c r="K97" s="52"/>
    </row>
    <row r="98" spans="2:13" x14ac:dyDescent="0.25">
      <c r="B98" s="50"/>
      <c r="C98" s="13"/>
      <c r="D98" s="40" t="s">
        <v>158</v>
      </c>
      <c r="E98" s="36">
        <v>0</v>
      </c>
      <c r="F98" s="67">
        <f>IFERROR(VLOOKUP(M99,'R1'!$B$63:$F$108,5,FALSE),0)</f>
        <v>0</v>
      </c>
      <c r="G98" s="67">
        <f>IFERROR(VLOOKUP(M99,'R2'!$B$63:$F$108,5,FALSE),0)</f>
        <v>0</v>
      </c>
      <c r="H98" s="67">
        <f>IFERROR(VLOOKUP(M99,'R3'!$B$63:$F$108,5,FALSE),0)</f>
        <v>0</v>
      </c>
      <c r="I98" s="67">
        <f>IFERROR(VLOOKUP(M99,'R4'!$B$63:$F$108,5,FALSE),0)</f>
        <v>0</v>
      </c>
      <c r="J98" s="67">
        <f>IFERROR(VLOOKUP(M99,'R5'!$B$63:$F$108,5,FALSE),0)</f>
        <v>0</v>
      </c>
      <c r="K98" s="68">
        <f>IFERROR(VLOOKUP(M99,'R6'!$B$63:$F$108,5,FALSE),0)</f>
        <v>0</v>
      </c>
    </row>
    <row r="99" spans="2:13" x14ac:dyDescent="0.25">
      <c r="B99" s="50"/>
      <c r="C99" s="13"/>
      <c r="D99" s="40" t="s">
        <v>82</v>
      </c>
      <c r="E99" s="36">
        <f>IF($C96&lt;&gt;"",HLOOKUP($C96,'Market information'!$C$46:$E$49,3,FALSE),0)</f>
        <v>0</v>
      </c>
      <c r="F99" s="36">
        <f>IF($C96&lt;&gt;"",HLOOKUP($C96,'Market information'!$C$46:$E$49,3,FALSE),0)</f>
        <v>0</v>
      </c>
      <c r="G99" s="36">
        <f>IF($C96&lt;&gt;"",HLOOKUP($C96,'Market information'!$C$46:$E$49,3,FALSE),0)</f>
        <v>0</v>
      </c>
      <c r="H99" s="36">
        <f>IF($C96&lt;&gt;"",HLOOKUP($C96,'Market information'!$C$46:$E$49,3,FALSE),0)</f>
        <v>0</v>
      </c>
      <c r="I99" s="36">
        <f>IF($C96&lt;&gt;"",HLOOKUP($C96,'Market information'!$C$46:$E$49,3,FALSE),0)</f>
        <v>0</v>
      </c>
      <c r="J99" s="36">
        <f>IF($C96&lt;&gt;"",HLOOKUP($C96,'Market information'!$C$46:$E$49,3,FALSE),0)</f>
        <v>0</v>
      </c>
      <c r="K99" s="49">
        <f>IF($C96&lt;&gt;"",HLOOKUP($C96,'Market information'!$C$46:$E$49,3,FALSE),0)</f>
        <v>0</v>
      </c>
      <c r="M99" t="str">
        <f>CONCATENATE($F$2," - ",$B$87," - ",C96)</f>
        <v xml:space="preserve">3 - NA6 - </v>
      </c>
    </row>
    <row r="100" spans="2:13" ht="7.5" customHeight="1" x14ac:dyDescent="0.25">
      <c r="B100" s="50"/>
      <c r="C100" s="13"/>
      <c r="D100" s="13"/>
      <c r="E100" s="36"/>
      <c r="F100" s="13"/>
      <c r="G100" s="13"/>
      <c r="H100" s="13"/>
      <c r="I100" s="13"/>
      <c r="J100" s="13"/>
      <c r="K100" s="51"/>
    </row>
    <row r="101" spans="2:13" x14ac:dyDescent="0.25">
      <c r="B101" s="50"/>
      <c r="C101" s="39"/>
      <c r="D101" s="13" t="s">
        <v>52</v>
      </c>
      <c r="E101" s="36">
        <v>0</v>
      </c>
      <c r="F101" s="39"/>
      <c r="G101" s="39"/>
      <c r="H101" s="39"/>
      <c r="I101" s="39"/>
      <c r="J101" s="39"/>
      <c r="K101" s="52"/>
    </row>
    <row r="102" spans="2:13" x14ac:dyDescent="0.25">
      <c r="B102" s="50"/>
      <c r="C102" s="13"/>
      <c r="D102" s="13" t="s">
        <v>6</v>
      </c>
      <c r="E102" s="36">
        <v>0</v>
      </c>
      <c r="F102" s="39"/>
      <c r="G102" s="39"/>
      <c r="H102" s="39"/>
      <c r="I102" s="39"/>
      <c r="J102" s="39"/>
      <c r="K102" s="52"/>
    </row>
    <row r="103" spans="2:13" x14ac:dyDescent="0.25">
      <c r="B103" s="50"/>
      <c r="C103" s="13"/>
      <c r="D103" s="40" t="s">
        <v>158</v>
      </c>
      <c r="E103" s="36">
        <v>0</v>
      </c>
      <c r="F103" s="67">
        <f>IFERROR(VLOOKUP(M104,'R1'!$B$63:$F$108,5,FALSE),0)</f>
        <v>0</v>
      </c>
      <c r="G103" s="67">
        <f>IFERROR(VLOOKUP(M104,'R2'!$B$63:$F$108,5,FALSE),0)</f>
        <v>0</v>
      </c>
      <c r="H103" s="67">
        <f>IFERROR(VLOOKUP(M104,'R3'!$B$63:$F$108,5,FALSE),0)</f>
        <v>0</v>
      </c>
      <c r="I103" s="67">
        <f>IFERROR(VLOOKUP(M104,'R4'!$B$63:$F$108,5,FALSE),0)</f>
        <v>0</v>
      </c>
      <c r="J103" s="67">
        <f>IFERROR(VLOOKUP(M104,'R5'!$B$63:$F$108,5,FALSE),0)</f>
        <v>0</v>
      </c>
      <c r="K103" s="68">
        <f>IFERROR(VLOOKUP(M104,'R6'!$B$63:$F$108,5,FALSE),0)</f>
        <v>0</v>
      </c>
    </row>
    <row r="104" spans="2:13" x14ac:dyDescent="0.25">
      <c r="B104" s="50"/>
      <c r="C104" s="13"/>
      <c r="D104" s="40" t="s">
        <v>82</v>
      </c>
      <c r="E104" s="36">
        <f>IF($C101&lt;&gt;"",HLOOKUP($C101,'Market information'!$C$46:$E$49,3,FALSE),0)</f>
        <v>0</v>
      </c>
      <c r="F104" s="36">
        <f>IF($C101&lt;&gt;"",HLOOKUP($C101,'Market information'!$C$46:$E$49,3,FALSE),0)</f>
        <v>0</v>
      </c>
      <c r="G104" s="36">
        <f>IF($C101&lt;&gt;"",HLOOKUP($C101,'Market information'!$C$46:$E$49,3,FALSE),0)</f>
        <v>0</v>
      </c>
      <c r="H104" s="36">
        <f>IF($C101&lt;&gt;"",HLOOKUP($C101,'Market information'!$C$46:$E$49,3,FALSE),0)</f>
        <v>0</v>
      </c>
      <c r="I104" s="36">
        <f>IF($C101&lt;&gt;"",HLOOKUP($C101,'Market information'!$C$46:$E$49,3,FALSE),0)</f>
        <v>0</v>
      </c>
      <c r="J104" s="36">
        <f>IF($C101&lt;&gt;"",HLOOKUP($C101,'Market information'!$C$46:$E$49,3,FALSE),0)</f>
        <v>0</v>
      </c>
      <c r="K104" s="49">
        <f>IF($C101&lt;&gt;"",HLOOKUP($C101,'Market information'!$C$46:$E$49,3,FALSE),0)</f>
        <v>0</v>
      </c>
      <c r="M104" t="str">
        <f>CONCATENATE($F$2," - ",$B$87," - ",C101)</f>
        <v xml:space="preserve">3 - NA6 - </v>
      </c>
    </row>
    <row r="105" spans="2:13" ht="9" customHeight="1" x14ac:dyDescent="0.25">
      <c r="B105" s="50"/>
      <c r="C105" s="13"/>
      <c r="D105" s="13"/>
      <c r="E105" s="36"/>
      <c r="F105" s="13"/>
      <c r="G105" s="13"/>
      <c r="H105" s="13"/>
      <c r="I105" s="13"/>
      <c r="J105" s="13"/>
      <c r="K105" s="51"/>
    </row>
    <row r="106" spans="2:13" ht="15" customHeight="1" x14ac:dyDescent="0.25">
      <c r="B106" s="50"/>
      <c r="C106" s="13"/>
      <c r="D106" s="40" t="s">
        <v>84</v>
      </c>
      <c r="E106" s="36" t="s">
        <v>85</v>
      </c>
      <c r="F106" s="41" t="s">
        <v>85</v>
      </c>
      <c r="G106" s="41" t="str">
        <f>+F106</f>
        <v>Open</v>
      </c>
      <c r="H106" s="41" t="str">
        <f t="shared" ref="H106:J106" si="91">+G106</f>
        <v>Open</v>
      </c>
      <c r="I106" s="41" t="str">
        <f t="shared" si="91"/>
        <v>Open</v>
      </c>
      <c r="J106" s="41" t="str">
        <f t="shared" si="91"/>
        <v>Open</v>
      </c>
      <c r="K106" s="53" t="str">
        <f>+J106</f>
        <v>Open</v>
      </c>
    </row>
    <row r="107" spans="2:13" s="44" customFormat="1" ht="7.5" customHeight="1" x14ac:dyDescent="0.25">
      <c r="B107" s="54"/>
      <c r="C107" s="42"/>
      <c r="D107" s="42">
        <v>1</v>
      </c>
      <c r="E107" s="43">
        <f t="shared" ref="E107:K107" si="92">IF(E106="Closed",0,1)</f>
        <v>1</v>
      </c>
      <c r="F107" s="43">
        <f t="shared" si="92"/>
        <v>1</v>
      </c>
      <c r="G107" s="43">
        <f t="shared" si="92"/>
        <v>1</v>
      </c>
      <c r="H107" s="43">
        <f t="shared" si="92"/>
        <v>1</v>
      </c>
      <c r="I107" s="43">
        <f t="shared" si="92"/>
        <v>1</v>
      </c>
      <c r="J107" s="43">
        <f t="shared" si="92"/>
        <v>1</v>
      </c>
      <c r="K107" s="55">
        <f t="shared" si="92"/>
        <v>1</v>
      </c>
    </row>
    <row r="108" spans="2:13" x14ac:dyDescent="0.25">
      <c r="B108" s="50"/>
      <c r="C108" s="37" t="s">
        <v>166</v>
      </c>
      <c r="D108" s="37" t="s">
        <v>75</v>
      </c>
      <c r="E108" s="89">
        <f>+E91*E92+E96*E97+E101*E102</f>
        <v>35000</v>
      </c>
      <c r="F108" s="89">
        <f t="shared" ref="F108:K108" si="93">+F91*F92+F96*F97+F101*F102</f>
        <v>65000</v>
      </c>
      <c r="G108" s="89">
        <f t="shared" si="93"/>
        <v>70000</v>
      </c>
      <c r="H108" s="89">
        <f t="shared" si="93"/>
        <v>70000</v>
      </c>
      <c r="I108" s="89">
        <f t="shared" si="93"/>
        <v>70000</v>
      </c>
      <c r="J108" s="89">
        <f t="shared" si="93"/>
        <v>70000</v>
      </c>
      <c r="K108" s="90">
        <f t="shared" si="93"/>
        <v>65000</v>
      </c>
    </row>
    <row r="109" spans="2:13" x14ac:dyDescent="0.25">
      <c r="B109" s="50"/>
      <c r="C109" s="13"/>
      <c r="D109" s="13" t="s">
        <v>72</v>
      </c>
      <c r="E109" s="36">
        <f>E91*(E88+E94)+E96*(E88+E99)+E101*(E88+E104)</f>
        <v>22500</v>
      </c>
      <c r="F109" s="36">
        <f t="shared" ref="F109:K109" si="94">F91*(F88+F94)+F96*(F88+F99)+F101*(F88+F104)</f>
        <v>45000</v>
      </c>
      <c r="G109" s="36">
        <f t="shared" si="94"/>
        <v>45000</v>
      </c>
      <c r="H109" s="36">
        <f t="shared" si="94"/>
        <v>45000</v>
      </c>
      <c r="I109" s="36">
        <f t="shared" si="94"/>
        <v>45000</v>
      </c>
      <c r="J109" s="36">
        <f t="shared" si="94"/>
        <v>45000</v>
      </c>
      <c r="K109" s="49">
        <f t="shared" si="94"/>
        <v>45000</v>
      </c>
      <c r="M109" s="44"/>
    </row>
    <row r="110" spans="2:13" x14ac:dyDescent="0.25">
      <c r="B110" s="50"/>
      <c r="C110" s="13"/>
      <c r="D110" s="91" t="s">
        <v>155</v>
      </c>
      <c r="E110" s="89">
        <f>+E108-E109</f>
        <v>12500</v>
      </c>
      <c r="F110" s="89">
        <f t="shared" ref="F110" si="95">+F108-F109</f>
        <v>20000</v>
      </c>
      <c r="G110" s="89">
        <f t="shared" ref="G110" si="96">+G108-G109</f>
        <v>25000</v>
      </c>
      <c r="H110" s="89">
        <f t="shared" ref="H110" si="97">+H108-H109</f>
        <v>25000</v>
      </c>
      <c r="I110" s="89">
        <f t="shared" ref="I110" si="98">+I108-I109</f>
        <v>25000</v>
      </c>
      <c r="J110" s="89">
        <f t="shared" ref="J110" si="99">+J108-J109</f>
        <v>25000</v>
      </c>
      <c r="K110" s="90">
        <f t="shared" ref="K110" si="100">+K108-K109</f>
        <v>20000</v>
      </c>
    </row>
    <row r="111" spans="2:13" x14ac:dyDescent="0.25">
      <c r="B111" s="50"/>
      <c r="C111" s="13"/>
      <c r="D111" s="40" t="s">
        <v>56</v>
      </c>
      <c r="E111" s="36">
        <f>+E107*E87</f>
        <v>20000</v>
      </c>
      <c r="F111" s="36">
        <f t="shared" ref="F111:K111" si="101">+F107*F87</f>
        <v>20000</v>
      </c>
      <c r="G111" s="36">
        <f t="shared" si="101"/>
        <v>20000</v>
      </c>
      <c r="H111" s="36">
        <f t="shared" si="101"/>
        <v>20000</v>
      </c>
      <c r="I111" s="36">
        <f t="shared" si="101"/>
        <v>20000</v>
      </c>
      <c r="J111" s="36">
        <f t="shared" si="101"/>
        <v>20000</v>
      </c>
      <c r="K111" s="49">
        <f t="shared" si="101"/>
        <v>20000</v>
      </c>
    </row>
    <row r="112" spans="2:13" x14ac:dyDescent="0.25">
      <c r="B112" s="50"/>
      <c r="C112" s="13"/>
      <c r="D112" s="40" t="s">
        <v>86</v>
      </c>
      <c r="E112" s="36">
        <f>ABS((D107-E107)*E87*150%)</f>
        <v>0</v>
      </c>
      <c r="F112" s="36">
        <f t="shared" ref="F112:K112" si="102">ABS((E107-F107)*F87*150%)</f>
        <v>0</v>
      </c>
      <c r="G112" s="36">
        <f t="shared" si="102"/>
        <v>0</v>
      </c>
      <c r="H112" s="36">
        <f t="shared" si="102"/>
        <v>0</v>
      </c>
      <c r="I112" s="36">
        <f t="shared" si="102"/>
        <v>0</v>
      </c>
      <c r="J112" s="36">
        <f t="shared" si="102"/>
        <v>0</v>
      </c>
      <c r="K112" s="49">
        <f t="shared" si="102"/>
        <v>0</v>
      </c>
    </row>
    <row r="113" spans="2:11" x14ac:dyDescent="0.25">
      <c r="B113" s="50"/>
      <c r="C113" s="13"/>
      <c r="D113" s="91" t="s">
        <v>73</v>
      </c>
      <c r="E113" s="89">
        <f>+E110-E111-E112</f>
        <v>-7500</v>
      </c>
      <c r="F113" s="89">
        <f t="shared" ref="F113" si="103">+F110-F111-F112</f>
        <v>0</v>
      </c>
      <c r="G113" s="89">
        <f t="shared" ref="G113" si="104">+G110-G111-G112</f>
        <v>5000</v>
      </c>
      <c r="H113" s="89">
        <f t="shared" ref="H113" si="105">+H110-H111-H112</f>
        <v>5000</v>
      </c>
      <c r="I113" s="89">
        <f t="shared" ref="I113" si="106">+I110-I111-I112</f>
        <v>5000</v>
      </c>
      <c r="J113" s="89">
        <f t="shared" ref="J113" si="107">+J110-J111-J112</f>
        <v>5000</v>
      </c>
      <c r="K113" s="90">
        <f t="shared" ref="K113" si="108">+K110-K111-K112</f>
        <v>0</v>
      </c>
    </row>
    <row r="114" spans="2:11" x14ac:dyDescent="0.25">
      <c r="B114" s="50"/>
      <c r="C114" s="13"/>
      <c r="D114" s="40"/>
      <c r="E114" s="36"/>
      <c r="F114" s="36"/>
      <c r="G114" s="36"/>
      <c r="H114" s="36"/>
      <c r="I114" s="36"/>
      <c r="J114" s="36"/>
      <c r="K114" s="49"/>
    </row>
    <row r="115" spans="2:11" x14ac:dyDescent="0.25">
      <c r="B115" s="50"/>
      <c r="C115" s="37" t="s">
        <v>167</v>
      </c>
      <c r="D115" s="37" t="s">
        <v>75</v>
      </c>
      <c r="E115" s="89">
        <f>+E93*E92+E98*E97+E103*E102</f>
        <v>35000</v>
      </c>
      <c r="F115" s="89">
        <f>+F93*F92+F98*F97+F103*F102</f>
        <v>0</v>
      </c>
      <c r="G115" s="89">
        <f t="shared" ref="G115:K115" si="109">+G93*G92+G98*G97+G103*G102</f>
        <v>70000</v>
      </c>
      <c r="H115" s="89">
        <f t="shared" si="109"/>
        <v>70000</v>
      </c>
      <c r="I115" s="89">
        <f t="shared" si="109"/>
        <v>70000</v>
      </c>
      <c r="J115" s="89">
        <f t="shared" si="109"/>
        <v>70000</v>
      </c>
      <c r="K115" s="90">
        <f t="shared" si="109"/>
        <v>65000</v>
      </c>
    </row>
    <row r="116" spans="2:11" x14ac:dyDescent="0.25">
      <c r="B116" s="50"/>
      <c r="C116" s="13"/>
      <c r="D116" s="13" t="s">
        <v>72</v>
      </c>
      <c r="E116" s="36">
        <f>E93*(E88+E94)+E98*(E88+E99)+E103*(E88+E104)</f>
        <v>22500</v>
      </c>
      <c r="F116" s="36">
        <f t="shared" ref="F116:K116" si="110">F93*(F88+F94)+F98*(F88+F99)+F103*(F88+F104)</f>
        <v>0</v>
      </c>
      <c r="G116" s="36">
        <f t="shared" si="110"/>
        <v>45000</v>
      </c>
      <c r="H116" s="36">
        <f t="shared" si="110"/>
        <v>45000</v>
      </c>
      <c r="I116" s="36">
        <f t="shared" si="110"/>
        <v>45000</v>
      </c>
      <c r="J116" s="36">
        <f t="shared" si="110"/>
        <v>45000</v>
      </c>
      <c r="K116" s="49">
        <f t="shared" si="110"/>
        <v>45000</v>
      </c>
    </row>
    <row r="117" spans="2:11" x14ac:dyDescent="0.25">
      <c r="B117" s="50"/>
      <c r="C117" s="13"/>
      <c r="D117" s="91" t="s">
        <v>155</v>
      </c>
      <c r="E117" s="89">
        <f>+E115-E116</f>
        <v>12500</v>
      </c>
      <c r="F117" s="89">
        <f t="shared" ref="F117" si="111">+F115-F116</f>
        <v>0</v>
      </c>
      <c r="G117" s="89">
        <f t="shared" ref="G117" si="112">+G115-G116</f>
        <v>25000</v>
      </c>
      <c r="H117" s="89">
        <f t="shared" ref="H117" si="113">+H115-H116</f>
        <v>25000</v>
      </c>
      <c r="I117" s="89">
        <f t="shared" ref="I117" si="114">+I115-I116</f>
        <v>25000</v>
      </c>
      <c r="J117" s="89">
        <f t="shared" ref="J117" si="115">+J115-J116</f>
        <v>25000</v>
      </c>
      <c r="K117" s="90">
        <f t="shared" ref="K117" si="116">+K115-K116</f>
        <v>20000</v>
      </c>
    </row>
    <row r="118" spans="2:11" x14ac:dyDescent="0.25">
      <c r="B118" s="50"/>
      <c r="C118" s="13"/>
      <c r="D118" s="40" t="s">
        <v>56</v>
      </c>
      <c r="E118" s="36">
        <f>+E107*E87</f>
        <v>20000</v>
      </c>
      <c r="F118" s="36">
        <f t="shared" ref="F118:K118" si="117">+F107*F87</f>
        <v>20000</v>
      </c>
      <c r="G118" s="36">
        <f t="shared" si="117"/>
        <v>20000</v>
      </c>
      <c r="H118" s="36">
        <f t="shared" si="117"/>
        <v>20000</v>
      </c>
      <c r="I118" s="36">
        <f t="shared" si="117"/>
        <v>20000</v>
      </c>
      <c r="J118" s="36">
        <f t="shared" si="117"/>
        <v>20000</v>
      </c>
      <c r="K118" s="49">
        <f t="shared" si="117"/>
        <v>20000</v>
      </c>
    </row>
    <row r="119" spans="2:11" x14ac:dyDescent="0.25">
      <c r="B119" s="50"/>
      <c r="C119" s="13"/>
      <c r="D119" s="40" t="s">
        <v>86</v>
      </c>
      <c r="E119" s="36">
        <f>ABS((D107-E107)*E87*150%)</f>
        <v>0</v>
      </c>
      <c r="F119" s="36">
        <f t="shared" ref="F119:K119" si="118">ABS((E107-F107)*F87*150%)</f>
        <v>0</v>
      </c>
      <c r="G119" s="36">
        <f t="shared" si="118"/>
        <v>0</v>
      </c>
      <c r="H119" s="36">
        <f t="shared" si="118"/>
        <v>0</v>
      </c>
      <c r="I119" s="36">
        <f t="shared" si="118"/>
        <v>0</v>
      </c>
      <c r="J119" s="36">
        <f t="shared" si="118"/>
        <v>0</v>
      </c>
      <c r="K119" s="49">
        <f t="shared" si="118"/>
        <v>0</v>
      </c>
    </row>
    <row r="120" spans="2:11" x14ac:dyDescent="0.25">
      <c r="B120" s="50"/>
      <c r="C120" s="13"/>
      <c r="D120" s="91" t="s">
        <v>73</v>
      </c>
      <c r="E120" s="89">
        <f>+E117-E118-E119</f>
        <v>-7500</v>
      </c>
      <c r="F120" s="89">
        <f t="shared" ref="F120" si="119">+F117-F118-F119</f>
        <v>-20000</v>
      </c>
      <c r="G120" s="89">
        <f t="shared" ref="G120" si="120">+G117-G118-G119</f>
        <v>5000</v>
      </c>
      <c r="H120" s="89">
        <f t="shared" ref="H120" si="121">+H117-H118-H119</f>
        <v>5000</v>
      </c>
      <c r="I120" s="89">
        <f t="shared" ref="I120" si="122">+I117-I118-I119</f>
        <v>5000</v>
      </c>
      <c r="J120" s="89">
        <f t="shared" ref="J120" si="123">+J117-J118-J119</f>
        <v>5000</v>
      </c>
      <c r="K120" s="90">
        <f t="shared" ref="K120" si="124">+K117-K118-K119</f>
        <v>0</v>
      </c>
    </row>
    <row r="121" spans="2:11" x14ac:dyDescent="0.25">
      <c r="B121" s="50"/>
      <c r="C121" s="13"/>
      <c r="D121" s="40" t="s">
        <v>156</v>
      </c>
      <c r="E121" s="36"/>
      <c r="F121" s="36">
        <f>IF((F91+F96+F101)&gt;(F93+F98+F103),(MIN(F86,F91+F96+F101)-(F93+F98+F103))*F88*50%,0)</f>
        <v>22500</v>
      </c>
      <c r="G121" s="36">
        <f t="shared" ref="G121:K121" si="125">IF((G91+G96+G101)&gt;(G93+G98+G103),(MIN(G86,G91+G96+G101)-(G93+G98+G103))*G88*50%,0)</f>
        <v>0</v>
      </c>
      <c r="H121" s="36">
        <f t="shared" si="125"/>
        <v>0</v>
      </c>
      <c r="I121" s="36">
        <f t="shared" si="125"/>
        <v>0</v>
      </c>
      <c r="J121" s="36">
        <f t="shared" si="125"/>
        <v>0</v>
      </c>
      <c r="K121" s="49">
        <f t="shared" si="125"/>
        <v>0</v>
      </c>
    </row>
    <row r="122" spans="2:11" x14ac:dyDescent="0.25">
      <c r="B122" s="50"/>
      <c r="C122" s="13"/>
      <c r="D122" s="40" t="s">
        <v>168</v>
      </c>
      <c r="E122" s="13"/>
      <c r="F122" s="13">
        <f>VLOOKUP($B87,'R1'!$B$112:$F$127,5,FALSE)</f>
        <v>0</v>
      </c>
      <c r="G122" s="13">
        <f>VLOOKUP($B87,'R2'!$B$112:$F$127,5,FALSE)</f>
        <v>0</v>
      </c>
      <c r="H122" s="13">
        <f>VLOOKUP($B87,'R3'!$B$112:$F$127,5,FALSE)</f>
        <v>0</v>
      </c>
      <c r="I122" s="13">
        <f>VLOOKUP($B87,'R4'!$B$112:$F$127,5,FALSE)</f>
        <v>0</v>
      </c>
      <c r="J122" s="13">
        <f>VLOOKUP($B87,'R5'!$B$112:$F$127,5,FALSE)</f>
        <v>0</v>
      </c>
      <c r="K122" s="51">
        <f>VLOOKUP($B87,'R6'!$B$112:$F$127,5,FALSE)</f>
        <v>0</v>
      </c>
    </row>
    <row r="123" spans="2:11" ht="15.75" thickBot="1" x14ac:dyDescent="0.3">
      <c r="B123" s="56"/>
      <c r="C123" s="57"/>
      <c r="D123" s="92" t="s">
        <v>73</v>
      </c>
      <c r="E123" s="93">
        <f>+E120-E121-E122</f>
        <v>-7500</v>
      </c>
      <c r="F123" s="93">
        <f t="shared" ref="F123" si="126">+F120-F121-F122</f>
        <v>-42500</v>
      </c>
      <c r="G123" s="93">
        <f t="shared" ref="G123" si="127">+G120-G121-G122</f>
        <v>5000</v>
      </c>
      <c r="H123" s="93">
        <f t="shared" ref="H123" si="128">+H120-H121-H122</f>
        <v>5000</v>
      </c>
      <c r="I123" s="93">
        <f t="shared" ref="I123" si="129">+I120-I121-I122</f>
        <v>5000</v>
      </c>
      <c r="J123" s="93">
        <f t="shared" ref="J123" si="130">+J120-J121-J122</f>
        <v>5000</v>
      </c>
      <c r="K123" s="94">
        <f t="shared" ref="K123" si="131">+K120-K121-K122</f>
        <v>0</v>
      </c>
    </row>
    <row r="124" spans="2:11" ht="15.75" thickBot="1" x14ac:dyDescent="0.3"/>
    <row r="125" spans="2:11" x14ac:dyDescent="0.25">
      <c r="B125" s="45"/>
      <c r="C125" s="46"/>
      <c r="D125" s="46"/>
      <c r="E125" s="46">
        <v>0</v>
      </c>
      <c r="F125" s="46">
        <v>1</v>
      </c>
      <c r="G125" s="46">
        <v>2</v>
      </c>
      <c r="H125" s="46">
        <v>3</v>
      </c>
      <c r="I125" s="46">
        <v>4</v>
      </c>
      <c r="J125" s="46">
        <v>5</v>
      </c>
      <c r="K125" s="47">
        <v>6</v>
      </c>
    </row>
    <row r="126" spans="2:11" x14ac:dyDescent="0.25">
      <c r="B126" s="48" t="s">
        <v>71</v>
      </c>
      <c r="C126" s="37" t="s">
        <v>70</v>
      </c>
      <c r="D126" s="13" t="s">
        <v>4</v>
      </c>
      <c r="E126" s="36">
        <f>+'Market information'!C29</f>
        <v>100</v>
      </c>
      <c r="F126" s="36">
        <f>+E126</f>
        <v>100</v>
      </c>
      <c r="G126" s="36">
        <f t="shared" ref="G126:K126" si="132">+F126</f>
        <v>100</v>
      </c>
      <c r="H126" s="36">
        <f t="shared" si="132"/>
        <v>100</v>
      </c>
      <c r="I126" s="36">
        <f t="shared" si="132"/>
        <v>100</v>
      </c>
      <c r="J126" s="36">
        <f t="shared" si="132"/>
        <v>100</v>
      </c>
      <c r="K126" s="49">
        <f t="shared" si="132"/>
        <v>100</v>
      </c>
    </row>
    <row r="127" spans="2:11" x14ac:dyDescent="0.25">
      <c r="B127" s="48" t="s">
        <v>46</v>
      </c>
      <c r="C127" s="37" t="s">
        <v>76</v>
      </c>
      <c r="D127" s="13" t="s">
        <v>56</v>
      </c>
      <c r="E127" s="36">
        <f>+'Market information'!C32</f>
        <v>25000</v>
      </c>
      <c r="F127" s="36">
        <f t="shared" ref="F127:K128" si="133">+E127</f>
        <v>25000</v>
      </c>
      <c r="G127" s="36">
        <f t="shared" si="133"/>
        <v>25000</v>
      </c>
      <c r="H127" s="36">
        <f t="shared" si="133"/>
        <v>25000</v>
      </c>
      <c r="I127" s="36">
        <f t="shared" si="133"/>
        <v>25000</v>
      </c>
      <c r="J127" s="36">
        <f t="shared" si="133"/>
        <v>25000</v>
      </c>
      <c r="K127" s="49">
        <f t="shared" si="133"/>
        <v>25000</v>
      </c>
    </row>
    <row r="128" spans="2:11" x14ac:dyDescent="0.25">
      <c r="B128" s="50"/>
      <c r="C128" s="13"/>
      <c r="D128" s="13" t="s">
        <v>72</v>
      </c>
      <c r="E128" s="36">
        <f>+'Market information'!C33</f>
        <v>650</v>
      </c>
      <c r="F128" s="36">
        <f t="shared" si="133"/>
        <v>650</v>
      </c>
      <c r="G128" s="36">
        <f t="shared" si="133"/>
        <v>650</v>
      </c>
      <c r="H128" s="36">
        <f t="shared" si="133"/>
        <v>650</v>
      </c>
      <c r="I128" s="36">
        <f t="shared" si="133"/>
        <v>650</v>
      </c>
      <c r="J128" s="36">
        <f t="shared" si="133"/>
        <v>650</v>
      </c>
      <c r="K128" s="49">
        <f t="shared" si="133"/>
        <v>650</v>
      </c>
    </row>
    <row r="129" spans="2:13" x14ac:dyDescent="0.25">
      <c r="B129" s="50"/>
      <c r="C129" s="13"/>
      <c r="D129" s="40" t="s">
        <v>154</v>
      </c>
      <c r="E129" s="36">
        <f>(E127+E128*MIN(E131+E136+E141,E126))/MIN(E131+E136+E141,E126)</f>
        <v>900</v>
      </c>
      <c r="F129" s="36">
        <f t="shared" ref="F129:J129" si="134">(F127+F128*MIN(F131+F136+F141,F126))/MIN(F131+F136+F141,F126)</f>
        <v>900</v>
      </c>
      <c r="G129" s="36">
        <f t="shared" si="134"/>
        <v>900</v>
      </c>
      <c r="H129" s="36">
        <f t="shared" si="134"/>
        <v>900</v>
      </c>
      <c r="I129" s="36">
        <f t="shared" si="134"/>
        <v>900</v>
      </c>
      <c r="J129" s="36">
        <f t="shared" si="134"/>
        <v>900</v>
      </c>
      <c r="K129" s="49">
        <f>(K127+K128*MIN(K131+K136+K141,K126))/MIN(K131+K136+K141,K126)</f>
        <v>900</v>
      </c>
    </row>
    <row r="130" spans="2:13" x14ac:dyDescent="0.25">
      <c r="B130" s="50"/>
      <c r="C130" s="13"/>
      <c r="D130" s="13"/>
      <c r="E130" s="36"/>
      <c r="F130" s="13"/>
      <c r="G130" s="13"/>
      <c r="H130" s="13"/>
      <c r="I130" s="13"/>
      <c r="J130" s="13"/>
      <c r="K130" s="51"/>
    </row>
    <row r="131" spans="2:13" x14ac:dyDescent="0.25">
      <c r="B131" s="50"/>
      <c r="C131" s="39" t="s">
        <v>76</v>
      </c>
      <c r="D131" s="13" t="s">
        <v>52</v>
      </c>
      <c r="E131" s="36">
        <f>+'Market information'!C30</f>
        <v>100</v>
      </c>
      <c r="F131" s="39">
        <v>100</v>
      </c>
      <c r="G131" s="39">
        <v>100</v>
      </c>
      <c r="H131" s="39">
        <v>100</v>
      </c>
      <c r="I131" s="39">
        <v>100</v>
      </c>
      <c r="J131" s="39">
        <v>100</v>
      </c>
      <c r="K131" s="52">
        <v>100</v>
      </c>
    </row>
    <row r="132" spans="2:13" x14ac:dyDescent="0.25">
      <c r="B132" s="50"/>
      <c r="C132" s="13"/>
      <c r="D132" s="13" t="s">
        <v>6</v>
      </c>
      <c r="E132" s="13">
        <f>+'Market information'!M31</f>
        <v>1100</v>
      </c>
      <c r="F132" s="39">
        <v>1100</v>
      </c>
      <c r="G132" s="39">
        <v>1100</v>
      </c>
      <c r="H132" s="39">
        <v>1100</v>
      </c>
      <c r="I132" s="39">
        <v>1100</v>
      </c>
      <c r="J132" s="39">
        <v>1100</v>
      </c>
      <c r="K132" s="52">
        <v>1250</v>
      </c>
    </row>
    <row r="133" spans="2:13" x14ac:dyDescent="0.25">
      <c r="B133" s="50"/>
      <c r="C133" s="13"/>
      <c r="D133" s="40" t="s">
        <v>158</v>
      </c>
      <c r="E133" s="36">
        <v>100</v>
      </c>
      <c r="F133" s="67">
        <f>IFERROR(VLOOKUP(M134,'R1'!$B$63:$F$108,5,FALSE),0)</f>
        <v>75</v>
      </c>
      <c r="G133" s="67">
        <f>IFERROR(VLOOKUP(M134,'R2'!$B$63:$F$108,5,FALSE),0)</f>
        <v>100</v>
      </c>
      <c r="H133" s="67">
        <f>IFERROR(VLOOKUP(M134,'R3'!$B$63:$F$108,5,FALSE),0)</f>
        <v>100</v>
      </c>
      <c r="I133" s="67">
        <f>IFERROR(VLOOKUP(M134,'R4'!$B$63:$F$108,5,FALSE),0)</f>
        <v>100</v>
      </c>
      <c r="J133" s="67">
        <f>IFERROR(VLOOKUP(M134,'R5'!$B$63:$F$108,5,FALSE),0)</f>
        <v>100</v>
      </c>
      <c r="K133" s="68">
        <f>IFERROR(VLOOKUP(M134,'R6'!$B$63:$F$108,5,FALSE),0)</f>
        <v>100</v>
      </c>
    </row>
    <row r="134" spans="2:13" x14ac:dyDescent="0.25">
      <c r="B134" s="50"/>
      <c r="C134" s="13"/>
      <c r="D134" s="40" t="s">
        <v>82</v>
      </c>
      <c r="E134" s="36">
        <f>IF($C131&lt;&gt;"",HLOOKUP($C131,'Market information'!$C$46:$E$49,4,FALSE),0)</f>
        <v>0</v>
      </c>
      <c r="F134" s="36">
        <f>IF($C131&lt;&gt;"",HLOOKUP($C131,'Market information'!$C$46:$E$49,4,FALSE),0)</f>
        <v>0</v>
      </c>
      <c r="G134" s="36">
        <f>IF($C131&lt;&gt;"",HLOOKUP($C131,'Market information'!$C$46:$E$49,4,FALSE),0)</f>
        <v>0</v>
      </c>
      <c r="H134" s="36">
        <f>IF($C131&lt;&gt;"",HLOOKUP($C131,'Market information'!$C$46:$E$49,4,FALSE),0)</f>
        <v>0</v>
      </c>
      <c r="I134" s="36">
        <f>IF($C131&lt;&gt;"",HLOOKUP($C131,'Market information'!$C$46:$E$49,4,FALSE),0)</f>
        <v>0</v>
      </c>
      <c r="J134" s="36">
        <f>IF($C131&lt;&gt;"",HLOOKUP($C131,'Market information'!$C$46:$E$49,4,FALSE),0)</f>
        <v>0</v>
      </c>
      <c r="K134" s="49">
        <f>IF($C131&lt;&gt;"",HLOOKUP($C131,'Market information'!$C$46:$E$49,4,FALSE),0)</f>
        <v>0</v>
      </c>
      <c r="M134" t="str">
        <f>CONCATENATE($F$2," - ",$B$127," - ",C131)</f>
        <v>3 - CH1 - CH</v>
      </c>
    </row>
    <row r="135" spans="2:13" ht="7.5" customHeight="1" x14ac:dyDescent="0.25">
      <c r="B135" s="50"/>
      <c r="C135" s="13"/>
      <c r="D135" s="13"/>
      <c r="E135" s="36"/>
      <c r="F135" s="13"/>
      <c r="G135" s="13"/>
      <c r="H135" s="13"/>
      <c r="I135" s="13"/>
      <c r="J135" s="13"/>
      <c r="K135" s="51"/>
    </row>
    <row r="136" spans="2:13" x14ac:dyDescent="0.25">
      <c r="B136" s="50"/>
      <c r="C136" s="39"/>
      <c r="D136" s="13" t="s">
        <v>52</v>
      </c>
      <c r="E136" s="36">
        <v>0</v>
      </c>
      <c r="F136" s="39"/>
      <c r="G136" s="39"/>
      <c r="H136" s="39"/>
      <c r="I136" s="39"/>
      <c r="J136" s="39"/>
      <c r="K136" s="52"/>
    </row>
    <row r="137" spans="2:13" x14ac:dyDescent="0.25">
      <c r="B137" s="50"/>
      <c r="C137" s="13"/>
      <c r="D137" s="13" t="s">
        <v>6</v>
      </c>
      <c r="E137" s="36">
        <v>0</v>
      </c>
      <c r="F137" s="39"/>
      <c r="G137" s="39"/>
      <c r="H137" s="39"/>
      <c r="I137" s="39"/>
      <c r="J137" s="39"/>
      <c r="K137" s="52"/>
    </row>
    <row r="138" spans="2:13" x14ac:dyDescent="0.25">
      <c r="B138" s="50"/>
      <c r="C138" s="13"/>
      <c r="D138" s="40" t="s">
        <v>158</v>
      </c>
      <c r="E138" s="36">
        <v>0</v>
      </c>
      <c r="F138" s="67">
        <f>IFERROR(VLOOKUP(M139,'R1'!$B$63:$F$108,5,FALSE),0)</f>
        <v>0</v>
      </c>
      <c r="G138" s="67">
        <f>IFERROR(VLOOKUP(M139,'R2'!$B$63:$F$108,5,FALSE),0)</f>
        <v>0</v>
      </c>
      <c r="H138" s="67">
        <f>IFERROR(VLOOKUP(M139,'R3'!$B$63:$F$108,5,FALSE),0)</f>
        <v>0</v>
      </c>
      <c r="I138" s="67">
        <f>IFERROR(VLOOKUP(M139,'R4'!$B$63:$F$108,5,FALSE),0)</f>
        <v>0</v>
      </c>
      <c r="J138" s="67">
        <f>IFERROR(VLOOKUP(M139,'R5'!$B$63:$F$108,5,FALSE),0)</f>
        <v>0</v>
      </c>
      <c r="K138" s="68">
        <f>IFERROR(VLOOKUP(M139,'R6'!$B$63:$F$108,5,FALSE),0)</f>
        <v>0</v>
      </c>
    </row>
    <row r="139" spans="2:13" x14ac:dyDescent="0.25">
      <c r="B139" s="50"/>
      <c r="C139" s="13"/>
      <c r="D139" s="40" t="s">
        <v>82</v>
      </c>
      <c r="E139" s="36">
        <f>IF($C136&lt;&gt;"",HLOOKUP($C136,'Market information'!$C$46:$E$49,4,FALSE),0)</f>
        <v>0</v>
      </c>
      <c r="F139" s="36">
        <f>IF($C136&lt;&gt;"",HLOOKUP($C136,'Market information'!$C$46:$E$49,4,FALSE),0)</f>
        <v>0</v>
      </c>
      <c r="G139" s="36">
        <f>IF($C136&lt;&gt;"",HLOOKUP($C136,'Market information'!$C$46:$E$49,4,FALSE),0)</f>
        <v>0</v>
      </c>
      <c r="H139" s="36">
        <f>IF($C136&lt;&gt;"",HLOOKUP($C136,'Market information'!$C$46:$E$49,4,FALSE),0)</f>
        <v>0</v>
      </c>
      <c r="I139" s="36">
        <f>IF($C136&lt;&gt;"",HLOOKUP($C136,'Market information'!$C$46:$E$49,4,FALSE),0)</f>
        <v>0</v>
      </c>
      <c r="J139" s="36">
        <f>IF($C136&lt;&gt;"",HLOOKUP($C136,'Market information'!$C$46:$E$49,4,FALSE),0)</f>
        <v>0</v>
      </c>
      <c r="K139" s="49">
        <f>IF($C136&lt;&gt;"",HLOOKUP($C136,'Market information'!$C$46:$E$49,4,FALSE),0)</f>
        <v>0</v>
      </c>
      <c r="M139" t="str">
        <f>CONCATENATE($F$2," - ",$B$127," - ",C136)</f>
        <v xml:space="preserve">3 - CH1 - </v>
      </c>
    </row>
    <row r="140" spans="2:13" ht="7.5" customHeight="1" x14ac:dyDescent="0.25">
      <c r="B140" s="50"/>
      <c r="C140" s="13"/>
      <c r="D140" s="13"/>
      <c r="E140" s="36"/>
      <c r="F140" s="13"/>
      <c r="G140" s="13"/>
      <c r="H140" s="13"/>
      <c r="I140" s="13"/>
      <c r="J140" s="13"/>
      <c r="K140" s="51"/>
    </row>
    <row r="141" spans="2:13" x14ac:dyDescent="0.25">
      <c r="B141" s="50"/>
      <c r="C141" s="39"/>
      <c r="D141" s="13" t="s">
        <v>52</v>
      </c>
      <c r="E141" s="36">
        <v>0</v>
      </c>
      <c r="F141" s="39"/>
      <c r="G141" s="39"/>
      <c r="H141" s="39"/>
      <c r="I141" s="39"/>
      <c r="J141" s="39"/>
      <c r="K141" s="52"/>
    </row>
    <row r="142" spans="2:13" x14ac:dyDescent="0.25">
      <c r="B142" s="50"/>
      <c r="C142" s="13"/>
      <c r="D142" s="13" t="s">
        <v>6</v>
      </c>
      <c r="E142" s="36">
        <v>0</v>
      </c>
      <c r="F142" s="39"/>
      <c r="G142" s="39"/>
      <c r="H142" s="39"/>
      <c r="I142" s="39"/>
      <c r="J142" s="39"/>
      <c r="K142" s="52"/>
    </row>
    <row r="143" spans="2:13" x14ac:dyDescent="0.25">
      <c r="B143" s="50"/>
      <c r="C143" s="13"/>
      <c r="D143" s="40" t="s">
        <v>158</v>
      </c>
      <c r="E143" s="36">
        <v>0</v>
      </c>
      <c r="F143" s="67">
        <f>IFERROR(VLOOKUP(M144,'R1'!$B$63:$F$108,5,FALSE),0)</f>
        <v>0</v>
      </c>
      <c r="G143" s="67">
        <f>IFERROR(VLOOKUP(M144,'R2'!$B$63:$F$108,5,FALSE),0)</f>
        <v>0</v>
      </c>
      <c r="H143" s="67">
        <f>IFERROR(VLOOKUP(M144,'R3'!$B$63:$F$108,5,FALSE),0)</f>
        <v>0</v>
      </c>
      <c r="I143" s="67">
        <f>IFERROR(VLOOKUP(M144,'R4'!$B$63:$F$108,5,FALSE),0)</f>
        <v>0</v>
      </c>
      <c r="J143" s="67">
        <f>IFERROR(VLOOKUP(M144,'R5'!$B$63:$F$108,5,FALSE),0)</f>
        <v>0</v>
      </c>
      <c r="K143" s="68">
        <f>IFERROR(VLOOKUP(M144,'R6'!$B$63:$F$108,5,FALSE),0)</f>
        <v>0</v>
      </c>
    </row>
    <row r="144" spans="2:13" x14ac:dyDescent="0.25">
      <c r="B144" s="50"/>
      <c r="C144" s="13"/>
      <c r="D144" s="40" t="s">
        <v>82</v>
      </c>
      <c r="E144" s="36">
        <f>IF($C141&lt;&gt;"",HLOOKUP($C141,'Market information'!$C$46:$E$49,4,FALSE),0)</f>
        <v>0</v>
      </c>
      <c r="F144" s="36">
        <f>IF($C141&lt;&gt;"",HLOOKUP($C141,'Market information'!$C$46:$E$49,4,FALSE),0)</f>
        <v>0</v>
      </c>
      <c r="G144" s="36">
        <f>IF($C141&lt;&gt;"",HLOOKUP($C141,'Market information'!$C$46:$E$49,4,FALSE),0)</f>
        <v>0</v>
      </c>
      <c r="H144" s="36">
        <f>IF($C141&lt;&gt;"",HLOOKUP($C141,'Market information'!$C$46:$E$49,4,FALSE),0)</f>
        <v>0</v>
      </c>
      <c r="I144" s="36">
        <f>IF($C141&lt;&gt;"",HLOOKUP($C141,'Market information'!$C$46:$E$49,4,FALSE),0)</f>
        <v>0</v>
      </c>
      <c r="J144" s="36">
        <f>IF($C141&lt;&gt;"",HLOOKUP($C141,'Market information'!$C$46:$E$49,4,FALSE),0)</f>
        <v>0</v>
      </c>
      <c r="K144" s="49">
        <f>IF($C141&lt;&gt;"",HLOOKUP($C141,'Market information'!$C$46:$E$49,4,FALSE),0)</f>
        <v>0</v>
      </c>
      <c r="M144" t="str">
        <f>CONCATENATE($F$2," - ",$B$127," - ",C141)</f>
        <v xml:space="preserve">3 - CH1 - </v>
      </c>
    </row>
    <row r="145" spans="2:13" ht="9" customHeight="1" x14ac:dyDescent="0.25">
      <c r="B145" s="50"/>
      <c r="C145" s="13"/>
      <c r="D145" s="13"/>
      <c r="E145" s="36"/>
      <c r="F145" s="13"/>
      <c r="G145" s="13"/>
      <c r="H145" s="13"/>
      <c r="I145" s="13"/>
      <c r="J145" s="13"/>
      <c r="K145" s="51"/>
    </row>
    <row r="146" spans="2:13" ht="15" customHeight="1" x14ac:dyDescent="0.25">
      <c r="B146" s="50"/>
      <c r="C146" s="13"/>
      <c r="D146" s="40" t="s">
        <v>84</v>
      </c>
      <c r="E146" s="36" t="s">
        <v>85</v>
      </c>
      <c r="F146" s="41" t="s">
        <v>85</v>
      </c>
      <c r="G146" s="41" t="str">
        <f>+F146</f>
        <v>Open</v>
      </c>
      <c r="H146" s="41" t="str">
        <f t="shared" ref="H146:J146" si="135">+G146</f>
        <v>Open</v>
      </c>
      <c r="I146" s="41" t="str">
        <f t="shared" si="135"/>
        <v>Open</v>
      </c>
      <c r="J146" s="41" t="str">
        <f t="shared" si="135"/>
        <v>Open</v>
      </c>
      <c r="K146" s="53" t="str">
        <f>+J146</f>
        <v>Open</v>
      </c>
    </row>
    <row r="147" spans="2:13" s="44" customFormat="1" ht="7.5" customHeight="1" x14ac:dyDescent="0.25">
      <c r="B147" s="54"/>
      <c r="C147" s="42"/>
      <c r="D147" s="42">
        <v>1</v>
      </c>
      <c r="E147" s="43">
        <f t="shared" ref="E147:K147" si="136">IF(E146="Closed",0,1)</f>
        <v>1</v>
      </c>
      <c r="F147" s="43">
        <f t="shared" si="136"/>
        <v>1</v>
      </c>
      <c r="G147" s="43">
        <f t="shared" si="136"/>
        <v>1</v>
      </c>
      <c r="H147" s="43">
        <f t="shared" si="136"/>
        <v>1</v>
      </c>
      <c r="I147" s="43">
        <f t="shared" si="136"/>
        <v>1</v>
      </c>
      <c r="J147" s="43">
        <f t="shared" si="136"/>
        <v>1</v>
      </c>
      <c r="K147" s="55">
        <f t="shared" si="136"/>
        <v>1</v>
      </c>
    </row>
    <row r="148" spans="2:13" x14ac:dyDescent="0.25">
      <c r="B148" s="50"/>
      <c r="C148" s="37" t="s">
        <v>166</v>
      </c>
      <c r="D148" s="37" t="s">
        <v>75</v>
      </c>
      <c r="E148" s="89">
        <f>+E131*E132+E136*E137+E141*E142</f>
        <v>110000</v>
      </c>
      <c r="F148" s="89">
        <f t="shared" ref="F148:K148" si="137">+F131*F132+F136*F137+F141*F142</f>
        <v>110000</v>
      </c>
      <c r="G148" s="89">
        <f t="shared" si="137"/>
        <v>110000</v>
      </c>
      <c r="H148" s="89">
        <f t="shared" si="137"/>
        <v>110000</v>
      </c>
      <c r="I148" s="89">
        <f t="shared" si="137"/>
        <v>110000</v>
      </c>
      <c r="J148" s="89">
        <f t="shared" si="137"/>
        <v>110000</v>
      </c>
      <c r="K148" s="90">
        <f t="shared" si="137"/>
        <v>125000</v>
      </c>
    </row>
    <row r="149" spans="2:13" x14ac:dyDescent="0.25">
      <c r="B149" s="50"/>
      <c r="C149" s="13"/>
      <c r="D149" s="13" t="s">
        <v>72</v>
      </c>
      <c r="E149" s="36">
        <f>E131*(E128+E134)+E136*(E128+E139)+E141*(E128+E144)</f>
        <v>65000</v>
      </c>
      <c r="F149" s="36">
        <f t="shared" ref="F149:K149" si="138">F131*(F128+F134)+F136*(F128+F139)+F141*(F128+F144)</f>
        <v>65000</v>
      </c>
      <c r="G149" s="36">
        <f t="shared" si="138"/>
        <v>65000</v>
      </c>
      <c r="H149" s="36">
        <f t="shared" si="138"/>
        <v>65000</v>
      </c>
      <c r="I149" s="36">
        <f t="shared" si="138"/>
        <v>65000</v>
      </c>
      <c r="J149" s="36">
        <f t="shared" si="138"/>
        <v>65000</v>
      </c>
      <c r="K149" s="49">
        <f t="shared" si="138"/>
        <v>65000</v>
      </c>
      <c r="M149" s="44"/>
    </row>
    <row r="150" spans="2:13" x14ac:dyDescent="0.25">
      <c r="B150" s="50"/>
      <c r="C150" s="13"/>
      <c r="D150" s="91" t="s">
        <v>155</v>
      </c>
      <c r="E150" s="89">
        <f>+E148-E149</f>
        <v>45000</v>
      </c>
      <c r="F150" s="89">
        <f t="shared" ref="F150:K150" si="139">+F148-F149</f>
        <v>45000</v>
      </c>
      <c r="G150" s="89">
        <f t="shared" si="139"/>
        <v>45000</v>
      </c>
      <c r="H150" s="89">
        <f t="shared" si="139"/>
        <v>45000</v>
      </c>
      <c r="I150" s="89">
        <f t="shared" si="139"/>
        <v>45000</v>
      </c>
      <c r="J150" s="89">
        <f t="shared" si="139"/>
        <v>45000</v>
      </c>
      <c r="K150" s="90">
        <f t="shared" si="139"/>
        <v>60000</v>
      </c>
    </row>
    <row r="151" spans="2:13" x14ac:dyDescent="0.25">
      <c r="B151" s="50"/>
      <c r="C151" s="13"/>
      <c r="D151" s="40" t="s">
        <v>56</v>
      </c>
      <c r="E151" s="36">
        <f>+E147*E127</f>
        <v>25000</v>
      </c>
      <c r="F151" s="36">
        <f t="shared" ref="F151:K151" si="140">+F147*F127</f>
        <v>25000</v>
      </c>
      <c r="G151" s="36">
        <f t="shared" si="140"/>
        <v>25000</v>
      </c>
      <c r="H151" s="36">
        <f t="shared" si="140"/>
        <v>25000</v>
      </c>
      <c r="I151" s="36">
        <f t="shared" si="140"/>
        <v>25000</v>
      </c>
      <c r="J151" s="36">
        <f t="shared" si="140"/>
        <v>25000</v>
      </c>
      <c r="K151" s="49">
        <f t="shared" si="140"/>
        <v>25000</v>
      </c>
    </row>
    <row r="152" spans="2:13" x14ac:dyDescent="0.25">
      <c r="B152" s="50"/>
      <c r="C152" s="13"/>
      <c r="D152" s="40" t="s">
        <v>86</v>
      </c>
      <c r="E152" s="36">
        <f>ABS((D147-E147)*E127*150%)</f>
        <v>0</v>
      </c>
      <c r="F152" s="36">
        <f t="shared" ref="F152:K152" si="141">ABS((E147-F147)*F127*150%)</f>
        <v>0</v>
      </c>
      <c r="G152" s="36">
        <f t="shared" si="141"/>
        <v>0</v>
      </c>
      <c r="H152" s="36">
        <f t="shared" si="141"/>
        <v>0</v>
      </c>
      <c r="I152" s="36">
        <f t="shared" si="141"/>
        <v>0</v>
      </c>
      <c r="J152" s="36">
        <f t="shared" si="141"/>
        <v>0</v>
      </c>
      <c r="K152" s="49">
        <f t="shared" si="141"/>
        <v>0</v>
      </c>
    </row>
    <row r="153" spans="2:13" x14ac:dyDescent="0.25">
      <c r="B153" s="50"/>
      <c r="C153" s="13"/>
      <c r="D153" s="91" t="s">
        <v>73</v>
      </c>
      <c r="E153" s="89">
        <f>+E150-E151-E152</f>
        <v>20000</v>
      </c>
      <c r="F153" s="89">
        <f t="shared" ref="F153:K153" si="142">+F150-F151-F152</f>
        <v>20000</v>
      </c>
      <c r="G153" s="89">
        <f t="shared" si="142"/>
        <v>20000</v>
      </c>
      <c r="H153" s="89">
        <f t="shared" si="142"/>
        <v>20000</v>
      </c>
      <c r="I153" s="89">
        <f t="shared" si="142"/>
        <v>20000</v>
      </c>
      <c r="J153" s="89">
        <f t="shared" si="142"/>
        <v>20000</v>
      </c>
      <c r="K153" s="90">
        <f t="shared" si="142"/>
        <v>35000</v>
      </c>
    </row>
    <row r="154" spans="2:13" x14ac:dyDescent="0.25">
      <c r="B154" s="50"/>
      <c r="C154" s="13"/>
      <c r="D154" s="40"/>
      <c r="E154" s="36"/>
      <c r="F154" s="36"/>
      <c r="G154" s="36"/>
      <c r="H154" s="36"/>
      <c r="I154" s="36"/>
      <c r="J154" s="36"/>
      <c r="K154" s="49"/>
    </row>
    <row r="155" spans="2:13" x14ac:dyDescent="0.25">
      <c r="B155" s="50"/>
      <c r="C155" s="37" t="s">
        <v>167</v>
      </c>
      <c r="D155" s="37" t="s">
        <v>75</v>
      </c>
      <c r="E155" s="89">
        <f>+E133*E132+E138*E137+E143*E142</f>
        <v>110000</v>
      </c>
      <c r="F155" s="89">
        <f>+F133*F132+F138*F137+F143*F142</f>
        <v>82500</v>
      </c>
      <c r="G155" s="89">
        <f t="shared" ref="G155:K155" si="143">+G133*G132+G138*G137+G143*G142</f>
        <v>110000</v>
      </c>
      <c r="H155" s="89">
        <f t="shared" si="143"/>
        <v>110000</v>
      </c>
      <c r="I155" s="89">
        <f t="shared" si="143"/>
        <v>110000</v>
      </c>
      <c r="J155" s="89">
        <f t="shared" si="143"/>
        <v>110000</v>
      </c>
      <c r="K155" s="90">
        <f t="shared" si="143"/>
        <v>125000</v>
      </c>
    </row>
    <row r="156" spans="2:13" x14ac:dyDescent="0.25">
      <c r="B156" s="50"/>
      <c r="C156" s="13"/>
      <c r="D156" s="13" t="s">
        <v>72</v>
      </c>
      <c r="E156" s="36">
        <f>E133*(E128+E134)+E138*(E128+E139)+E143*(E128+E144)</f>
        <v>65000</v>
      </c>
      <c r="F156" s="36">
        <f t="shared" ref="F156:K156" si="144">F133*(F128+F134)+F138*(F128+F139)+F143*(F128+F144)</f>
        <v>48750</v>
      </c>
      <c r="G156" s="36">
        <f t="shared" si="144"/>
        <v>65000</v>
      </c>
      <c r="H156" s="36">
        <f t="shared" si="144"/>
        <v>65000</v>
      </c>
      <c r="I156" s="36">
        <f t="shared" si="144"/>
        <v>65000</v>
      </c>
      <c r="J156" s="36">
        <f t="shared" si="144"/>
        <v>65000</v>
      </c>
      <c r="K156" s="49">
        <f t="shared" si="144"/>
        <v>65000</v>
      </c>
    </row>
    <row r="157" spans="2:13" x14ac:dyDescent="0.25">
      <c r="B157" s="50"/>
      <c r="C157" s="13"/>
      <c r="D157" s="91" t="s">
        <v>155</v>
      </c>
      <c r="E157" s="89">
        <f>+E155-E156</f>
        <v>45000</v>
      </c>
      <c r="F157" s="89">
        <f t="shared" ref="F157:K157" si="145">+F155-F156</f>
        <v>33750</v>
      </c>
      <c r="G157" s="89">
        <f t="shared" si="145"/>
        <v>45000</v>
      </c>
      <c r="H157" s="89">
        <f t="shared" si="145"/>
        <v>45000</v>
      </c>
      <c r="I157" s="89">
        <f t="shared" si="145"/>
        <v>45000</v>
      </c>
      <c r="J157" s="89">
        <f t="shared" si="145"/>
        <v>45000</v>
      </c>
      <c r="K157" s="90">
        <f t="shared" si="145"/>
        <v>60000</v>
      </c>
    </row>
    <row r="158" spans="2:13" x14ac:dyDescent="0.25">
      <c r="B158" s="50"/>
      <c r="C158" s="13"/>
      <c r="D158" s="40" t="s">
        <v>56</v>
      </c>
      <c r="E158" s="36">
        <f>+E147*E127</f>
        <v>25000</v>
      </c>
      <c r="F158" s="36">
        <f t="shared" ref="F158:K158" si="146">+F147*F127</f>
        <v>25000</v>
      </c>
      <c r="G158" s="36">
        <f t="shared" si="146"/>
        <v>25000</v>
      </c>
      <c r="H158" s="36">
        <f t="shared" si="146"/>
        <v>25000</v>
      </c>
      <c r="I158" s="36">
        <f t="shared" si="146"/>
        <v>25000</v>
      </c>
      <c r="J158" s="36">
        <f t="shared" si="146"/>
        <v>25000</v>
      </c>
      <c r="K158" s="49">
        <f t="shared" si="146"/>
        <v>25000</v>
      </c>
    </row>
    <row r="159" spans="2:13" x14ac:dyDescent="0.25">
      <c r="B159" s="50"/>
      <c r="C159" s="13"/>
      <c r="D159" s="40" t="s">
        <v>86</v>
      </c>
      <c r="E159" s="36">
        <f>ABS((D147-E147)*E127*150%)</f>
        <v>0</v>
      </c>
      <c r="F159" s="36">
        <f t="shared" ref="F159:K159" si="147">ABS((E147-F147)*F127*150%)</f>
        <v>0</v>
      </c>
      <c r="G159" s="36">
        <f t="shared" si="147"/>
        <v>0</v>
      </c>
      <c r="H159" s="36">
        <f t="shared" si="147"/>
        <v>0</v>
      </c>
      <c r="I159" s="36">
        <f t="shared" si="147"/>
        <v>0</v>
      </c>
      <c r="J159" s="36">
        <f t="shared" si="147"/>
        <v>0</v>
      </c>
      <c r="K159" s="49">
        <f t="shared" si="147"/>
        <v>0</v>
      </c>
    </row>
    <row r="160" spans="2:13" x14ac:dyDescent="0.25">
      <c r="B160" s="50"/>
      <c r="C160" s="13"/>
      <c r="D160" s="91" t="s">
        <v>73</v>
      </c>
      <c r="E160" s="89">
        <f>+E157-E158-E159</f>
        <v>20000</v>
      </c>
      <c r="F160" s="89">
        <f t="shared" ref="F160:K160" si="148">+F157-F158-F159</f>
        <v>8750</v>
      </c>
      <c r="G160" s="89">
        <f t="shared" si="148"/>
        <v>20000</v>
      </c>
      <c r="H160" s="89">
        <f t="shared" si="148"/>
        <v>20000</v>
      </c>
      <c r="I160" s="89">
        <f t="shared" si="148"/>
        <v>20000</v>
      </c>
      <c r="J160" s="89">
        <f t="shared" si="148"/>
        <v>20000</v>
      </c>
      <c r="K160" s="90">
        <f t="shared" si="148"/>
        <v>35000</v>
      </c>
    </row>
    <row r="161" spans="2:11" x14ac:dyDescent="0.25">
      <c r="B161" s="50"/>
      <c r="C161" s="13"/>
      <c r="D161" s="40" t="s">
        <v>156</v>
      </c>
      <c r="E161" s="36"/>
      <c r="F161" s="36">
        <f>IF((F131+F136+F141)&gt;(F133+F138+F143),(MIN(F126,F131+F136+F141)-(F133+F138+F143))*F128*50%,0)</f>
        <v>8125</v>
      </c>
      <c r="G161" s="36">
        <f t="shared" ref="G161:K161" si="149">IF((G131+G136+G141)&gt;(G133+G138+G143),(MIN(G126,G131+G136+G141)-(G133+G138+G143))*G128*50%,0)</f>
        <v>0</v>
      </c>
      <c r="H161" s="36">
        <f t="shared" si="149"/>
        <v>0</v>
      </c>
      <c r="I161" s="36">
        <f t="shared" si="149"/>
        <v>0</v>
      </c>
      <c r="J161" s="36">
        <f t="shared" si="149"/>
        <v>0</v>
      </c>
      <c r="K161" s="49">
        <f t="shared" si="149"/>
        <v>0</v>
      </c>
    </row>
    <row r="162" spans="2:11" x14ac:dyDescent="0.25">
      <c r="B162" s="50"/>
      <c r="C162" s="13"/>
      <c r="D162" s="40" t="s">
        <v>168</v>
      </c>
      <c r="E162" s="13"/>
      <c r="F162" s="13">
        <f>VLOOKUP($B127,'R1'!$B$112:$F$127,5,FALSE)</f>
        <v>0</v>
      </c>
      <c r="G162" s="13">
        <f>VLOOKUP($B127,'R2'!$B$112:$F$127,5,FALSE)</f>
        <v>0</v>
      </c>
      <c r="H162" s="13">
        <f>VLOOKUP($B127,'R3'!$B$112:$F$127,5,FALSE)</f>
        <v>0</v>
      </c>
      <c r="I162" s="13">
        <f>VLOOKUP($B127,'R4'!$B$112:$F$127,5,FALSE)</f>
        <v>0</v>
      </c>
      <c r="J162" s="13">
        <f>VLOOKUP($B127,'R5'!$B$112:$F$127,5,FALSE)</f>
        <v>0</v>
      </c>
      <c r="K162" s="51">
        <f>VLOOKUP($B127,'R6'!$B$112:$F$127,5,FALSE)</f>
        <v>0</v>
      </c>
    </row>
    <row r="163" spans="2:11" ht="15.75" thickBot="1" x14ac:dyDescent="0.3">
      <c r="B163" s="56"/>
      <c r="C163" s="57"/>
      <c r="D163" s="92" t="s">
        <v>73</v>
      </c>
      <c r="E163" s="93">
        <f>+E160-E161-E162</f>
        <v>20000</v>
      </c>
      <c r="F163" s="93">
        <f t="shared" ref="F163:K163" si="150">+F160-F161-F162</f>
        <v>625</v>
      </c>
      <c r="G163" s="93">
        <f t="shared" si="150"/>
        <v>20000</v>
      </c>
      <c r="H163" s="93">
        <f t="shared" si="150"/>
        <v>20000</v>
      </c>
      <c r="I163" s="93">
        <f t="shared" si="150"/>
        <v>20000</v>
      </c>
      <c r="J163" s="93">
        <f t="shared" si="150"/>
        <v>20000</v>
      </c>
      <c r="K163" s="94">
        <f t="shared" si="150"/>
        <v>35000</v>
      </c>
    </row>
    <row r="165" spans="2:11" ht="15.75" thickBot="1" x14ac:dyDescent="0.3"/>
    <row r="166" spans="2:11" x14ac:dyDescent="0.25">
      <c r="C166" s="60" t="s">
        <v>166</v>
      </c>
      <c r="D166" s="107" t="s">
        <v>75</v>
      </c>
      <c r="E166" s="100">
        <f>+E28+E68+E108+E148</f>
        <v>432500</v>
      </c>
      <c r="F166" s="100">
        <f t="shared" ref="F166:K166" si="151">+F28+F68+F108+F148</f>
        <v>445000</v>
      </c>
      <c r="G166" s="100">
        <f t="shared" si="151"/>
        <v>380000</v>
      </c>
      <c r="H166" s="100">
        <f t="shared" si="151"/>
        <v>380000</v>
      </c>
      <c r="I166" s="100">
        <f t="shared" si="151"/>
        <v>380000</v>
      </c>
      <c r="J166" s="100">
        <f t="shared" si="151"/>
        <v>380000</v>
      </c>
      <c r="K166" s="101">
        <f t="shared" si="151"/>
        <v>507500</v>
      </c>
    </row>
    <row r="167" spans="2:11" x14ac:dyDescent="0.25">
      <c r="C167" s="50"/>
      <c r="D167" s="13" t="s">
        <v>72</v>
      </c>
      <c r="E167" s="36">
        <f>+E29+E69+E109+E149</f>
        <v>222500</v>
      </c>
      <c r="F167" s="36">
        <f t="shared" ref="F167:K167" si="152">+F29+F69+F109+F149</f>
        <v>275000</v>
      </c>
      <c r="G167" s="36">
        <f t="shared" si="152"/>
        <v>215000</v>
      </c>
      <c r="H167" s="36">
        <f t="shared" si="152"/>
        <v>215000</v>
      </c>
      <c r="I167" s="36">
        <f t="shared" si="152"/>
        <v>215000</v>
      </c>
      <c r="J167" s="36">
        <f t="shared" si="152"/>
        <v>215000</v>
      </c>
      <c r="K167" s="49">
        <f t="shared" si="152"/>
        <v>275000</v>
      </c>
    </row>
    <row r="168" spans="2:11" x14ac:dyDescent="0.25">
      <c r="C168" s="50"/>
      <c r="D168" s="104" t="s">
        <v>155</v>
      </c>
      <c r="E168" s="95">
        <f t="shared" ref="E168:K171" si="153">+E30+E70+E110+E150</f>
        <v>210000</v>
      </c>
      <c r="F168" s="95">
        <f t="shared" si="153"/>
        <v>170000</v>
      </c>
      <c r="G168" s="95">
        <f t="shared" si="153"/>
        <v>165000</v>
      </c>
      <c r="H168" s="95">
        <f t="shared" si="153"/>
        <v>165000</v>
      </c>
      <c r="I168" s="95">
        <f t="shared" si="153"/>
        <v>165000</v>
      </c>
      <c r="J168" s="95">
        <f t="shared" si="153"/>
        <v>165000</v>
      </c>
      <c r="K168" s="96">
        <f t="shared" si="153"/>
        <v>232500</v>
      </c>
    </row>
    <row r="169" spans="2:11" x14ac:dyDescent="0.25">
      <c r="C169" s="50"/>
      <c r="D169" s="40" t="s">
        <v>56</v>
      </c>
      <c r="E169" s="36">
        <f t="shared" si="153"/>
        <v>150000</v>
      </c>
      <c r="F169" s="36">
        <f t="shared" si="153"/>
        <v>150000</v>
      </c>
      <c r="G169" s="36">
        <f t="shared" si="153"/>
        <v>150000</v>
      </c>
      <c r="H169" s="36">
        <f t="shared" si="153"/>
        <v>150000</v>
      </c>
      <c r="I169" s="36">
        <f t="shared" si="153"/>
        <v>150000</v>
      </c>
      <c r="J169" s="36">
        <f t="shared" si="153"/>
        <v>150000</v>
      </c>
      <c r="K169" s="49">
        <f t="shared" si="153"/>
        <v>150000</v>
      </c>
    </row>
    <row r="170" spans="2:11" x14ac:dyDescent="0.25">
      <c r="C170" s="50"/>
      <c r="D170" s="40" t="s">
        <v>86</v>
      </c>
      <c r="E170" s="36">
        <f t="shared" si="153"/>
        <v>0</v>
      </c>
      <c r="F170" s="36">
        <f t="shared" si="153"/>
        <v>0</v>
      </c>
      <c r="G170" s="36">
        <f t="shared" si="153"/>
        <v>0</v>
      </c>
      <c r="H170" s="36">
        <f t="shared" si="153"/>
        <v>0</v>
      </c>
      <c r="I170" s="36">
        <f t="shared" si="153"/>
        <v>0</v>
      </c>
      <c r="J170" s="36">
        <f t="shared" si="153"/>
        <v>0</v>
      </c>
      <c r="K170" s="49">
        <f t="shared" si="153"/>
        <v>0</v>
      </c>
    </row>
    <row r="171" spans="2:11" ht="15.75" thickBot="1" x14ac:dyDescent="0.3">
      <c r="C171" s="56"/>
      <c r="D171" s="106" t="s">
        <v>73</v>
      </c>
      <c r="E171" s="58">
        <f t="shared" si="153"/>
        <v>60000</v>
      </c>
      <c r="F171" s="58">
        <f t="shared" si="153"/>
        <v>20000</v>
      </c>
      <c r="G171" s="58">
        <f t="shared" si="153"/>
        <v>15000</v>
      </c>
      <c r="H171" s="58">
        <f t="shared" si="153"/>
        <v>15000</v>
      </c>
      <c r="I171" s="58">
        <f t="shared" si="153"/>
        <v>15000</v>
      </c>
      <c r="J171" s="58">
        <f t="shared" si="153"/>
        <v>15000</v>
      </c>
      <c r="K171" s="59">
        <f t="shared" si="153"/>
        <v>82500</v>
      </c>
    </row>
    <row r="173" spans="2:11" ht="15.75" thickBot="1" x14ac:dyDescent="0.3"/>
    <row r="174" spans="2:11" x14ac:dyDescent="0.25">
      <c r="C174" s="99" t="s">
        <v>167</v>
      </c>
      <c r="D174" s="107" t="s">
        <v>75</v>
      </c>
      <c r="E174" s="100">
        <f t="shared" ref="E174:K182" si="154">+E35+E75+E115+E155</f>
        <v>432500</v>
      </c>
      <c r="F174" s="100">
        <f t="shared" si="154"/>
        <v>352500</v>
      </c>
      <c r="G174" s="100">
        <f t="shared" si="154"/>
        <v>345000</v>
      </c>
      <c r="H174" s="100">
        <f t="shared" si="154"/>
        <v>345000</v>
      </c>
      <c r="I174" s="100">
        <f t="shared" si="154"/>
        <v>336600</v>
      </c>
      <c r="J174" s="100">
        <f t="shared" si="154"/>
        <v>345000</v>
      </c>
      <c r="K174" s="101">
        <f t="shared" si="154"/>
        <v>507500</v>
      </c>
    </row>
    <row r="175" spans="2:11" x14ac:dyDescent="0.25">
      <c r="C175" s="50"/>
      <c r="D175" s="13" t="s">
        <v>72</v>
      </c>
      <c r="E175" s="36">
        <f t="shared" si="154"/>
        <v>222500</v>
      </c>
      <c r="F175" s="36">
        <f t="shared" si="154"/>
        <v>213750</v>
      </c>
      <c r="G175" s="36">
        <f t="shared" si="154"/>
        <v>260000</v>
      </c>
      <c r="H175" s="36">
        <f t="shared" si="154"/>
        <v>260000</v>
      </c>
      <c r="I175" s="36">
        <f t="shared" si="154"/>
        <v>215000</v>
      </c>
      <c r="J175" s="36">
        <f t="shared" si="154"/>
        <v>260000</v>
      </c>
      <c r="K175" s="49">
        <f t="shared" si="154"/>
        <v>275000</v>
      </c>
    </row>
    <row r="176" spans="2:11" x14ac:dyDescent="0.25">
      <c r="C176" s="50"/>
      <c r="D176" s="104" t="s">
        <v>155</v>
      </c>
      <c r="E176" s="95">
        <f t="shared" si="154"/>
        <v>210000</v>
      </c>
      <c r="F176" s="95">
        <f t="shared" si="154"/>
        <v>138750</v>
      </c>
      <c r="G176" s="95">
        <f t="shared" si="154"/>
        <v>85000</v>
      </c>
      <c r="H176" s="95">
        <f t="shared" si="154"/>
        <v>85000</v>
      </c>
      <c r="I176" s="95">
        <f t="shared" si="154"/>
        <v>121600</v>
      </c>
      <c r="J176" s="95">
        <f t="shared" si="154"/>
        <v>85000</v>
      </c>
      <c r="K176" s="96">
        <f t="shared" si="154"/>
        <v>232500</v>
      </c>
    </row>
    <row r="177" spans="3:11" x14ac:dyDescent="0.25">
      <c r="C177" s="50"/>
      <c r="D177" s="40" t="s">
        <v>56</v>
      </c>
      <c r="E177" s="36">
        <f t="shared" si="154"/>
        <v>150000</v>
      </c>
      <c r="F177" s="36">
        <f t="shared" si="154"/>
        <v>150000</v>
      </c>
      <c r="G177" s="36">
        <f t="shared" si="154"/>
        <v>150000</v>
      </c>
      <c r="H177" s="36">
        <f t="shared" si="154"/>
        <v>150000</v>
      </c>
      <c r="I177" s="36">
        <f t="shared" si="154"/>
        <v>150000</v>
      </c>
      <c r="J177" s="36">
        <f t="shared" si="154"/>
        <v>150000</v>
      </c>
      <c r="K177" s="49">
        <f t="shared" si="154"/>
        <v>150000</v>
      </c>
    </row>
    <row r="178" spans="3:11" x14ac:dyDescent="0.25">
      <c r="C178" s="50"/>
      <c r="D178" s="40" t="s">
        <v>86</v>
      </c>
      <c r="E178" s="36">
        <f t="shared" si="154"/>
        <v>0</v>
      </c>
      <c r="F178" s="36">
        <f t="shared" si="154"/>
        <v>0</v>
      </c>
      <c r="G178" s="36">
        <f t="shared" si="154"/>
        <v>0</v>
      </c>
      <c r="H178" s="36">
        <f t="shared" si="154"/>
        <v>0</v>
      </c>
      <c r="I178" s="36">
        <f t="shared" si="154"/>
        <v>0</v>
      </c>
      <c r="J178" s="36">
        <f t="shared" si="154"/>
        <v>0</v>
      </c>
      <c r="K178" s="49">
        <f t="shared" si="154"/>
        <v>0</v>
      </c>
    </row>
    <row r="179" spans="3:11" x14ac:dyDescent="0.25">
      <c r="C179" s="50"/>
      <c r="D179" s="104" t="s">
        <v>73</v>
      </c>
      <c r="E179" s="95">
        <f t="shared" si="154"/>
        <v>60000</v>
      </c>
      <c r="F179" s="95">
        <f t="shared" si="154"/>
        <v>-11250</v>
      </c>
      <c r="G179" s="95">
        <f t="shared" si="154"/>
        <v>-65000</v>
      </c>
      <c r="H179" s="95">
        <f t="shared" si="154"/>
        <v>-65000</v>
      </c>
      <c r="I179" s="95">
        <f t="shared" si="154"/>
        <v>-28400</v>
      </c>
      <c r="J179" s="95">
        <f t="shared" si="154"/>
        <v>-65000</v>
      </c>
      <c r="K179" s="96">
        <f t="shared" si="154"/>
        <v>82500</v>
      </c>
    </row>
    <row r="180" spans="3:11" x14ac:dyDescent="0.25">
      <c r="C180" s="50"/>
      <c r="D180" s="40" t="s">
        <v>156</v>
      </c>
      <c r="E180" s="36">
        <f t="shared" si="154"/>
        <v>0</v>
      </c>
      <c r="F180" s="36">
        <f t="shared" si="154"/>
        <v>30625</v>
      </c>
      <c r="G180" s="36">
        <f t="shared" si="154"/>
        <v>11250</v>
      </c>
      <c r="H180" s="36">
        <f t="shared" si="154"/>
        <v>11250</v>
      </c>
      <c r="I180" s="36">
        <f t="shared" si="154"/>
        <v>13950</v>
      </c>
      <c r="J180" s="36">
        <f t="shared" si="154"/>
        <v>11250</v>
      </c>
      <c r="K180" s="49">
        <f t="shared" si="154"/>
        <v>0</v>
      </c>
    </row>
    <row r="181" spans="3:11" x14ac:dyDescent="0.25">
      <c r="C181" s="50"/>
      <c r="D181" s="40" t="s">
        <v>168</v>
      </c>
      <c r="E181" s="36">
        <f t="shared" si="154"/>
        <v>0</v>
      </c>
      <c r="F181" s="36">
        <f t="shared" si="154"/>
        <v>0</v>
      </c>
      <c r="G181" s="36">
        <f t="shared" si="154"/>
        <v>0</v>
      </c>
      <c r="H181" s="36">
        <f t="shared" si="154"/>
        <v>0</v>
      </c>
      <c r="I181" s="36">
        <f t="shared" si="154"/>
        <v>0</v>
      </c>
      <c r="J181" s="36">
        <f t="shared" si="154"/>
        <v>0</v>
      </c>
      <c r="K181" s="49">
        <f t="shared" si="154"/>
        <v>0</v>
      </c>
    </row>
    <row r="182" spans="3:11" ht="15.75" thickBot="1" x14ac:dyDescent="0.3">
      <c r="C182" s="56"/>
      <c r="D182" s="108" t="s">
        <v>73</v>
      </c>
      <c r="E182" s="102">
        <f t="shared" si="154"/>
        <v>60000</v>
      </c>
      <c r="F182" s="102">
        <f t="shared" si="154"/>
        <v>-41875</v>
      </c>
      <c r="G182" s="102">
        <f t="shared" si="154"/>
        <v>-76250</v>
      </c>
      <c r="H182" s="102">
        <f t="shared" si="154"/>
        <v>-76250</v>
      </c>
      <c r="I182" s="102">
        <f t="shared" si="154"/>
        <v>-42350</v>
      </c>
      <c r="J182" s="102">
        <f t="shared" si="154"/>
        <v>-76250</v>
      </c>
      <c r="K182" s="103">
        <f t="shared" si="154"/>
        <v>82500</v>
      </c>
    </row>
    <row r="184" spans="3:11" ht="15.75" thickBot="1" x14ac:dyDescent="0.3"/>
    <row r="185" spans="3:11" x14ac:dyDescent="0.25">
      <c r="C185" s="99" t="s">
        <v>167</v>
      </c>
      <c r="D185" s="105" t="s">
        <v>77</v>
      </c>
      <c r="E185" s="46"/>
      <c r="F185" s="46"/>
      <c r="G185" s="46"/>
      <c r="H185" s="46"/>
      <c r="I185" s="46"/>
      <c r="J185" s="46"/>
      <c r="K185" s="47"/>
    </row>
    <row r="186" spans="3:11" x14ac:dyDescent="0.25">
      <c r="C186" s="50"/>
      <c r="D186" s="13" t="s">
        <v>78</v>
      </c>
      <c r="E186" s="13">
        <v>0</v>
      </c>
      <c r="F186" s="36">
        <f>+E188</f>
        <v>60000</v>
      </c>
      <c r="G186" s="36">
        <f t="shared" ref="G186:J186" si="155">+F188</f>
        <v>18125</v>
      </c>
      <c r="H186" s="36">
        <f t="shared" si="155"/>
        <v>-58125</v>
      </c>
      <c r="I186" s="36">
        <f t="shared" si="155"/>
        <v>-134375</v>
      </c>
      <c r="J186" s="36">
        <f t="shared" si="155"/>
        <v>-176725</v>
      </c>
      <c r="K186" s="49">
        <f>+J188</f>
        <v>-252975</v>
      </c>
    </row>
    <row r="187" spans="3:11" x14ac:dyDescent="0.25">
      <c r="C187" s="50"/>
      <c r="D187" s="13" t="s">
        <v>79</v>
      </c>
      <c r="E187" s="36">
        <f t="shared" ref="E187:K187" si="156">+E182</f>
        <v>60000</v>
      </c>
      <c r="F187" s="36">
        <f t="shared" si="156"/>
        <v>-41875</v>
      </c>
      <c r="G187" s="36">
        <f t="shared" si="156"/>
        <v>-76250</v>
      </c>
      <c r="H187" s="36">
        <f t="shared" si="156"/>
        <v>-76250</v>
      </c>
      <c r="I187" s="36">
        <f t="shared" si="156"/>
        <v>-42350</v>
      </c>
      <c r="J187" s="36">
        <f t="shared" si="156"/>
        <v>-76250</v>
      </c>
      <c r="K187" s="49">
        <f t="shared" si="156"/>
        <v>82500</v>
      </c>
    </row>
    <row r="188" spans="3:11" ht="15.75" thickBot="1" x14ac:dyDescent="0.3">
      <c r="C188" s="56"/>
      <c r="D188" s="109" t="s">
        <v>80</v>
      </c>
      <c r="E188" s="58">
        <f>+E186+E187</f>
        <v>60000</v>
      </c>
      <c r="F188" s="58">
        <f t="shared" ref="F188:K188" si="157">+F186+F187</f>
        <v>18125</v>
      </c>
      <c r="G188" s="58">
        <f t="shared" si="157"/>
        <v>-58125</v>
      </c>
      <c r="H188" s="58">
        <f t="shared" si="157"/>
        <v>-134375</v>
      </c>
      <c r="I188" s="58">
        <f t="shared" si="157"/>
        <v>-176725</v>
      </c>
      <c r="J188" s="58">
        <f t="shared" si="157"/>
        <v>-252975</v>
      </c>
      <c r="K188" s="59">
        <f t="shared" si="157"/>
        <v>-170475</v>
      </c>
    </row>
  </sheetData>
  <pageMargins left="0.7" right="0.7" top="0.75" bottom="0.75" header="0.3" footer="0.3"/>
  <customProperties>
    <customPr name="_pios_id" r:id="rId1"/>
  </customPropertie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Lists!$B$3:$B$5</xm:f>
          </x14:formula1>
          <xm:sqref>C11 C16 C21 C141 C101 C96 C91 C56 C51 C131 C136 C61</xm:sqref>
        </x14:dataValidation>
        <x14:dataValidation type="list" allowBlank="1" showInputMessage="1" showErrorMessage="1">
          <x14:formula1>
            <xm:f>Lists!$D$3:$D$4</xm:f>
          </x14:formula1>
          <xm:sqref>E106:K106 E146:K146 E66:K66 E26:K26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C000"/>
  </sheetPr>
  <dimension ref="B2:M188"/>
  <sheetViews>
    <sheetView topLeftCell="A145" workbookViewId="0">
      <selection activeCell="F53" sqref="F53"/>
    </sheetView>
  </sheetViews>
  <sheetFormatPr defaultRowHeight="15" x14ac:dyDescent="0.25"/>
  <cols>
    <col min="1" max="1" width="2.85546875" customWidth="1"/>
    <col min="2" max="2" width="11.28515625" bestFit="1" customWidth="1"/>
    <col min="3" max="3" width="9.42578125" customWidth="1"/>
    <col min="4" max="4" width="15.7109375" customWidth="1"/>
    <col min="5" max="5" width="11.85546875" customWidth="1"/>
    <col min="13" max="13" width="12.140625" bestFit="1" customWidth="1"/>
  </cols>
  <sheetData>
    <row r="2" spans="2:13" x14ac:dyDescent="0.25">
      <c r="B2" s="15" t="s">
        <v>68</v>
      </c>
      <c r="C2" s="15"/>
      <c r="D2" s="15"/>
      <c r="E2" s="15" t="s">
        <v>69</v>
      </c>
      <c r="F2" s="15">
        <v>4</v>
      </c>
      <c r="G2" s="15"/>
      <c r="H2" s="15"/>
      <c r="I2" s="15"/>
      <c r="J2" s="15"/>
      <c r="K2" s="15"/>
      <c r="M2" t="s">
        <v>97</v>
      </c>
    </row>
    <row r="4" spans="2:13" ht="15.75" thickBot="1" x14ac:dyDescent="0.3">
      <c r="E4" t="s">
        <v>74</v>
      </c>
    </row>
    <row r="5" spans="2:13" x14ac:dyDescent="0.25">
      <c r="B5" s="45"/>
      <c r="C5" s="46"/>
      <c r="D5" s="46"/>
      <c r="E5" s="46">
        <v>0</v>
      </c>
      <c r="F5" s="46">
        <v>1</v>
      </c>
      <c r="G5" s="46">
        <v>2</v>
      </c>
      <c r="H5" s="46">
        <v>3</v>
      </c>
      <c r="I5" s="46">
        <v>4</v>
      </c>
      <c r="J5" s="46">
        <v>5</v>
      </c>
      <c r="K5" s="47">
        <v>6</v>
      </c>
    </row>
    <row r="6" spans="2:13" x14ac:dyDescent="0.25">
      <c r="B6" s="48" t="s">
        <v>71</v>
      </c>
      <c r="C6" s="37" t="s">
        <v>70</v>
      </c>
      <c r="D6" s="13" t="s">
        <v>4</v>
      </c>
      <c r="E6" s="36">
        <f>+'Market information'!D29</f>
        <v>100</v>
      </c>
      <c r="F6" s="36">
        <f>+E6</f>
        <v>100</v>
      </c>
      <c r="G6" s="36">
        <f t="shared" ref="G6:K6" si="0">+F6</f>
        <v>100</v>
      </c>
      <c r="H6" s="36">
        <f t="shared" si="0"/>
        <v>100</v>
      </c>
      <c r="I6" s="36">
        <f t="shared" si="0"/>
        <v>100</v>
      </c>
      <c r="J6" s="36">
        <f t="shared" si="0"/>
        <v>100</v>
      </c>
      <c r="K6" s="49">
        <f t="shared" si="0"/>
        <v>100</v>
      </c>
    </row>
    <row r="7" spans="2:13" x14ac:dyDescent="0.25">
      <c r="B7" s="48" t="s">
        <v>47</v>
      </c>
      <c r="C7" s="37" t="s">
        <v>76</v>
      </c>
      <c r="D7" s="13" t="s">
        <v>56</v>
      </c>
      <c r="E7" s="38">
        <f>+'Market information'!D32</f>
        <v>30000</v>
      </c>
      <c r="F7" s="36">
        <f t="shared" ref="F7:K8" si="1">+E7</f>
        <v>30000</v>
      </c>
      <c r="G7" s="36">
        <f t="shared" si="1"/>
        <v>30000</v>
      </c>
      <c r="H7" s="36">
        <f t="shared" si="1"/>
        <v>30000</v>
      </c>
      <c r="I7" s="36">
        <f t="shared" si="1"/>
        <v>30000</v>
      </c>
      <c r="J7" s="36">
        <f t="shared" si="1"/>
        <v>30000</v>
      </c>
      <c r="K7" s="49">
        <f t="shared" si="1"/>
        <v>30000</v>
      </c>
    </row>
    <row r="8" spans="2:13" x14ac:dyDescent="0.25">
      <c r="B8" s="50"/>
      <c r="C8" s="13"/>
      <c r="D8" s="13" t="s">
        <v>72</v>
      </c>
      <c r="E8" s="36">
        <f>+'Market information'!D33</f>
        <v>600</v>
      </c>
      <c r="F8" s="36">
        <f t="shared" si="1"/>
        <v>600</v>
      </c>
      <c r="G8" s="36">
        <f t="shared" si="1"/>
        <v>600</v>
      </c>
      <c r="H8" s="36">
        <f t="shared" si="1"/>
        <v>600</v>
      </c>
      <c r="I8" s="36">
        <f t="shared" si="1"/>
        <v>600</v>
      </c>
      <c r="J8" s="36">
        <f t="shared" si="1"/>
        <v>600</v>
      </c>
      <c r="K8" s="49">
        <f t="shared" si="1"/>
        <v>600</v>
      </c>
    </row>
    <row r="9" spans="2:13" x14ac:dyDescent="0.25">
      <c r="B9" s="50"/>
      <c r="C9" s="13"/>
      <c r="D9" s="40" t="s">
        <v>154</v>
      </c>
      <c r="E9" s="36">
        <f>(E7+E8*MIN(E11+E16+E21,E6))/MIN(E11+E16+E21,E6)</f>
        <v>900</v>
      </c>
      <c r="F9" s="36">
        <f t="shared" ref="F9:J9" si="2">(F7+F8*MIN(F11+F16+F21,F6))/MIN(F11+F16+F21,F6)</f>
        <v>900</v>
      </c>
      <c r="G9" s="36">
        <f t="shared" si="2"/>
        <v>900</v>
      </c>
      <c r="H9" s="36">
        <f t="shared" si="2"/>
        <v>900</v>
      </c>
      <c r="I9" s="36">
        <f t="shared" si="2"/>
        <v>900</v>
      </c>
      <c r="J9" s="36">
        <f t="shared" si="2"/>
        <v>900</v>
      </c>
      <c r="K9" s="49">
        <f>(K7+K8*MIN(K11+K16+K21,K6))/MIN(K11+K16+K21,K6)</f>
        <v>900</v>
      </c>
    </row>
    <row r="10" spans="2:13" ht="7.5" customHeight="1" x14ac:dyDescent="0.25">
      <c r="B10" s="50"/>
      <c r="C10" s="13"/>
      <c r="D10" s="13"/>
      <c r="E10" s="36"/>
      <c r="F10" s="13"/>
      <c r="G10" s="13"/>
      <c r="H10" s="13"/>
      <c r="I10" s="13"/>
      <c r="J10" s="13"/>
      <c r="K10" s="51"/>
    </row>
    <row r="11" spans="2:13" x14ac:dyDescent="0.25">
      <c r="B11" s="50"/>
      <c r="C11" s="39" t="s">
        <v>76</v>
      </c>
      <c r="D11" s="13" t="s">
        <v>52</v>
      </c>
      <c r="E11" s="36">
        <f>+'Market information'!D30</f>
        <v>100</v>
      </c>
      <c r="F11" s="39">
        <v>100</v>
      </c>
      <c r="G11" s="39">
        <v>100</v>
      </c>
      <c r="H11" s="39">
        <v>100</v>
      </c>
      <c r="I11" s="39">
        <v>100</v>
      </c>
      <c r="J11" s="39">
        <v>100</v>
      </c>
      <c r="K11" s="52">
        <v>100</v>
      </c>
    </row>
    <row r="12" spans="2:13" x14ac:dyDescent="0.25">
      <c r="B12" s="50"/>
      <c r="C12" s="13"/>
      <c r="D12" s="13" t="s">
        <v>6</v>
      </c>
      <c r="E12" s="36">
        <f>+'Market information'!M31</f>
        <v>1100</v>
      </c>
      <c r="F12" s="39">
        <v>900</v>
      </c>
      <c r="G12" s="39">
        <v>1100</v>
      </c>
      <c r="H12" s="39">
        <v>1100</v>
      </c>
      <c r="I12" s="39">
        <v>1100</v>
      </c>
      <c r="J12" s="39">
        <v>1100</v>
      </c>
      <c r="K12" s="52">
        <v>1200</v>
      </c>
    </row>
    <row r="13" spans="2:13" x14ac:dyDescent="0.25">
      <c r="B13" s="50"/>
      <c r="C13" s="13"/>
      <c r="D13" s="40" t="s">
        <v>158</v>
      </c>
      <c r="E13" s="36">
        <v>100</v>
      </c>
      <c r="F13" s="67">
        <f>IFERROR(VLOOKUP(M14,'R1'!$B$63:$F$108,5,FALSE),0)</f>
        <v>100</v>
      </c>
      <c r="G13" s="67">
        <f>IFERROR(VLOOKUP(M14,'R2'!$B$63:$F$108,5,FALSE),0)</f>
        <v>100</v>
      </c>
      <c r="H13" s="67">
        <f>IFERROR(VLOOKUP(M14,'R3'!$B$63:$F$108,5,FALSE),0)</f>
        <v>100</v>
      </c>
      <c r="I13" s="67">
        <f>IFERROR(VLOOKUP(M14,'R4'!$B$63:$F$108,5,FALSE),0)</f>
        <v>100</v>
      </c>
      <c r="J13" s="67">
        <f>IFERROR(VLOOKUP(M14,'R5'!$B$63:$F$108,5,FALSE),0)</f>
        <v>100</v>
      </c>
      <c r="K13" s="68">
        <f>IFERROR(VLOOKUP(M14,'R6'!$B$63:$F$108,5,FALSE),0)</f>
        <v>100</v>
      </c>
    </row>
    <row r="14" spans="2:13" x14ac:dyDescent="0.25">
      <c r="B14" s="50"/>
      <c r="C14" s="13"/>
      <c r="D14" s="40" t="s">
        <v>82</v>
      </c>
      <c r="E14" s="36">
        <f>IF($C11&lt;&gt;"",HLOOKUP($C11,'Market information'!$C$46:$E$49,4,FALSE),0)</f>
        <v>0</v>
      </c>
      <c r="F14" s="36">
        <f>IF($C11&lt;&gt;"",HLOOKUP($C11,'Market information'!$C$46:$E$49,4,FALSE),0)</f>
        <v>0</v>
      </c>
      <c r="G14" s="36">
        <f>IF($C11&lt;&gt;"",HLOOKUP($C11,'Market information'!$C$46:$E$49,4,FALSE),0)</f>
        <v>0</v>
      </c>
      <c r="H14" s="36">
        <f>IF($C11&lt;&gt;"",HLOOKUP($C11,'Market information'!$C$46:$E$49,4,FALSE),0)</f>
        <v>0</v>
      </c>
      <c r="I14" s="36">
        <f>IF($C11&lt;&gt;"",HLOOKUP($C11,'Market information'!$C$46:$E$49,4,FALSE),0)</f>
        <v>0</v>
      </c>
      <c r="J14" s="36">
        <f>IF($C11&lt;&gt;"",HLOOKUP($C11,'Market information'!$C$46:$E$49,4,FALSE),0)</f>
        <v>0</v>
      </c>
      <c r="K14" s="49">
        <f>IF($C11&lt;&gt;"",HLOOKUP($C11,'Market information'!$C$46:$E$49,4,FALSE),0)</f>
        <v>0</v>
      </c>
      <c r="M14" t="str">
        <f>CONCATENATE($F$2," - ",$B$7," - ",C11)</f>
        <v>4 - CH2 - CH</v>
      </c>
    </row>
    <row r="15" spans="2:13" ht="7.5" customHeight="1" x14ac:dyDescent="0.25">
      <c r="B15" s="50"/>
      <c r="C15" s="13"/>
      <c r="D15" s="13"/>
      <c r="E15" s="36"/>
      <c r="F15" s="13"/>
      <c r="G15" s="13"/>
      <c r="H15" s="13"/>
      <c r="I15" s="13"/>
      <c r="J15" s="13"/>
      <c r="K15" s="51"/>
    </row>
    <row r="16" spans="2:13" x14ac:dyDescent="0.25">
      <c r="B16" s="50"/>
      <c r="C16" s="39"/>
      <c r="D16" s="13" t="s">
        <v>52</v>
      </c>
      <c r="E16" s="36">
        <v>0</v>
      </c>
      <c r="F16" s="39"/>
      <c r="G16" s="39"/>
      <c r="H16" s="39"/>
      <c r="I16" s="39"/>
      <c r="J16" s="39"/>
      <c r="K16" s="52"/>
    </row>
    <row r="17" spans="2:13" x14ac:dyDescent="0.25">
      <c r="B17" s="50"/>
      <c r="C17" s="13"/>
      <c r="D17" s="13" t="s">
        <v>6</v>
      </c>
      <c r="E17" s="36">
        <v>0</v>
      </c>
      <c r="F17" s="39"/>
      <c r="G17" s="39"/>
      <c r="H17" s="39"/>
      <c r="I17" s="39"/>
      <c r="J17" s="39"/>
      <c r="K17" s="52"/>
    </row>
    <row r="18" spans="2:13" x14ac:dyDescent="0.25">
      <c r="B18" s="50"/>
      <c r="C18" s="13"/>
      <c r="D18" s="40" t="s">
        <v>158</v>
      </c>
      <c r="E18" s="36">
        <v>0</v>
      </c>
      <c r="F18" s="67">
        <f>IFERROR(VLOOKUP(M19,'R1'!$B$63:$F$108,5,FALSE),0)</f>
        <v>0</v>
      </c>
      <c r="G18" s="67">
        <f>IFERROR(VLOOKUP(M19,'R2'!$B$63:$F$108,5,FALSE),0)</f>
        <v>0</v>
      </c>
      <c r="H18" s="67">
        <f>IFERROR(VLOOKUP(M19,'R3'!$B$63:$F$108,5,FALSE),0)</f>
        <v>0</v>
      </c>
      <c r="I18" s="67">
        <f>IFERROR(VLOOKUP(M19,'R4'!$B$63:$F$108,5,FALSE),0)</f>
        <v>0</v>
      </c>
      <c r="J18" s="67">
        <f>IFERROR(VLOOKUP(M19,'R5'!$B$63:$F$108,5,FALSE),0)</f>
        <v>0</v>
      </c>
      <c r="K18" s="68">
        <f>IFERROR(VLOOKUP(M19,'R6'!$B$63:$F$108,5,FALSE),0)</f>
        <v>0</v>
      </c>
    </row>
    <row r="19" spans="2:13" x14ac:dyDescent="0.25">
      <c r="B19" s="50"/>
      <c r="C19" s="13"/>
      <c r="D19" s="40" t="s">
        <v>82</v>
      </c>
      <c r="E19" s="36">
        <f>IF($C16&lt;&gt;"",HLOOKUP($C16,'Market information'!$C$46:$E$49,4,FALSE),0)</f>
        <v>0</v>
      </c>
      <c r="F19" s="36">
        <f>IF($C16&lt;&gt;"",HLOOKUP($C16,'Market information'!$C$46:$E$49,4,FALSE),0)</f>
        <v>0</v>
      </c>
      <c r="G19" s="36">
        <f>IF($C16&lt;&gt;"",HLOOKUP($C16,'Market information'!$C$46:$E$49,4,FALSE),0)</f>
        <v>0</v>
      </c>
      <c r="H19" s="36">
        <f>IF($C16&lt;&gt;"",HLOOKUP($C16,'Market information'!$C$46:$E$49,4,FALSE),0)</f>
        <v>0</v>
      </c>
      <c r="I19" s="36">
        <f>IF($C16&lt;&gt;"",HLOOKUP($C16,'Market information'!$C$46:$E$49,4,FALSE),0)</f>
        <v>0</v>
      </c>
      <c r="J19" s="36">
        <f>IF($C16&lt;&gt;"",HLOOKUP($C16,'Market information'!$C$46:$E$49,4,FALSE),0)</f>
        <v>0</v>
      </c>
      <c r="K19" s="49">
        <f>IF($C16&lt;&gt;"",HLOOKUP($C16,'Market information'!$C$46:$E$49,4,FALSE),0)</f>
        <v>0</v>
      </c>
      <c r="M19" t="str">
        <f>CONCATENATE($F$2," - ",$B$7," - ",C16)</f>
        <v xml:space="preserve">4 - CH2 - </v>
      </c>
    </row>
    <row r="20" spans="2:13" ht="7.5" customHeight="1" x14ac:dyDescent="0.25">
      <c r="B20" s="50"/>
      <c r="C20" s="13"/>
      <c r="D20" s="13"/>
      <c r="E20" s="36"/>
      <c r="F20" s="13"/>
      <c r="G20" s="13"/>
      <c r="H20" s="13"/>
      <c r="I20" s="13"/>
      <c r="J20" s="13"/>
      <c r="K20" s="51"/>
    </row>
    <row r="21" spans="2:13" x14ac:dyDescent="0.25">
      <c r="B21" s="50"/>
      <c r="C21" s="39"/>
      <c r="D21" s="13" t="s">
        <v>52</v>
      </c>
      <c r="E21" s="36">
        <v>0</v>
      </c>
      <c r="F21" s="39"/>
      <c r="G21" s="39"/>
      <c r="H21" s="39"/>
      <c r="I21" s="39"/>
      <c r="J21" s="39"/>
      <c r="K21" s="52"/>
    </row>
    <row r="22" spans="2:13" x14ac:dyDescent="0.25">
      <c r="B22" s="50"/>
      <c r="C22" s="13"/>
      <c r="D22" s="13" t="s">
        <v>6</v>
      </c>
      <c r="E22" s="36">
        <v>0</v>
      </c>
      <c r="F22" s="39"/>
      <c r="G22" s="39"/>
      <c r="H22" s="39"/>
      <c r="I22" s="39"/>
      <c r="J22" s="39"/>
      <c r="K22" s="52"/>
    </row>
    <row r="23" spans="2:13" x14ac:dyDescent="0.25">
      <c r="B23" s="50"/>
      <c r="C23" s="13"/>
      <c r="D23" s="40" t="s">
        <v>158</v>
      </c>
      <c r="E23" s="36">
        <v>0</v>
      </c>
      <c r="F23" s="67">
        <f>IFERROR(VLOOKUP(M24,'R1'!$B$63:$F$108,5,FALSE),0)</f>
        <v>0</v>
      </c>
      <c r="G23" s="67">
        <f>IFERROR(VLOOKUP(M24,'R2'!$B$63:$F$108,5,FALSE),0)</f>
        <v>0</v>
      </c>
      <c r="H23" s="67">
        <f>IFERROR(VLOOKUP(M24,'R3'!$B$63:$F$108,5,FALSE),0)</f>
        <v>0</v>
      </c>
      <c r="I23" s="67">
        <f>IFERROR(VLOOKUP(M24,'R4'!$B$63:$F$108,5,FALSE),0)</f>
        <v>0</v>
      </c>
      <c r="J23" s="67">
        <f>IFERROR(VLOOKUP(M24,'R5'!$B$63:$F$108,5,FALSE),0)</f>
        <v>0</v>
      </c>
      <c r="K23" s="68">
        <f>IFERROR(VLOOKUP(M24,'R6'!$B$63:$F$108,5,FALSE),0)</f>
        <v>0</v>
      </c>
    </row>
    <row r="24" spans="2:13" x14ac:dyDescent="0.25">
      <c r="B24" s="50"/>
      <c r="C24" s="13"/>
      <c r="D24" s="40" t="s">
        <v>82</v>
      </c>
      <c r="E24" s="36">
        <f>IF($C21&lt;&gt;"",HLOOKUP($C21,'Market information'!$C$46:$E$49,4,FALSE),0)</f>
        <v>0</v>
      </c>
      <c r="F24" s="36">
        <f>IF($C21&lt;&gt;"",HLOOKUP($C21,'Market information'!$C$46:$E$49,4,FALSE),0)</f>
        <v>0</v>
      </c>
      <c r="G24" s="36">
        <f>IF($C21&lt;&gt;"",HLOOKUP($C21,'Market information'!$C$46:$E$49,4,FALSE),0)</f>
        <v>0</v>
      </c>
      <c r="H24" s="36">
        <f>IF($C21&lt;&gt;"",HLOOKUP($C21,'Market information'!$C$46:$E$49,4,FALSE),0)</f>
        <v>0</v>
      </c>
      <c r="I24" s="36">
        <f>IF($C21&lt;&gt;"",HLOOKUP($C21,'Market information'!$C$46:$E$49,4,FALSE),0)</f>
        <v>0</v>
      </c>
      <c r="J24" s="36">
        <f>IF($C21&lt;&gt;"",HLOOKUP($C21,'Market information'!$C$46:$E$49,4,FALSE),0)</f>
        <v>0</v>
      </c>
      <c r="K24" s="49">
        <f>IF($C21&lt;&gt;"",HLOOKUP($C21,'Market information'!$C$46:$E$49,4,FALSE),0)</f>
        <v>0</v>
      </c>
      <c r="M24" t="str">
        <f>CONCATENATE($F$2," - ",$B$7," - ",C21)</f>
        <v xml:space="preserve">4 - CH2 - </v>
      </c>
    </row>
    <row r="25" spans="2:13" ht="9" customHeight="1" x14ac:dyDescent="0.25">
      <c r="B25" s="50"/>
      <c r="C25" s="13"/>
      <c r="D25" s="13"/>
      <c r="E25" s="36"/>
      <c r="F25" s="13"/>
      <c r="G25" s="13"/>
      <c r="H25" s="13"/>
      <c r="I25" s="13"/>
      <c r="J25" s="13"/>
      <c r="K25" s="51"/>
    </row>
    <row r="26" spans="2:13" ht="15" customHeight="1" x14ac:dyDescent="0.25">
      <c r="B26" s="50"/>
      <c r="C26" s="13"/>
      <c r="D26" s="40" t="s">
        <v>84</v>
      </c>
      <c r="E26" s="36" t="s">
        <v>85</v>
      </c>
      <c r="F26" s="41" t="s">
        <v>85</v>
      </c>
      <c r="G26" s="41" t="str">
        <f>+F26</f>
        <v>Open</v>
      </c>
      <c r="H26" s="41" t="str">
        <f t="shared" ref="H26:J26" si="3">+G26</f>
        <v>Open</v>
      </c>
      <c r="I26" s="41" t="str">
        <f t="shared" si="3"/>
        <v>Open</v>
      </c>
      <c r="J26" s="41" t="str">
        <f t="shared" si="3"/>
        <v>Open</v>
      </c>
      <c r="K26" s="53" t="str">
        <f>+J26</f>
        <v>Open</v>
      </c>
    </row>
    <row r="27" spans="2:13" s="44" customFormat="1" ht="8.25" customHeight="1" x14ac:dyDescent="0.25">
      <c r="B27" s="54"/>
      <c r="C27" s="42"/>
      <c r="D27" s="42">
        <v>1</v>
      </c>
      <c r="E27" s="43">
        <f>IF(E26=Lists!D4,0,1)</f>
        <v>1</v>
      </c>
      <c r="F27" s="43">
        <f t="shared" ref="F27:K27" si="4">IF(F26="Closed",0,1)</f>
        <v>1</v>
      </c>
      <c r="G27" s="43">
        <f t="shared" si="4"/>
        <v>1</v>
      </c>
      <c r="H27" s="43">
        <f t="shared" si="4"/>
        <v>1</v>
      </c>
      <c r="I27" s="43">
        <f t="shared" si="4"/>
        <v>1</v>
      </c>
      <c r="J27" s="43">
        <f t="shared" si="4"/>
        <v>1</v>
      </c>
      <c r="K27" s="55">
        <f t="shared" si="4"/>
        <v>1</v>
      </c>
    </row>
    <row r="28" spans="2:13" x14ac:dyDescent="0.25">
      <c r="B28" s="50"/>
      <c r="C28" s="37" t="s">
        <v>166</v>
      </c>
      <c r="D28" s="37" t="s">
        <v>75</v>
      </c>
      <c r="E28" s="89">
        <f>+E11*E12+E16*E17+E21*E22</f>
        <v>110000</v>
      </c>
      <c r="F28" s="89">
        <f t="shared" ref="F28:K28" si="5">+F11*F12+F16*F17+F21*F22</f>
        <v>90000</v>
      </c>
      <c r="G28" s="89">
        <f t="shared" si="5"/>
        <v>110000</v>
      </c>
      <c r="H28" s="89">
        <f t="shared" si="5"/>
        <v>110000</v>
      </c>
      <c r="I28" s="89">
        <f t="shared" si="5"/>
        <v>110000</v>
      </c>
      <c r="J28" s="89">
        <f t="shared" si="5"/>
        <v>110000</v>
      </c>
      <c r="K28" s="90">
        <f t="shared" si="5"/>
        <v>120000</v>
      </c>
    </row>
    <row r="29" spans="2:13" x14ac:dyDescent="0.25">
      <c r="B29" s="50"/>
      <c r="C29" s="13"/>
      <c r="D29" s="13" t="s">
        <v>72</v>
      </c>
      <c r="E29" s="36">
        <f>E11*(E8+E14)+E16*(E8+E19)+E21*(E8+E24)</f>
        <v>60000</v>
      </c>
      <c r="F29" s="36">
        <f t="shared" ref="F29:K29" si="6">F11*(F8+F14)+F16*(F8+F19)+F21*(F8+F24)</f>
        <v>60000</v>
      </c>
      <c r="G29" s="36">
        <f t="shared" si="6"/>
        <v>60000</v>
      </c>
      <c r="H29" s="36">
        <f t="shared" si="6"/>
        <v>60000</v>
      </c>
      <c r="I29" s="36">
        <f t="shared" si="6"/>
        <v>60000</v>
      </c>
      <c r="J29" s="36">
        <f t="shared" si="6"/>
        <v>60000</v>
      </c>
      <c r="K29" s="49">
        <f t="shared" si="6"/>
        <v>60000</v>
      </c>
      <c r="M29" s="44"/>
    </row>
    <row r="30" spans="2:13" x14ac:dyDescent="0.25">
      <c r="B30" s="50"/>
      <c r="C30" s="13"/>
      <c r="D30" s="91" t="s">
        <v>155</v>
      </c>
      <c r="E30" s="89">
        <f>+E28-E29</f>
        <v>50000</v>
      </c>
      <c r="F30" s="89">
        <f t="shared" ref="F30:K30" si="7">+F28-F29</f>
        <v>30000</v>
      </c>
      <c r="G30" s="89">
        <f t="shared" si="7"/>
        <v>50000</v>
      </c>
      <c r="H30" s="89">
        <f t="shared" si="7"/>
        <v>50000</v>
      </c>
      <c r="I30" s="89">
        <f t="shared" si="7"/>
        <v>50000</v>
      </c>
      <c r="J30" s="89">
        <f t="shared" si="7"/>
        <v>50000</v>
      </c>
      <c r="K30" s="90">
        <f t="shared" si="7"/>
        <v>60000</v>
      </c>
    </row>
    <row r="31" spans="2:13" x14ac:dyDescent="0.25">
      <c r="B31" s="50"/>
      <c r="C31" s="13"/>
      <c r="D31" s="40" t="s">
        <v>56</v>
      </c>
      <c r="E31" s="36">
        <f>+E27*E7</f>
        <v>30000</v>
      </c>
      <c r="F31" s="36">
        <f t="shared" ref="F31:K31" si="8">+F27*F7</f>
        <v>30000</v>
      </c>
      <c r="G31" s="36">
        <f t="shared" si="8"/>
        <v>30000</v>
      </c>
      <c r="H31" s="36">
        <f t="shared" si="8"/>
        <v>30000</v>
      </c>
      <c r="I31" s="36">
        <f t="shared" si="8"/>
        <v>30000</v>
      </c>
      <c r="J31" s="36">
        <f t="shared" si="8"/>
        <v>30000</v>
      </c>
      <c r="K31" s="49">
        <f t="shared" si="8"/>
        <v>30000</v>
      </c>
    </row>
    <row r="32" spans="2:13" x14ac:dyDescent="0.25">
      <c r="B32" s="50"/>
      <c r="C32" s="13"/>
      <c r="D32" s="40" t="s">
        <v>86</v>
      </c>
      <c r="E32" s="36">
        <f>ABS((D27-E27)*E7*150%)</f>
        <v>0</v>
      </c>
      <c r="F32" s="36">
        <f t="shared" ref="F32:K32" si="9">ABS((E27-F27)*F7*150%)</f>
        <v>0</v>
      </c>
      <c r="G32" s="36">
        <f t="shared" si="9"/>
        <v>0</v>
      </c>
      <c r="H32" s="36">
        <f t="shared" si="9"/>
        <v>0</v>
      </c>
      <c r="I32" s="36">
        <f t="shared" si="9"/>
        <v>0</v>
      </c>
      <c r="J32" s="36">
        <f t="shared" si="9"/>
        <v>0</v>
      </c>
      <c r="K32" s="49">
        <f t="shared" si="9"/>
        <v>0</v>
      </c>
    </row>
    <row r="33" spans="2:11" x14ac:dyDescent="0.25">
      <c r="B33" s="50"/>
      <c r="C33" s="13"/>
      <c r="D33" s="91" t="s">
        <v>73</v>
      </c>
      <c r="E33" s="89">
        <f>+E30-E31-E32</f>
        <v>20000</v>
      </c>
      <c r="F33" s="89">
        <f t="shared" ref="F33:K33" si="10">+F30-F31-F32</f>
        <v>0</v>
      </c>
      <c r="G33" s="89">
        <f t="shared" si="10"/>
        <v>20000</v>
      </c>
      <c r="H33" s="89">
        <f t="shared" si="10"/>
        <v>20000</v>
      </c>
      <c r="I33" s="89">
        <f t="shared" si="10"/>
        <v>20000</v>
      </c>
      <c r="J33" s="89">
        <f t="shared" si="10"/>
        <v>20000</v>
      </c>
      <c r="K33" s="90">
        <f t="shared" si="10"/>
        <v>30000</v>
      </c>
    </row>
    <row r="34" spans="2:11" x14ac:dyDescent="0.25">
      <c r="B34" s="50"/>
      <c r="C34" s="13"/>
      <c r="D34" s="40"/>
      <c r="E34" s="36"/>
      <c r="F34" s="36"/>
      <c r="G34" s="36"/>
      <c r="H34" s="36"/>
      <c r="I34" s="36"/>
      <c r="J34" s="36"/>
      <c r="K34" s="49"/>
    </row>
    <row r="35" spans="2:11" x14ac:dyDescent="0.25">
      <c r="B35" s="50"/>
      <c r="C35" s="37" t="s">
        <v>167</v>
      </c>
      <c r="D35" s="37" t="s">
        <v>75</v>
      </c>
      <c r="E35" s="89">
        <f>+E13*E12+E18*E17+E23*E22</f>
        <v>110000</v>
      </c>
      <c r="F35" s="89">
        <f>+F13*F12+F18*F17+F23*F22</f>
        <v>90000</v>
      </c>
      <c r="G35" s="89">
        <f t="shared" ref="G35:K35" si="11">+G13*G12+G18*G17+G23*G22</f>
        <v>110000</v>
      </c>
      <c r="H35" s="89">
        <f t="shared" si="11"/>
        <v>110000</v>
      </c>
      <c r="I35" s="89">
        <f t="shared" si="11"/>
        <v>110000</v>
      </c>
      <c r="J35" s="89">
        <f t="shared" si="11"/>
        <v>110000</v>
      </c>
      <c r="K35" s="90">
        <f t="shared" si="11"/>
        <v>120000</v>
      </c>
    </row>
    <row r="36" spans="2:11" x14ac:dyDescent="0.25">
      <c r="B36" s="50"/>
      <c r="C36" s="13"/>
      <c r="D36" s="13" t="s">
        <v>72</v>
      </c>
      <c r="E36" s="36">
        <f>E13*(E8+E14)+E18*(E8+E19)+E23*(E8+E24)</f>
        <v>60000</v>
      </c>
      <c r="F36" s="36">
        <f t="shared" ref="F36:K36" si="12">F13*(F8+F14)+F18*(F8+F19)+F23*(F8+F24)</f>
        <v>60000</v>
      </c>
      <c r="G36" s="36">
        <f t="shared" si="12"/>
        <v>60000</v>
      </c>
      <c r="H36" s="36">
        <f t="shared" si="12"/>
        <v>60000</v>
      </c>
      <c r="I36" s="36">
        <f t="shared" si="12"/>
        <v>60000</v>
      </c>
      <c r="J36" s="36">
        <f t="shared" si="12"/>
        <v>60000</v>
      </c>
      <c r="K36" s="49">
        <f t="shared" si="12"/>
        <v>60000</v>
      </c>
    </row>
    <row r="37" spans="2:11" x14ac:dyDescent="0.25">
      <c r="B37" s="50"/>
      <c r="C37" s="13"/>
      <c r="D37" s="91" t="s">
        <v>155</v>
      </c>
      <c r="E37" s="89">
        <f>+E35-E36</f>
        <v>50000</v>
      </c>
      <c r="F37" s="89">
        <f t="shared" ref="F37:K37" si="13">+F35-F36</f>
        <v>30000</v>
      </c>
      <c r="G37" s="89">
        <f t="shared" si="13"/>
        <v>50000</v>
      </c>
      <c r="H37" s="89">
        <f t="shared" si="13"/>
        <v>50000</v>
      </c>
      <c r="I37" s="89">
        <f t="shared" si="13"/>
        <v>50000</v>
      </c>
      <c r="J37" s="89">
        <f t="shared" si="13"/>
        <v>50000</v>
      </c>
      <c r="K37" s="90">
        <f t="shared" si="13"/>
        <v>60000</v>
      </c>
    </row>
    <row r="38" spans="2:11" x14ac:dyDescent="0.25">
      <c r="B38" s="50"/>
      <c r="C38" s="13"/>
      <c r="D38" s="40" t="s">
        <v>56</v>
      </c>
      <c r="E38" s="36">
        <f>+E27*E7</f>
        <v>30000</v>
      </c>
      <c r="F38" s="36">
        <f t="shared" ref="F38:K38" si="14">+F27*F7</f>
        <v>30000</v>
      </c>
      <c r="G38" s="36">
        <f t="shared" si="14"/>
        <v>30000</v>
      </c>
      <c r="H38" s="36">
        <f t="shared" si="14"/>
        <v>30000</v>
      </c>
      <c r="I38" s="36">
        <f t="shared" si="14"/>
        <v>30000</v>
      </c>
      <c r="J38" s="36">
        <f t="shared" si="14"/>
        <v>30000</v>
      </c>
      <c r="K38" s="49">
        <f t="shared" si="14"/>
        <v>30000</v>
      </c>
    </row>
    <row r="39" spans="2:11" x14ac:dyDescent="0.25">
      <c r="B39" s="50"/>
      <c r="C39" s="13"/>
      <c r="D39" s="40" t="s">
        <v>86</v>
      </c>
      <c r="E39" s="36">
        <f>ABS((D27-E27)*E7*150%)</f>
        <v>0</v>
      </c>
      <c r="F39" s="36">
        <f t="shared" ref="F39:K39" si="15">ABS((E27-F27)*F7*150%)</f>
        <v>0</v>
      </c>
      <c r="G39" s="36">
        <f t="shared" si="15"/>
        <v>0</v>
      </c>
      <c r="H39" s="36">
        <f t="shared" si="15"/>
        <v>0</v>
      </c>
      <c r="I39" s="36">
        <f t="shared" si="15"/>
        <v>0</v>
      </c>
      <c r="J39" s="36">
        <f t="shared" si="15"/>
        <v>0</v>
      </c>
      <c r="K39" s="49">
        <f t="shared" si="15"/>
        <v>0</v>
      </c>
    </row>
    <row r="40" spans="2:11" x14ac:dyDescent="0.25">
      <c r="B40" s="50"/>
      <c r="C40" s="13"/>
      <c r="D40" s="91" t="s">
        <v>73</v>
      </c>
      <c r="E40" s="89">
        <f>+E37-E38-E39</f>
        <v>20000</v>
      </c>
      <c r="F40" s="89">
        <f t="shared" ref="F40:K40" si="16">+F37-F38-F39</f>
        <v>0</v>
      </c>
      <c r="G40" s="89">
        <f t="shared" si="16"/>
        <v>20000</v>
      </c>
      <c r="H40" s="89">
        <f t="shared" si="16"/>
        <v>20000</v>
      </c>
      <c r="I40" s="89">
        <f t="shared" si="16"/>
        <v>20000</v>
      </c>
      <c r="J40" s="89">
        <f t="shared" si="16"/>
        <v>20000</v>
      </c>
      <c r="K40" s="90">
        <f t="shared" si="16"/>
        <v>30000</v>
      </c>
    </row>
    <row r="41" spans="2:11" x14ac:dyDescent="0.25">
      <c r="B41" s="50"/>
      <c r="C41" s="13"/>
      <c r="D41" s="40" t="s">
        <v>156</v>
      </c>
      <c r="E41" s="36"/>
      <c r="F41" s="36">
        <f>IF((F11+F16+F21)&gt;(F13+F18+F23),(MIN(F6,F11+F16+F21)-(F13+F18+F23))*F8*50%,0)</f>
        <v>0</v>
      </c>
      <c r="G41" s="36">
        <f t="shared" ref="G41:K41" si="17">IF((G11+G16+G21)&gt;(G13+G18+G23),(MIN(G6,G11+G16+G21)-(G13+G18+G23))*G8*50%,0)</f>
        <v>0</v>
      </c>
      <c r="H41" s="36">
        <f t="shared" si="17"/>
        <v>0</v>
      </c>
      <c r="I41" s="36">
        <f t="shared" si="17"/>
        <v>0</v>
      </c>
      <c r="J41" s="36">
        <f t="shared" si="17"/>
        <v>0</v>
      </c>
      <c r="K41" s="49">
        <f t="shared" si="17"/>
        <v>0</v>
      </c>
    </row>
    <row r="42" spans="2:11" x14ac:dyDescent="0.25">
      <c r="B42" s="50"/>
      <c r="C42" s="13"/>
      <c r="D42" s="40" t="s">
        <v>168</v>
      </c>
      <c r="E42" s="13"/>
      <c r="F42" s="13">
        <f>VLOOKUP($B7,'R1'!$B$112:$F$127,5,FALSE)</f>
        <v>0</v>
      </c>
      <c r="G42" s="13">
        <f>VLOOKUP($B7,'R2'!$B$112:$F$127,5,FALSE)</f>
        <v>0</v>
      </c>
      <c r="H42" s="13">
        <f>VLOOKUP($B7,'R3'!$B$112:$F$127,5,FALSE)</f>
        <v>0</v>
      </c>
      <c r="I42" s="13">
        <f>VLOOKUP($B7,'R4'!$B$112:$F$127,5,FALSE)</f>
        <v>0</v>
      </c>
      <c r="J42" s="13">
        <f>VLOOKUP($B7,'R5'!$B$112:$F$127,5,FALSE)</f>
        <v>0</v>
      </c>
      <c r="K42" s="51">
        <f>VLOOKUP($B7,'R6'!$B$112:$F$127,5,FALSE)</f>
        <v>0</v>
      </c>
    </row>
    <row r="43" spans="2:11" ht="15.75" thickBot="1" x14ac:dyDescent="0.3">
      <c r="B43" s="56"/>
      <c r="C43" s="57"/>
      <c r="D43" s="92" t="s">
        <v>73</v>
      </c>
      <c r="E43" s="93">
        <f>+E40-E41-E42</f>
        <v>20000</v>
      </c>
      <c r="F43" s="93">
        <f t="shared" ref="F43:K43" si="18">+F40-F41-F42</f>
        <v>0</v>
      </c>
      <c r="G43" s="93">
        <f t="shared" si="18"/>
        <v>20000</v>
      </c>
      <c r="H43" s="93">
        <f t="shared" si="18"/>
        <v>20000</v>
      </c>
      <c r="I43" s="93">
        <f t="shared" si="18"/>
        <v>20000</v>
      </c>
      <c r="J43" s="93">
        <f t="shared" si="18"/>
        <v>20000</v>
      </c>
      <c r="K43" s="94">
        <f t="shared" si="18"/>
        <v>30000</v>
      </c>
    </row>
    <row r="44" spans="2:11" ht="15.75" thickBot="1" x14ac:dyDescent="0.3"/>
    <row r="45" spans="2:11" x14ac:dyDescent="0.25">
      <c r="B45" s="45"/>
      <c r="C45" s="46"/>
      <c r="D45" s="46"/>
      <c r="E45" s="46">
        <v>0</v>
      </c>
      <c r="F45" s="46">
        <v>1</v>
      </c>
      <c r="G45" s="46">
        <v>2</v>
      </c>
      <c r="H45" s="46">
        <v>3</v>
      </c>
      <c r="I45" s="46">
        <v>4</v>
      </c>
      <c r="J45" s="46">
        <v>5</v>
      </c>
      <c r="K45" s="47">
        <v>6</v>
      </c>
    </row>
    <row r="46" spans="2:11" x14ac:dyDescent="0.25">
      <c r="B46" s="48" t="s">
        <v>71</v>
      </c>
      <c r="C46" s="37" t="s">
        <v>70</v>
      </c>
      <c r="D46" s="13" t="s">
        <v>4</v>
      </c>
      <c r="E46" s="36">
        <f>+'Market information'!G29</f>
        <v>100</v>
      </c>
      <c r="F46" s="36">
        <f>+E46</f>
        <v>100</v>
      </c>
      <c r="G46" s="36">
        <f t="shared" ref="G46:K46" si="19">+F46</f>
        <v>100</v>
      </c>
      <c r="H46" s="36">
        <f t="shared" si="19"/>
        <v>100</v>
      </c>
      <c r="I46" s="36">
        <f t="shared" si="19"/>
        <v>100</v>
      </c>
      <c r="J46" s="36">
        <f t="shared" si="19"/>
        <v>100</v>
      </c>
      <c r="K46" s="49">
        <f t="shared" si="19"/>
        <v>100</v>
      </c>
    </row>
    <row r="47" spans="2:11" x14ac:dyDescent="0.25">
      <c r="B47" s="48" t="s">
        <v>49</v>
      </c>
      <c r="C47" s="37" t="s">
        <v>76</v>
      </c>
      <c r="D47" s="13" t="s">
        <v>56</v>
      </c>
      <c r="E47" s="36">
        <f>+'Market information'!G32</f>
        <v>35000</v>
      </c>
      <c r="F47" s="36">
        <f t="shared" ref="F47:K48" si="20">+E47</f>
        <v>35000</v>
      </c>
      <c r="G47" s="36">
        <f t="shared" si="20"/>
        <v>35000</v>
      </c>
      <c r="H47" s="36">
        <f t="shared" si="20"/>
        <v>35000</v>
      </c>
      <c r="I47" s="36">
        <f t="shared" si="20"/>
        <v>35000</v>
      </c>
      <c r="J47" s="36">
        <f t="shared" si="20"/>
        <v>35000</v>
      </c>
      <c r="K47" s="49">
        <f t="shared" si="20"/>
        <v>35000</v>
      </c>
    </row>
    <row r="48" spans="2:11" x14ac:dyDescent="0.25">
      <c r="B48" s="50"/>
      <c r="C48" s="13"/>
      <c r="D48" s="13" t="s">
        <v>72</v>
      </c>
      <c r="E48" s="36">
        <f>+'Market information'!G33</f>
        <v>750</v>
      </c>
      <c r="F48" s="36">
        <f t="shared" si="20"/>
        <v>750</v>
      </c>
      <c r="G48" s="36">
        <f t="shared" si="20"/>
        <v>750</v>
      </c>
      <c r="H48" s="36">
        <f t="shared" si="20"/>
        <v>750</v>
      </c>
      <c r="I48" s="36">
        <f t="shared" si="20"/>
        <v>750</v>
      </c>
      <c r="J48" s="36">
        <f t="shared" si="20"/>
        <v>750</v>
      </c>
      <c r="K48" s="49">
        <f t="shared" si="20"/>
        <v>750</v>
      </c>
    </row>
    <row r="49" spans="2:13" x14ac:dyDescent="0.25">
      <c r="B49" s="50"/>
      <c r="C49" s="13"/>
      <c r="D49" s="40" t="s">
        <v>154</v>
      </c>
      <c r="E49" s="36">
        <f>(E47+E48*MIN(E51+E56+E61,E46))/MIN(E51+E56+E61,E46)</f>
        <v>1450</v>
      </c>
      <c r="F49" s="36">
        <f t="shared" ref="F49:J49" si="21">(F47+F48*MIN(F51+F56+F61,F46))/MIN(F51+F56+F61,F46)</f>
        <v>1100</v>
      </c>
      <c r="G49" s="36">
        <f t="shared" si="21"/>
        <v>1450</v>
      </c>
      <c r="H49" s="36">
        <f t="shared" si="21"/>
        <v>1450</v>
      </c>
      <c r="I49" s="36">
        <f t="shared" si="21"/>
        <v>1450</v>
      </c>
      <c r="J49" s="36">
        <f t="shared" si="21"/>
        <v>1450</v>
      </c>
      <c r="K49" s="49">
        <f>(K47+K48*MIN(K51+K56+K61,K46))/MIN(K51+K56+K61,K46)</f>
        <v>1100</v>
      </c>
    </row>
    <row r="50" spans="2:13" x14ac:dyDescent="0.25">
      <c r="B50" s="50"/>
      <c r="C50" s="13"/>
      <c r="D50" s="13"/>
      <c r="E50" s="36"/>
      <c r="F50" s="13"/>
      <c r="G50" s="13"/>
      <c r="H50" s="13"/>
      <c r="I50" s="13"/>
      <c r="J50" s="13"/>
      <c r="K50" s="51"/>
    </row>
    <row r="51" spans="2:13" x14ac:dyDescent="0.25">
      <c r="B51" s="50"/>
      <c r="C51" s="39" t="s">
        <v>76</v>
      </c>
      <c r="D51" s="13" t="s">
        <v>27</v>
      </c>
      <c r="E51" s="36">
        <f>+'Market information'!G30</f>
        <v>50</v>
      </c>
      <c r="F51" s="39">
        <v>100</v>
      </c>
      <c r="G51" s="39">
        <v>50</v>
      </c>
      <c r="H51" s="39">
        <v>50</v>
      </c>
      <c r="I51" s="39">
        <v>50</v>
      </c>
      <c r="J51" s="39">
        <v>50</v>
      </c>
      <c r="K51" s="52">
        <v>50</v>
      </c>
    </row>
    <row r="52" spans="2:13" x14ac:dyDescent="0.25">
      <c r="B52" s="50"/>
      <c r="C52" s="13"/>
      <c r="D52" s="13" t="s">
        <v>6</v>
      </c>
      <c r="E52" s="36">
        <f>+'Market information'!M31</f>
        <v>1100</v>
      </c>
      <c r="F52" s="39">
        <v>1100</v>
      </c>
      <c r="G52" s="39">
        <v>1100</v>
      </c>
      <c r="H52" s="39">
        <v>1100</v>
      </c>
      <c r="I52" s="39">
        <v>1100</v>
      </c>
      <c r="J52" s="39">
        <v>1100</v>
      </c>
      <c r="K52" s="52">
        <v>1100</v>
      </c>
    </row>
    <row r="53" spans="2:13" x14ac:dyDescent="0.25">
      <c r="B53" s="50"/>
      <c r="C53" s="13"/>
      <c r="D53" s="40" t="s">
        <v>158</v>
      </c>
      <c r="E53" s="36">
        <v>50</v>
      </c>
      <c r="F53" s="67">
        <f>IFERROR(VLOOKUP(M54,'R1'!$B$63:$F$108,5,FALSE),0)</f>
        <v>75</v>
      </c>
      <c r="G53" s="67">
        <f>IFERROR(VLOOKUP(M54,'R2'!$B$63:$F$108,5,FALSE),0)</f>
        <v>50</v>
      </c>
      <c r="H53" s="67">
        <f>IFERROR(VLOOKUP(M54,'R3'!$B$63:$F$108,5,FALSE),0)</f>
        <v>50</v>
      </c>
      <c r="I53" s="67">
        <f>IFERROR(VLOOKUP(M54,'R4'!$B$63:$F$108,5,FALSE),0)</f>
        <v>50</v>
      </c>
      <c r="J53" s="67">
        <f>IFERROR(VLOOKUP(M54,'R5'!$B$63:$F$108,5,FALSE),0)</f>
        <v>50</v>
      </c>
      <c r="K53" s="68">
        <f>IFERROR(VLOOKUP(M54,'R6'!$B$63:$F$108,5,FALSE),0)</f>
        <v>50</v>
      </c>
    </row>
    <row r="54" spans="2:13" x14ac:dyDescent="0.25">
      <c r="B54" s="50"/>
      <c r="C54" s="13"/>
      <c r="D54" s="40" t="s">
        <v>82</v>
      </c>
      <c r="E54" s="36">
        <f>IF($C51&lt;&gt;"",HLOOKUP($C51,'Market information'!$C$46:$E$49,4,FALSE),0)</f>
        <v>0</v>
      </c>
      <c r="F54" s="36">
        <f>IF($C51&lt;&gt;"",HLOOKUP($C51,'Market information'!$C$46:$E$49,4,FALSE),0)</f>
        <v>0</v>
      </c>
      <c r="G54" s="36">
        <f>IF($C51&lt;&gt;"",HLOOKUP($C51,'Market information'!$C$46:$E$49,4,FALSE),0)</f>
        <v>0</v>
      </c>
      <c r="H54" s="36">
        <f>IF($C51&lt;&gt;"",HLOOKUP($C51,'Market information'!$C$46:$E$49,4,FALSE),0)</f>
        <v>0</v>
      </c>
      <c r="I54" s="36">
        <f>IF($C51&lt;&gt;"",HLOOKUP($C51,'Market information'!$C$46:$E$49,4,FALSE),0)</f>
        <v>0</v>
      </c>
      <c r="J54" s="36">
        <f>IF($C51&lt;&gt;"",HLOOKUP($C51,'Market information'!$C$46:$E$49,4,FALSE),0)</f>
        <v>0</v>
      </c>
      <c r="K54" s="49">
        <f>IF($C51&lt;&gt;"",HLOOKUP($C51,'Market information'!$C$46:$E$49,4,FALSE),0)</f>
        <v>0</v>
      </c>
      <c r="M54" t="str">
        <f>CONCATENATE($F$2," - ",$B$47," - ",C51)</f>
        <v>4 - CH4 - CH</v>
      </c>
    </row>
    <row r="55" spans="2:13" ht="7.5" customHeight="1" x14ac:dyDescent="0.25">
      <c r="B55" s="50"/>
      <c r="C55" s="13"/>
      <c r="D55" s="13"/>
      <c r="E55" s="36"/>
      <c r="F55" s="13"/>
      <c r="G55" s="13"/>
      <c r="H55" s="13"/>
      <c r="I55" s="13"/>
      <c r="J55" s="13"/>
      <c r="K55" s="51"/>
    </row>
    <row r="56" spans="2:13" x14ac:dyDescent="0.25">
      <c r="B56" s="50"/>
      <c r="C56" s="39" t="s">
        <v>1</v>
      </c>
      <c r="D56" s="13" t="s">
        <v>52</v>
      </c>
      <c r="E56" s="36">
        <v>0</v>
      </c>
      <c r="F56" s="39"/>
      <c r="G56" s="39"/>
      <c r="H56" s="39"/>
      <c r="I56" s="39"/>
      <c r="J56" s="39"/>
      <c r="K56" s="52">
        <v>50</v>
      </c>
    </row>
    <row r="57" spans="2:13" x14ac:dyDescent="0.25">
      <c r="B57" s="50"/>
      <c r="C57" s="13"/>
      <c r="D57" s="13" t="s">
        <v>6</v>
      </c>
      <c r="E57" s="36">
        <v>0</v>
      </c>
      <c r="F57" s="39"/>
      <c r="G57" s="39"/>
      <c r="H57" s="39"/>
      <c r="I57" s="39"/>
      <c r="J57" s="39"/>
      <c r="K57" s="52">
        <v>1400</v>
      </c>
    </row>
    <row r="58" spans="2:13" x14ac:dyDescent="0.25">
      <c r="B58" s="50"/>
      <c r="C58" s="13"/>
      <c r="D58" s="40" t="s">
        <v>158</v>
      </c>
      <c r="E58" s="36">
        <v>0</v>
      </c>
      <c r="F58" s="67">
        <f>IFERROR(VLOOKUP(M59,'R1'!$B$63:$F$108,5,FALSE),0)</f>
        <v>0</v>
      </c>
      <c r="G58" s="67">
        <f>IFERROR(VLOOKUP(M59,'R2'!$B$63:$F$108,5,FALSE),0)</f>
        <v>0</v>
      </c>
      <c r="H58" s="67">
        <f>IFERROR(VLOOKUP(M59,'R3'!$B$63:$F$108,5,FALSE),0)</f>
        <v>0</v>
      </c>
      <c r="I58" s="67">
        <f>IFERROR(VLOOKUP(M59,'R4'!$B$63:$F$108,5,FALSE),0)</f>
        <v>0</v>
      </c>
      <c r="J58" s="67">
        <f>IFERROR(VLOOKUP(M59,'R5'!$B$63:$F$108,5,FALSE),0)</f>
        <v>0</v>
      </c>
      <c r="K58" s="68">
        <f>IFERROR(VLOOKUP(M59,'R6'!$B$63:$F$108,5,FALSE),0)</f>
        <v>50</v>
      </c>
    </row>
    <row r="59" spans="2:13" x14ac:dyDescent="0.25">
      <c r="B59" s="50"/>
      <c r="C59" s="13"/>
      <c r="D59" s="40" t="s">
        <v>82</v>
      </c>
      <c r="E59" s="36">
        <f>IF($C56&lt;&gt;"",HLOOKUP($C56,'Market information'!$C$46:$E$49,4,FALSE),0)</f>
        <v>250</v>
      </c>
      <c r="F59" s="36">
        <f>IF($C56&lt;&gt;"",HLOOKUP($C56,'Market information'!$C$46:$E$49,4,FALSE),0)</f>
        <v>250</v>
      </c>
      <c r="G59" s="36">
        <f>IF($C56&lt;&gt;"",HLOOKUP($C56,'Market information'!$C$46:$E$49,4,FALSE),0)</f>
        <v>250</v>
      </c>
      <c r="H59" s="36">
        <f>IF($C56&lt;&gt;"",HLOOKUP($C56,'Market information'!$C$46:$E$49,4,FALSE),0)</f>
        <v>250</v>
      </c>
      <c r="I59" s="36">
        <f>IF($C56&lt;&gt;"",HLOOKUP($C56,'Market information'!$C$46:$E$49,4,FALSE),0)</f>
        <v>250</v>
      </c>
      <c r="J59" s="36">
        <f>IF($C56&lt;&gt;"",HLOOKUP($C56,'Market information'!$C$46:$E$49,4,FALSE),0)</f>
        <v>250</v>
      </c>
      <c r="K59" s="49">
        <f>IF($C56&lt;&gt;"",HLOOKUP($C56,'Market information'!$C$46:$E$49,4,FALSE),0)</f>
        <v>250</v>
      </c>
      <c r="M59" t="str">
        <f>CONCATENATE($F$2," - ",$B$47," - ",C56)</f>
        <v>4 - CH4 - NA</v>
      </c>
    </row>
    <row r="60" spans="2:13" ht="7.5" customHeight="1" x14ac:dyDescent="0.25">
      <c r="B60" s="50"/>
      <c r="C60" s="13"/>
      <c r="D60" s="13"/>
      <c r="E60" s="36"/>
      <c r="F60" s="13"/>
      <c r="G60" s="13"/>
      <c r="H60" s="13"/>
      <c r="I60" s="13"/>
      <c r="J60" s="13"/>
      <c r="K60" s="51"/>
    </row>
    <row r="61" spans="2:13" x14ac:dyDescent="0.25">
      <c r="B61" s="50"/>
      <c r="C61" s="39"/>
      <c r="D61" s="13" t="s">
        <v>52</v>
      </c>
      <c r="E61" s="36">
        <v>0</v>
      </c>
      <c r="F61" s="39"/>
      <c r="G61" s="39"/>
      <c r="H61" s="39"/>
      <c r="I61" s="39"/>
      <c r="J61" s="39"/>
      <c r="K61" s="52"/>
    </row>
    <row r="62" spans="2:13" x14ac:dyDescent="0.25">
      <c r="B62" s="50"/>
      <c r="C62" s="13"/>
      <c r="D62" s="13" t="s">
        <v>6</v>
      </c>
      <c r="E62" s="36">
        <v>0</v>
      </c>
      <c r="F62" s="39"/>
      <c r="G62" s="39"/>
      <c r="H62" s="39"/>
      <c r="I62" s="39"/>
      <c r="J62" s="39"/>
      <c r="K62" s="52"/>
    </row>
    <row r="63" spans="2:13" x14ac:dyDescent="0.25">
      <c r="B63" s="50"/>
      <c r="C63" s="13"/>
      <c r="D63" s="40" t="s">
        <v>158</v>
      </c>
      <c r="E63" s="36">
        <v>0</v>
      </c>
      <c r="F63" s="67">
        <f>IFERROR(VLOOKUP(M64,'R1'!$B$63:$F$108,5,FALSE),0)</f>
        <v>0</v>
      </c>
      <c r="G63" s="67">
        <f>IFERROR(VLOOKUP(M64,'R2'!$B$63:$F$108,5,FALSE),0)</f>
        <v>0</v>
      </c>
      <c r="H63" s="67">
        <f>IFERROR(VLOOKUP(M64,'R3'!$B$63:$F$108,5,FALSE),0)</f>
        <v>0</v>
      </c>
      <c r="I63" s="67">
        <f>IFERROR(VLOOKUP(M64,'R4'!$B$63:$F$108,5,FALSE),0)</f>
        <v>0</v>
      </c>
      <c r="J63" s="67">
        <f>IFERROR(VLOOKUP(M64,'R5'!$B$63:$F$108,5,FALSE),0)</f>
        <v>0</v>
      </c>
      <c r="K63" s="68">
        <f>IFERROR(VLOOKUP(M64,'R6'!$B$63:$F$108,5,FALSE),0)</f>
        <v>0</v>
      </c>
    </row>
    <row r="64" spans="2:13" x14ac:dyDescent="0.25">
      <c r="B64" s="50"/>
      <c r="C64" s="13"/>
      <c r="D64" s="40" t="s">
        <v>82</v>
      </c>
      <c r="E64" s="36">
        <f>IF($C61&lt;&gt;"",HLOOKUP($C61,'Market information'!$C$46:$E$49,4,FALSE),0)</f>
        <v>0</v>
      </c>
      <c r="F64" s="36">
        <f>IF($C61&lt;&gt;"",HLOOKUP($C61,'Market information'!$C$46:$E$49,4,FALSE),0)</f>
        <v>0</v>
      </c>
      <c r="G64" s="36">
        <f>IF($C61&lt;&gt;"",HLOOKUP($C61,'Market information'!$C$46:$E$49,4,FALSE),0)</f>
        <v>0</v>
      </c>
      <c r="H64" s="36">
        <f>IF($C61&lt;&gt;"",HLOOKUP($C61,'Market information'!$C$46:$E$49,4,FALSE),0)</f>
        <v>0</v>
      </c>
      <c r="I64" s="36">
        <f>IF($C61&lt;&gt;"",HLOOKUP($C61,'Market information'!$C$46:$E$49,4,FALSE),0)</f>
        <v>0</v>
      </c>
      <c r="J64" s="36">
        <f>IF($C61&lt;&gt;"",HLOOKUP($C61,'Market information'!$C$46:$E$49,4,FALSE),0)</f>
        <v>0</v>
      </c>
      <c r="K64" s="49">
        <f>IF($C61&lt;&gt;"",HLOOKUP($C61,'Market information'!$C$46:$E$49,4,FALSE),0)</f>
        <v>0</v>
      </c>
      <c r="M64" t="str">
        <f>CONCATENATE($F$2," - ",$B$47," - ",C61)</f>
        <v xml:space="preserve">4 - CH4 - </v>
      </c>
    </row>
    <row r="65" spans="2:13" ht="9" customHeight="1" x14ac:dyDescent="0.25">
      <c r="B65" s="50"/>
      <c r="C65" s="13"/>
      <c r="D65" s="13"/>
      <c r="E65" s="36"/>
      <c r="F65" s="13"/>
      <c r="G65" s="13"/>
      <c r="H65" s="13"/>
      <c r="I65" s="13"/>
      <c r="J65" s="13"/>
      <c r="K65" s="51"/>
    </row>
    <row r="66" spans="2:13" ht="15" customHeight="1" x14ac:dyDescent="0.25">
      <c r="B66" s="50"/>
      <c r="C66" s="13"/>
      <c r="D66" s="40" t="s">
        <v>84</v>
      </c>
      <c r="E66" s="36" t="s">
        <v>85</v>
      </c>
      <c r="F66" s="41" t="s">
        <v>85</v>
      </c>
      <c r="G66" s="41" t="str">
        <f>+F66</f>
        <v>Open</v>
      </c>
      <c r="H66" s="41" t="str">
        <f t="shared" ref="H66:J66" si="22">+G66</f>
        <v>Open</v>
      </c>
      <c r="I66" s="41" t="str">
        <f t="shared" si="22"/>
        <v>Open</v>
      </c>
      <c r="J66" s="41" t="str">
        <f t="shared" si="22"/>
        <v>Open</v>
      </c>
      <c r="K66" s="53" t="str">
        <f>+J66</f>
        <v>Open</v>
      </c>
    </row>
    <row r="67" spans="2:13" s="44" customFormat="1" ht="7.5" customHeight="1" x14ac:dyDescent="0.25">
      <c r="B67" s="54"/>
      <c r="C67" s="42"/>
      <c r="D67" s="42">
        <v>1</v>
      </c>
      <c r="E67" s="43">
        <f t="shared" ref="E67:K67" si="23">IF(E66="Closed",0,1)</f>
        <v>1</v>
      </c>
      <c r="F67" s="43">
        <f t="shared" si="23"/>
        <v>1</v>
      </c>
      <c r="G67" s="43">
        <f t="shared" si="23"/>
        <v>1</v>
      </c>
      <c r="H67" s="43">
        <f t="shared" si="23"/>
        <v>1</v>
      </c>
      <c r="I67" s="43">
        <f t="shared" si="23"/>
        <v>1</v>
      </c>
      <c r="J67" s="43">
        <f t="shared" si="23"/>
        <v>1</v>
      </c>
      <c r="K67" s="55">
        <f t="shared" si="23"/>
        <v>1</v>
      </c>
    </row>
    <row r="68" spans="2:13" x14ac:dyDescent="0.25">
      <c r="B68" s="50"/>
      <c r="C68" s="37" t="s">
        <v>166</v>
      </c>
      <c r="D68" s="37" t="s">
        <v>75</v>
      </c>
      <c r="E68" s="89">
        <f>+E51*E52+E56*E57+E61*E62</f>
        <v>55000</v>
      </c>
      <c r="F68" s="89">
        <f t="shared" ref="F68:K68" si="24">+F51*F52+F56*F57+F61*F62</f>
        <v>110000</v>
      </c>
      <c r="G68" s="89">
        <f t="shared" si="24"/>
        <v>55000</v>
      </c>
      <c r="H68" s="89">
        <f t="shared" si="24"/>
        <v>55000</v>
      </c>
      <c r="I68" s="89">
        <f t="shared" si="24"/>
        <v>55000</v>
      </c>
      <c r="J68" s="89">
        <f t="shared" si="24"/>
        <v>55000</v>
      </c>
      <c r="K68" s="90">
        <f t="shared" si="24"/>
        <v>125000</v>
      </c>
    </row>
    <row r="69" spans="2:13" x14ac:dyDescent="0.25">
      <c r="B69" s="50"/>
      <c r="C69" s="13"/>
      <c r="D69" s="13" t="s">
        <v>72</v>
      </c>
      <c r="E69" s="36">
        <f>E51*(E48+E54)+E56*(E48+E59)+E61*(E48+E64)</f>
        <v>37500</v>
      </c>
      <c r="F69" s="36">
        <f t="shared" ref="F69:K69" si="25">F51*(F48+F54)+F56*(F48+F59)+F61*(F48+F64)</f>
        <v>75000</v>
      </c>
      <c r="G69" s="36">
        <f t="shared" si="25"/>
        <v>37500</v>
      </c>
      <c r="H69" s="36">
        <f t="shared" si="25"/>
        <v>37500</v>
      </c>
      <c r="I69" s="36">
        <f t="shared" si="25"/>
        <v>37500</v>
      </c>
      <c r="J69" s="36">
        <f t="shared" si="25"/>
        <v>37500</v>
      </c>
      <c r="K69" s="49">
        <f t="shared" si="25"/>
        <v>87500</v>
      </c>
      <c r="M69" s="44"/>
    </row>
    <row r="70" spans="2:13" x14ac:dyDescent="0.25">
      <c r="B70" s="50"/>
      <c r="C70" s="13"/>
      <c r="D70" s="91" t="s">
        <v>155</v>
      </c>
      <c r="E70" s="89">
        <f>+E68-E69</f>
        <v>17500</v>
      </c>
      <c r="F70" s="89">
        <f t="shared" ref="F70" si="26">+F68-F69</f>
        <v>35000</v>
      </c>
      <c r="G70" s="89">
        <f t="shared" ref="G70" si="27">+G68-G69</f>
        <v>17500</v>
      </c>
      <c r="H70" s="89">
        <f t="shared" ref="H70" si="28">+H68-H69</f>
        <v>17500</v>
      </c>
      <c r="I70" s="89">
        <f t="shared" ref="I70" si="29">+I68-I69</f>
        <v>17500</v>
      </c>
      <c r="J70" s="89">
        <f t="shared" ref="J70" si="30">+J68-J69</f>
        <v>17500</v>
      </c>
      <c r="K70" s="90">
        <f t="shared" ref="K70" si="31">+K68-K69</f>
        <v>37500</v>
      </c>
    </row>
    <row r="71" spans="2:13" x14ac:dyDescent="0.25">
      <c r="B71" s="50"/>
      <c r="C71" s="13"/>
      <c r="D71" s="40" t="s">
        <v>56</v>
      </c>
      <c r="E71" s="36">
        <f>+E67*E47</f>
        <v>35000</v>
      </c>
      <c r="F71" s="36">
        <f t="shared" ref="F71:K71" si="32">+F67*F47</f>
        <v>35000</v>
      </c>
      <c r="G71" s="36">
        <f t="shared" si="32"/>
        <v>35000</v>
      </c>
      <c r="H71" s="36">
        <f t="shared" si="32"/>
        <v>35000</v>
      </c>
      <c r="I71" s="36">
        <f t="shared" si="32"/>
        <v>35000</v>
      </c>
      <c r="J71" s="36">
        <f t="shared" si="32"/>
        <v>35000</v>
      </c>
      <c r="K71" s="49">
        <f t="shared" si="32"/>
        <v>35000</v>
      </c>
    </row>
    <row r="72" spans="2:13" x14ac:dyDescent="0.25">
      <c r="B72" s="50"/>
      <c r="C72" s="13"/>
      <c r="D72" s="40" t="s">
        <v>86</v>
      </c>
      <c r="E72" s="36">
        <f>ABS((D67-E67)*E47*150%)</f>
        <v>0</v>
      </c>
      <c r="F72" s="36">
        <f t="shared" ref="F72:K72" si="33">ABS((E67-F67)*F47*150%)</f>
        <v>0</v>
      </c>
      <c r="G72" s="36">
        <f t="shared" si="33"/>
        <v>0</v>
      </c>
      <c r="H72" s="36">
        <f t="shared" si="33"/>
        <v>0</v>
      </c>
      <c r="I72" s="36">
        <f t="shared" si="33"/>
        <v>0</v>
      </c>
      <c r="J72" s="36">
        <f t="shared" si="33"/>
        <v>0</v>
      </c>
      <c r="K72" s="49">
        <f t="shared" si="33"/>
        <v>0</v>
      </c>
    </row>
    <row r="73" spans="2:13" x14ac:dyDescent="0.25">
      <c r="B73" s="50"/>
      <c r="C73" s="13"/>
      <c r="D73" s="91" t="s">
        <v>73</v>
      </c>
      <c r="E73" s="89">
        <f>+E70-E71-E72</f>
        <v>-17500</v>
      </c>
      <c r="F73" s="89">
        <f t="shared" ref="F73" si="34">+F70-F71-F72</f>
        <v>0</v>
      </c>
      <c r="G73" s="89">
        <f t="shared" ref="G73" si="35">+G70-G71-G72</f>
        <v>-17500</v>
      </c>
      <c r="H73" s="89">
        <f t="shared" ref="H73" si="36">+H70-H71-H72</f>
        <v>-17500</v>
      </c>
      <c r="I73" s="89">
        <f t="shared" ref="I73" si="37">+I70-I71-I72</f>
        <v>-17500</v>
      </c>
      <c r="J73" s="89">
        <f t="shared" ref="J73" si="38">+J70-J71-J72</f>
        <v>-17500</v>
      </c>
      <c r="K73" s="90">
        <f t="shared" ref="K73" si="39">+K70-K71-K72</f>
        <v>2500</v>
      </c>
    </row>
    <row r="74" spans="2:13" x14ac:dyDescent="0.25">
      <c r="B74" s="50"/>
      <c r="C74" s="13"/>
      <c r="D74" s="40"/>
      <c r="E74" s="36"/>
      <c r="F74" s="36"/>
      <c r="G74" s="36"/>
      <c r="H74" s="36"/>
      <c r="I74" s="36"/>
      <c r="J74" s="36"/>
      <c r="K74" s="49"/>
    </row>
    <row r="75" spans="2:13" x14ac:dyDescent="0.25">
      <c r="B75" s="50"/>
      <c r="C75" s="37" t="s">
        <v>167</v>
      </c>
      <c r="D75" s="37" t="s">
        <v>75</v>
      </c>
      <c r="E75" s="89">
        <f>+E53*E52+E58*E57+E63*E62</f>
        <v>55000</v>
      </c>
      <c r="F75" s="89">
        <f>+F53*F52+F58*F57+F63*F62</f>
        <v>82500</v>
      </c>
      <c r="G75" s="89">
        <f t="shared" ref="G75:K75" si="40">+G53*G52+G58*G57+G63*G62</f>
        <v>55000</v>
      </c>
      <c r="H75" s="89">
        <f t="shared" si="40"/>
        <v>55000</v>
      </c>
      <c r="I75" s="89">
        <f t="shared" si="40"/>
        <v>55000</v>
      </c>
      <c r="J75" s="89">
        <f t="shared" si="40"/>
        <v>55000</v>
      </c>
      <c r="K75" s="90">
        <f t="shared" si="40"/>
        <v>125000</v>
      </c>
    </row>
    <row r="76" spans="2:13" x14ac:dyDescent="0.25">
      <c r="B76" s="50"/>
      <c r="C76" s="13"/>
      <c r="D76" s="13" t="s">
        <v>72</v>
      </c>
      <c r="E76" s="36">
        <f>E53*(E48+E54)+E58*(E48+E59)+E63*(E48+E64)</f>
        <v>37500</v>
      </c>
      <c r="F76" s="36">
        <f t="shared" ref="F76:K76" si="41">F53*(F48+F54)+F58*(F48+F59)+F63*(F48+F64)</f>
        <v>56250</v>
      </c>
      <c r="G76" s="36">
        <f t="shared" si="41"/>
        <v>37500</v>
      </c>
      <c r="H76" s="36">
        <f t="shared" si="41"/>
        <v>37500</v>
      </c>
      <c r="I76" s="36">
        <f t="shared" si="41"/>
        <v>37500</v>
      </c>
      <c r="J76" s="36">
        <f t="shared" si="41"/>
        <v>37500</v>
      </c>
      <c r="K76" s="49">
        <f t="shared" si="41"/>
        <v>87500</v>
      </c>
    </row>
    <row r="77" spans="2:13" x14ac:dyDescent="0.25">
      <c r="B77" s="50"/>
      <c r="C77" s="13"/>
      <c r="D77" s="91" t="s">
        <v>155</v>
      </c>
      <c r="E77" s="89">
        <f>+E75-E76</f>
        <v>17500</v>
      </c>
      <c r="F77" s="89">
        <f t="shared" ref="F77" si="42">+F75-F76</f>
        <v>26250</v>
      </c>
      <c r="G77" s="89">
        <f t="shared" ref="G77" si="43">+G75-G76</f>
        <v>17500</v>
      </c>
      <c r="H77" s="89">
        <f t="shared" ref="H77" si="44">+H75-H76</f>
        <v>17500</v>
      </c>
      <c r="I77" s="89">
        <f t="shared" ref="I77" si="45">+I75-I76</f>
        <v>17500</v>
      </c>
      <c r="J77" s="89">
        <f t="shared" ref="J77" si="46">+J75-J76</f>
        <v>17500</v>
      </c>
      <c r="K77" s="90">
        <f t="shared" ref="K77" si="47">+K75-K76</f>
        <v>37500</v>
      </c>
    </row>
    <row r="78" spans="2:13" x14ac:dyDescent="0.25">
      <c r="B78" s="50"/>
      <c r="C78" s="13"/>
      <c r="D78" s="40" t="s">
        <v>56</v>
      </c>
      <c r="E78" s="36">
        <f>+E67*E47</f>
        <v>35000</v>
      </c>
      <c r="F78" s="36">
        <f t="shared" ref="F78:K78" si="48">+F67*F47</f>
        <v>35000</v>
      </c>
      <c r="G78" s="36">
        <f t="shared" si="48"/>
        <v>35000</v>
      </c>
      <c r="H78" s="36">
        <f t="shared" si="48"/>
        <v>35000</v>
      </c>
      <c r="I78" s="36">
        <f t="shared" si="48"/>
        <v>35000</v>
      </c>
      <c r="J78" s="36">
        <f t="shared" si="48"/>
        <v>35000</v>
      </c>
      <c r="K78" s="49">
        <f t="shared" si="48"/>
        <v>35000</v>
      </c>
    </row>
    <row r="79" spans="2:13" x14ac:dyDescent="0.25">
      <c r="B79" s="50"/>
      <c r="C79" s="13"/>
      <c r="D79" s="40" t="s">
        <v>86</v>
      </c>
      <c r="E79" s="36">
        <f>ABS((D67-E67)*E47*150%)</f>
        <v>0</v>
      </c>
      <c r="F79" s="36">
        <f t="shared" ref="F79:K79" si="49">ABS((E67-F67)*F47*150%)</f>
        <v>0</v>
      </c>
      <c r="G79" s="36">
        <f t="shared" si="49"/>
        <v>0</v>
      </c>
      <c r="H79" s="36">
        <f t="shared" si="49"/>
        <v>0</v>
      </c>
      <c r="I79" s="36">
        <f t="shared" si="49"/>
        <v>0</v>
      </c>
      <c r="J79" s="36">
        <f t="shared" si="49"/>
        <v>0</v>
      </c>
      <c r="K79" s="49">
        <f t="shared" si="49"/>
        <v>0</v>
      </c>
    </row>
    <row r="80" spans="2:13" x14ac:dyDescent="0.25">
      <c r="B80" s="50"/>
      <c r="C80" s="13"/>
      <c r="D80" s="91" t="s">
        <v>73</v>
      </c>
      <c r="E80" s="89">
        <f>+E77-E78-E79</f>
        <v>-17500</v>
      </c>
      <c r="F80" s="89">
        <f t="shared" ref="F80" si="50">+F77-F78-F79</f>
        <v>-8750</v>
      </c>
      <c r="G80" s="89">
        <f t="shared" ref="G80" si="51">+G77-G78-G79</f>
        <v>-17500</v>
      </c>
      <c r="H80" s="89">
        <f t="shared" ref="H80" si="52">+H77-H78-H79</f>
        <v>-17500</v>
      </c>
      <c r="I80" s="89">
        <f t="shared" ref="I80" si="53">+I77-I78-I79</f>
        <v>-17500</v>
      </c>
      <c r="J80" s="89">
        <f t="shared" ref="J80" si="54">+J77-J78-J79</f>
        <v>-17500</v>
      </c>
      <c r="K80" s="90">
        <f t="shared" ref="K80" si="55">+K77-K78-K79</f>
        <v>2500</v>
      </c>
    </row>
    <row r="81" spans="2:13" x14ac:dyDescent="0.25">
      <c r="B81" s="50"/>
      <c r="C81" s="13"/>
      <c r="D81" s="40" t="s">
        <v>156</v>
      </c>
      <c r="E81" s="36"/>
      <c r="F81" s="36">
        <f>IF((F51+F56+F61)&gt;(F53+F58+F63),(MIN(F46,F51+F56+F61)-(F53+F58+F63))*F48*50%,0)</f>
        <v>9375</v>
      </c>
      <c r="G81" s="36">
        <f t="shared" ref="G81:K81" si="56">IF((G51+G56+G61)&gt;(G53+G58+G63),(MIN(G46,G51+G56+G61)-(G53+G58+G63))*G48*50%,0)</f>
        <v>0</v>
      </c>
      <c r="H81" s="36">
        <f t="shared" si="56"/>
        <v>0</v>
      </c>
      <c r="I81" s="36">
        <f t="shared" si="56"/>
        <v>0</v>
      </c>
      <c r="J81" s="36">
        <f t="shared" si="56"/>
        <v>0</v>
      </c>
      <c r="K81" s="49">
        <f t="shared" si="56"/>
        <v>0</v>
      </c>
    </row>
    <row r="82" spans="2:13" x14ac:dyDescent="0.25">
      <c r="B82" s="50"/>
      <c r="C82" s="13"/>
      <c r="D82" s="40" t="s">
        <v>168</v>
      </c>
      <c r="E82" s="13"/>
      <c r="F82" s="13">
        <f>VLOOKUP($B47,'R1'!$B$112:$F$127,5,FALSE)</f>
        <v>0</v>
      </c>
      <c r="G82" s="13">
        <f>VLOOKUP($B47,'R2'!$B$112:$F$127,5,FALSE)</f>
        <v>0</v>
      </c>
      <c r="H82" s="13">
        <f>VLOOKUP($B47,'R3'!$B$112:$F$127,5,FALSE)</f>
        <v>0</v>
      </c>
      <c r="I82" s="13">
        <f>VLOOKUP($B47,'R4'!$B$112:$F$127,5,FALSE)</f>
        <v>0</v>
      </c>
      <c r="J82" s="13">
        <f>VLOOKUP($B47,'R5'!$B$112:$F$127,5,FALSE)</f>
        <v>0</v>
      </c>
      <c r="K82" s="51">
        <f>VLOOKUP($B47,'R6'!$B$112:$F$127,5,FALSE)</f>
        <v>0</v>
      </c>
    </row>
    <row r="83" spans="2:13" ht="15.75" thickBot="1" x14ac:dyDescent="0.3">
      <c r="B83" s="56"/>
      <c r="C83" s="57"/>
      <c r="D83" s="92" t="s">
        <v>73</v>
      </c>
      <c r="E83" s="93">
        <f>+E80-E81-E82</f>
        <v>-17500</v>
      </c>
      <c r="F83" s="93">
        <f t="shared" ref="F83" si="57">+F80-F81-F82</f>
        <v>-18125</v>
      </c>
      <c r="G83" s="93">
        <f t="shared" ref="G83" si="58">+G80-G81-G82</f>
        <v>-17500</v>
      </c>
      <c r="H83" s="93">
        <f t="shared" ref="H83" si="59">+H80-H81-H82</f>
        <v>-17500</v>
      </c>
      <c r="I83" s="93">
        <f t="shared" ref="I83" si="60">+I80-I81-I82</f>
        <v>-17500</v>
      </c>
      <c r="J83" s="93">
        <f t="shared" ref="J83" si="61">+J80-J81-J82</f>
        <v>-17500</v>
      </c>
      <c r="K83" s="94">
        <f t="shared" ref="K83" si="62">+K80-K81-K82</f>
        <v>2500</v>
      </c>
    </row>
    <row r="84" spans="2:13" ht="15.75" thickBot="1" x14ac:dyDescent="0.3"/>
    <row r="85" spans="2:13" x14ac:dyDescent="0.25">
      <c r="B85" s="45"/>
      <c r="C85" s="46"/>
      <c r="D85" s="46"/>
      <c r="E85" s="46">
        <v>0</v>
      </c>
      <c r="F85" s="46">
        <v>1</v>
      </c>
      <c r="G85" s="46">
        <v>2</v>
      </c>
      <c r="H85" s="46">
        <v>3</v>
      </c>
      <c r="I85" s="46">
        <v>4</v>
      </c>
      <c r="J85" s="46">
        <v>5</v>
      </c>
      <c r="K85" s="47">
        <v>6</v>
      </c>
    </row>
    <row r="86" spans="2:13" x14ac:dyDescent="0.25">
      <c r="B86" s="48" t="s">
        <v>71</v>
      </c>
      <c r="C86" s="37" t="s">
        <v>70</v>
      </c>
      <c r="D86" s="13" t="s">
        <v>4</v>
      </c>
      <c r="E86" s="36">
        <f>+'Market information'!E29</f>
        <v>100</v>
      </c>
      <c r="F86" s="36">
        <f>+E86</f>
        <v>100</v>
      </c>
      <c r="G86" s="36">
        <f t="shared" ref="G86:K86" si="63">+F86</f>
        <v>100</v>
      </c>
      <c r="H86" s="36">
        <f t="shared" si="63"/>
        <v>100</v>
      </c>
      <c r="I86" s="36">
        <f t="shared" si="63"/>
        <v>100</v>
      </c>
      <c r="J86" s="36">
        <f t="shared" si="63"/>
        <v>100</v>
      </c>
      <c r="K86" s="49">
        <f t="shared" si="63"/>
        <v>100</v>
      </c>
    </row>
    <row r="87" spans="2:13" x14ac:dyDescent="0.25">
      <c r="B87" s="48" t="s">
        <v>87</v>
      </c>
      <c r="C87" s="37" t="s">
        <v>76</v>
      </c>
      <c r="D87" s="13" t="s">
        <v>56</v>
      </c>
      <c r="E87" s="36">
        <f>+'Market information'!E32</f>
        <v>35000</v>
      </c>
      <c r="F87" s="36">
        <f t="shared" ref="F87:K88" si="64">+E87</f>
        <v>35000</v>
      </c>
      <c r="G87" s="36">
        <f t="shared" si="64"/>
        <v>35000</v>
      </c>
      <c r="H87" s="36">
        <f t="shared" si="64"/>
        <v>35000</v>
      </c>
      <c r="I87" s="36">
        <f t="shared" si="64"/>
        <v>35000</v>
      </c>
      <c r="J87" s="36">
        <f t="shared" si="64"/>
        <v>35000</v>
      </c>
      <c r="K87" s="49">
        <f t="shared" si="64"/>
        <v>35000</v>
      </c>
    </row>
    <row r="88" spans="2:13" x14ac:dyDescent="0.25">
      <c r="B88" s="50"/>
      <c r="C88" s="13"/>
      <c r="D88" s="13" t="s">
        <v>72</v>
      </c>
      <c r="E88" s="36">
        <f>+'Market information'!E33</f>
        <v>650</v>
      </c>
      <c r="F88" s="36">
        <f t="shared" si="64"/>
        <v>650</v>
      </c>
      <c r="G88" s="36">
        <f t="shared" si="64"/>
        <v>650</v>
      </c>
      <c r="H88" s="36">
        <f t="shared" si="64"/>
        <v>650</v>
      </c>
      <c r="I88" s="36">
        <f t="shared" si="64"/>
        <v>650</v>
      </c>
      <c r="J88" s="36">
        <f t="shared" si="64"/>
        <v>650</v>
      </c>
      <c r="K88" s="49">
        <f t="shared" si="64"/>
        <v>650</v>
      </c>
    </row>
    <row r="89" spans="2:13" x14ac:dyDescent="0.25">
      <c r="B89" s="50"/>
      <c r="C89" s="13"/>
      <c r="D89" s="40" t="s">
        <v>154</v>
      </c>
      <c r="E89" s="36" t="e">
        <f>(E87+E88*MIN(E91+E96+E101,E86))/MIN(E91+E96+E101,E86)</f>
        <v>#DIV/0!</v>
      </c>
      <c r="F89" s="36" t="e">
        <f t="shared" ref="F89:J89" si="65">(F87+F88*MIN(F91+F96+F101,F86))/MIN(F91+F96+F101,F86)</f>
        <v>#DIV/0!</v>
      </c>
      <c r="G89" s="36" t="e">
        <f t="shared" si="65"/>
        <v>#DIV/0!</v>
      </c>
      <c r="H89" s="36" t="e">
        <f t="shared" si="65"/>
        <v>#DIV/0!</v>
      </c>
      <c r="I89" s="36" t="e">
        <f t="shared" si="65"/>
        <v>#DIV/0!</v>
      </c>
      <c r="J89" s="36" t="e">
        <f t="shared" si="65"/>
        <v>#DIV/0!</v>
      </c>
      <c r="K89" s="49" t="e">
        <f>(K87+K88*MIN(K91+K96+K101,K86))/MIN(K91+K96+K101,K86)</f>
        <v>#DIV/0!</v>
      </c>
    </row>
    <row r="90" spans="2:13" x14ac:dyDescent="0.25">
      <c r="B90" s="50"/>
      <c r="C90" s="13"/>
      <c r="D90" s="13"/>
      <c r="E90" s="36"/>
      <c r="F90" s="13"/>
      <c r="G90" s="13"/>
      <c r="H90" s="13"/>
      <c r="I90" s="13"/>
      <c r="J90" s="13"/>
      <c r="K90" s="51"/>
    </row>
    <row r="91" spans="2:13" x14ac:dyDescent="0.25">
      <c r="B91" s="50"/>
      <c r="C91" s="39" t="s">
        <v>0</v>
      </c>
      <c r="D91" s="13" t="s">
        <v>52</v>
      </c>
      <c r="E91" s="36">
        <v>0</v>
      </c>
      <c r="F91" s="39"/>
      <c r="G91" s="39"/>
      <c r="H91" s="39"/>
      <c r="I91" s="39"/>
      <c r="J91" s="39"/>
      <c r="K91" s="52"/>
    </row>
    <row r="92" spans="2:13" x14ac:dyDescent="0.25">
      <c r="B92" s="50"/>
      <c r="C92" s="13"/>
      <c r="D92" s="13" t="s">
        <v>6</v>
      </c>
      <c r="E92" s="13">
        <v>0</v>
      </c>
      <c r="F92" s="39"/>
      <c r="G92" s="39"/>
      <c r="H92" s="39"/>
      <c r="I92" s="39"/>
      <c r="J92" s="39"/>
      <c r="K92" s="52"/>
    </row>
    <row r="93" spans="2:13" x14ac:dyDescent="0.25">
      <c r="B93" s="50"/>
      <c r="C93" s="13"/>
      <c r="D93" s="40" t="s">
        <v>158</v>
      </c>
      <c r="E93" s="36">
        <v>0</v>
      </c>
      <c r="F93" s="67">
        <f>IFERROR(VLOOKUP(M94,'R1'!$B$63:$F$108,5,FALSE),0)</f>
        <v>0</v>
      </c>
      <c r="G93" s="67">
        <f>IFERROR(VLOOKUP(M94,'R2'!$B$63:$F$108,5,FALSE),0)</f>
        <v>0</v>
      </c>
      <c r="H93" s="67">
        <f>IFERROR(VLOOKUP(M94,'R3'!$B$63:$F$108,5,FALSE),0)</f>
        <v>0</v>
      </c>
      <c r="I93" s="67">
        <f>IFERROR(VLOOKUP(M94,'R4'!$B$63:$F$108,5,FALSE),0)</f>
        <v>0</v>
      </c>
      <c r="J93" s="67">
        <f>IFERROR(VLOOKUP(M94,'R5'!$B$63:$F$108,5,FALSE),0)</f>
        <v>0</v>
      </c>
      <c r="K93" s="68">
        <f>IFERROR(VLOOKUP(M94,'R6'!$B$63:$F$108,5,FALSE),0)</f>
        <v>0</v>
      </c>
    </row>
    <row r="94" spans="2:13" x14ac:dyDescent="0.25">
      <c r="B94" s="50"/>
      <c r="C94" s="13"/>
      <c r="D94" s="40" t="s">
        <v>82</v>
      </c>
      <c r="E94" s="36">
        <f>IF($C91&lt;&gt;"",HLOOKUP($C91,'Market information'!$C$46:$E$49,4,FALSE),0)</f>
        <v>300</v>
      </c>
      <c r="F94" s="36">
        <f>IF($C91&lt;&gt;"",HLOOKUP($C91,'Market information'!$C$46:$E$49,4,FALSE),0)</f>
        <v>300</v>
      </c>
      <c r="G94" s="36">
        <f>IF($C91&lt;&gt;"",HLOOKUP($C91,'Market information'!$C$46:$E$49,4,FALSE),0)</f>
        <v>300</v>
      </c>
      <c r="H94" s="36">
        <f>IF($C91&lt;&gt;"",HLOOKUP($C91,'Market information'!$C$46:$E$49,4,FALSE),0)</f>
        <v>300</v>
      </c>
      <c r="I94" s="36">
        <f>IF($C91&lt;&gt;"",HLOOKUP($C91,'Market information'!$C$46:$E$49,4,FALSE),0)</f>
        <v>300</v>
      </c>
      <c r="J94" s="36">
        <f>IF($C91&lt;&gt;"",HLOOKUP($C91,'Market information'!$C$46:$E$49,4,FALSE),0)</f>
        <v>300</v>
      </c>
      <c r="K94" s="49">
        <f>IF($C91&lt;&gt;"",HLOOKUP($C91,'Market information'!$C$46:$E$49,4,FALSE),0)</f>
        <v>300</v>
      </c>
      <c r="M94" t="str">
        <f>CONCATENATE($F$2," - ",$B$87," - ",C91)</f>
        <v>4 - CH6 - EU</v>
      </c>
    </row>
    <row r="95" spans="2:13" ht="7.5" customHeight="1" x14ac:dyDescent="0.25">
      <c r="B95" s="50"/>
      <c r="C95" s="13"/>
      <c r="D95" s="13"/>
      <c r="E95" s="36"/>
      <c r="F95" s="13"/>
      <c r="G95" s="13"/>
      <c r="H95" s="13"/>
      <c r="I95" s="13"/>
      <c r="J95" s="13"/>
      <c r="K95" s="51"/>
    </row>
    <row r="96" spans="2:13" x14ac:dyDescent="0.25">
      <c r="B96" s="50"/>
      <c r="C96" s="39" t="s">
        <v>1</v>
      </c>
      <c r="D96" s="13" t="s">
        <v>52</v>
      </c>
      <c r="E96" s="36">
        <v>0</v>
      </c>
      <c r="F96" s="39"/>
      <c r="G96" s="39"/>
      <c r="H96" s="39"/>
      <c r="I96" s="39"/>
      <c r="J96" s="39"/>
      <c r="K96" s="52"/>
    </row>
    <row r="97" spans="2:13" x14ac:dyDescent="0.25">
      <c r="B97" s="50"/>
      <c r="C97" s="13"/>
      <c r="D97" s="13" t="s">
        <v>6</v>
      </c>
      <c r="E97" s="36">
        <v>0</v>
      </c>
      <c r="F97" s="39"/>
      <c r="G97" s="39"/>
      <c r="H97" s="39"/>
      <c r="I97" s="39"/>
      <c r="J97" s="39"/>
      <c r="K97" s="52"/>
    </row>
    <row r="98" spans="2:13" x14ac:dyDescent="0.25">
      <c r="B98" s="50"/>
      <c r="C98" s="13"/>
      <c r="D98" s="40" t="s">
        <v>158</v>
      </c>
      <c r="E98" s="36">
        <v>0</v>
      </c>
      <c r="F98" s="67">
        <f>IFERROR(VLOOKUP(M99,'R1'!$B$63:$F$108,5,FALSE),0)</f>
        <v>0</v>
      </c>
      <c r="G98" s="67">
        <f>IFERROR(VLOOKUP(M99,'R2'!$B$63:$F$108,5,FALSE),0)</f>
        <v>0</v>
      </c>
      <c r="H98" s="67">
        <f>IFERROR(VLOOKUP(M99,'R3'!$B$63:$F$108,5,FALSE),0)</f>
        <v>0</v>
      </c>
      <c r="I98" s="67">
        <f>IFERROR(VLOOKUP(M99,'R4'!$B$63:$F$108,5,FALSE),0)</f>
        <v>0</v>
      </c>
      <c r="J98" s="67">
        <f>IFERROR(VLOOKUP(M99,'R5'!$B$63:$F$108,5,FALSE),0)</f>
        <v>0</v>
      </c>
      <c r="K98" s="68">
        <f>IFERROR(VLOOKUP(M99,'R6'!$B$63:$F$108,5,FALSE),0)</f>
        <v>0</v>
      </c>
    </row>
    <row r="99" spans="2:13" x14ac:dyDescent="0.25">
      <c r="B99" s="50"/>
      <c r="C99" s="13"/>
      <c r="D99" s="40" t="s">
        <v>82</v>
      </c>
      <c r="E99" s="36">
        <f>IF($C96&lt;&gt;"",HLOOKUP($C96,'Market information'!$C$46:$E$49,4,FALSE),0)</f>
        <v>250</v>
      </c>
      <c r="F99" s="36">
        <f>IF($C96&lt;&gt;"",HLOOKUP($C96,'Market information'!$C$46:$E$49,4,FALSE),0)</f>
        <v>250</v>
      </c>
      <c r="G99" s="36">
        <f>IF($C96&lt;&gt;"",HLOOKUP($C96,'Market information'!$C$46:$E$49,4,FALSE),0)</f>
        <v>250</v>
      </c>
      <c r="H99" s="36">
        <f>IF($C96&lt;&gt;"",HLOOKUP($C96,'Market information'!$C$46:$E$49,4,FALSE),0)</f>
        <v>250</v>
      </c>
      <c r="I99" s="36">
        <f>IF($C96&lt;&gt;"",HLOOKUP($C96,'Market information'!$C$46:$E$49,4,FALSE),0)</f>
        <v>250</v>
      </c>
      <c r="J99" s="36">
        <f>IF($C96&lt;&gt;"",HLOOKUP($C96,'Market information'!$C$46:$E$49,4,FALSE),0)</f>
        <v>250</v>
      </c>
      <c r="K99" s="49">
        <f>IF($C96&lt;&gt;"",HLOOKUP($C96,'Market information'!$C$46:$E$49,4,FALSE),0)</f>
        <v>250</v>
      </c>
      <c r="M99" t="str">
        <f>CONCATENATE($F$2," - ",$B$87," - ",C96)</f>
        <v>4 - CH6 - NA</v>
      </c>
    </row>
    <row r="100" spans="2:13" ht="7.5" customHeight="1" x14ac:dyDescent="0.25">
      <c r="B100" s="50"/>
      <c r="C100" s="13"/>
      <c r="D100" s="13"/>
      <c r="E100" s="36"/>
      <c r="F100" s="13"/>
      <c r="G100" s="13"/>
      <c r="H100" s="13"/>
      <c r="I100" s="13"/>
      <c r="J100" s="13"/>
      <c r="K100" s="51"/>
    </row>
    <row r="101" spans="2:13" x14ac:dyDescent="0.25">
      <c r="B101" s="50"/>
      <c r="C101" s="39"/>
      <c r="D101" s="13" t="s">
        <v>52</v>
      </c>
      <c r="E101" s="36">
        <v>0</v>
      </c>
      <c r="F101" s="39"/>
      <c r="G101" s="39"/>
      <c r="H101" s="39"/>
      <c r="I101" s="39"/>
      <c r="J101" s="39"/>
      <c r="K101" s="52"/>
    </row>
    <row r="102" spans="2:13" x14ac:dyDescent="0.25">
      <c r="B102" s="50"/>
      <c r="C102" s="13"/>
      <c r="D102" s="13" t="s">
        <v>6</v>
      </c>
      <c r="E102" s="36">
        <v>0</v>
      </c>
      <c r="F102" s="39"/>
      <c r="G102" s="39"/>
      <c r="H102" s="39"/>
      <c r="I102" s="39"/>
      <c r="J102" s="39"/>
      <c r="K102" s="52"/>
    </row>
    <row r="103" spans="2:13" x14ac:dyDescent="0.25">
      <c r="B103" s="50"/>
      <c r="C103" s="13"/>
      <c r="D103" s="40" t="s">
        <v>158</v>
      </c>
      <c r="E103" s="36">
        <v>0</v>
      </c>
      <c r="F103" s="67">
        <f>IFERROR(VLOOKUP(M104,'R1'!$B$63:$F$108,5,FALSE),0)</f>
        <v>0</v>
      </c>
      <c r="G103" s="67">
        <f>IFERROR(VLOOKUP(M104,'R2'!$B$63:$F$108,5,FALSE),0)</f>
        <v>0</v>
      </c>
      <c r="H103" s="67">
        <f>IFERROR(VLOOKUP(M104,'R3'!$B$63:$F$108,5,FALSE),0)</f>
        <v>0</v>
      </c>
      <c r="I103" s="67">
        <f>IFERROR(VLOOKUP(M104,'R4'!$B$63:$F$108,5,FALSE),0)</f>
        <v>0</v>
      </c>
      <c r="J103" s="67">
        <f>IFERROR(VLOOKUP(M104,'R5'!$B$63:$F$108,5,FALSE),0)</f>
        <v>0</v>
      </c>
      <c r="K103" s="68">
        <f>IFERROR(VLOOKUP(M104,'R6'!$B$63:$F$108,5,FALSE),0)</f>
        <v>0</v>
      </c>
    </row>
    <row r="104" spans="2:13" x14ac:dyDescent="0.25">
      <c r="B104" s="50"/>
      <c r="C104" s="13"/>
      <c r="D104" s="40" t="s">
        <v>82</v>
      </c>
      <c r="E104" s="36">
        <f>IF($C101&lt;&gt;"",HLOOKUP($C101,'Market information'!$C$46:$E$49,4,FALSE),0)</f>
        <v>0</v>
      </c>
      <c r="F104" s="36">
        <f>IF($C101&lt;&gt;"",HLOOKUP($C101,'Market information'!$C$46:$E$49,4,FALSE),0)</f>
        <v>0</v>
      </c>
      <c r="G104" s="36">
        <f>IF($C101&lt;&gt;"",HLOOKUP($C101,'Market information'!$C$46:$E$49,4,FALSE),0)</f>
        <v>0</v>
      </c>
      <c r="H104" s="36">
        <f>IF($C101&lt;&gt;"",HLOOKUP($C101,'Market information'!$C$46:$E$49,4,FALSE),0)</f>
        <v>0</v>
      </c>
      <c r="I104" s="36">
        <f>IF($C101&lt;&gt;"",HLOOKUP($C101,'Market information'!$C$46:$E$49,4,FALSE),0)</f>
        <v>0</v>
      </c>
      <c r="J104" s="36">
        <f>IF($C101&lt;&gt;"",HLOOKUP($C101,'Market information'!$C$46:$E$49,4,FALSE),0)</f>
        <v>0</v>
      </c>
      <c r="K104" s="49">
        <f>IF($C101&lt;&gt;"",HLOOKUP($C101,'Market information'!$C$46:$E$49,4,FALSE),0)</f>
        <v>0</v>
      </c>
      <c r="M104" t="str">
        <f>CONCATENATE($F$2," - ",$B$87," - ",C101)</f>
        <v xml:space="preserve">4 - CH6 - </v>
      </c>
    </row>
    <row r="105" spans="2:13" ht="9" customHeight="1" x14ac:dyDescent="0.25">
      <c r="B105" s="50"/>
      <c r="C105" s="13"/>
      <c r="D105" s="13"/>
      <c r="E105" s="36"/>
      <c r="F105" s="13"/>
      <c r="G105" s="13"/>
      <c r="H105" s="13"/>
      <c r="I105" s="13"/>
      <c r="J105" s="13"/>
      <c r="K105" s="51"/>
    </row>
    <row r="106" spans="2:13" ht="15" customHeight="1" x14ac:dyDescent="0.25">
      <c r="B106" s="50"/>
      <c r="C106" s="13"/>
      <c r="D106" s="40" t="s">
        <v>84</v>
      </c>
      <c r="E106" s="36" t="s">
        <v>83</v>
      </c>
      <c r="F106" s="41" t="s">
        <v>83</v>
      </c>
      <c r="G106" s="41" t="str">
        <f>+F106</f>
        <v>Closed</v>
      </c>
      <c r="H106" s="41" t="str">
        <f t="shared" ref="H106:J106" si="66">+G106</f>
        <v>Closed</v>
      </c>
      <c r="I106" s="41" t="str">
        <f t="shared" si="66"/>
        <v>Closed</v>
      </c>
      <c r="J106" s="41" t="str">
        <f t="shared" si="66"/>
        <v>Closed</v>
      </c>
      <c r="K106" s="53" t="str">
        <f>+J106</f>
        <v>Closed</v>
      </c>
    </row>
    <row r="107" spans="2:13" s="44" customFormat="1" ht="7.5" customHeight="1" x14ac:dyDescent="0.25">
      <c r="B107" s="54"/>
      <c r="C107" s="42"/>
      <c r="D107" s="42">
        <v>0</v>
      </c>
      <c r="E107" s="43">
        <f t="shared" ref="E107:K107" si="67">IF(E106="Closed",0,1)</f>
        <v>0</v>
      </c>
      <c r="F107" s="43">
        <f t="shared" si="67"/>
        <v>0</v>
      </c>
      <c r="G107" s="43">
        <f t="shared" si="67"/>
        <v>0</v>
      </c>
      <c r="H107" s="43">
        <f t="shared" si="67"/>
        <v>0</v>
      </c>
      <c r="I107" s="43">
        <f t="shared" si="67"/>
        <v>0</v>
      </c>
      <c r="J107" s="43">
        <f t="shared" si="67"/>
        <v>0</v>
      </c>
      <c r="K107" s="55">
        <f t="shared" si="67"/>
        <v>0</v>
      </c>
    </row>
    <row r="108" spans="2:13" x14ac:dyDescent="0.25">
      <c r="B108" s="50"/>
      <c r="C108" s="37" t="s">
        <v>166</v>
      </c>
      <c r="D108" s="37" t="s">
        <v>75</v>
      </c>
      <c r="E108" s="89">
        <f>+E91*E92+E96*E97+E101*E102</f>
        <v>0</v>
      </c>
      <c r="F108" s="89">
        <f t="shared" ref="F108:K108" si="68">+F91*F92+F96*F97+F101*F102</f>
        <v>0</v>
      </c>
      <c r="G108" s="89">
        <f t="shared" si="68"/>
        <v>0</v>
      </c>
      <c r="H108" s="89">
        <f t="shared" si="68"/>
        <v>0</v>
      </c>
      <c r="I108" s="89">
        <f t="shared" si="68"/>
        <v>0</v>
      </c>
      <c r="J108" s="89">
        <f t="shared" si="68"/>
        <v>0</v>
      </c>
      <c r="K108" s="90">
        <f t="shared" si="68"/>
        <v>0</v>
      </c>
    </row>
    <row r="109" spans="2:13" x14ac:dyDescent="0.25">
      <c r="B109" s="50"/>
      <c r="C109" s="13"/>
      <c r="D109" s="13" t="s">
        <v>72</v>
      </c>
      <c r="E109" s="36">
        <f>E91*(E88+E94)+E96*(E88+E99)+E101*(E88+E104)</f>
        <v>0</v>
      </c>
      <c r="F109" s="36">
        <f t="shared" ref="F109:K109" si="69">F91*(F88+F94)+F96*(F88+F99)+F101*(F88+F104)</f>
        <v>0</v>
      </c>
      <c r="G109" s="36">
        <f t="shared" si="69"/>
        <v>0</v>
      </c>
      <c r="H109" s="36">
        <f t="shared" si="69"/>
        <v>0</v>
      </c>
      <c r="I109" s="36">
        <f t="shared" si="69"/>
        <v>0</v>
      </c>
      <c r="J109" s="36">
        <f t="shared" si="69"/>
        <v>0</v>
      </c>
      <c r="K109" s="49">
        <f t="shared" si="69"/>
        <v>0</v>
      </c>
      <c r="M109" s="44"/>
    </row>
    <row r="110" spans="2:13" x14ac:dyDescent="0.25">
      <c r="B110" s="50"/>
      <c r="C110" s="13"/>
      <c r="D110" s="91" t="s">
        <v>155</v>
      </c>
      <c r="E110" s="89">
        <f>+E108-E109</f>
        <v>0</v>
      </c>
      <c r="F110" s="89">
        <f t="shared" ref="F110" si="70">+F108-F109</f>
        <v>0</v>
      </c>
      <c r="G110" s="89">
        <f t="shared" ref="G110" si="71">+G108-G109</f>
        <v>0</v>
      </c>
      <c r="H110" s="89">
        <f t="shared" ref="H110" si="72">+H108-H109</f>
        <v>0</v>
      </c>
      <c r="I110" s="89">
        <f t="shared" ref="I110" si="73">+I108-I109</f>
        <v>0</v>
      </c>
      <c r="J110" s="89">
        <f t="shared" ref="J110" si="74">+J108-J109</f>
        <v>0</v>
      </c>
      <c r="K110" s="90">
        <f t="shared" ref="K110" si="75">+K108-K109</f>
        <v>0</v>
      </c>
    </row>
    <row r="111" spans="2:13" x14ac:dyDescent="0.25">
      <c r="B111" s="50"/>
      <c r="C111" s="13"/>
      <c r="D111" s="40" t="s">
        <v>56</v>
      </c>
      <c r="E111" s="36">
        <f>+E107*E87</f>
        <v>0</v>
      </c>
      <c r="F111" s="36">
        <f t="shared" ref="F111:K111" si="76">+F107*F87</f>
        <v>0</v>
      </c>
      <c r="G111" s="36">
        <f t="shared" si="76"/>
        <v>0</v>
      </c>
      <c r="H111" s="36">
        <f t="shared" si="76"/>
        <v>0</v>
      </c>
      <c r="I111" s="36">
        <f t="shared" si="76"/>
        <v>0</v>
      </c>
      <c r="J111" s="36">
        <f t="shared" si="76"/>
        <v>0</v>
      </c>
      <c r="K111" s="49">
        <f t="shared" si="76"/>
        <v>0</v>
      </c>
    </row>
    <row r="112" spans="2:13" x14ac:dyDescent="0.25">
      <c r="B112" s="50"/>
      <c r="C112" s="13"/>
      <c r="D112" s="40" t="s">
        <v>86</v>
      </c>
      <c r="E112" s="36">
        <f>ABS((D107-E107)*E87*150%)</f>
        <v>0</v>
      </c>
      <c r="F112" s="36">
        <f t="shared" ref="F112:K112" si="77">ABS((E107-F107)*F87*150%)</f>
        <v>0</v>
      </c>
      <c r="G112" s="36">
        <f t="shared" si="77"/>
        <v>0</v>
      </c>
      <c r="H112" s="36">
        <f t="shared" si="77"/>
        <v>0</v>
      </c>
      <c r="I112" s="36">
        <f t="shared" si="77"/>
        <v>0</v>
      </c>
      <c r="J112" s="36">
        <f t="shared" si="77"/>
        <v>0</v>
      </c>
      <c r="K112" s="49">
        <f t="shared" si="77"/>
        <v>0</v>
      </c>
    </row>
    <row r="113" spans="2:11" x14ac:dyDescent="0.25">
      <c r="B113" s="50"/>
      <c r="C113" s="13"/>
      <c r="D113" s="91" t="s">
        <v>73</v>
      </c>
      <c r="E113" s="89">
        <f>+E110-E111-E112</f>
        <v>0</v>
      </c>
      <c r="F113" s="89">
        <f t="shared" ref="F113" si="78">+F110-F111-F112</f>
        <v>0</v>
      </c>
      <c r="G113" s="89">
        <f t="shared" ref="G113" si="79">+G110-G111-G112</f>
        <v>0</v>
      </c>
      <c r="H113" s="89">
        <f t="shared" ref="H113" si="80">+H110-H111-H112</f>
        <v>0</v>
      </c>
      <c r="I113" s="89">
        <f t="shared" ref="I113" si="81">+I110-I111-I112</f>
        <v>0</v>
      </c>
      <c r="J113" s="89">
        <f t="shared" ref="J113" si="82">+J110-J111-J112</f>
        <v>0</v>
      </c>
      <c r="K113" s="90">
        <f t="shared" ref="K113" si="83">+K110-K111-K112</f>
        <v>0</v>
      </c>
    </row>
    <row r="114" spans="2:11" x14ac:dyDescent="0.25">
      <c r="B114" s="50"/>
      <c r="C114" s="13"/>
      <c r="D114" s="40"/>
      <c r="E114" s="36"/>
      <c r="F114" s="36"/>
      <c r="G114" s="36"/>
      <c r="H114" s="36"/>
      <c r="I114" s="36"/>
      <c r="J114" s="36"/>
      <c r="K114" s="49"/>
    </row>
    <row r="115" spans="2:11" x14ac:dyDescent="0.25">
      <c r="B115" s="50"/>
      <c r="C115" s="37" t="s">
        <v>167</v>
      </c>
      <c r="D115" s="37" t="s">
        <v>75</v>
      </c>
      <c r="E115" s="89">
        <f>+E93*E92+E98*E97+E103*E102</f>
        <v>0</v>
      </c>
      <c r="F115" s="89">
        <f>+F93*F92+F98*F97+F103*F102</f>
        <v>0</v>
      </c>
      <c r="G115" s="89">
        <f t="shared" ref="G115:K115" si="84">+G93*G92+G98*G97+G103*G102</f>
        <v>0</v>
      </c>
      <c r="H115" s="89">
        <f t="shared" si="84"/>
        <v>0</v>
      </c>
      <c r="I115" s="89">
        <f t="shared" si="84"/>
        <v>0</v>
      </c>
      <c r="J115" s="89">
        <f t="shared" si="84"/>
        <v>0</v>
      </c>
      <c r="K115" s="90">
        <f t="shared" si="84"/>
        <v>0</v>
      </c>
    </row>
    <row r="116" spans="2:11" x14ac:dyDescent="0.25">
      <c r="B116" s="50"/>
      <c r="C116" s="13"/>
      <c r="D116" s="13" t="s">
        <v>72</v>
      </c>
      <c r="E116" s="36">
        <f>E93*(E88+E94)+E98*(E88+E99)+E103*(E88+E104)</f>
        <v>0</v>
      </c>
      <c r="F116" s="36">
        <f t="shared" ref="F116:K116" si="85">F93*(F88+F94)+F98*(F88+F99)+F103*(F88+F104)</f>
        <v>0</v>
      </c>
      <c r="G116" s="36">
        <f t="shared" si="85"/>
        <v>0</v>
      </c>
      <c r="H116" s="36">
        <f t="shared" si="85"/>
        <v>0</v>
      </c>
      <c r="I116" s="36">
        <f t="shared" si="85"/>
        <v>0</v>
      </c>
      <c r="J116" s="36">
        <f t="shared" si="85"/>
        <v>0</v>
      </c>
      <c r="K116" s="49">
        <f t="shared" si="85"/>
        <v>0</v>
      </c>
    </row>
    <row r="117" spans="2:11" x14ac:dyDescent="0.25">
      <c r="B117" s="50"/>
      <c r="C117" s="13"/>
      <c r="D117" s="91" t="s">
        <v>155</v>
      </c>
      <c r="E117" s="89">
        <f>+E115-E116</f>
        <v>0</v>
      </c>
      <c r="F117" s="89">
        <f t="shared" ref="F117" si="86">+F115-F116</f>
        <v>0</v>
      </c>
      <c r="G117" s="89">
        <f t="shared" ref="G117" si="87">+G115-G116</f>
        <v>0</v>
      </c>
      <c r="H117" s="89">
        <f t="shared" ref="H117" si="88">+H115-H116</f>
        <v>0</v>
      </c>
      <c r="I117" s="89">
        <f t="shared" ref="I117" si="89">+I115-I116</f>
        <v>0</v>
      </c>
      <c r="J117" s="89">
        <f t="shared" ref="J117" si="90">+J115-J116</f>
        <v>0</v>
      </c>
      <c r="K117" s="90">
        <f t="shared" ref="K117" si="91">+K115-K116</f>
        <v>0</v>
      </c>
    </row>
    <row r="118" spans="2:11" x14ac:dyDescent="0.25">
      <c r="B118" s="50"/>
      <c r="C118" s="13"/>
      <c r="D118" s="40" t="s">
        <v>56</v>
      </c>
      <c r="E118" s="36">
        <f>+E107*E87</f>
        <v>0</v>
      </c>
      <c r="F118" s="36">
        <f t="shared" ref="F118:K118" si="92">+F107*F87</f>
        <v>0</v>
      </c>
      <c r="G118" s="36">
        <f t="shared" si="92"/>
        <v>0</v>
      </c>
      <c r="H118" s="36">
        <f t="shared" si="92"/>
        <v>0</v>
      </c>
      <c r="I118" s="36">
        <f t="shared" si="92"/>
        <v>0</v>
      </c>
      <c r="J118" s="36">
        <f t="shared" si="92"/>
        <v>0</v>
      </c>
      <c r="K118" s="49">
        <f t="shared" si="92"/>
        <v>0</v>
      </c>
    </row>
    <row r="119" spans="2:11" x14ac:dyDescent="0.25">
      <c r="B119" s="50"/>
      <c r="C119" s="13"/>
      <c r="D119" s="40" t="s">
        <v>86</v>
      </c>
      <c r="E119" s="36">
        <f>ABS((D107-E107)*E87*150%)</f>
        <v>0</v>
      </c>
      <c r="F119" s="36">
        <f t="shared" ref="F119:K119" si="93">ABS((E107-F107)*F87*150%)</f>
        <v>0</v>
      </c>
      <c r="G119" s="36">
        <f t="shared" si="93"/>
        <v>0</v>
      </c>
      <c r="H119" s="36">
        <f t="shared" si="93"/>
        <v>0</v>
      </c>
      <c r="I119" s="36">
        <f t="shared" si="93"/>
        <v>0</v>
      </c>
      <c r="J119" s="36">
        <f t="shared" si="93"/>
        <v>0</v>
      </c>
      <c r="K119" s="49">
        <f t="shared" si="93"/>
        <v>0</v>
      </c>
    </row>
    <row r="120" spans="2:11" x14ac:dyDescent="0.25">
      <c r="B120" s="50"/>
      <c r="C120" s="13"/>
      <c r="D120" s="91" t="s">
        <v>73</v>
      </c>
      <c r="E120" s="89">
        <f>+E117-E118-E119</f>
        <v>0</v>
      </c>
      <c r="F120" s="89">
        <f t="shared" ref="F120" si="94">+F117-F118-F119</f>
        <v>0</v>
      </c>
      <c r="G120" s="89">
        <f t="shared" ref="G120" si="95">+G117-G118-G119</f>
        <v>0</v>
      </c>
      <c r="H120" s="89">
        <f t="shared" ref="H120" si="96">+H117-H118-H119</f>
        <v>0</v>
      </c>
      <c r="I120" s="89">
        <f t="shared" ref="I120" si="97">+I117-I118-I119</f>
        <v>0</v>
      </c>
      <c r="J120" s="89">
        <f t="shared" ref="J120" si="98">+J117-J118-J119</f>
        <v>0</v>
      </c>
      <c r="K120" s="90">
        <f t="shared" ref="K120" si="99">+K117-K118-K119</f>
        <v>0</v>
      </c>
    </row>
    <row r="121" spans="2:11" x14ac:dyDescent="0.25">
      <c r="B121" s="50"/>
      <c r="C121" s="13"/>
      <c r="D121" s="40" t="s">
        <v>156</v>
      </c>
      <c r="E121" s="36"/>
      <c r="F121" s="36">
        <f>IF((F91+F96+F101)&gt;(F93+F98+F103),(MIN(F86,F91+F96+F101)-(F93+F98+F103))*F88*50%,0)</f>
        <v>0</v>
      </c>
      <c r="G121" s="36">
        <f t="shared" ref="G121:K121" si="100">IF((G91+G96+G101)&gt;(G93+G98+G103),(MIN(G86,G91+G96+G101)-(G93+G98+G103))*G88*50%,0)</f>
        <v>0</v>
      </c>
      <c r="H121" s="36">
        <f t="shared" si="100"/>
        <v>0</v>
      </c>
      <c r="I121" s="36">
        <f t="shared" si="100"/>
        <v>0</v>
      </c>
      <c r="J121" s="36">
        <f t="shared" si="100"/>
        <v>0</v>
      </c>
      <c r="K121" s="49">
        <f t="shared" si="100"/>
        <v>0</v>
      </c>
    </row>
    <row r="122" spans="2:11" x14ac:dyDescent="0.25">
      <c r="B122" s="50"/>
      <c r="C122" s="13"/>
      <c r="D122" s="40" t="s">
        <v>168</v>
      </c>
      <c r="E122" s="13"/>
      <c r="F122" s="13">
        <f>VLOOKUP($B87,'R1'!$B$112:$F$127,5,FALSE)</f>
        <v>0</v>
      </c>
      <c r="G122" s="13">
        <f>VLOOKUP($B87,'R2'!$B$112:$F$127,5,FALSE)</f>
        <v>0</v>
      </c>
      <c r="H122" s="13">
        <f>VLOOKUP($B87,'R3'!$B$112:$F$127,5,FALSE)</f>
        <v>0</v>
      </c>
      <c r="I122" s="13">
        <f>VLOOKUP($B87,'R4'!$B$112:$F$127,5,FALSE)</f>
        <v>0</v>
      </c>
      <c r="J122" s="13">
        <f>VLOOKUP($B87,'R5'!$B$112:$F$127,5,FALSE)</f>
        <v>0</v>
      </c>
      <c r="K122" s="51">
        <f>VLOOKUP($B87,'R6'!$B$112:$F$127,5,FALSE)</f>
        <v>0</v>
      </c>
    </row>
    <row r="123" spans="2:11" ht="15.75" thickBot="1" x14ac:dyDescent="0.3">
      <c r="B123" s="56"/>
      <c r="C123" s="57"/>
      <c r="D123" s="92" t="s">
        <v>73</v>
      </c>
      <c r="E123" s="93">
        <f>+E120-E121-E122</f>
        <v>0</v>
      </c>
      <c r="F123" s="93">
        <f t="shared" ref="F123" si="101">+F120-F121-F122</f>
        <v>0</v>
      </c>
      <c r="G123" s="93">
        <f t="shared" ref="G123" si="102">+G120-G121-G122</f>
        <v>0</v>
      </c>
      <c r="H123" s="93">
        <f t="shared" ref="H123" si="103">+H120-H121-H122</f>
        <v>0</v>
      </c>
      <c r="I123" s="93">
        <f t="shared" ref="I123" si="104">+I120-I121-I122</f>
        <v>0</v>
      </c>
      <c r="J123" s="93">
        <f t="shared" ref="J123" si="105">+J120-J121-J122</f>
        <v>0</v>
      </c>
      <c r="K123" s="94">
        <f t="shared" ref="K123" si="106">+K120-K121-K122</f>
        <v>0</v>
      </c>
    </row>
    <row r="124" spans="2:11" ht="15.75" thickBot="1" x14ac:dyDescent="0.3"/>
    <row r="125" spans="2:11" x14ac:dyDescent="0.25">
      <c r="B125" s="45"/>
      <c r="C125" s="46"/>
      <c r="D125" s="46"/>
      <c r="E125" s="46">
        <v>0</v>
      </c>
      <c r="F125" s="46">
        <v>1</v>
      </c>
      <c r="G125" s="46">
        <v>2</v>
      </c>
      <c r="H125" s="46">
        <v>3</v>
      </c>
      <c r="I125" s="46">
        <v>4</v>
      </c>
      <c r="J125" s="46">
        <v>5</v>
      </c>
      <c r="K125" s="47">
        <v>6</v>
      </c>
    </row>
    <row r="126" spans="2:11" x14ac:dyDescent="0.25">
      <c r="B126" s="48" t="s">
        <v>71</v>
      </c>
      <c r="C126" s="37" t="s">
        <v>70</v>
      </c>
      <c r="D126" s="13" t="s">
        <v>4</v>
      </c>
      <c r="E126" s="36"/>
      <c r="F126" s="36">
        <f>+E126</f>
        <v>0</v>
      </c>
      <c r="G126" s="36">
        <f t="shared" ref="G126:K126" si="107">+F126</f>
        <v>0</v>
      </c>
      <c r="H126" s="36">
        <f t="shared" si="107"/>
        <v>0</v>
      </c>
      <c r="I126" s="36">
        <f t="shared" si="107"/>
        <v>0</v>
      </c>
      <c r="J126" s="36">
        <f t="shared" si="107"/>
        <v>0</v>
      </c>
      <c r="K126" s="49">
        <f t="shared" si="107"/>
        <v>0</v>
      </c>
    </row>
    <row r="127" spans="2:11" x14ac:dyDescent="0.25">
      <c r="B127" s="48"/>
      <c r="C127" s="37" t="s">
        <v>76</v>
      </c>
      <c r="D127" s="13" t="s">
        <v>56</v>
      </c>
      <c r="E127" s="36"/>
      <c r="F127" s="36">
        <f t="shared" ref="F127:K128" si="108">+E127</f>
        <v>0</v>
      </c>
      <c r="G127" s="36">
        <f t="shared" si="108"/>
        <v>0</v>
      </c>
      <c r="H127" s="36">
        <f t="shared" si="108"/>
        <v>0</v>
      </c>
      <c r="I127" s="36">
        <f t="shared" si="108"/>
        <v>0</v>
      </c>
      <c r="J127" s="36">
        <f t="shared" si="108"/>
        <v>0</v>
      </c>
      <c r="K127" s="49">
        <f t="shared" si="108"/>
        <v>0</v>
      </c>
    </row>
    <row r="128" spans="2:11" x14ac:dyDescent="0.25">
      <c r="B128" s="50"/>
      <c r="C128" s="13"/>
      <c r="D128" s="13" t="s">
        <v>72</v>
      </c>
      <c r="E128" s="36"/>
      <c r="F128" s="36">
        <f t="shared" si="108"/>
        <v>0</v>
      </c>
      <c r="G128" s="36">
        <f t="shared" si="108"/>
        <v>0</v>
      </c>
      <c r="H128" s="36">
        <f t="shared" si="108"/>
        <v>0</v>
      </c>
      <c r="I128" s="36">
        <f t="shared" si="108"/>
        <v>0</v>
      </c>
      <c r="J128" s="36">
        <f t="shared" si="108"/>
        <v>0</v>
      </c>
      <c r="K128" s="49">
        <f t="shared" si="108"/>
        <v>0</v>
      </c>
    </row>
    <row r="129" spans="2:13" x14ac:dyDescent="0.25">
      <c r="B129" s="50"/>
      <c r="C129" s="13"/>
      <c r="D129" s="40" t="s">
        <v>154</v>
      </c>
      <c r="E129" s="36" t="e">
        <f t="shared" ref="E129:K129" si="109">(E127+E128*MIN(E131+E136+E141,E126))/MIN(E131+E136+E141,E126)</f>
        <v>#DIV/0!</v>
      </c>
      <c r="F129" s="36" t="e">
        <f t="shared" si="109"/>
        <v>#DIV/0!</v>
      </c>
      <c r="G129" s="36" t="e">
        <f t="shared" si="109"/>
        <v>#DIV/0!</v>
      </c>
      <c r="H129" s="36" t="e">
        <f t="shared" si="109"/>
        <v>#DIV/0!</v>
      </c>
      <c r="I129" s="36" t="e">
        <f t="shared" si="109"/>
        <v>#DIV/0!</v>
      </c>
      <c r="J129" s="36" t="e">
        <f t="shared" si="109"/>
        <v>#DIV/0!</v>
      </c>
      <c r="K129" s="49" t="e">
        <f t="shared" si="109"/>
        <v>#DIV/0!</v>
      </c>
    </row>
    <row r="130" spans="2:13" x14ac:dyDescent="0.25">
      <c r="B130" s="50"/>
      <c r="C130" s="13"/>
      <c r="D130" s="13"/>
      <c r="E130" s="36"/>
      <c r="F130" s="13"/>
      <c r="G130" s="13"/>
      <c r="H130" s="13"/>
      <c r="I130" s="13"/>
      <c r="J130" s="13"/>
      <c r="K130" s="51"/>
    </row>
    <row r="131" spans="2:13" x14ac:dyDescent="0.25">
      <c r="B131" s="50"/>
      <c r="C131" s="39"/>
      <c r="D131" s="13" t="s">
        <v>52</v>
      </c>
      <c r="E131" s="36">
        <v>0</v>
      </c>
      <c r="F131" s="39"/>
      <c r="G131" s="39"/>
      <c r="H131" s="39"/>
      <c r="I131" s="39"/>
      <c r="J131" s="39"/>
      <c r="K131" s="52"/>
    </row>
    <row r="132" spans="2:13" x14ac:dyDescent="0.25">
      <c r="B132" s="50"/>
      <c r="C132" s="13"/>
      <c r="D132" s="13" t="s">
        <v>6</v>
      </c>
      <c r="E132" s="13">
        <v>0</v>
      </c>
      <c r="F132" s="39"/>
      <c r="G132" s="39"/>
      <c r="H132" s="39"/>
      <c r="I132" s="39"/>
      <c r="J132" s="39"/>
      <c r="K132" s="52"/>
    </row>
    <row r="133" spans="2:13" x14ac:dyDescent="0.25">
      <c r="B133" s="50"/>
      <c r="C133" s="13"/>
      <c r="D133" s="40" t="s">
        <v>158</v>
      </c>
      <c r="E133" s="36">
        <v>0</v>
      </c>
      <c r="F133" s="67">
        <f>IFERROR(VLOOKUP(M134,'R1'!$B$63:$F$108,5,FALSE),0)</f>
        <v>0</v>
      </c>
      <c r="G133" s="67">
        <f>IFERROR(VLOOKUP(M134,'R2'!$B$63:$F$108,5,FALSE),0)</f>
        <v>0</v>
      </c>
      <c r="H133" s="67">
        <f>IFERROR(VLOOKUP(M134,'R3'!$B$63:$F$108,5,FALSE),0)</f>
        <v>0</v>
      </c>
      <c r="I133" s="67">
        <f>IFERROR(VLOOKUP(M134,'R4'!$B$63:$F$108,5,FALSE),0)</f>
        <v>0</v>
      </c>
      <c r="J133" s="67">
        <f>IFERROR(VLOOKUP(M134,'R5'!$B$63:$F$108,5,FALSE),0)</f>
        <v>0</v>
      </c>
      <c r="K133" s="68">
        <f>IFERROR(VLOOKUP(M134,'R6'!$B$63:$F$108,5,FALSE),0)</f>
        <v>0</v>
      </c>
    </row>
    <row r="134" spans="2:13" x14ac:dyDescent="0.25">
      <c r="B134" s="50"/>
      <c r="C134" s="13"/>
      <c r="D134" s="40" t="s">
        <v>82</v>
      </c>
      <c r="E134" s="36">
        <f>IF($C131&lt;&gt;"",HLOOKUP($C131,'Market information'!$C$46:$E$49,4,FALSE),0)</f>
        <v>0</v>
      </c>
      <c r="F134" s="36">
        <f>IF($C131&lt;&gt;"",HLOOKUP($C131,'Market information'!$C$46:$E$49,4,FALSE),0)</f>
        <v>0</v>
      </c>
      <c r="G134" s="36">
        <f>IF($C131&lt;&gt;"",HLOOKUP($C131,'Market information'!$C$46:$E$49,4,FALSE),0)</f>
        <v>0</v>
      </c>
      <c r="H134" s="36">
        <f>IF($C131&lt;&gt;"",HLOOKUP($C131,'Market information'!$C$46:$E$49,4,FALSE),0)</f>
        <v>0</v>
      </c>
      <c r="I134" s="36">
        <f>IF($C131&lt;&gt;"",HLOOKUP($C131,'Market information'!$C$46:$E$49,4,FALSE),0)</f>
        <v>0</v>
      </c>
      <c r="J134" s="36">
        <f>IF($C131&lt;&gt;"",HLOOKUP($C131,'Market information'!$C$46:$E$49,4,FALSE),0)</f>
        <v>0</v>
      </c>
      <c r="K134" s="49">
        <f>IF($C131&lt;&gt;"",HLOOKUP($C131,'Market information'!$C$46:$E$49,4,FALSE),0)</f>
        <v>0</v>
      </c>
      <c r="M134" t="str">
        <f>CONCATENATE($F$2," - ",$B$127," - ",C131)</f>
        <v xml:space="preserve">4 -  - </v>
      </c>
    </row>
    <row r="135" spans="2:13" ht="7.5" customHeight="1" x14ac:dyDescent="0.25">
      <c r="B135" s="50"/>
      <c r="C135" s="13"/>
      <c r="D135" s="13"/>
      <c r="E135" s="36"/>
      <c r="F135" s="13"/>
      <c r="G135" s="13"/>
      <c r="H135" s="13"/>
      <c r="I135" s="13"/>
      <c r="J135" s="13"/>
      <c r="K135" s="51"/>
    </row>
    <row r="136" spans="2:13" x14ac:dyDescent="0.25">
      <c r="B136" s="50"/>
      <c r="C136" s="39"/>
      <c r="D136" s="13" t="s">
        <v>52</v>
      </c>
      <c r="E136" s="36">
        <v>0</v>
      </c>
      <c r="F136" s="39"/>
      <c r="G136" s="39"/>
      <c r="H136" s="39"/>
      <c r="I136" s="39"/>
      <c r="J136" s="39"/>
      <c r="K136" s="52"/>
    </row>
    <row r="137" spans="2:13" x14ac:dyDescent="0.25">
      <c r="B137" s="50"/>
      <c r="C137" s="13"/>
      <c r="D137" s="13" t="s">
        <v>6</v>
      </c>
      <c r="E137" s="36">
        <v>0</v>
      </c>
      <c r="F137" s="39"/>
      <c r="G137" s="39"/>
      <c r="H137" s="39"/>
      <c r="I137" s="39"/>
      <c r="J137" s="39"/>
      <c r="K137" s="52"/>
    </row>
    <row r="138" spans="2:13" x14ac:dyDescent="0.25">
      <c r="B138" s="50"/>
      <c r="C138" s="13"/>
      <c r="D138" s="40" t="s">
        <v>158</v>
      </c>
      <c r="E138" s="36">
        <v>0</v>
      </c>
      <c r="F138" s="67">
        <f>IFERROR(VLOOKUP(M139,'R1'!$B$63:$F$108,5,FALSE),0)</f>
        <v>0</v>
      </c>
      <c r="G138" s="67">
        <f>IFERROR(VLOOKUP(M139,'R2'!$B$63:$F$108,5,FALSE),0)</f>
        <v>0</v>
      </c>
      <c r="H138" s="67">
        <f>IFERROR(VLOOKUP(M139,'R3'!$B$63:$F$108,5,FALSE),0)</f>
        <v>0</v>
      </c>
      <c r="I138" s="67">
        <f>IFERROR(VLOOKUP(M139,'R4'!$B$63:$F$108,5,FALSE),0)</f>
        <v>0</v>
      </c>
      <c r="J138" s="67">
        <f>IFERROR(VLOOKUP(M139,'R5'!$B$63:$F$108,5,FALSE),0)</f>
        <v>0</v>
      </c>
      <c r="K138" s="68">
        <f>IFERROR(VLOOKUP(M139,'R6'!$B$63:$F$108,5,FALSE),0)</f>
        <v>0</v>
      </c>
    </row>
    <row r="139" spans="2:13" x14ac:dyDescent="0.25">
      <c r="B139" s="50"/>
      <c r="C139" s="13"/>
      <c r="D139" s="40" t="s">
        <v>82</v>
      </c>
      <c r="E139" s="36">
        <f>IF($C136&lt;&gt;"",HLOOKUP($C136,'Market information'!$C$46:$E$49,4,FALSE),0)</f>
        <v>0</v>
      </c>
      <c r="F139" s="36">
        <f>IF($C136&lt;&gt;"",HLOOKUP($C136,'Market information'!$C$46:$E$49,4,FALSE),0)</f>
        <v>0</v>
      </c>
      <c r="G139" s="36">
        <f>IF($C136&lt;&gt;"",HLOOKUP($C136,'Market information'!$C$46:$E$49,4,FALSE),0)</f>
        <v>0</v>
      </c>
      <c r="H139" s="36">
        <f>IF($C136&lt;&gt;"",HLOOKUP($C136,'Market information'!$C$46:$E$49,4,FALSE),0)</f>
        <v>0</v>
      </c>
      <c r="I139" s="36">
        <f>IF($C136&lt;&gt;"",HLOOKUP($C136,'Market information'!$C$46:$E$49,4,FALSE),0)</f>
        <v>0</v>
      </c>
      <c r="J139" s="36">
        <f>IF($C136&lt;&gt;"",HLOOKUP($C136,'Market information'!$C$46:$E$49,4,FALSE),0)</f>
        <v>0</v>
      </c>
      <c r="K139" s="49">
        <f>IF($C136&lt;&gt;"",HLOOKUP($C136,'Market information'!$C$46:$E$49,4,FALSE),0)</f>
        <v>0</v>
      </c>
      <c r="M139" t="str">
        <f>CONCATENATE($F$2," - ",$B$127," - ",C136)</f>
        <v xml:space="preserve">4 -  - </v>
      </c>
    </row>
    <row r="140" spans="2:13" ht="7.5" customHeight="1" x14ac:dyDescent="0.25">
      <c r="B140" s="50"/>
      <c r="C140" s="13"/>
      <c r="D140" s="13"/>
      <c r="E140" s="36"/>
      <c r="F140" s="13"/>
      <c r="G140" s="13"/>
      <c r="H140" s="13"/>
      <c r="I140" s="13"/>
      <c r="J140" s="13"/>
      <c r="K140" s="51"/>
    </row>
    <row r="141" spans="2:13" x14ac:dyDescent="0.25">
      <c r="B141" s="50"/>
      <c r="C141" s="39"/>
      <c r="D141" s="13" t="s">
        <v>52</v>
      </c>
      <c r="E141" s="36">
        <v>0</v>
      </c>
      <c r="F141" s="39"/>
      <c r="G141" s="39"/>
      <c r="H141" s="39"/>
      <c r="I141" s="39"/>
      <c r="J141" s="39"/>
      <c r="K141" s="52"/>
    </row>
    <row r="142" spans="2:13" x14ac:dyDescent="0.25">
      <c r="B142" s="50"/>
      <c r="C142" s="13"/>
      <c r="D142" s="13" t="s">
        <v>6</v>
      </c>
      <c r="E142" s="36">
        <v>0</v>
      </c>
      <c r="F142" s="39"/>
      <c r="G142" s="39"/>
      <c r="H142" s="39"/>
      <c r="I142" s="39"/>
      <c r="J142" s="39"/>
      <c r="K142" s="52"/>
    </row>
    <row r="143" spans="2:13" x14ac:dyDescent="0.25">
      <c r="B143" s="50"/>
      <c r="C143" s="13"/>
      <c r="D143" s="40" t="s">
        <v>158</v>
      </c>
      <c r="E143" s="36">
        <v>0</v>
      </c>
      <c r="F143" s="67">
        <f>IFERROR(VLOOKUP(M144,'R1'!$B$63:$F$108,5,FALSE),0)</f>
        <v>0</v>
      </c>
      <c r="G143" s="67">
        <f>IFERROR(VLOOKUP(M144,'R2'!$B$63:$F$108,5,FALSE),0)</f>
        <v>0</v>
      </c>
      <c r="H143" s="67">
        <f>IFERROR(VLOOKUP(M144,'R3'!$B$63:$F$108,5,FALSE),0)</f>
        <v>0</v>
      </c>
      <c r="I143" s="67">
        <f>IFERROR(VLOOKUP(M144,'R4'!$B$63:$F$108,5,FALSE),0)</f>
        <v>0</v>
      </c>
      <c r="J143" s="67">
        <f>IFERROR(VLOOKUP(M144,'R5'!$B$63:$F$108,5,FALSE),0)</f>
        <v>0</v>
      </c>
      <c r="K143" s="68">
        <f>IFERROR(VLOOKUP(M144,'R6'!$B$63:$F$108,5,FALSE),0)</f>
        <v>0</v>
      </c>
    </row>
    <row r="144" spans="2:13" x14ac:dyDescent="0.25">
      <c r="B144" s="50"/>
      <c r="C144" s="13"/>
      <c r="D144" s="40" t="s">
        <v>82</v>
      </c>
      <c r="E144" s="36">
        <f>IF($C141&lt;&gt;"",HLOOKUP($C141,'Market information'!$C$46:$E$49,4,FALSE),0)</f>
        <v>0</v>
      </c>
      <c r="F144" s="36">
        <f>IF($C141&lt;&gt;"",HLOOKUP($C141,'Market information'!$C$46:$E$49,4,FALSE),0)</f>
        <v>0</v>
      </c>
      <c r="G144" s="36">
        <f>IF($C141&lt;&gt;"",HLOOKUP($C141,'Market information'!$C$46:$E$49,4,FALSE),0)</f>
        <v>0</v>
      </c>
      <c r="H144" s="36">
        <f>IF($C141&lt;&gt;"",HLOOKUP($C141,'Market information'!$C$46:$E$49,4,FALSE),0)</f>
        <v>0</v>
      </c>
      <c r="I144" s="36">
        <f>IF($C141&lt;&gt;"",HLOOKUP($C141,'Market information'!$C$46:$E$49,4,FALSE),0)</f>
        <v>0</v>
      </c>
      <c r="J144" s="36">
        <f>IF($C141&lt;&gt;"",HLOOKUP($C141,'Market information'!$C$46:$E$49,4,FALSE),0)</f>
        <v>0</v>
      </c>
      <c r="K144" s="49">
        <f>IF($C141&lt;&gt;"",HLOOKUP($C141,'Market information'!$C$46:$E$49,4,FALSE),0)</f>
        <v>0</v>
      </c>
      <c r="M144" t="str">
        <f>CONCATENATE($F$2," - ",$B$127," - ",C141)</f>
        <v xml:space="preserve">4 -  - </v>
      </c>
    </row>
    <row r="145" spans="2:13" ht="9" customHeight="1" x14ac:dyDescent="0.25">
      <c r="B145" s="50"/>
      <c r="C145" s="13"/>
      <c r="D145" s="13"/>
      <c r="E145" s="36"/>
      <c r="F145" s="13"/>
      <c r="G145" s="13"/>
      <c r="H145" s="13"/>
      <c r="I145" s="13"/>
      <c r="J145" s="13"/>
      <c r="K145" s="51"/>
    </row>
    <row r="146" spans="2:13" ht="15" customHeight="1" x14ac:dyDescent="0.25">
      <c r="B146" s="50"/>
      <c r="C146" s="13"/>
      <c r="D146" s="40" t="s">
        <v>84</v>
      </c>
      <c r="E146" s="36" t="s">
        <v>85</v>
      </c>
      <c r="F146" s="41" t="s">
        <v>85</v>
      </c>
      <c r="G146" s="41" t="str">
        <f>+F146</f>
        <v>Open</v>
      </c>
      <c r="H146" s="41" t="str">
        <f t="shared" ref="H146:J146" si="110">+G146</f>
        <v>Open</v>
      </c>
      <c r="I146" s="41" t="str">
        <f t="shared" si="110"/>
        <v>Open</v>
      </c>
      <c r="J146" s="41" t="str">
        <f t="shared" si="110"/>
        <v>Open</v>
      </c>
      <c r="K146" s="53" t="str">
        <f>+J146</f>
        <v>Open</v>
      </c>
    </row>
    <row r="147" spans="2:13" s="44" customFormat="1" ht="7.5" customHeight="1" x14ac:dyDescent="0.25">
      <c r="B147" s="54"/>
      <c r="C147" s="42"/>
      <c r="D147" s="42">
        <v>0</v>
      </c>
      <c r="E147" s="43">
        <f t="shared" ref="E147:K147" si="111">IF(E146="Closed",0,1)</f>
        <v>1</v>
      </c>
      <c r="F147" s="43">
        <f t="shared" si="111"/>
        <v>1</v>
      </c>
      <c r="G147" s="43">
        <f t="shared" si="111"/>
        <v>1</v>
      </c>
      <c r="H147" s="43">
        <f t="shared" si="111"/>
        <v>1</v>
      </c>
      <c r="I147" s="43">
        <f t="shared" si="111"/>
        <v>1</v>
      </c>
      <c r="J147" s="43">
        <f t="shared" si="111"/>
        <v>1</v>
      </c>
      <c r="K147" s="55">
        <f t="shared" si="111"/>
        <v>1</v>
      </c>
    </row>
    <row r="148" spans="2:13" x14ac:dyDescent="0.25">
      <c r="B148" s="50"/>
      <c r="C148" s="37" t="s">
        <v>166</v>
      </c>
      <c r="D148" s="37" t="s">
        <v>75</v>
      </c>
      <c r="E148" s="89">
        <f>+E131*E132+E136*E137+E141*E142</f>
        <v>0</v>
      </c>
      <c r="F148" s="89">
        <f t="shared" ref="F148:K148" si="112">+F131*F132+F136*F137+F141*F142</f>
        <v>0</v>
      </c>
      <c r="G148" s="89">
        <f t="shared" si="112"/>
        <v>0</v>
      </c>
      <c r="H148" s="89">
        <f t="shared" si="112"/>
        <v>0</v>
      </c>
      <c r="I148" s="89">
        <f t="shared" si="112"/>
        <v>0</v>
      </c>
      <c r="J148" s="89">
        <f t="shared" si="112"/>
        <v>0</v>
      </c>
      <c r="K148" s="90">
        <f t="shared" si="112"/>
        <v>0</v>
      </c>
    </row>
    <row r="149" spans="2:13" x14ac:dyDescent="0.25">
      <c r="B149" s="50"/>
      <c r="C149" s="13"/>
      <c r="D149" s="13" t="s">
        <v>72</v>
      </c>
      <c r="E149" s="36">
        <f>E131*(E128+E134)+E136*(E128+E139)+E141*(E128+E144)</f>
        <v>0</v>
      </c>
      <c r="F149" s="36">
        <f t="shared" ref="F149:K149" si="113">F131*(F128+F134)+F136*(F128+F139)+F141*(F128+F144)</f>
        <v>0</v>
      </c>
      <c r="G149" s="36">
        <f t="shared" si="113"/>
        <v>0</v>
      </c>
      <c r="H149" s="36">
        <f t="shared" si="113"/>
        <v>0</v>
      </c>
      <c r="I149" s="36">
        <f t="shared" si="113"/>
        <v>0</v>
      </c>
      <c r="J149" s="36">
        <f t="shared" si="113"/>
        <v>0</v>
      </c>
      <c r="K149" s="49">
        <f t="shared" si="113"/>
        <v>0</v>
      </c>
      <c r="M149" s="44"/>
    </row>
    <row r="150" spans="2:13" x14ac:dyDescent="0.25">
      <c r="B150" s="50"/>
      <c r="C150" s="13"/>
      <c r="D150" s="91" t="s">
        <v>155</v>
      </c>
      <c r="E150" s="89">
        <f>+E148-E149</f>
        <v>0</v>
      </c>
      <c r="F150" s="89">
        <f t="shared" ref="F150" si="114">+F148-F149</f>
        <v>0</v>
      </c>
      <c r="G150" s="89">
        <f t="shared" ref="G150" si="115">+G148-G149</f>
        <v>0</v>
      </c>
      <c r="H150" s="89">
        <f t="shared" ref="H150" si="116">+H148-H149</f>
        <v>0</v>
      </c>
      <c r="I150" s="89">
        <f t="shared" ref="I150" si="117">+I148-I149</f>
        <v>0</v>
      </c>
      <c r="J150" s="89">
        <f t="shared" ref="J150" si="118">+J148-J149</f>
        <v>0</v>
      </c>
      <c r="K150" s="90">
        <f t="shared" ref="K150" si="119">+K148-K149</f>
        <v>0</v>
      </c>
    </row>
    <row r="151" spans="2:13" x14ac:dyDescent="0.25">
      <c r="B151" s="50"/>
      <c r="C151" s="13"/>
      <c r="D151" s="40" t="s">
        <v>56</v>
      </c>
      <c r="E151" s="36">
        <f>+E147*E127</f>
        <v>0</v>
      </c>
      <c r="F151" s="36">
        <f t="shared" ref="F151:K151" si="120">+F147*F127</f>
        <v>0</v>
      </c>
      <c r="G151" s="36">
        <f t="shared" si="120"/>
        <v>0</v>
      </c>
      <c r="H151" s="36">
        <f t="shared" si="120"/>
        <v>0</v>
      </c>
      <c r="I151" s="36">
        <f t="shared" si="120"/>
        <v>0</v>
      </c>
      <c r="J151" s="36">
        <f t="shared" si="120"/>
        <v>0</v>
      </c>
      <c r="K151" s="49">
        <f t="shared" si="120"/>
        <v>0</v>
      </c>
    </row>
    <row r="152" spans="2:13" x14ac:dyDescent="0.25">
      <c r="B152" s="50"/>
      <c r="C152" s="13"/>
      <c r="D152" s="40" t="s">
        <v>86</v>
      </c>
      <c r="E152" s="36">
        <f>ABS((D147-E147)*E127*150%)</f>
        <v>0</v>
      </c>
      <c r="F152" s="36">
        <f t="shared" ref="F152:K152" si="121">ABS((E147-F147)*F127*150%)</f>
        <v>0</v>
      </c>
      <c r="G152" s="36">
        <f t="shared" si="121"/>
        <v>0</v>
      </c>
      <c r="H152" s="36">
        <f t="shared" si="121"/>
        <v>0</v>
      </c>
      <c r="I152" s="36">
        <f t="shared" si="121"/>
        <v>0</v>
      </c>
      <c r="J152" s="36">
        <f t="shared" si="121"/>
        <v>0</v>
      </c>
      <c r="K152" s="49">
        <f t="shared" si="121"/>
        <v>0</v>
      </c>
    </row>
    <row r="153" spans="2:13" x14ac:dyDescent="0.25">
      <c r="B153" s="50"/>
      <c r="C153" s="13"/>
      <c r="D153" s="91" t="s">
        <v>73</v>
      </c>
      <c r="E153" s="89">
        <f>+E150-E151-E152</f>
        <v>0</v>
      </c>
      <c r="F153" s="89">
        <f t="shared" ref="F153" si="122">+F150-F151-F152</f>
        <v>0</v>
      </c>
      <c r="G153" s="89">
        <f t="shared" ref="G153" si="123">+G150-G151-G152</f>
        <v>0</v>
      </c>
      <c r="H153" s="89">
        <f t="shared" ref="H153" si="124">+H150-H151-H152</f>
        <v>0</v>
      </c>
      <c r="I153" s="89">
        <f t="shared" ref="I153" si="125">+I150-I151-I152</f>
        <v>0</v>
      </c>
      <c r="J153" s="89">
        <f t="shared" ref="J153" si="126">+J150-J151-J152</f>
        <v>0</v>
      </c>
      <c r="K153" s="90">
        <f t="shared" ref="K153" si="127">+K150-K151-K152</f>
        <v>0</v>
      </c>
    </row>
    <row r="154" spans="2:13" x14ac:dyDescent="0.25">
      <c r="B154" s="50"/>
      <c r="C154" s="13"/>
      <c r="D154" s="40"/>
      <c r="E154" s="36"/>
      <c r="F154" s="36"/>
      <c r="G154" s="36"/>
      <c r="H154" s="36"/>
      <c r="I154" s="36"/>
      <c r="J154" s="36"/>
      <c r="K154" s="49"/>
    </row>
    <row r="155" spans="2:13" x14ac:dyDescent="0.25">
      <c r="B155" s="50"/>
      <c r="C155" s="37" t="s">
        <v>167</v>
      </c>
      <c r="D155" s="37" t="s">
        <v>75</v>
      </c>
      <c r="E155" s="89">
        <f>+E133*E132+E138*E137+E143*E142</f>
        <v>0</v>
      </c>
      <c r="F155" s="89">
        <f>+F133*F132+F138*F137+F143*F142</f>
        <v>0</v>
      </c>
      <c r="G155" s="89">
        <f t="shared" ref="G155:K155" si="128">+G133*G132+G138*G137+G143*G142</f>
        <v>0</v>
      </c>
      <c r="H155" s="89">
        <f t="shared" si="128"/>
        <v>0</v>
      </c>
      <c r="I155" s="89">
        <f t="shared" si="128"/>
        <v>0</v>
      </c>
      <c r="J155" s="89">
        <f t="shared" si="128"/>
        <v>0</v>
      </c>
      <c r="K155" s="90">
        <f t="shared" si="128"/>
        <v>0</v>
      </c>
    </row>
    <row r="156" spans="2:13" x14ac:dyDescent="0.25">
      <c r="B156" s="50"/>
      <c r="C156" s="13"/>
      <c r="D156" s="13" t="s">
        <v>72</v>
      </c>
      <c r="E156" s="36">
        <f>E133*(E128+E134)+E138*(E128+E139)+E143*(E128+E144)</f>
        <v>0</v>
      </c>
      <c r="F156" s="36">
        <f t="shared" ref="F156:K156" si="129">F133*(F128+F134)+F138*(F128+F139)+F143*(F128+F144)</f>
        <v>0</v>
      </c>
      <c r="G156" s="36">
        <f t="shared" si="129"/>
        <v>0</v>
      </c>
      <c r="H156" s="36">
        <f t="shared" si="129"/>
        <v>0</v>
      </c>
      <c r="I156" s="36">
        <f t="shared" si="129"/>
        <v>0</v>
      </c>
      <c r="J156" s="36">
        <f t="shared" si="129"/>
        <v>0</v>
      </c>
      <c r="K156" s="49">
        <f t="shared" si="129"/>
        <v>0</v>
      </c>
    </row>
    <row r="157" spans="2:13" x14ac:dyDescent="0.25">
      <c r="B157" s="50"/>
      <c r="C157" s="13"/>
      <c r="D157" s="91" t="s">
        <v>155</v>
      </c>
      <c r="E157" s="89">
        <f>+E155-E156</f>
        <v>0</v>
      </c>
      <c r="F157" s="89">
        <f t="shared" ref="F157" si="130">+F155-F156</f>
        <v>0</v>
      </c>
      <c r="G157" s="89">
        <f t="shared" ref="G157" si="131">+G155-G156</f>
        <v>0</v>
      </c>
      <c r="H157" s="89">
        <f t="shared" ref="H157" si="132">+H155-H156</f>
        <v>0</v>
      </c>
      <c r="I157" s="89">
        <f t="shared" ref="I157" si="133">+I155-I156</f>
        <v>0</v>
      </c>
      <c r="J157" s="89">
        <f t="shared" ref="J157" si="134">+J155-J156</f>
        <v>0</v>
      </c>
      <c r="K157" s="90">
        <f t="shared" ref="K157" si="135">+K155-K156</f>
        <v>0</v>
      </c>
    </row>
    <row r="158" spans="2:13" x14ac:dyDescent="0.25">
      <c r="B158" s="50"/>
      <c r="C158" s="13"/>
      <c r="D158" s="40" t="s">
        <v>56</v>
      </c>
      <c r="E158" s="36">
        <f>+E147*E127</f>
        <v>0</v>
      </c>
      <c r="F158" s="36">
        <f t="shared" ref="F158:K158" si="136">+F147*F127</f>
        <v>0</v>
      </c>
      <c r="G158" s="36">
        <f t="shared" si="136"/>
        <v>0</v>
      </c>
      <c r="H158" s="36">
        <f t="shared" si="136"/>
        <v>0</v>
      </c>
      <c r="I158" s="36">
        <f t="shared" si="136"/>
        <v>0</v>
      </c>
      <c r="J158" s="36">
        <f t="shared" si="136"/>
        <v>0</v>
      </c>
      <c r="K158" s="49">
        <f t="shared" si="136"/>
        <v>0</v>
      </c>
    </row>
    <row r="159" spans="2:13" x14ac:dyDescent="0.25">
      <c r="B159" s="50"/>
      <c r="C159" s="13"/>
      <c r="D159" s="40" t="s">
        <v>86</v>
      </c>
      <c r="E159" s="36">
        <f>ABS((D147-E147)*E127*150%)</f>
        <v>0</v>
      </c>
      <c r="F159" s="36">
        <f t="shared" ref="F159:K159" si="137">ABS((E147-F147)*F127*150%)</f>
        <v>0</v>
      </c>
      <c r="G159" s="36">
        <f t="shared" si="137"/>
        <v>0</v>
      </c>
      <c r="H159" s="36">
        <f t="shared" si="137"/>
        <v>0</v>
      </c>
      <c r="I159" s="36">
        <f t="shared" si="137"/>
        <v>0</v>
      </c>
      <c r="J159" s="36">
        <f t="shared" si="137"/>
        <v>0</v>
      </c>
      <c r="K159" s="49">
        <f t="shared" si="137"/>
        <v>0</v>
      </c>
    </row>
    <row r="160" spans="2:13" x14ac:dyDescent="0.25">
      <c r="B160" s="50"/>
      <c r="C160" s="13"/>
      <c r="D160" s="91" t="s">
        <v>73</v>
      </c>
      <c r="E160" s="89">
        <f>+E157-E158-E159</f>
        <v>0</v>
      </c>
      <c r="F160" s="89">
        <f t="shared" ref="F160" si="138">+F157-F158-F159</f>
        <v>0</v>
      </c>
      <c r="G160" s="89">
        <f t="shared" ref="G160" si="139">+G157-G158-G159</f>
        <v>0</v>
      </c>
      <c r="H160" s="89">
        <f t="shared" ref="H160" si="140">+H157-H158-H159</f>
        <v>0</v>
      </c>
      <c r="I160" s="89">
        <f t="shared" ref="I160" si="141">+I157-I158-I159</f>
        <v>0</v>
      </c>
      <c r="J160" s="89">
        <f t="shared" ref="J160" si="142">+J157-J158-J159</f>
        <v>0</v>
      </c>
      <c r="K160" s="90">
        <f t="shared" ref="K160" si="143">+K157-K158-K159</f>
        <v>0</v>
      </c>
    </row>
    <row r="161" spans="2:11" x14ac:dyDescent="0.25">
      <c r="B161" s="50"/>
      <c r="C161" s="13"/>
      <c r="D161" s="40" t="s">
        <v>156</v>
      </c>
      <c r="E161" s="36"/>
      <c r="F161" s="36">
        <f>IF((F131+F136+F141)&gt;(F133+F138+F143),(MIN(F126,F131+F136+F141)-(F133+F138+F143))*F128*50%,0)</f>
        <v>0</v>
      </c>
      <c r="G161" s="36">
        <f t="shared" ref="G161:K161" si="144">IF((G131+G136+G141)&gt;(G133+G138+G143),(MIN(G126,G131+G136+G141)-(G133+G138+G143))*G128*50%,0)</f>
        <v>0</v>
      </c>
      <c r="H161" s="36">
        <f t="shared" si="144"/>
        <v>0</v>
      </c>
      <c r="I161" s="36">
        <f t="shared" si="144"/>
        <v>0</v>
      </c>
      <c r="J161" s="36">
        <f t="shared" si="144"/>
        <v>0</v>
      </c>
      <c r="K161" s="49">
        <f t="shared" si="144"/>
        <v>0</v>
      </c>
    </row>
    <row r="162" spans="2:11" x14ac:dyDescent="0.25">
      <c r="B162" s="50"/>
      <c r="C162" s="13"/>
      <c r="D162" s="40" t="s">
        <v>168</v>
      </c>
      <c r="E162" s="13"/>
      <c r="F162" s="13">
        <f>IFERROR(VLOOKUP($B127,'R1'!$B$112:$F$127,5,FALSE),0)</f>
        <v>0</v>
      </c>
      <c r="G162" s="13">
        <f>IFERROR(VLOOKUP($B127,'R2'!$B$112:$F$127,5,FALSE),0)</f>
        <v>0</v>
      </c>
      <c r="H162" s="13">
        <f>IFERROR(VLOOKUP($B127,'R3'!$B$112:$F$127,5,FALSE),0)</f>
        <v>0</v>
      </c>
      <c r="I162" s="13">
        <f>IFERROR(VLOOKUP($B127,'R4'!$B$112:$F$127,5,FALSE),0)</f>
        <v>0</v>
      </c>
      <c r="J162" s="13">
        <f>IFERROR(VLOOKUP($B127,'R5'!$B$112:$F$127,5,FALSE),0)</f>
        <v>0</v>
      </c>
      <c r="K162" s="51">
        <f>IFERROR(VLOOKUP($B127,'R6'!$B$112:$F$127,5,FALSE),0)</f>
        <v>0</v>
      </c>
    </row>
    <row r="163" spans="2:11" ht="15.75" thickBot="1" x14ac:dyDescent="0.3">
      <c r="B163" s="56"/>
      <c r="C163" s="57"/>
      <c r="D163" s="92" t="s">
        <v>73</v>
      </c>
      <c r="E163" s="93">
        <f>+E160-E161-E162</f>
        <v>0</v>
      </c>
      <c r="F163" s="93">
        <f t="shared" ref="F163" si="145">+F160-F161-F162</f>
        <v>0</v>
      </c>
      <c r="G163" s="93">
        <f t="shared" ref="G163" si="146">+G160-G161-G162</f>
        <v>0</v>
      </c>
      <c r="H163" s="93">
        <f t="shared" ref="H163" si="147">+H160-H161-H162</f>
        <v>0</v>
      </c>
      <c r="I163" s="93">
        <f t="shared" ref="I163" si="148">+I160-I161-I162</f>
        <v>0</v>
      </c>
      <c r="J163" s="93">
        <f t="shared" ref="J163" si="149">+J160-J161-J162</f>
        <v>0</v>
      </c>
      <c r="K163" s="94">
        <f t="shared" ref="K163" si="150">+K160-K161-K162</f>
        <v>0</v>
      </c>
    </row>
    <row r="165" spans="2:11" ht="15.75" thickBot="1" x14ac:dyDescent="0.3"/>
    <row r="166" spans="2:11" x14ac:dyDescent="0.25">
      <c r="C166" s="60" t="s">
        <v>166</v>
      </c>
      <c r="D166" s="107" t="s">
        <v>75</v>
      </c>
      <c r="E166" s="100">
        <f>+E28+E68+E108+E148</f>
        <v>165000</v>
      </c>
      <c r="F166" s="100">
        <f t="shared" ref="F166:K166" si="151">+F28+F68+F108+F148</f>
        <v>200000</v>
      </c>
      <c r="G166" s="100">
        <f t="shared" si="151"/>
        <v>165000</v>
      </c>
      <c r="H166" s="100">
        <f t="shared" si="151"/>
        <v>165000</v>
      </c>
      <c r="I166" s="100">
        <f t="shared" si="151"/>
        <v>165000</v>
      </c>
      <c r="J166" s="100">
        <f t="shared" si="151"/>
        <v>165000</v>
      </c>
      <c r="K166" s="101">
        <f t="shared" si="151"/>
        <v>245000</v>
      </c>
    </row>
    <row r="167" spans="2:11" x14ac:dyDescent="0.25">
      <c r="C167" s="50"/>
      <c r="D167" s="13" t="s">
        <v>72</v>
      </c>
      <c r="E167" s="36">
        <f>+E29+E69+E109+E149</f>
        <v>97500</v>
      </c>
      <c r="F167" s="36">
        <f t="shared" ref="F167:K167" si="152">+F29+F69+F109+F149</f>
        <v>135000</v>
      </c>
      <c r="G167" s="36">
        <f t="shared" si="152"/>
        <v>97500</v>
      </c>
      <c r="H167" s="36">
        <f t="shared" si="152"/>
        <v>97500</v>
      </c>
      <c r="I167" s="36">
        <f t="shared" si="152"/>
        <v>97500</v>
      </c>
      <c r="J167" s="36">
        <f t="shared" si="152"/>
        <v>97500</v>
      </c>
      <c r="K167" s="49">
        <f t="shared" si="152"/>
        <v>147500</v>
      </c>
    </row>
    <row r="168" spans="2:11" x14ac:dyDescent="0.25">
      <c r="C168" s="50"/>
      <c r="D168" s="104" t="s">
        <v>155</v>
      </c>
      <c r="E168" s="95">
        <f t="shared" ref="E168:K171" si="153">+E30+E70+E110+E150</f>
        <v>67500</v>
      </c>
      <c r="F168" s="95">
        <f t="shared" si="153"/>
        <v>65000</v>
      </c>
      <c r="G168" s="95">
        <f t="shared" si="153"/>
        <v>67500</v>
      </c>
      <c r="H168" s="95">
        <f t="shared" si="153"/>
        <v>67500</v>
      </c>
      <c r="I168" s="95">
        <f t="shared" si="153"/>
        <v>67500</v>
      </c>
      <c r="J168" s="95">
        <f t="shared" si="153"/>
        <v>67500</v>
      </c>
      <c r="K168" s="96">
        <f t="shared" si="153"/>
        <v>97500</v>
      </c>
    </row>
    <row r="169" spans="2:11" x14ac:dyDescent="0.25">
      <c r="C169" s="50"/>
      <c r="D169" s="40" t="s">
        <v>56</v>
      </c>
      <c r="E169" s="36">
        <f t="shared" si="153"/>
        <v>65000</v>
      </c>
      <c r="F169" s="36">
        <f t="shared" si="153"/>
        <v>65000</v>
      </c>
      <c r="G169" s="36">
        <f t="shared" si="153"/>
        <v>65000</v>
      </c>
      <c r="H169" s="36">
        <f t="shared" si="153"/>
        <v>65000</v>
      </c>
      <c r="I169" s="36">
        <f t="shared" si="153"/>
        <v>65000</v>
      </c>
      <c r="J169" s="36">
        <f t="shared" si="153"/>
        <v>65000</v>
      </c>
      <c r="K169" s="49">
        <f t="shared" si="153"/>
        <v>65000</v>
      </c>
    </row>
    <row r="170" spans="2:11" x14ac:dyDescent="0.25">
      <c r="C170" s="50"/>
      <c r="D170" s="40" t="s">
        <v>86</v>
      </c>
      <c r="E170" s="36">
        <f t="shared" si="153"/>
        <v>0</v>
      </c>
      <c r="F170" s="36">
        <f t="shared" si="153"/>
        <v>0</v>
      </c>
      <c r="G170" s="36">
        <f t="shared" si="153"/>
        <v>0</v>
      </c>
      <c r="H170" s="36">
        <f t="shared" si="153"/>
        <v>0</v>
      </c>
      <c r="I170" s="36">
        <f t="shared" si="153"/>
        <v>0</v>
      </c>
      <c r="J170" s="36">
        <f t="shared" si="153"/>
        <v>0</v>
      </c>
      <c r="K170" s="49">
        <f t="shared" si="153"/>
        <v>0</v>
      </c>
    </row>
    <row r="171" spans="2:11" ht="15.75" thickBot="1" x14ac:dyDescent="0.3">
      <c r="C171" s="56"/>
      <c r="D171" s="106" t="s">
        <v>73</v>
      </c>
      <c r="E171" s="58">
        <f t="shared" si="153"/>
        <v>2500</v>
      </c>
      <c r="F171" s="58">
        <f t="shared" si="153"/>
        <v>0</v>
      </c>
      <c r="G171" s="58">
        <f t="shared" si="153"/>
        <v>2500</v>
      </c>
      <c r="H171" s="58">
        <f t="shared" si="153"/>
        <v>2500</v>
      </c>
      <c r="I171" s="58">
        <f t="shared" si="153"/>
        <v>2500</v>
      </c>
      <c r="J171" s="58">
        <f t="shared" si="153"/>
        <v>2500</v>
      </c>
      <c r="K171" s="59">
        <f t="shared" si="153"/>
        <v>32500</v>
      </c>
    </row>
    <row r="173" spans="2:11" ht="15.75" thickBot="1" x14ac:dyDescent="0.3"/>
    <row r="174" spans="2:11" x14ac:dyDescent="0.25">
      <c r="C174" s="99" t="s">
        <v>167</v>
      </c>
      <c r="D174" s="107" t="s">
        <v>75</v>
      </c>
      <c r="E174" s="100">
        <f t="shared" ref="E174:K182" si="154">+E35+E75+E115+E155</f>
        <v>165000</v>
      </c>
      <c r="F174" s="100">
        <f t="shared" si="154"/>
        <v>172500</v>
      </c>
      <c r="G174" s="100">
        <f t="shared" si="154"/>
        <v>165000</v>
      </c>
      <c r="H174" s="100">
        <f t="shared" si="154"/>
        <v>165000</v>
      </c>
      <c r="I174" s="100">
        <f t="shared" si="154"/>
        <v>165000</v>
      </c>
      <c r="J174" s="100">
        <f t="shared" si="154"/>
        <v>165000</v>
      </c>
      <c r="K174" s="101">
        <f t="shared" si="154"/>
        <v>245000</v>
      </c>
    </row>
    <row r="175" spans="2:11" x14ac:dyDescent="0.25">
      <c r="C175" s="50"/>
      <c r="D175" s="13" t="s">
        <v>72</v>
      </c>
      <c r="E175" s="36">
        <f t="shared" si="154"/>
        <v>97500</v>
      </c>
      <c r="F175" s="36">
        <f t="shared" si="154"/>
        <v>116250</v>
      </c>
      <c r="G175" s="36">
        <f t="shared" si="154"/>
        <v>97500</v>
      </c>
      <c r="H175" s="36">
        <f t="shared" si="154"/>
        <v>97500</v>
      </c>
      <c r="I175" s="36">
        <f t="shared" si="154"/>
        <v>97500</v>
      </c>
      <c r="J175" s="36">
        <f t="shared" si="154"/>
        <v>97500</v>
      </c>
      <c r="K175" s="49">
        <f t="shared" si="154"/>
        <v>147500</v>
      </c>
    </row>
    <row r="176" spans="2:11" x14ac:dyDescent="0.25">
      <c r="C176" s="50"/>
      <c r="D176" s="104" t="s">
        <v>155</v>
      </c>
      <c r="E176" s="95">
        <f t="shared" si="154"/>
        <v>67500</v>
      </c>
      <c r="F176" s="95">
        <f t="shared" si="154"/>
        <v>56250</v>
      </c>
      <c r="G176" s="95">
        <f t="shared" si="154"/>
        <v>67500</v>
      </c>
      <c r="H176" s="95">
        <f t="shared" si="154"/>
        <v>67500</v>
      </c>
      <c r="I176" s="95">
        <f t="shared" si="154"/>
        <v>67500</v>
      </c>
      <c r="J176" s="95">
        <f t="shared" si="154"/>
        <v>67500</v>
      </c>
      <c r="K176" s="96">
        <f t="shared" si="154"/>
        <v>97500</v>
      </c>
    </row>
    <row r="177" spans="3:11" x14ac:dyDescent="0.25">
      <c r="C177" s="50"/>
      <c r="D177" s="40" t="s">
        <v>56</v>
      </c>
      <c r="E177" s="36">
        <f t="shared" si="154"/>
        <v>65000</v>
      </c>
      <c r="F177" s="36">
        <f t="shared" si="154"/>
        <v>65000</v>
      </c>
      <c r="G177" s="36">
        <f t="shared" si="154"/>
        <v>65000</v>
      </c>
      <c r="H177" s="36">
        <f t="shared" si="154"/>
        <v>65000</v>
      </c>
      <c r="I177" s="36">
        <f t="shared" si="154"/>
        <v>65000</v>
      </c>
      <c r="J177" s="36">
        <f t="shared" si="154"/>
        <v>65000</v>
      </c>
      <c r="K177" s="49">
        <f t="shared" si="154"/>
        <v>65000</v>
      </c>
    </row>
    <row r="178" spans="3:11" x14ac:dyDescent="0.25">
      <c r="C178" s="50"/>
      <c r="D178" s="40" t="s">
        <v>86</v>
      </c>
      <c r="E178" s="36">
        <f t="shared" si="154"/>
        <v>0</v>
      </c>
      <c r="F178" s="36">
        <f t="shared" si="154"/>
        <v>0</v>
      </c>
      <c r="G178" s="36">
        <f t="shared" si="154"/>
        <v>0</v>
      </c>
      <c r="H178" s="36">
        <f t="shared" si="154"/>
        <v>0</v>
      </c>
      <c r="I178" s="36">
        <f t="shared" si="154"/>
        <v>0</v>
      </c>
      <c r="J178" s="36">
        <f t="shared" si="154"/>
        <v>0</v>
      </c>
      <c r="K178" s="49">
        <f t="shared" si="154"/>
        <v>0</v>
      </c>
    </row>
    <row r="179" spans="3:11" x14ac:dyDescent="0.25">
      <c r="C179" s="50"/>
      <c r="D179" s="104" t="s">
        <v>73</v>
      </c>
      <c r="E179" s="95">
        <f t="shared" si="154"/>
        <v>2500</v>
      </c>
      <c r="F179" s="95">
        <f t="shared" si="154"/>
        <v>-8750</v>
      </c>
      <c r="G179" s="95">
        <f t="shared" si="154"/>
        <v>2500</v>
      </c>
      <c r="H179" s="95">
        <f t="shared" si="154"/>
        <v>2500</v>
      </c>
      <c r="I179" s="95">
        <f t="shared" si="154"/>
        <v>2500</v>
      </c>
      <c r="J179" s="95">
        <f t="shared" si="154"/>
        <v>2500</v>
      </c>
      <c r="K179" s="96">
        <f t="shared" si="154"/>
        <v>32500</v>
      </c>
    </row>
    <row r="180" spans="3:11" x14ac:dyDescent="0.25">
      <c r="C180" s="50"/>
      <c r="D180" s="40" t="s">
        <v>156</v>
      </c>
      <c r="E180" s="36">
        <f t="shared" si="154"/>
        <v>0</v>
      </c>
      <c r="F180" s="36">
        <f t="shared" si="154"/>
        <v>9375</v>
      </c>
      <c r="G180" s="36">
        <f t="shared" si="154"/>
        <v>0</v>
      </c>
      <c r="H180" s="36">
        <f t="shared" si="154"/>
        <v>0</v>
      </c>
      <c r="I180" s="36">
        <f t="shared" si="154"/>
        <v>0</v>
      </c>
      <c r="J180" s="36">
        <f t="shared" si="154"/>
        <v>0</v>
      </c>
      <c r="K180" s="49">
        <f t="shared" si="154"/>
        <v>0</v>
      </c>
    </row>
    <row r="181" spans="3:11" x14ac:dyDescent="0.25">
      <c r="C181" s="50"/>
      <c r="D181" s="40" t="s">
        <v>168</v>
      </c>
      <c r="E181" s="36">
        <f t="shared" si="154"/>
        <v>0</v>
      </c>
      <c r="F181" s="36">
        <f t="shared" si="154"/>
        <v>0</v>
      </c>
      <c r="G181" s="36">
        <f t="shared" si="154"/>
        <v>0</v>
      </c>
      <c r="H181" s="36">
        <f t="shared" si="154"/>
        <v>0</v>
      </c>
      <c r="I181" s="36">
        <f t="shared" si="154"/>
        <v>0</v>
      </c>
      <c r="J181" s="36">
        <f t="shared" si="154"/>
        <v>0</v>
      </c>
      <c r="K181" s="49">
        <f t="shared" si="154"/>
        <v>0</v>
      </c>
    </row>
    <row r="182" spans="3:11" ht="15.75" thickBot="1" x14ac:dyDescent="0.3">
      <c r="C182" s="56"/>
      <c r="D182" s="108" t="s">
        <v>73</v>
      </c>
      <c r="E182" s="102">
        <f t="shared" si="154"/>
        <v>2500</v>
      </c>
      <c r="F182" s="102">
        <f t="shared" si="154"/>
        <v>-18125</v>
      </c>
      <c r="G182" s="102">
        <f t="shared" si="154"/>
        <v>2500</v>
      </c>
      <c r="H182" s="102">
        <f t="shared" si="154"/>
        <v>2500</v>
      </c>
      <c r="I182" s="102">
        <f t="shared" si="154"/>
        <v>2500</v>
      </c>
      <c r="J182" s="102">
        <f t="shared" si="154"/>
        <v>2500</v>
      </c>
      <c r="K182" s="103">
        <f t="shared" si="154"/>
        <v>32500</v>
      </c>
    </row>
    <row r="184" spans="3:11" ht="15.75" thickBot="1" x14ac:dyDescent="0.3"/>
    <row r="185" spans="3:11" x14ac:dyDescent="0.25">
      <c r="C185" s="99" t="s">
        <v>167</v>
      </c>
      <c r="D185" s="105" t="s">
        <v>77</v>
      </c>
      <c r="E185" s="46"/>
      <c r="F185" s="46"/>
      <c r="G185" s="46"/>
      <c r="H185" s="46"/>
      <c r="I185" s="46"/>
      <c r="J185" s="46"/>
      <c r="K185" s="47"/>
    </row>
    <row r="186" spans="3:11" x14ac:dyDescent="0.25">
      <c r="C186" s="50"/>
      <c r="D186" s="13" t="s">
        <v>78</v>
      </c>
      <c r="E186" s="13">
        <v>0</v>
      </c>
      <c r="F186" s="36">
        <f>+E188</f>
        <v>2500</v>
      </c>
      <c r="G186" s="36">
        <f t="shared" ref="G186:J186" si="155">+F188</f>
        <v>-15625</v>
      </c>
      <c r="H186" s="36">
        <f t="shared" si="155"/>
        <v>-13125</v>
      </c>
      <c r="I186" s="36">
        <f t="shared" si="155"/>
        <v>-10625</v>
      </c>
      <c r="J186" s="36">
        <f t="shared" si="155"/>
        <v>-8125</v>
      </c>
      <c r="K186" s="49">
        <f>+J188</f>
        <v>-5625</v>
      </c>
    </row>
    <row r="187" spans="3:11" x14ac:dyDescent="0.25">
      <c r="C187" s="50"/>
      <c r="D187" s="13" t="s">
        <v>79</v>
      </c>
      <c r="E187" s="36">
        <f t="shared" ref="E187:K187" si="156">+E182</f>
        <v>2500</v>
      </c>
      <c r="F187" s="36">
        <f t="shared" si="156"/>
        <v>-18125</v>
      </c>
      <c r="G187" s="36">
        <f t="shared" si="156"/>
        <v>2500</v>
      </c>
      <c r="H187" s="36">
        <f t="shared" si="156"/>
        <v>2500</v>
      </c>
      <c r="I187" s="36">
        <f t="shared" si="156"/>
        <v>2500</v>
      </c>
      <c r="J187" s="36">
        <f t="shared" si="156"/>
        <v>2500</v>
      </c>
      <c r="K187" s="49">
        <f t="shared" si="156"/>
        <v>32500</v>
      </c>
    </row>
    <row r="188" spans="3:11" ht="15.75" thickBot="1" x14ac:dyDescent="0.3">
      <c r="C188" s="56"/>
      <c r="D188" s="109" t="s">
        <v>80</v>
      </c>
      <c r="E188" s="58">
        <f>+E186+E187</f>
        <v>2500</v>
      </c>
      <c r="F188" s="58">
        <f t="shared" ref="F188:K188" si="157">+F186+F187</f>
        <v>-15625</v>
      </c>
      <c r="G188" s="58">
        <f t="shared" si="157"/>
        <v>-13125</v>
      </c>
      <c r="H188" s="58">
        <f t="shared" si="157"/>
        <v>-10625</v>
      </c>
      <c r="I188" s="58">
        <f t="shared" si="157"/>
        <v>-8125</v>
      </c>
      <c r="J188" s="58">
        <f t="shared" si="157"/>
        <v>-5625</v>
      </c>
      <c r="K188" s="59">
        <f t="shared" si="157"/>
        <v>26875</v>
      </c>
    </row>
  </sheetData>
  <pageMargins left="0.7" right="0.7" top="0.75" bottom="0.75" header="0.3" footer="0.3"/>
  <customProperties>
    <customPr name="_pios_id" r:id="rId1"/>
  </customPropertie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Lists!$D$3:$D$4</xm:f>
          </x14:formula1>
          <xm:sqref>E106:K106 E146:K146 E66:K66 E26:K26</xm:sqref>
        </x14:dataValidation>
        <x14:dataValidation type="list" allowBlank="1" showInputMessage="1" showErrorMessage="1">
          <x14:formula1>
            <xm:f>Lists!$B$3:$B$5</xm:f>
          </x14:formula1>
          <xm:sqref>C11 C16 C21 C141 C101 C96 C91 C56 C51 C131 C136 C61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92D050"/>
  </sheetPr>
  <dimension ref="A1"/>
  <sheetViews>
    <sheetView workbookViewId="0">
      <selection activeCell="K36" sqref="K36"/>
    </sheetView>
  </sheetViews>
  <sheetFormatPr defaultRowHeight="15" x14ac:dyDescent="0.25"/>
  <sheetData/>
  <pageMargins left="0.7" right="0.7" top="0.75" bottom="0.75" header="0.3" footer="0.3"/>
  <customProperties>
    <customPr name="_pios_id" r:id="rId1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rgb="FF92D050"/>
  </sheetPr>
  <dimension ref="B2:BE127"/>
  <sheetViews>
    <sheetView tabSelected="1" topLeftCell="A109" workbookViewId="0">
      <selection activeCell="A112" sqref="A112"/>
    </sheetView>
  </sheetViews>
  <sheetFormatPr defaultRowHeight="15" x14ac:dyDescent="0.25"/>
  <cols>
    <col min="1" max="1" width="4.140625" customWidth="1"/>
    <col min="2" max="2" width="16.5703125" customWidth="1"/>
    <col min="3" max="4" width="12" customWidth="1"/>
    <col min="5" max="6" width="17.28515625" customWidth="1"/>
    <col min="7" max="7" width="14.7109375" bestFit="1" customWidth="1"/>
    <col min="8" max="8" width="11.42578125" customWidth="1"/>
    <col min="9" max="9" width="17.7109375" bestFit="1" customWidth="1"/>
    <col min="10" max="10" width="17.7109375" customWidth="1"/>
    <col min="11" max="12" width="13" customWidth="1"/>
    <col min="13" max="13" width="19.42578125" customWidth="1"/>
    <col min="14" max="17" width="12" customWidth="1"/>
    <col min="18" max="18" width="11.140625" customWidth="1"/>
    <col min="19" max="19" width="4.5703125" customWidth="1"/>
    <col min="20" max="25" width="12" customWidth="1"/>
    <col min="26" max="26" width="11.140625" customWidth="1"/>
    <col min="27" max="27" width="4.5703125" customWidth="1"/>
    <col min="28" max="33" width="12" customWidth="1"/>
    <col min="34" max="34" width="11.140625" customWidth="1"/>
    <col min="35" max="35" width="4.5703125" customWidth="1"/>
    <col min="36" max="41" width="12" customWidth="1"/>
    <col min="42" max="42" width="11.140625" customWidth="1"/>
    <col min="43" max="43" width="4.5703125" customWidth="1"/>
    <col min="44" max="49" width="12" customWidth="1"/>
    <col min="50" max="50" width="11.140625" customWidth="1"/>
    <col min="51" max="51" width="4.5703125" customWidth="1"/>
  </cols>
  <sheetData>
    <row r="2" spans="2:57" s="61" customFormat="1" x14ac:dyDescent="0.25">
      <c r="B2" s="15" t="s">
        <v>90</v>
      </c>
      <c r="C2" s="15"/>
      <c r="D2" s="15"/>
      <c r="E2" s="15"/>
      <c r="F2" s="15"/>
      <c r="G2" s="15"/>
      <c r="H2" s="15"/>
      <c r="I2" s="15"/>
      <c r="J2" s="15"/>
    </row>
    <row r="3" spans="2:57" s="61" customFormat="1" ht="15.75" thickBot="1" x14ac:dyDescent="0.3">
      <c r="B3"/>
      <c r="C3"/>
      <c r="D3"/>
      <c r="E3"/>
      <c r="F3"/>
      <c r="G3"/>
      <c r="H3"/>
      <c r="I3"/>
      <c r="J3"/>
    </row>
    <row r="4" spans="2:57" s="61" customFormat="1" x14ac:dyDescent="0.25">
      <c r="B4" s="72"/>
      <c r="C4" s="73" t="s">
        <v>0</v>
      </c>
      <c r="D4" s="73" t="s">
        <v>1</v>
      </c>
      <c r="E4" s="73" t="s">
        <v>76</v>
      </c>
      <c r="F4" s="74" t="s">
        <v>66</v>
      </c>
      <c r="G4"/>
      <c r="H4"/>
      <c r="I4"/>
      <c r="J4"/>
    </row>
    <row r="5" spans="2:57" s="61" customFormat="1" x14ac:dyDescent="0.25">
      <c r="B5" s="76" t="s">
        <v>117</v>
      </c>
      <c r="C5" s="78">
        <f>SUMIF($E$12:$E$56,C4,$G$12:$G$56)</f>
        <v>400</v>
      </c>
      <c r="D5" s="78">
        <f t="shared" ref="D5" si="0">SUMIF($E$12:$E$56,D4,$G$12:$G$56)</f>
        <v>700</v>
      </c>
      <c r="E5" s="78">
        <f>SUMIF($E$12:$E$56,E4,$G$12:$G$56)</f>
        <v>350</v>
      </c>
      <c r="F5" s="49">
        <f>SUM(C5:E5)</f>
        <v>1450</v>
      </c>
      <c r="G5"/>
      <c r="H5"/>
      <c r="I5"/>
      <c r="J5"/>
    </row>
    <row r="6" spans="2:57" s="61" customFormat="1" x14ac:dyDescent="0.25">
      <c r="B6" s="76" t="s">
        <v>65</v>
      </c>
      <c r="C6" s="36">
        <f>+'Market information'!C52</f>
        <v>400</v>
      </c>
      <c r="D6" s="36">
        <f>'Market information'!C53</f>
        <v>500</v>
      </c>
      <c r="E6" s="36">
        <f>'Market information'!C54</f>
        <v>300</v>
      </c>
      <c r="F6" s="49">
        <f>SUM(C6:E6)</f>
        <v>1200</v>
      </c>
      <c r="G6"/>
      <c r="H6"/>
      <c r="I6"/>
      <c r="J6"/>
    </row>
    <row r="7" spans="2:57" s="61" customFormat="1" x14ac:dyDescent="0.25">
      <c r="B7" s="76" t="s">
        <v>119</v>
      </c>
      <c r="C7" s="36">
        <f>C6-SUMIF($E$12:$E$56,C4,$I$12:$I$56)</f>
        <v>0</v>
      </c>
      <c r="D7" s="36">
        <f>D6-SUMIF($E$12:$E$56,D4,$I$12:$I$56)</f>
        <v>0</v>
      </c>
      <c r="E7" s="36">
        <f>E6-SUMIF($E$12:$E$56,E4,$I$12:$I$56)</f>
        <v>0</v>
      </c>
      <c r="F7" s="49">
        <f>SUM(C7:E7)</f>
        <v>0</v>
      </c>
      <c r="G7"/>
      <c r="H7"/>
      <c r="I7"/>
      <c r="J7"/>
      <c r="K7"/>
    </row>
    <row r="8" spans="2:57" s="61" customFormat="1" ht="15.75" thickBot="1" x14ac:dyDescent="0.3">
      <c r="B8" s="77" t="s">
        <v>120</v>
      </c>
      <c r="C8" s="58">
        <f>SUMIF($E$12:$E$56,C4,$J$12:$J$56)</f>
        <v>547500</v>
      </c>
      <c r="D8" s="58">
        <f>SUMIF($E$12:$E$56,D4,$J$12:$J$56)</f>
        <v>545000</v>
      </c>
      <c r="E8" s="58">
        <f>SUMIF($E$12:$E$56,E4,$J$12:$J$56)</f>
        <v>310000</v>
      </c>
      <c r="F8" s="59">
        <f>SUM(C8:E8)</f>
        <v>1402500</v>
      </c>
      <c r="G8"/>
      <c r="H8"/>
      <c r="I8"/>
      <c r="J8"/>
      <c r="K8"/>
    </row>
    <row r="10" spans="2:57" ht="15.75" thickBot="1" x14ac:dyDescent="0.3">
      <c r="B10" t="s">
        <v>148</v>
      </c>
    </row>
    <row r="11" spans="2:57" x14ac:dyDescent="0.25">
      <c r="B11" s="63" t="s">
        <v>88</v>
      </c>
      <c r="C11" s="64" t="s">
        <v>71</v>
      </c>
      <c r="D11" s="64" t="s">
        <v>70</v>
      </c>
      <c r="E11" s="64" t="s">
        <v>89</v>
      </c>
      <c r="F11" s="64" t="s">
        <v>116</v>
      </c>
      <c r="G11" s="64" t="s">
        <v>27</v>
      </c>
      <c r="H11" s="64" t="s">
        <v>6</v>
      </c>
      <c r="I11" s="64" t="s">
        <v>163</v>
      </c>
      <c r="J11" s="64" t="s">
        <v>75</v>
      </c>
      <c r="K11" s="64" t="s">
        <v>164</v>
      </c>
      <c r="L11" s="65" t="s">
        <v>75</v>
      </c>
      <c r="AZ11" s="62"/>
      <c r="BA11" s="62"/>
      <c r="BB11" s="62"/>
      <c r="BC11" s="62"/>
      <c r="BD11" s="62"/>
      <c r="BE11" s="62"/>
    </row>
    <row r="12" spans="2:57" x14ac:dyDescent="0.25">
      <c r="B12" s="79">
        <v>1</v>
      </c>
      <c r="C12" s="80" t="s">
        <v>37</v>
      </c>
      <c r="D12" s="80" t="s">
        <v>0</v>
      </c>
      <c r="E12" s="80">
        <f>'I-Team1'!$C$21</f>
        <v>0</v>
      </c>
      <c r="F12" s="80" t="str">
        <f t="shared" ref="F12:F56" si="1">CONCATENATE(B12," - ",C12," - ",E12)</f>
        <v>1 - EU1 - 0</v>
      </c>
      <c r="G12" s="80">
        <f>'I-Team1'!F21</f>
        <v>0</v>
      </c>
      <c r="H12" s="80">
        <f>'I-Team1'!F22</f>
        <v>0</v>
      </c>
      <c r="I12" s="80"/>
      <c r="J12" s="80">
        <f t="shared" ref="J12:J56" si="2">+H12*I12</f>
        <v>0</v>
      </c>
      <c r="K12" s="80">
        <f t="shared" ref="K12:K56" si="3">I12</f>
        <v>0</v>
      </c>
      <c r="L12" s="81">
        <f t="shared" ref="L12:L56" si="4">+H12*K12</f>
        <v>0</v>
      </c>
    </row>
    <row r="13" spans="2:57" x14ac:dyDescent="0.25">
      <c r="B13" s="79">
        <v>1</v>
      </c>
      <c r="C13" s="80" t="s">
        <v>42</v>
      </c>
      <c r="D13" s="80" t="s">
        <v>1</v>
      </c>
      <c r="E13" s="80">
        <f>'I-Team1'!$C$61</f>
        <v>0</v>
      </c>
      <c r="F13" s="80" t="str">
        <f t="shared" si="1"/>
        <v>1 - NA3 - 0</v>
      </c>
      <c r="G13" s="80">
        <f>'I-Team1'!F61</f>
        <v>0</v>
      </c>
      <c r="H13" s="80">
        <f>'I-Team1'!F62</f>
        <v>0</v>
      </c>
      <c r="I13" s="80"/>
      <c r="J13" s="80">
        <f t="shared" si="2"/>
        <v>0</v>
      </c>
      <c r="K13" s="80">
        <f t="shared" si="3"/>
        <v>0</v>
      </c>
      <c r="L13" s="81">
        <f t="shared" si="4"/>
        <v>0</v>
      </c>
    </row>
    <row r="14" spans="2:57" x14ac:dyDescent="0.25">
      <c r="B14" s="79">
        <v>1</v>
      </c>
      <c r="C14" s="80" t="s">
        <v>43</v>
      </c>
      <c r="D14" s="80" t="s">
        <v>1</v>
      </c>
      <c r="E14" s="80">
        <f>'I-Team1'!$C$101</f>
        <v>0</v>
      </c>
      <c r="F14" s="80" t="str">
        <f t="shared" si="1"/>
        <v>1 - NA4 - 0</v>
      </c>
      <c r="G14" s="80">
        <f>'I-Team1'!F101</f>
        <v>0</v>
      </c>
      <c r="H14" s="80">
        <f>'I-Team1'!F102</f>
        <v>0</v>
      </c>
      <c r="I14" s="80"/>
      <c r="J14" s="80">
        <f t="shared" si="2"/>
        <v>0</v>
      </c>
      <c r="K14" s="80">
        <f t="shared" si="3"/>
        <v>0</v>
      </c>
      <c r="L14" s="81">
        <f t="shared" si="4"/>
        <v>0</v>
      </c>
      <c r="M14" s="40"/>
    </row>
    <row r="15" spans="2:57" x14ac:dyDescent="0.25">
      <c r="B15" s="79">
        <v>1</v>
      </c>
      <c r="C15" s="80" t="s">
        <v>50</v>
      </c>
      <c r="D15" s="80" t="s">
        <v>76</v>
      </c>
      <c r="E15" s="80">
        <f>'I-Team1'!$C$136</f>
        <v>0</v>
      </c>
      <c r="F15" s="80" t="str">
        <f t="shared" si="1"/>
        <v>1 - CH5 - 0</v>
      </c>
      <c r="G15" s="80">
        <f>'I-Team1'!F136</f>
        <v>0</v>
      </c>
      <c r="H15" s="80">
        <f>'I-Team1'!F137</f>
        <v>0</v>
      </c>
      <c r="I15" s="80"/>
      <c r="J15" s="80">
        <f t="shared" si="2"/>
        <v>0</v>
      </c>
      <c r="K15" s="80">
        <f t="shared" si="3"/>
        <v>0</v>
      </c>
      <c r="L15" s="81">
        <f t="shared" si="4"/>
        <v>0</v>
      </c>
      <c r="M15" s="40"/>
    </row>
    <row r="16" spans="2:57" x14ac:dyDescent="0.25">
      <c r="B16" s="79">
        <v>1</v>
      </c>
      <c r="C16" s="80" t="s">
        <v>50</v>
      </c>
      <c r="D16" s="80" t="s">
        <v>76</v>
      </c>
      <c r="E16" s="80">
        <f>'I-Team1'!$C$141</f>
        <v>0</v>
      </c>
      <c r="F16" s="80" t="str">
        <f t="shared" si="1"/>
        <v>1 - CH5 - 0</v>
      </c>
      <c r="G16" s="80">
        <f>'I-Team1'!F141</f>
        <v>0</v>
      </c>
      <c r="H16" s="80">
        <f>'I-Team1'!F142</f>
        <v>0</v>
      </c>
      <c r="I16" s="80"/>
      <c r="J16" s="80">
        <f t="shared" si="2"/>
        <v>0</v>
      </c>
      <c r="K16" s="80">
        <f t="shared" si="3"/>
        <v>0</v>
      </c>
      <c r="L16" s="81">
        <f t="shared" si="4"/>
        <v>0</v>
      </c>
      <c r="M16" s="40"/>
    </row>
    <row r="17" spans="2:13" x14ac:dyDescent="0.25">
      <c r="B17" s="79">
        <v>2</v>
      </c>
      <c r="C17" s="80" t="s">
        <v>40</v>
      </c>
      <c r="D17" s="80" t="s">
        <v>1</v>
      </c>
      <c r="E17" s="80">
        <f>'I-Team2'!$C$61</f>
        <v>0</v>
      </c>
      <c r="F17" s="80" t="str">
        <f t="shared" si="1"/>
        <v>2 - NA1 - 0</v>
      </c>
      <c r="G17" s="80">
        <f>'I-Team2'!F61</f>
        <v>0</v>
      </c>
      <c r="H17" s="80">
        <f>'I-Team2'!F62</f>
        <v>0</v>
      </c>
      <c r="I17" s="80"/>
      <c r="J17" s="80">
        <f t="shared" si="2"/>
        <v>0</v>
      </c>
      <c r="K17" s="80">
        <f t="shared" si="3"/>
        <v>0</v>
      </c>
      <c r="L17" s="81">
        <f t="shared" si="4"/>
        <v>0</v>
      </c>
      <c r="M17" s="40"/>
    </row>
    <row r="18" spans="2:13" x14ac:dyDescent="0.25">
      <c r="B18" s="79">
        <v>2</v>
      </c>
      <c r="C18" s="80" t="s">
        <v>44</v>
      </c>
      <c r="D18" s="80" t="s">
        <v>1</v>
      </c>
      <c r="E18" s="80">
        <f>'I-Team2'!$C$101</f>
        <v>0</v>
      </c>
      <c r="F18" s="80" t="str">
        <f t="shared" si="1"/>
        <v>2 - NA5 - 0</v>
      </c>
      <c r="G18" s="80">
        <f>'I-Team2'!F101</f>
        <v>0</v>
      </c>
      <c r="H18" s="80">
        <f>'I-Team2'!F102</f>
        <v>0</v>
      </c>
      <c r="I18" s="80"/>
      <c r="J18" s="80">
        <f t="shared" si="2"/>
        <v>0</v>
      </c>
      <c r="K18" s="80">
        <f t="shared" si="3"/>
        <v>0</v>
      </c>
      <c r="L18" s="81">
        <f t="shared" si="4"/>
        <v>0</v>
      </c>
      <c r="M18" s="40"/>
    </row>
    <row r="19" spans="2:13" x14ac:dyDescent="0.25">
      <c r="B19" s="79">
        <v>2</v>
      </c>
      <c r="C19" s="80" t="s">
        <v>38</v>
      </c>
      <c r="D19" s="80" t="s">
        <v>0</v>
      </c>
      <c r="E19" s="80">
        <f>'I-Team2'!$C$16</f>
        <v>0</v>
      </c>
      <c r="F19" s="80" t="str">
        <f t="shared" si="1"/>
        <v>2 - EU2 - 0</v>
      </c>
      <c r="G19" s="80">
        <f>'I-Team2'!F16</f>
        <v>0</v>
      </c>
      <c r="H19" s="80">
        <f>'I-Team2'!F17</f>
        <v>0</v>
      </c>
      <c r="I19" s="80"/>
      <c r="J19" s="80">
        <f t="shared" si="2"/>
        <v>0</v>
      </c>
      <c r="K19" s="80">
        <f t="shared" si="3"/>
        <v>0</v>
      </c>
      <c r="L19" s="81">
        <f t="shared" si="4"/>
        <v>0</v>
      </c>
      <c r="M19" s="40"/>
    </row>
    <row r="20" spans="2:13" x14ac:dyDescent="0.25">
      <c r="B20" s="79">
        <v>2</v>
      </c>
      <c r="C20" s="80" t="s">
        <v>38</v>
      </c>
      <c r="D20" s="80" t="s">
        <v>0</v>
      </c>
      <c r="E20" s="80">
        <f>'I-Team2'!$C$21</f>
        <v>0</v>
      </c>
      <c r="F20" s="80" t="str">
        <f t="shared" si="1"/>
        <v>2 - EU2 - 0</v>
      </c>
      <c r="G20" s="80">
        <f>'I-Team2'!F21</f>
        <v>0</v>
      </c>
      <c r="H20" s="80">
        <f>'I-Team2'!F22</f>
        <v>0</v>
      </c>
      <c r="I20" s="80"/>
      <c r="J20" s="80">
        <f t="shared" si="2"/>
        <v>0</v>
      </c>
      <c r="K20" s="80">
        <f t="shared" si="3"/>
        <v>0</v>
      </c>
      <c r="L20" s="81">
        <f t="shared" si="4"/>
        <v>0</v>
      </c>
      <c r="M20" s="40"/>
    </row>
    <row r="21" spans="2:13" x14ac:dyDescent="0.25">
      <c r="B21" s="79">
        <v>2</v>
      </c>
      <c r="C21" s="80" t="s">
        <v>48</v>
      </c>
      <c r="D21" s="80" t="s">
        <v>76</v>
      </c>
      <c r="E21" s="80">
        <f>'I-Team2'!$C$141</f>
        <v>0</v>
      </c>
      <c r="F21" s="80" t="str">
        <f t="shared" si="1"/>
        <v>2 - CH3 - 0</v>
      </c>
      <c r="G21" s="80">
        <f>'I-Team2'!F141</f>
        <v>0</v>
      </c>
      <c r="H21" s="80">
        <f>'I-Team2'!F142</f>
        <v>0</v>
      </c>
      <c r="I21" s="80"/>
      <c r="J21" s="80">
        <f t="shared" si="2"/>
        <v>0</v>
      </c>
      <c r="K21" s="80">
        <f t="shared" si="3"/>
        <v>0</v>
      </c>
      <c r="L21" s="81">
        <f t="shared" si="4"/>
        <v>0</v>
      </c>
      <c r="M21" s="40"/>
    </row>
    <row r="22" spans="2:13" x14ac:dyDescent="0.25">
      <c r="B22" s="79">
        <v>3</v>
      </c>
      <c r="C22" s="80" t="s">
        <v>41</v>
      </c>
      <c r="D22" s="80" t="s">
        <v>1</v>
      </c>
      <c r="E22" s="80">
        <f>'I-Team3'!$C$61</f>
        <v>0</v>
      </c>
      <c r="F22" s="80" t="str">
        <f t="shared" si="1"/>
        <v>3 - NA2 - 0</v>
      </c>
      <c r="G22" s="80">
        <f>'I-Team3'!F61</f>
        <v>0</v>
      </c>
      <c r="H22" s="80">
        <f>'I-Team3'!F62</f>
        <v>0</v>
      </c>
      <c r="I22" s="80"/>
      <c r="J22" s="80">
        <f t="shared" si="2"/>
        <v>0</v>
      </c>
      <c r="K22" s="80">
        <f t="shared" si="3"/>
        <v>0</v>
      </c>
      <c r="L22" s="81">
        <f t="shared" si="4"/>
        <v>0</v>
      </c>
      <c r="M22" s="40"/>
    </row>
    <row r="23" spans="2:13" x14ac:dyDescent="0.25">
      <c r="B23" s="79">
        <v>3</v>
      </c>
      <c r="C23" s="80" t="s">
        <v>45</v>
      </c>
      <c r="D23" s="80" t="s">
        <v>1</v>
      </c>
      <c r="E23" s="80">
        <f>'I-Team3'!$C$96</f>
        <v>0</v>
      </c>
      <c r="F23" s="80" t="str">
        <f t="shared" si="1"/>
        <v>3 - NA6 - 0</v>
      </c>
      <c r="G23" s="80">
        <f>'I-Team3'!F96</f>
        <v>0</v>
      </c>
      <c r="H23" s="80">
        <f>'I-Team3'!F97</f>
        <v>0</v>
      </c>
      <c r="I23" s="80"/>
      <c r="J23" s="80">
        <f t="shared" si="2"/>
        <v>0</v>
      </c>
      <c r="K23" s="80">
        <f t="shared" si="3"/>
        <v>0</v>
      </c>
      <c r="L23" s="81">
        <f t="shared" si="4"/>
        <v>0</v>
      </c>
      <c r="M23" s="40"/>
    </row>
    <row r="24" spans="2:13" x14ac:dyDescent="0.25">
      <c r="B24" s="79">
        <v>3</v>
      </c>
      <c r="C24" s="80" t="s">
        <v>45</v>
      </c>
      <c r="D24" s="80" t="s">
        <v>1</v>
      </c>
      <c r="E24" s="80">
        <f>'I-Team3'!$C$101</f>
        <v>0</v>
      </c>
      <c r="F24" s="80" t="str">
        <f t="shared" si="1"/>
        <v>3 - NA6 - 0</v>
      </c>
      <c r="G24" s="80">
        <f>'I-Team3'!F101</f>
        <v>0</v>
      </c>
      <c r="H24" s="80">
        <f>'I-Team3'!F102</f>
        <v>0</v>
      </c>
      <c r="I24" s="80"/>
      <c r="J24" s="80">
        <f t="shared" si="2"/>
        <v>0</v>
      </c>
      <c r="K24" s="80">
        <f t="shared" si="3"/>
        <v>0</v>
      </c>
      <c r="L24" s="81">
        <f t="shared" si="4"/>
        <v>0</v>
      </c>
      <c r="M24" s="40"/>
    </row>
    <row r="25" spans="2:13" x14ac:dyDescent="0.25">
      <c r="B25" s="79">
        <v>3</v>
      </c>
      <c r="C25" s="80" t="s">
        <v>39</v>
      </c>
      <c r="D25" s="80" t="s">
        <v>0</v>
      </c>
      <c r="E25" s="80">
        <f>'I-Team3'!$C$16</f>
        <v>0</v>
      </c>
      <c r="F25" s="80" t="str">
        <f t="shared" si="1"/>
        <v>3 - EU3 - 0</v>
      </c>
      <c r="G25" s="80">
        <f>'I-Team3'!F16</f>
        <v>0</v>
      </c>
      <c r="H25" s="80">
        <f>'I-Team3'!F17</f>
        <v>0</v>
      </c>
      <c r="I25" s="80"/>
      <c r="J25" s="80">
        <f t="shared" si="2"/>
        <v>0</v>
      </c>
      <c r="K25" s="80">
        <f t="shared" si="3"/>
        <v>0</v>
      </c>
      <c r="L25" s="81">
        <f t="shared" si="4"/>
        <v>0</v>
      </c>
      <c r="M25" s="40"/>
    </row>
    <row r="26" spans="2:13" x14ac:dyDescent="0.25">
      <c r="B26" s="79">
        <v>3</v>
      </c>
      <c r="C26" s="80" t="s">
        <v>39</v>
      </c>
      <c r="D26" s="80" t="s">
        <v>0</v>
      </c>
      <c r="E26" s="80">
        <f>'I-Team3'!$C$21</f>
        <v>0</v>
      </c>
      <c r="F26" s="80" t="str">
        <f t="shared" si="1"/>
        <v>3 - EU3 - 0</v>
      </c>
      <c r="G26" s="80">
        <f>'I-Team3'!F21</f>
        <v>0</v>
      </c>
      <c r="H26" s="80">
        <f>'I-Team3'!F22</f>
        <v>0</v>
      </c>
      <c r="I26" s="80"/>
      <c r="J26" s="80">
        <f t="shared" si="2"/>
        <v>0</v>
      </c>
      <c r="K26" s="80">
        <f t="shared" si="3"/>
        <v>0</v>
      </c>
      <c r="L26" s="81">
        <f t="shared" si="4"/>
        <v>0</v>
      </c>
      <c r="M26" s="40"/>
    </row>
    <row r="27" spans="2:13" x14ac:dyDescent="0.25">
      <c r="B27" s="79">
        <v>3</v>
      </c>
      <c r="C27" s="80" t="s">
        <v>46</v>
      </c>
      <c r="D27" s="80" t="s">
        <v>76</v>
      </c>
      <c r="E27" s="80">
        <f>'I-Team3'!$C$136</f>
        <v>0</v>
      </c>
      <c r="F27" s="80" t="str">
        <f t="shared" si="1"/>
        <v>3 - CH1 - 0</v>
      </c>
      <c r="G27" s="80">
        <f>'I-Team3'!F136</f>
        <v>0</v>
      </c>
      <c r="H27" s="80">
        <f>'I-Team3'!F137</f>
        <v>0</v>
      </c>
      <c r="I27" s="80"/>
      <c r="J27" s="80">
        <f t="shared" si="2"/>
        <v>0</v>
      </c>
      <c r="K27" s="80">
        <f t="shared" si="3"/>
        <v>0</v>
      </c>
      <c r="L27" s="81">
        <f t="shared" si="4"/>
        <v>0</v>
      </c>
      <c r="M27" s="40"/>
    </row>
    <row r="28" spans="2:13" x14ac:dyDescent="0.25">
      <c r="B28" s="79">
        <v>3</v>
      </c>
      <c r="C28" s="80" t="s">
        <v>46</v>
      </c>
      <c r="D28" s="80" t="s">
        <v>76</v>
      </c>
      <c r="E28" s="80">
        <f>'I-Team3'!$C$141</f>
        <v>0</v>
      </c>
      <c r="F28" s="80" t="str">
        <f t="shared" si="1"/>
        <v>3 - CH1 - 0</v>
      </c>
      <c r="G28" s="80">
        <f>'I-Team3'!F141</f>
        <v>0</v>
      </c>
      <c r="H28" s="80">
        <f>'I-Team3'!F142</f>
        <v>0</v>
      </c>
      <c r="I28" s="80"/>
      <c r="J28" s="80">
        <f t="shared" si="2"/>
        <v>0</v>
      </c>
      <c r="K28" s="80">
        <f t="shared" si="3"/>
        <v>0</v>
      </c>
      <c r="L28" s="81">
        <f t="shared" si="4"/>
        <v>0</v>
      </c>
      <c r="M28" s="40"/>
    </row>
    <row r="29" spans="2:13" x14ac:dyDescent="0.25">
      <c r="B29" s="79">
        <v>4</v>
      </c>
      <c r="C29" s="80" t="s">
        <v>47</v>
      </c>
      <c r="D29" s="80" t="s">
        <v>76</v>
      </c>
      <c r="E29" s="80">
        <f>'I-Team4'!$C$16</f>
        <v>0</v>
      </c>
      <c r="F29" s="80" t="str">
        <f t="shared" si="1"/>
        <v>4 - CH2 - 0</v>
      </c>
      <c r="G29" s="80">
        <f>'I-Team4'!F16</f>
        <v>0</v>
      </c>
      <c r="H29" s="80">
        <f>'I-Team4'!F17</f>
        <v>0</v>
      </c>
      <c r="I29" s="80"/>
      <c r="J29" s="80">
        <f t="shared" si="2"/>
        <v>0</v>
      </c>
      <c r="K29" s="80">
        <f t="shared" si="3"/>
        <v>0</v>
      </c>
      <c r="L29" s="81">
        <f t="shared" si="4"/>
        <v>0</v>
      </c>
      <c r="M29" s="40"/>
    </row>
    <row r="30" spans="2:13" x14ac:dyDescent="0.25">
      <c r="B30" s="79">
        <v>4</v>
      </c>
      <c r="C30" s="80" t="s">
        <v>47</v>
      </c>
      <c r="D30" s="80" t="s">
        <v>76</v>
      </c>
      <c r="E30" s="80">
        <f>'I-Team4'!$C$21</f>
        <v>0</v>
      </c>
      <c r="F30" s="80" t="str">
        <f t="shared" si="1"/>
        <v>4 - CH2 - 0</v>
      </c>
      <c r="G30" s="80">
        <f>'I-Team4'!F21</f>
        <v>0</v>
      </c>
      <c r="H30" s="80">
        <f>'I-Team4'!F22</f>
        <v>0</v>
      </c>
      <c r="I30" s="80"/>
      <c r="J30" s="80">
        <f t="shared" si="2"/>
        <v>0</v>
      </c>
      <c r="K30" s="80">
        <f t="shared" si="3"/>
        <v>0</v>
      </c>
      <c r="L30" s="81">
        <f t="shared" si="4"/>
        <v>0</v>
      </c>
      <c r="M30" s="40"/>
    </row>
    <row r="31" spans="2:13" x14ac:dyDescent="0.25">
      <c r="B31" s="79">
        <v>4</v>
      </c>
      <c r="C31" s="80" t="s">
        <v>49</v>
      </c>
      <c r="D31" s="80" t="s">
        <v>76</v>
      </c>
      <c r="E31" s="80">
        <f>'I-Team4'!$C$61</f>
        <v>0</v>
      </c>
      <c r="F31" s="80" t="str">
        <f t="shared" si="1"/>
        <v>4 - CH4 - 0</v>
      </c>
      <c r="G31" s="80">
        <f>'I-Team4'!F61</f>
        <v>0</v>
      </c>
      <c r="H31" s="80">
        <f>'I-Team4'!F62</f>
        <v>0</v>
      </c>
      <c r="I31" s="80"/>
      <c r="J31" s="80">
        <f t="shared" si="2"/>
        <v>0</v>
      </c>
      <c r="K31" s="80">
        <f t="shared" si="3"/>
        <v>0</v>
      </c>
      <c r="L31" s="81">
        <f t="shared" si="4"/>
        <v>0</v>
      </c>
      <c r="M31" s="40"/>
    </row>
    <row r="32" spans="2:13" x14ac:dyDescent="0.25">
      <c r="B32" s="79">
        <v>4</v>
      </c>
      <c r="C32" s="80" t="s">
        <v>87</v>
      </c>
      <c r="D32" s="80" t="s">
        <v>76</v>
      </c>
      <c r="E32" s="80">
        <f>'I-Team4'!$C$101</f>
        <v>0</v>
      </c>
      <c r="F32" s="80" t="str">
        <f t="shared" si="1"/>
        <v>4 - CH6 - 0</v>
      </c>
      <c r="G32" s="80">
        <f>'I-Team4'!F101</f>
        <v>0</v>
      </c>
      <c r="H32" s="80">
        <f>'I-Team4'!F102</f>
        <v>0</v>
      </c>
      <c r="I32" s="80"/>
      <c r="J32" s="80">
        <f t="shared" si="2"/>
        <v>0</v>
      </c>
      <c r="K32" s="80">
        <f t="shared" si="3"/>
        <v>0</v>
      </c>
      <c r="L32" s="81">
        <f t="shared" si="4"/>
        <v>0</v>
      </c>
      <c r="M32" s="40"/>
    </row>
    <row r="33" spans="2:13" x14ac:dyDescent="0.25">
      <c r="B33" s="79">
        <v>1</v>
      </c>
      <c r="C33" s="80" t="s">
        <v>50</v>
      </c>
      <c r="D33" s="80" t="s">
        <v>76</v>
      </c>
      <c r="E33" s="80" t="str">
        <f>'I-Team1'!$C$131</f>
        <v>CH</v>
      </c>
      <c r="F33" s="80" t="str">
        <f t="shared" si="1"/>
        <v>1 - CH5 - CH</v>
      </c>
      <c r="G33" s="80">
        <f>'I-Team1'!F131</f>
        <v>0</v>
      </c>
      <c r="H33" s="80">
        <f>'I-Team1'!F132</f>
        <v>0</v>
      </c>
      <c r="I33" s="80"/>
      <c r="J33" s="80">
        <f t="shared" si="2"/>
        <v>0</v>
      </c>
      <c r="K33" s="80">
        <f t="shared" si="3"/>
        <v>0</v>
      </c>
      <c r="L33" s="81">
        <f t="shared" si="4"/>
        <v>0</v>
      </c>
      <c r="M33" s="40"/>
    </row>
    <row r="34" spans="2:13" x14ac:dyDescent="0.25">
      <c r="B34" s="79">
        <v>4</v>
      </c>
      <c r="C34" s="80" t="s">
        <v>47</v>
      </c>
      <c r="D34" s="80" t="s">
        <v>76</v>
      </c>
      <c r="E34" s="80" t="str">
        <f>'I-Team4'!$C$11</f>
        <v>CH</v>
      </c>
      <c r="F34" s="80" t="str">
        <f t="shared" si="1"/>
        <v>4 - CH2 - CH</v>
      </c>
      <c r="G34" s="80">
        <f>'I-Team4'!F11</f>
        <v>100</v>
      </c>
      <c r="H34" s="80">
        <f>'I-Team4'!F12</f>
        <v>900</v>
      </c>
      <c r="I34" s="80">
        <v>100</v>
      </c>
      <c r="J34" s="80">
        <f t="shared" si="2"/>
        <v>90000</v>
      </c>
      <c r="K34" s="80">
        <f t="shared" si="3"/>
        <v>100</v>
      </c>
      <c r="L34" s="81">
        <f t="shared" si="4"/>
        <v>90000</v>
      </c>
      <c r="M34" s="40"/>
    </row>
    <row r="35" spans="2:13" x14ac:dyDescent="0.25">
      <c r="B35" s="79">
        <v>2</v>
      </c>
      <c r="C35" s="80" t="s">
        <v>48</v>
      </c>
      <c r="D35" s="80" t="s">
        <v>76</v>
      </c>
      <c r="E35" s="80" t="str">
        <f>'I-Team2'!$C$131</f>
        <v>CH</v>
      </c>
      <c r="F35" s="80" t="str">
        <f t="shared" si="1"/>
        <v>2 - CH3 - CH</v>
      </c>
      <c r="G35" s="80">
        <f>'I-Team2'!F131</f>
        <v>50</v>
      </c>
      <c r="H35" s="80">
        <f>'I-Team2'!F132</f>
        <v>1100</v>
      </c>
      <c r="I35" s="80">
        <v>40</v>
      </c>
      <c r="J35" s="80">
        <f t="shared" si="2"/>
        <v>44000</v>
      </c>
      <c r="K35" s="80">
        <f t="shared" si="3"/>
        <v>40</v>
      </c>
      <c r="L35" s="81">
        <f t="shared" si="4"/>
        <v>44000</v>
      </c>
      <c r="M35" s="40"/>
    </row>
    <row r="36" spans="2:13" x14ac:dyDescent="0.25">
      <c r="B36" s="79">
        <v>3</v>
      </c>
      <c r="C36" s="80" t="s">
        <v>46</v>
      </c>
      <c r="D36" s="80" t="s">
        <v>76</v>
      </c>
      <c r="E36" s="80" t="str">
        <f>'I-Team3'!$C$131</f>
        <v>CH</v>
      </c>
      <c r="F36" s="80" t="str">
        <f t="shared" si="1"/>
        <v>3 - CH1 - CH</v>
      </c>
      <c r="G36" s="80">
        <f>'I-Team3'!F131</f>
        <v>100</v>
      </c>
      <c r="H36" s="80">
        <f>'I-Team3'!F132</f>
        <v>1100</v>
      </c>
      <c r="I36" s="80">
        <v>80</v>
      </c>
      <c r="J36" s="80">
        <f t="shared" si="2"/>
        <v>88000</v>
      </c>
      <c r="K36" s="80">
        <f t="shared" si="3"/>
        <v>80</v>
      </c>
      <c r="L36" s="81">
        <f t="shared" si="4"/>
        <v>88000</v>
      </c>
      <c r="M36" s="40"/>
    </row>
    <row r="37" spans="2:13" x14ac:dyDescent="0.25">
      <c r="B37" s="79">
        <v>4</v>
      </c>
      <c r="C37" s="80" t="s">
        <v>49</v>
      </c>
      <c r="D37" s="80" t="s">
        <v>76</v>
      </c>
      <c r="E37" s="80" t="str">
        <f>'I-Team4'!$C$51</f>
        <v>CH</v>
      </c>
      <c r="F37" s="80" t="str">
        <f t="shared" si="1"/>
        <v>4 - CH4 - CH</v>
      </c>
      <c r="G37" s="80">
        <f>'I-Team4'!F51</f>
        <v>100</v>
      </c>
      <c r="H37" s="80">
        <f>'I-Team4'!F52</f>
        <v>1100</v>
      </c>
      <c r="I37" s="80">
        <v>80</v>
      </c>
      <c r="J37" s="80">
        <f t="shared" si="2"/>
        <v>88000</v>
      </c>
      <c r="K37" s="80">
        <f t="shared" si="3"/>
        <v>80</v>
      </c>
      <c r="L37" s="81">
        <f t="shared" si="4"/>
        <v>88000</v>
      </c>
      <c r="M37" s="40"/>
    </row>
    <row r="38" spans="2:13" x14ac:dyDescent="0.25">
      <c r="B38" s="79">
        <v>1</v>
      </c>
      <c r="C38" s="80" t="s">
        <v>42</v>
      </c>
      <c r="D38" s="80" t="s">
        <v>1</v>
      </c>
      <c r="E38" s="80" t="str">
        <f>'I-Team1'!$C$56</f>
        <v>EU</v>
      </c>
      <c r="F38" s="80" t="str">
        <f t="shared" si="1"/>
        <v>1 - NA3 - EU</v>
      </c>
      <c r="G38" s="80">
        <f>'I-Team1'!F56</f>
        <v>0</v>
      </c>
      <c r="H38" s="80">
        <f>'I-Team1'!F57</f>
        <v>0</v>
      </c>
      <c r="I38" s="80"/>
      <c r="J38" s="80">
        <f t="shared" si="2"/>
        <v>0</v>
      </c>
      <c r="K38" s="80">
        <f t="shared" si="3"/>
        <v>0</v>
      </c>
      <c r="L38" s="81">
        <f t="shared" si="4"/>
        <v>0</v>
      </c>
      <c r="M38" s="40"/>
    </row>
    <row r="39" spans="2:13" x14ac:dyDescent="0.25">
      <c r="B39" s="79">
        <v>1</v>
      </c>
      <c r="C39" s="80" t="s">
        <v>43</v>
      </c>
      <c r="D39" s="80" t="s">
        <v>1</v>
      </c>
      <c r="E39" s="80" t="str">
        <f>'I-Team1'!$C$96</f>
        <v>EU</v>
      </c>
      <c r="F39" s="80" t="str">
        <f t="shared" si="1"/>
        <v>1 - NA4 - EU</v>
      </c>
      <c r="G39" s="80">
        <f>'I-Team1'!F96</f>
        <v>0</v>
      </c>
      <c r="H39" s="80">
        <f>'I-Team1'!F97</f>
        <v>0</v>
      </c>
      <c r="I39" s="80"/>
      <c r="J39" s="80">
        <f t="shared" si="2"/>
        <v>0</v>
      </c>
      <c r="K39" s="80">
        <f t="shared" si="3"/>
        <v>0</v>
      </c>
      <c r="L39" s="81">
        <f t="shared" si="4"/>
        <v>0</v>
      </c>
      <c r="M39" s="40"/>
    </row>
    <row r="40" spans="2:13" x14ac:dyDescent="0.25">
      <c r="B40" s="79">
        <v>2</v>
      </c>
      <c r="C40" s="80" t="s">
        <v>44</v>
      </c>
      <c r="D40" s="80" t="s">
        <v>1</v>
      </c>
      <c r="E40" s="80" t="str">
        <f>'I-Team2'!$C$96</f>
        <v>EU</v>
      </c>
      <c r="F40" s="80" t="str">
        <f t="shared" si="1"/>
        <v>2 - NA5 - EU</v>
      </c>
      <c r="G40" s="80">
        <f>'I-Team2'!F96</f>
        <v>0</v>
      </c>
      <c r="H40" s="80">
        <f>'I-Team2'!F97</f>
        <v>0</v>
      </c>
      <c r="I40" s="80"/>
      <c r="J40" s="80">
        <f t="shared" si="2"/>
        <v>0</v>
      </c>
      <c r="K40" s="80">
        <f t="shared" si="3"/>
        <v>0</v>
      </c>
      <c r="L40" s="81">
        <f t="shared" si="4"/>
        <v>0</v>
      </c>
      <c r="M40" s="40"/>
    </row>
    <row r="41" spans="2:13" x14ac:dyDescent="0.25">
      <c r="B41" s="79">
        <v>3</v>
      </c>
      <c r="C41" s="80" t="s">
        <v>41</v>
      </c>
      <c r="D41" s="80" t="s">
        <v>1</v>
      </c>
      <c r="E41" s="80" t="str">
        <f>'I-Team3'!$C$56</f>
        <v>EU</v>
      </c>
      <c r="F41" s="80" t="str">
        <f t="shared" si="1"/>
        <v>3 - NA2 - EU</v>
      </c>
      <c r="G41" s="80">
        <f>'I-Team3'!F56</f>
        <v>0</v>
      </c>
      <c r="H41" s="80">
        <f>'I-Team3'!F57</f>
        <v>0</v>
      </c>
      <c r="I41" s="80"/>
      <c r="J41" s="80">
        <f t="shared" si="2"/>
        <v>0</v>
      </c>
      <c r="K41" s="80">
        <f t="shared" si="3"/>
        <v>0</v>
      </c>
      <c r="L41" s="81">
        <f t="shared" si="4"/>
        <v>0</v>
      </c>
      <c r="M41" s="40"/>
    </row>
    <row r="42" spans="2:13" x14ac:dyDescent="0.25">
      <c r="B42" s="79">
        <v>4</v>
      </c>
      <c r="C42" s="80" t="s">
        <v>87</v>
      </c>
      <c r="D42" s="80" t="s">
        <v>76</v>
      </c>
      <c r="E42" s="80" t="str">
        <f>'I-Team4'!$C$91</f>
        <v>EU</v>
      </c>
      <c r="F42" s="80" t="str">
        <f t="shared" si="1"/>
        <v>4 - CH6 - EU</v>
      </c>
      <c r="G42" s="80">
        <f>'I-Team4'!F91</f>
        <v>0</v>
      </c>
      <c r="H42" s="80">
        <f>'I-Team4'!F92</f>
        <v>0</v>
      </c>
      <c r="I42" s="80"/>
      <c r="J42" s="80">
        <f t="shared" si="2"/>
        <v>0</v>
      </c>
      <c r="K42" s="80">
        <f t="shared" si="3"/>
        <v>0</v>
      </c>
      <c r="L42" s="81">
        <f t="shared" si="4"/>
        <v>0</v>
      </c>
      <c r="M42" s="40"/>
    </row>
    <row r="43" spans="2:13" x14ac:dyDescent="0.25">
      <c r="B43" s="79">
        <v>2</v>
      </c>
      <c r="C43" s="80" t="s">
        <v>38</v>
      </c>
      <c r="D43" s="80" t="s">
        <v>0</v>
      </c>
      <c r="E43" s="80" t="str">
        <f>'I-Team2'!$C$11</f>
        <v>EU</v>
      </c>
      <c r="F43" s="80" t="str">
        <f t="shared" si="1"/>
        <v>2 - EU2 - EU</v>
      </c>
      <c r="G43" s="80">
        <f>'I-Team2'!F11</f>
        <v>150</v>
      </c>
      <c r="H43" s="80">
        <f>'I-Team2'!F12</f>
        <v>1200</v>
      </c>
      <c r="I43" s="80">
        <v>150</v>
      </c>
      <c r="J43" s="80">
        <f t="shared" si="2"/>
        <v>180000</v>
      </c>
      <c r="K43" s="80">
        <f t="shared" si="3"/>
        <v>150</v>
      </c>
      <c r="L43" s="81">
        <f t="shared" si="4"/>
        <v>180000</v>
      </c>
      <c r="M43" s="40"/>
    </row>
    <row r="44" spans="2:13" x14ac:dyDescent="0.25">
      <c r="B44" s="79">
        <v>2</v>
      </c>
      <c r="C44" s="80" t="s">
        <v>40</v>
      </c>
      <c r="D44" s="80" t="s">
        <v>1</v>
      </c>
      <c r="E44" s="80" t="str">
        <f>'I-Team2'!$C$56</f>
        <v>EU</v>
      </c>
      <c r="F44" s="80" t="str">
        <f t="shared" si="1"/>
        <v>2 - NA1 - EU</v>
      </c>
      <c r="G44" s="80">
        <f>'I-Team2'!F56</f>
        <v>50</v>
      </c>
      <c r="H44" s="80">
        <f>'I-Team2'!F57</f>
        <v>1300</v>
      </c>
      <c r="I44" s="80">
        <v>50</v>
      </c>
      <c r="J44" s="80">
        <f t="shared" si="2"/>
        <v>65000</v>
      </c>
      <c r="K44" s="80">
        <f t="shared" si="3"/>
        <v>50</v>
      </c>
      <c r="L44" s="81">
        <f t="shared" si="4"/>
        <v>65000</v>
      </c>
      <c r="M44" s="40"/>
    </row>
    <row r="45" spans="2:13" x14ac:dyDescent="0.25">
      <c r="B45" s="79">
        <v>3</v>
      </c>
      <c r="C45" s="80" t="s">
        <v>39</v>
      </c>
      <c r="D45" s="80" t="s">
        <v>0</v>
      </c>
      <c r="E45" s="80" t="str">
        <f>'I-Team3'!$C$11</f>
        <v>EU</v>
      </c>
      <c r="F45" s="80" t="str">
        <f t="shared" si="1"/>
        <v>3 - EU3 - EU</v>
      </c>
      <c r="G45" s="80">
        <f>'I-Team3'!F11</f>
        <v>50</v>
      </c>
      <c r="H45" s="80">
        <f>'I-Team3'!F12</f>
        <v>1400</v>
      </c>
      <c r="I45" s="80">
        <v>50</v>
      </c>
      <c r="J45" s="80">
        <f t="shared" si="2"/>
        <v>70000</v>
      </c>
      <c r="K45" s="80">
        <f t="shared" si="3"/>
        <v>50</v>
      </c>
      <c r="L45" s="81">
        <f t="shared" si="4"/>
        <v>70000</v>
      </c>
    </row>
    <row r="46" spans="2:13" x14ac:dyDescent="0.25">
      <c r="B46" s="79">
        <v>1</v>
      </c>
      <c r="C46" s="80" t="s">
        <v>37</v>
      </c>
      <c r="D46" s="80" t="s">
        <v>0</v>
      </c>
      <c r="E46" s="80" t="str">
        <f>'I-Team1'!$C$11</f>
        <v>EU</v>
      </c>
      <c r="F46" s="80" t="str">
        <f t="shared" si="1"/>
        <v>1 - EU1 - EU</v>
      </c>
      <c r="G46" s="80">
        <f>'I-Team1'!F11</f>
        <v>150</v>
      </c>
      <c r="H46" s="80">
        <f>'I-Team1'!F12</f>
        <v>1550</v>
      </c>
      <c r="I46" s="80">
        <v>150</v>
      </c>
      <c r="J46" s="80">
        <f t="shared" si="2"/>
        <v>232500</v>
      </c>
      <c r="K46" s="80">
        <f t="shared" si="3"/>
        <v>150</v>
      </c>
      <c r="L46" s="81">
        <f t="shared" si="4"/>
        <v>232500</v>
      </c>
    </row>
    <row r="47" spans="2:13" x14ac:dyDescent="0.25">
      <c r="B47" s="79">
        <v>2</v>
      </c>
      <c r="C47" s="80" t="s">
        <v>48</v>
      </c>
      <c r="D47" s="80" t="s">
        <v>76</v>
      </c>
      <c r="E47" s="80" t="str">
        <f>'I-Team2'!$C$136</f>
        <v>NA</v>
      </c>
      <c r="F47" s="80" t="str">
        <f t="shared" si="1"/>
        <v>2 - CH3 - NA</v>
      </c>
      <c r="G47" s="80">
        <f>'I-Team2'!F136</f>
        <v>0</v>
      </c>
      <c r="H47" s="80">
        <f>'I-Team2'!F137</f>
        <v>0</v>
      </c>
      <c r="I47" s="80"/>
      <c r="J47" s="80">
        <f t="shared" si="2"/>
        <v>0</v>
      </c>
      <c r="K47" s="80">
        <f t="shared" si="3"/>
        <v>0</v>
      </c>
      <c r="L47" s="81">
        <f t="shared" si="4"/>
        <v>0</v>
      </c>
    </row>
    <row r="48" spans="2:13" x14ac:dyDescent="0.25">
      <c r="B48" s="79">
        <v>4</v>
      </c>
      <c r="C48" s="80" t="s">
        <v>87</v>
      </c>
      <c r="D48" s="80" t="s">
        <v>76</v>
      </c>
      <c r="E48" s="80" t="str">
        <f>'I-Team4'!$C$96</f>
        <v>NA</v>
      </c>
      <c r="F48" s="80" t="str">
        <f t="shared" si="1"/>
        <v>4 - CH6 - NA</v>
      </c>
      <c r="G48" s="80">
        <f>'I-Team4'!F96</f>
        <v>0</v>
      </c>
      <c r="H48" s="80">
        <f>'I-Team4'!F97</f>
        <v>0</v>
      </c>
      <c r="I48" s="80"/>
      <c r="J48" s="80">
        <f t="shared" si="2"/>
        <v>0</v>
      </c>
      <c r="K48" s="80">
        <f t="shared" si="3"/>
        <v>0</v>
      </c>
      <c r="L48" s="81">
        <f t="shared" si="4"/>
        <v>0</v>
      </c>
    </row>
    <row r="49" spans="2:12" x14ac:dyDescent="0.25">
      <c r="B49" s="79">
        <v>4</v>
      </c>
      <c r="C49" s="80" t="s">
        <v>49</v>
      </c>
      <c r="D49" s="80" t="s">
        <v>76</v>
      </c>
      <c r="E49" s="80" t="str">
        <f>'I-Team4'!$C$56</f>
        <v>NA</v>
      </c>
      <c r="F49" s="80" t="str">
        <f t="shared" si="1"/>
        <v>4 - CH4 - NA</v>
      </c>
      <c r="G49" s="80">
        <f>'I-Team4'!F56</f>
        <v>0</v>
      </c>
      <c r="H49" s="80">
        <f>'I-Team4'!F57</f>
        <v>0</v>
      </c>
      <c r="I49" s="80"/>
      <c r="J49" s="80">
        <f t="shared" si="2"/>
        <v>0</v>
      </c>
      <c r="K49" s="80">
        <f t="shared" si="3"/>
        <v>0</v>
      </c>
      <c r="L49" s="81">
        <f t="shared" si="4"/>
        <v>0</v>
      </c>
    </row>
    <row r="50" spans="2:12" x14ac:dyDescent="0.25">
      <c r="B50" s="79">
        <v>3</v>
      </c>
      <c r="C50" s="80" t="s">
        <v>41</v>
      </c>
      <c r="D50" s="80" t="s">
        <v>1</v>
      </c>
      <c r="E50" s="80" t="str">
        <f>'I-Team3'!$C$51</f>
        <v>NA</v>
      </c>
      <c r="F50" s="80" t="str">
        <f t="shared" si="1"/>
        <v>3 - NA2 - NA</v>
      </c>
      <c r="G50" s="80">
        <f>'I-Team3'!F51</f>
        <v>200</v>
      </c>
      <c r="H50" s="80">
        <f>'I-Team3'!F52</f>
        <v>1000</v>
      </c>
      <c r="I50" s="80">
        <v>200</v>
      </c>
      <c r="J50" s="80">
        <f t="shared" si="2"/>
        <v>200000</v>
      </c>
      <c r="K50" s="80">
        <f t="shared" si="3"/>
        <v>200</v>
      </c>
      <c r="L50" s="81">
        <f t="shared" si="4"/>
        <v>200000</v>
      </c>
    </row>
    <row r="51" spans="2:12" x14ac:dyDescent="0.25">
      <c r="B51" s="79">
        <v>1</v>
      </c>
      <c r="C51" s="80" t="s">
        <v>42</v>
      </c>
      <c r="D51" s="80" t="s">
        <v>1</v>
      </c>
      <c r="E51" s="80" t="str">
        <f>'I-Team1'!$C$51</f>
        <v>NA</v>
      </c>
      <c r="F51" s="80" t="str">
        <f t="shared" si="1"/>
        <v>1 - NA3 - NA</v>
      </c>
      <c r="G51" s="80">
        <f>'I-Team1'!F51</f>
        <v>100</v>
      </c>
      <c r="H51" s="80">
        <f>'I-Team1'!F52</f>
        <v>1050</v>
      </c>
      <c r="I51" s="80">
        <v>100</v>
      </c>
      <c r="J51" s="80">
        <f t="shared" si="2"/>
        <v>105000</v>
      </c>
      <c r="K51" s="80">
        <f t="shared" si="3"/>
        <v>100</v>
      </c>
      <c r="L51" s="81">
        <f t="shared" si="4"/>
        <v>105000</v>
      </c>
    </row>
    <row r="52" spans="2:12" x14ac:dyDescent="0.25">
      <c r="B52" s="79">
        <v>1</v>
      </c>
      <c r="C52" s="80" t="s">
        <v>43</v>
      </c>
      <c r="D52" s="80" t="s">
        <v>1</v>
      </c>
      <c r="E52" s="80" t="str">
        <f>'I-Team1'!$C$91</f>
        <v>NA</v>
      </c>
      <c r="F52" s="80" t="str">
        <f t="shared" si="1"/>
        <v>1 - NA4 - NA</v>
      </c>
      <c r="G52" s="80">
        <f>'I-Team1'!F91</f>
        <v>100</v>
      </c>
      <c r="H52" s="80">
        <f>'I-Team1'!F92</f>
        <v>1150</v>
      </c>
      <c r="I52" s="80">
        <v>100</v>
      </c>
      <c r="J52" s="80">
        <f t="shared" si="2"/>
        <v>115000</v>
      </c>
      <c r="K52" s="80">
        <f t="shared" si="3"/>
        <v>100</v>
      </c>
      <c r="L52" s="81">
        <f t="shared" si="4"/>
        <v>115000</v>
      </c>
    </row>
    <row r="53" spans="2:12" x14ac:dyDescent="0.25">
      <c r="B53" s="79">
        <v>2</v>
      </c>
      <c r="C53" s="80" t="s">
        <v>44</v>
      </c>
      <c r="D53" s="80" t="s">
        <v>1</v>
      </c>
      <c r="E53" s="80" t="str">
        <f>'I-Team2'!$C$91</f>
        <v>NA</v>
      </c>
      <c r="F53" s="80" t="str">
        <f t="shared" si="1"/>
        <v>2 - NA5 - NA</v>
      </c>
      <c r="G53" s="80">
        <f>'I-Team2'!F91</f>
        <v>50</v>
      </c>
      <c r="H53" s="80">
        <f>'I-Team2'!F92</f>
        <v>1250</v>
      </c>
      <c r="I53" s="80">
        <v>33.333333333333329</v>
      </c>
      <c r="J53" s="80">
        <f t="shared" si="2"/>
        <v>41666.666666666664</v>
      </c>
      <c r="K53" s="80">
        <f t="shared" si="3"/>
        <v>33.333333333333329</v>
      </c>
      <c r="L53" s="81">
        <f t="shared" si="4"/>
        <v>41666.666666666664</v>
      </c>
    </row>
    <row r="54" spans="2:12" x14ac:dyDescent="0.25">
      <c r="B54" s="79">
        <v>2</v>
      </c>
      <c r="C54" s="80" t="s">
        <v>40</v>
      </c>
      <c r="D54" s="80" t="s">
        <v>1</v>
      </c>
      <c r="E54" s="80" t="str">
        <f>'I-Team2'!$C$51</f>
        <v>NA</v>
      </c>
      <c r="F54" s="80" t="str">
        <f t="shared" si="1"/>
        <v>2 - NA1 - NA</v>
      </c>
      <c r="G54" s="80">
        <f>'I-Team2'!F51</f>
        <v>100</v>
      </c>
      <c r="H54" s="80">
        <f>'I-Team2'!F52</f>
        <v>1250</v>
      </c>
      <c r="I54" s="80">
        <v>66.666666666666657</v>
      </c>
      <c r="J54" s="80">
        <f t="shared" si="2"/>
        <v>83333.333333333328</v>
      </c>
      <c r="K54" s="80">
        <f t="shared" si="3"/>
        <v>66.666666666666657</v>
      </c>
      <c r="L54" s="81">
        <f t="shared" si="4"/>
        <v>83333.333333333328</v>
      </c>
    </row>
    <row r="55" spans="2:12" x14ac:dyDescent="0.25">
      <c r="B55" s="79">
        <v>3</v>
      </c>
      <c r="C55" s="80" t="s">
        <v>45</v>
      </c>
      <c r="D55" s="80" t="s">
        <v>1</v>
      </c>
      <c r="E55" s="80" t="str">
        <f>'I-Team3'!$C$91</f>
        <v>NA</v>
      </c>
      <c r="F55" s="80" t="str">
        <f t="shared" si="1"/>
        <v>3 - NA6 - NA</v>
      </c>
      <c r="G55" s="80">
        <f>'I-Team3'!F91</f>
        <v>50</v>
      </c>
      <c r="H55" s="80">
        <f>'I-Team3'!F92</f>
        <v>1300</v>
      </c>
      <c r="I55" s="80"/>
      <c r="J55" s="80">
        <f t="shared" si="2"/>
        <v>0</v>
      </c>
      <c r="K55" s="80">
        <f t="shared" si="3"/>
        <v>0</v>
      </c>
      <c r="L55" s="81">
        <f t="shared" si="4"/>
        <v>0</v>
      </c>
    </row>
    <row r="56" spans="2:12" ht="15.75" thickBot="1" x14ac:dyDescent="0.3">
      <c r="B56" s="82">
        <v>1</v>
      </c>
      <c r="C56" s="83" t="s">
        <v>37</v>
      </c>
      <c r="D56" s="83" t="s">
        <v>0</v>
      </c>
      <c r="E56" s="83" t="str">
        <f>'I-Team1'!$C$16</f>
        <v>NA</v>
      </c>
      <c r="F56" s="83" t="str">
        <f t="shared" si="1"/>
        <v>1 - EU1 - NA</v>
      </c>
      <c r="G56" s="83">
        <f>'I-Team1'!F16</f>
        <v>100</v>
      </c>
      <c r="H56" s="83">
        <f>'I-Team1'!F17</f>
        <v>1400</v>
      </c>
      <c r="I56" s="83">
        <v>1.4210854715202004E-14</v>
      </c>
      <c r="J56" s="83">
        <f t="shared" si="2"/>
        <v>1.9895196601282805E-11</v>
      </c>
      <c r="K56" s="80">
        <f t="shared" si="3"/>
        <v>1.4210854715202004E-14</v>
      </c>
      <c r="L56" s="84">
        <f t="shared" si="4"/>
        <v>1.9895196601282805E-11</v>
      </c>
    </row>
    <row r="58" spans="2:12" x14ac:dyDescent="0.25">
      <c r="B58" t="s">
        <v>149</v>
      </c>
      <c r="C58" t="s">
        <v>150</v>
      </c>
    </row>
    <row r="59" spans="2:12" x14ac:dyDescent="0.25">
      <c r="B59" t="s">
        <v>151</v>
      </c>
      <c r="C59" t="s">
        <v>153</v>
      </c>
    </row>
    <row r="60" spans="2:12" x14ac:dyDescent="0.25">
      <c r="B60" t="s">
        <v>152</v>
      </c>
      <c r="C60" t="s">
        <v>161</v>
      </c>
    </row>
    <row r="62" spans="2:12" ht="15.75" thickBot="1" x14ac:dyDescent="0.3">
      <c r="B62" s="88" t="s">
        <v>159</v>
      </c>
    </row>
    <row r="63" spans="2:12" x14ac:dyDescent="0.25">
      <c r="B63" s="72" t="s">
        <v>116</v>
      </c>
      <c r="C63" s="73" t="s">
        <v>117</v>
      </c>
      <c r="D63" s="73" t="s">
        <v>6</v>
      </c>
      <c r="E63" s="73" t="s">
        <v>118</v>
      </c>
      <c r="F63" s="74" t="s">
        <v>118</v>
      </c>
    </row>
    <row r="64" spans="2:12" x14ac:dyDescent="0.25">
      <c r="B64" s="66" t="s">
        <v>121</v>
      </c>
      <c r="C64" s="67" t="e">
        <f>VLOOKUP(B64,$F$12:$I$56,2,FALSE)</f>
        <v>#N/A</v>
      </c>
      <c r="D64" s="67" t="e">
        <f>VLOOKUP(B64,$F$12:$I$56,3,FALSE)</f>
        <v>#N/A</v>
      </c>
      <c r="E64" s="67" t="e">
        <f>VLOOKUP(B64,$F$12:$K$56,6,FALSE)</f>
        <v>#N/A</v>
      </c>
      <c r="F64" s="68" t="e">
        <v>#N/A</v>
      </c>
    </row>
    <row r="65" spans="2:6" x14ac:dyDescent="0.25">
      <c r="B65" s="66" t="s">
        <v>122</v>
      </c>
      <c r="C65" s="67" t="e">
        <f t="shared" ref="C65:C108" si="5">VLOOKUP(B65,$F$12:$I$56,2,FALSE)</f>
        <v>#N/A</v>
      </c>
      <c r="D65" s="67" t="e">
        <f t="shared" ref="D65:D108" si="6">VLOOKUP(B65,$F$12:$I$56,3,FALSE)</f>
        <v>#N/A</v>
      </c>
      <c r="E65" s="67" t="e">
        <f t="shared" ref="E65:E108" si="7">VLOOKUP(B65,$F$12:$K$56,6,FALSE)</f>
        <v>#N/A</v>
      </c>
      <c r="F65" s="68" t="e">
        <v>#N/A</v>
      </c>
    </row>
    <row r="66" spans="2:6" x14ac:dyDescent="0.25">
      <c r="B66" s="66" t="s">
        <v>101</v>
      </c>
      <c r="C66" s="67">
        <f t="shared" si="5"/>
        <v>0</v>
      </c>
      <c r="D66" s="67">
        <f t="shared" si="6"/>
        <v>0</v>
      </c>
      <c r="E66" s="67">
        <f t="shared" si="7"/>
        <v>0</v>
      </c>
      <c r="F66" s="68">
        <v>0</v>
      </c>
    </row>
    <row r="67" spans="2:6" x14ac:dyDescent="0.25">
      <c r="B67" s="66" t="s">
        <v>105</v>
      </c>
      <c r="C67" s="67">
        <f t="shared" si="5"/>
        <v>150</v>
      </c>
      <c r="D67" s="67">
        <f t="shared" si="6"/>
        <v>1550</v>
      </c>
      <c r="E67" s="67">
        <f t="shared" si="7"/>
        <v>150</v>
      </c>
      <c r="F67" s="68">
        <v>150</v>
      </c>
    </row>
    <row r="68" spans="2:6" x14ac:dyDescent="0.25">
      <c r="B68" s="66" t="s">
        <v>123</v>
      </c>
      <c r="C68" s="67">
        <f t="shared" si="5"/>
        <v>100</v>
      </c>
      <c r="D68" s="67">
        <f t="shared" si="6"/>
        <v>1400</v>
      </c>
      <c r="E68" s="67">
        <f t="shared" si="7"/>
        <v>1.4210854715202004E-14</v>
      </c>
      <c r="F68" s="68">
        <v>0</v>
      </c>
    </row>
    <row r="69" spans="2:6" x14ac:dyDescent="0.25">
      <c r="B69" s="66" t="s">
        <v>124</v>
      </c>
      <c r="C69" s="67" t="e">
        <f t="shared" si="5"/>
        <v>#N/A</v>
      </c>
      <c r="D69" s="67" t="e">
        <f t="shared" si="6"/>
        <v>#N/A</v>
      </c>
      <c r="E69" s="67" t="e">
        <f t="shared" si="7"/>
        <v>#N/A</v>
      </c>
      <c r="F69" s="68" t="e">
        <v>#N/A</v>
      </c>
    </row>
    <row r="70" spans="2:6" x14ac:dyDescent="0.25">
      <c r="B70" s="66" t="s">
        <v>98</v>
      </c>
      <c r="C70" s="67">
        <f t="shared" si="5"/>
        <v>0</v>
      </c>
      <c r="D70" s="67">
        <f t="shared" si="6"/>
        <v>0</v>
      </c>
      <c r="E70" s="67">
        <f t="shared" si="7"/>
        <v>0</v>
      </c>
      <c r="F70" s="68">
        <v>0</v>
      </c>
    </row>
    <row r="71" spans="2:6" x14ac:dyDescent="0.25">
      <c r="B71" s="66" t="s">
        <v>114</v>
      </c>
      <c r="C71" s="67">
        <f t="shared" si="5"/>
        <v>100</v>
      </c>
      <c r="D71" s="67">
        <f t="shared" si="6"/>
        <v>1050</v>
      </c>
      <c r="E71" s="67">
        <f t="shared" si="7"/>
        <v>100</v>
      </c>
      <c r="F71" s="68">
        <v>100</v>
      </c>
    </row>
    <row r="72" spans="2:6" x14ac:dyDescent="0.25">
      <c r="B72" s="66" t="s">
        <v>125</v>
      </c>
      <c r="C72" s="67" t="e">
        <f t="shared" si="5"/>
        <v>#N/A</v>
      </c>
      <c r="D72" s="67" t="e">
        <f t="shared" si="6"/>
        <v>#N/A</v>
      </c>
      <c r="E72" s="67" t="e">
        <f t="shared" si="7"/>
        <v>#N/A</v>
      </c>
      <c r="F72" s="68" t="e">
        <v>#N/A</v>
      </c>
    </row>
    <row r="73" spans="2:6" x14ac:dyDescent="0.25">
      <c r="B73" s="66" t="s">
        <v>126</v>
      </c>
      <c r="C73" s="67">
        <f t="shared" si="5"/>
        <v>0</v>
      </c>
      <c r="D73" s="67">
        <f t="shared" si="6"/>
        <v>0</v>
      </c>
      <c r="E73" s="67">
        <f t="shared" si="7"/>
        <v>0</v>
      </c>
      <c r="F73" s="68">
        <v>0</v>
      </c>
    </row>
    <row r="74" spans="2:6" x14ac:dyDescent="0.25">
      <c r="B74" s="66" t="s">
        <v>115</v>
      </c>
      <c r="C74" s="67">
        <f t="shared" si="5"/>
        <v>100</v>
      </c>
      <c r="D74" s="67">
        <f t="shared" si="6"/>
        <v>1150</v>
      </c>
      <c r="E74" s="67">
        <f t="shared" si="7"/>
        <v>100</v>
      </c>
      <c r="F74" s="68">
        <v>100</v>
      </c>
    </row>
    <row r="75" spans="2:6" x14ac:dyDescent="0.25">
      <c r="B75" s="66" t="s">
        <v>127</v>
      </c>
      <c r="C75" s="67" t="e">
        <f t="shared" si="5"/>
        <v>#N/A</v>
      </c>
      <c r="D75" s="67" t="e">
        <f t="shared" si="6"/>
        <v>#N/A</v>
      </c>
      <c r="E75" s="67" t="e">
        <f t="shared" si="7"/>
        <v>#N/A</v>
      </c>
      <c r="F75" s="68" t="e">
        <v>#N/A</v>
      </c>
    </row>
    <row r="76" spans="2:6" x14ac:dyDescent="0.25">
      <c r="B76" s="66" t="s">
        <v>128</v>
      </c>
      <c r="C76" s="67" t="e">
        <f t="shared" si="5"/>
        <v>#N/A</v>
      </c>
      <c r="D76" s="67" t="e">
        <f t="shared" si="6"/>
        <v>#N/A</v>
      </c>
      <c r="E76" s="67" t="e">
        <f t="shared" si="7"/>
        <v>#N/A</v>
      </c>
      <c r="F76" s="68" t="e">
        <v>#N/A</v>
      </c>
    </row>
    <row r="77" spans="2:6" x14ac:dyDescent="0.25">
      <c r="B77" s="66" t="s">
        <v>129</v>
      </c>
      <c r="C77" s="67">
        <f t="shared" si="5"/>
        <v>0</v>
      </c>
      <c r="D77" s="67">
        <f t="shared" si="6"/>
        <v>0</v>
      </c>
      <c r="E77" s="67">
        <f t="shared" si="7"/>
        <v>0</v>
      </c>
      <c r="F77" s="68">
        <v>0</v>
      </c>
    </row>
    <row r="78" spans="2:6" x14ac:dyDescent="0.25">
      <c r="B78" s="66" t="s">
        <v>103</v>
      </c>
      <c r="C78" s="67">
        <f t="shared" si="5"/>
        <v>50</v>
      </c>
      <c r="D78" s="67">
        <f t="shared" si="6"/>
        <v>1100</v>
      </c>
      <c r="E78" s="67">
        <f t="shared" si="7"/>
        <v>40</v>
      </c>
      <c r="F78" s="68">
        <v>50</v>
      </c>
    </row>
    <row r="79" spans="2:6" x14ac:dyDescent="0.25">
      <c r="B79" s="66" t="s">
        <v>106</v>
      </c>
      <c r="C79" s="67">
        <f t="shared" si="5"/>
        <v>150</v>
      </c>
      <c r="D79" s="67">
        <f t="shared" si="6"/>
        <v>1200</v>
      </c>
      <c r="E79" s="67">
        <f t="shared" si="7"/>
        <v>150</v>
      </c>
      <c r="F79" s="68">
        <v>150</v>
      </c>
    </row>
    <row r="80" spans="2:6" x14ac:dyDescent="0.25">
      <c r="B80" s="66" t="s">
        <v>130</v>
      </c>
      <c r="C80" s="67" t="e">
        <f t="shared" si="5"/>
        <v>#N/A</v>
      </c>
      <c r="D80" s="67" t="e">
        <f t="shared" si="6"/>
        <v>#N/A</v>
      </c>
      <c r="E80" s="67" t="e">
        <f t="shared" si="7"/>
        <v>#N/A</v>
      </c>
      <c r="F80" s="68" t="e">
        <v>#N/A</v>
      </c>
    </row>
    <row r="81" spans="2:6" x14ac:dyDescent="0.25">
      <c r="B81" s="66" t="s">
        <v>131</v>
      </c>
      <c r="C81" s="67" t="e">
        <f t="shared" si="5"/>
        <v>#N/A</v>
      </c>
      <c r="D81" s="67" t="e">
        <f t="shared" si="6"/>
        <v>#N/A</v>
      </c>
      <c r="E81" s="67" t="e">
        <f t="shared" si="7"/>
        <v>#N/A</v>
      </c>
      <c r="F81" s="68" t="e">
        <v>#N/A</v>
      </c>
    </row>
    <row r="82" spans="2:6" x14ac:dyDescent="0.25">
      <c r="B82" s="66" t="s">
        <v>132</v>
      </c>
      <c r="C82" s="67">
        <f t="shared" si="5"/>
        <v>50</v>
      </c>
      <c r="D82" s="67">
        <f t="shared" si="6"/>
        <v>1300</v>
      </c>
      <c r="E82" s="67">
        <f t="shared" si="7"/>
        <v>50</v>
      </c>
      <c r="F82" s="68">
        <v>50</v>
      </c>
    </row>
    <row r="83" spans="2:6" x14ac:dyDescent="0.25">
      <c r="B83" s="66" t="s">
        <v>113</v>
      </c>
      <c r="C83" s="67">
        <f t="shared" si="5"/>
        <v>100</v>
      </c>
      <c r="D83" s="67">
        <f t="shared" si="6"/>
        <v>1250</v>
      </c>
      <c r="E83" s="67">
        <f t="shared" si="7"/>
        <v>66.666666666666657</v>
      </c>
      <c r="F83" s="68">
        <v>50</v>
      </c>
    </row>
    <row r="84" spans="2:6" x14ac:dyDescent="0.25">
      <c r="B84" s="66" t="s">
        <v>133</v>
      </c>
      <c r="C84" s="67" t="e">
        <f t="shared" si="5"/>
        <v>#N/A</v>
      </c>
      <c r="D84" s="67" t="e">
        <f t="shared" si="6"/>
        <v>#N/A</v>
      </c>
      <c r="E84" s="67" t="e">
        <f t="shared" si="7"/>
        <v>#N/A</v>
      </c>
      <c r="F84" s="68" t="e">
        <v>#N/A</v>
      </c>
    </row>
    <row r="85" spans="2:6" x14ac:dyDescent="0.25">
      <c r="B85" s="66" t="s">
        <v>107</v>
      </c>
      <c r="C85" s="67">
        <f t="shared" si="5"/>
        <v>0</v>
      </c>
      <c r="D85" s="67">
        <f t="shared" si="6"/>
        <v>0</v>
      </c>
      <c r="E85" s="67">
        <f t="shared" si="7"/>
        <v>0</v>
      </c>
      <c r="F85" s="68">
        <v>0</v>
      </c>
    </row>
    <row r="86" spans="2:6" x14ac:dyDescent="0.25">
      <c r="B86" s="66" t="s">
        <v>109</v>
      </c>
      <c r="C86" s="67">
        <f t="shared" si="5"/>
        <v>50</v>
      </c>
      <c r="D86" s="67">
        <f t="shared" si="6"/>
        <v>1250</v>
      </c>
      <c r="E86" s="67">
        <f t="shared" si="7"/>
        <v>33.333333333333329</v>
      </c>
      <c r="F86" s="68">
        <v>50</v>
      </c>
    </row>
    <row r="87" spans="2:6" x14ac:dyDescent="0.25">
      <c r="B87" s="66" t="s">
        <v>134</v>
      </c>
      <c r="C87" s="67" t="e">
        <f t="shared" si="5"/>
        <v>#N/A</v>
      </c>
      <c r="D87" s="67" t="e">
        <f t="shared" si="6"/>
        <v>#N/A</v>
      </c>
      <c r="E87" s="67" t="e">
        <f t="shared" si="7"/>
        <v>#N/A</v>
      </c>
      <c r="F87" s="68" t="e">
        <v>#N/A</v>
      </c>
    </row>
    <row r="88" spans="2:6" x14ac:dyDescent="0.25">
      <c r="B88" s="66" t="s">
        <v>135</v>
      </c>
      <c r="C88" s="67" t="e">
        <f t="shared" si="5"/>
        <v>#N/A</v>
      </c>
      <c r="D88" s="67" t="e">
        <f t="shared" si="6"/>
        <v>#N/A</v>
      </c>
      <c r="E88" s="67" t="e">
        <f t="shared" si="7"/>
        <v>#N/A</v>
      </c>
      <c r="F88" s="68" t="e">
        <v>#N/A</v>
      </c>
    </row>
    <row r="89" spans="2:6" x14ac:dyDescent="0.25">
      <c r="B89" s="66" t="s">
        <v>136</v>
      </c>
      <c r="C89" s="67" t="e">
        <f t="shared" si="5"/>
        <v>#N/A</v>
      </c>
      <c r="D89" s="67" t="e">
        <f t="shared" si="6"/>
        <v>#N/A</v>
      </c>
      <c r="E89" s="67" t="e">
        <f t="shared" si="7"/>
        <v>#N/A</v>
      </c>
      <c r="F89" s="68" t="e">
        <v>#N/A</v>
      </c>
    </row>
    <row r="90" spans="2:6" x14ac:dyDescent="0.25">
      <c r="B90" s="66" t="s">
        <v>99</v>
      </c>
      <c r="C90" s="67">
        <f t="shared" si="5"/>
        <v>100</v>
      </c>
      <c r="D90" s="67">
        <f t="shared" si="6"/>
        <v>1100</v>
      </c>
      <c r="E90" s="67">
        <f t="shared" si="7"/>
        <v>80</v>
      </c>
      <c r="F90" s="68">
        <v>75</v>
      </c>
    </row>
    <row r="91" spans="2:6" x14ac:dyDescent="0.25">
      <c r="B91" s="66" t="s">
        <v>108</v>
      </c>
      <c r="C91" s="67">
        <f t="shared" si="5"/>
        <v>50</v>
      </c>
      <c r="D91" s="67">
        <f t="shared" si="6"/>
        <v>1400</v>
      </c>
      <c r="E91" s="67">
        <f t="shared" si="7"/>
        <v>50</v>
      </c>
      <c r="F91" s="68">
        <v>50</v>
      </c>
    </row>
    <row r="92" spans="2:6" x14ac:dyDescent="0.25">
      <c r="B92" s="66" t="s">
        <v>137</v>
      </c>
      <c r="C92" s="67" t="e">
        <f t="shared" si="5"/>
        <v>#N/A</v>
      </c>
      <c r="D92" s="67" t="e">
        <f t="shared" si="6"/>
        <v>#N/A</v>
      </c>
      <c r="E92" s="67" t="e">
        <f t="shared" si="7"/>
        <v>#N/A</v>
      </c>
      <c r="F92" s="68" t="e">
        <v>#N/A</v>
      </c>
    </row>
    <row r="93" spans="2:6" x14ac:dyDescent="0.25">
      <c r="B93" s="66" t="s">
        <v>138</v>
      </c>
      <c r="C93" s="67" t="e">
        <f t="shared" si="5"/>
        <v>#N/A</v>
      </c>
      <c r="D93" s="67" t="e">
        <f t="shared" si="6"/>
        <v>#N/A</v>
      </c>
      <c r="E93" s="67" t="e">
        <f t="shared" si="7"/>
        <v>#N/A</v>
      </c>
      <c r="F93" s="68" t="e">
        <v>#N/A</v>
      </c>
    </row>
    <row r="94" spans="2:6" x14ac:dyDescent="0.25">
      <c r="B94" s="66" t="s">
        <v>139</v>
      </c>
      <c r="C94" s="67">
        <f t="shared" si="5"/>
        <v>0</v>
      </c>
      <c r="D94" s="67">
        <f t="shared" si="6"/>
        <v>0</v>
      </c>
      <c r="E94" s="67">
        <f t="shared" si="7"/>
        <v>0</v>
      </c>
      <c r="F94" s="68">
        <v>0</v>
      </c>
    </row>
    <row r="95" spans="2:6" x14ac:dyDescent="0.25">
      <c r="B95" s="66" t="s">
        <v>110</v>
      </c>
      <c r="C95" s="67">
        <f t="shared" si="5"/>
        <v>200</v>
      </c>
      <c r="D95" s="67">
        <f t="shared" si="6"/>
        <v>1000</v>
      </c>
      <c r="E95" s="67">
        <f t="shared" si="7"/>
        <v>200</v>
      </c>
      <c r="F95" s="68">
        <v>200</v>
      </c>
    </row>
    <row r="96" spans="2:6" x14ac:dyDescent="0.25">
      <c r="B96" s="66" t="s">
        <v>140</v>
      </c>
      <c r="C96" s="67" t="e">
        <f t="shared" si="5"/>
        <v>#N/A</v>
      </c>
      <c r="D96" s="67" t="e">
        <f t="shared" si="6"/>
        <v>#N/A</v>
      </c>
      <c r="E96" s="67" t="e">
        <f t="shared" si="7"/>
        <v>#N/A</v>
      </c>
      <c r="F96" s="68" t="e">
        <v>#N/A</v>
      </c>
    </row>
    <row r="97" spans="2:6" x14ac:dyDescent="0.25">
      <c r="B97" s="66" t="s">
        <v>141</v>
      </c>
      <c r="C97" s="67" t="e">
        <f t="shared" si="5"/>
        <v>#N/A</v>
      </c>
      <c r="D97" s="67" t="e">
        <f t="shared" si="6"/>
        <v>#N/A</v>
      </c>
      <c r="E97" s="67" t="e">
        <f t="shared" si="7"/>
        <v>#N/A</v>
      </c>
      <c r="F97" s="68" t="e">
        <v>#N/A</v>
      </c>
    </row>
    <row r="98" spans="2:6" x14ac:dyDescent="0.25">
      <c r="B98" s="66" t="s">
        <v>111</v>
      </c>
      <c r="C98" s="67">
        <f t="shared" si="5"/>
        <v>50</v>
      </c>
      <c r="D98" s="67">
        <f t="shared" si="6"/>
        <v>1300</v>
      </c>
      <c r="E98" s="67">
        <f t="shared" si="7"/>
        <v>0</v>
      </c>
      <c r="F98" s="68">
        <v>0</v>
      </c>
    </row>
    <row r="99" spans="2:6" x14ac:dyDescent="0.25">
      <c r="B99" s="66" t="s">
        <v>142</v>
      </c>
      <c r="C99" s="67" t="e">
        <f t="shared" si="5"/>
        <v>#N/A</v>
      </c>
      <c r="D99" s="67" t="e">
        <f t="shared" si="6"/>
        <v>#N/A</v>
      </c>
      <c r="E99" s="67" t="e">
        <f t="shared" si="7"/>
        <v>#N/A</v>
      </c>
      <c r="F99" s="68" t="e">
        <v>#N/A</v>
      </c>
    </row>
    <row r="100" spans="2:6" x14ac:dyDescent="0.25">
      <c r="B100" s="66" t="s">
        <v>143</v>
      </c>
      <c r="C100" s="67" t="e">
        <f t="shared" si="5"/>
        <v>#N/A</v>
      </c>
      <c r="D100" s="67" t="e">
        <f t="shared" si="6"/>
        <v>#N/A</v>
      </c>
      <c r="E100" s="67" t="e">
        <f t="shared" si="7"/>
        <v>#N/A</v>
      </c>
      <c r="F100" s="68" t="e">
        <v>#N/A</v>
      </c>
    </row>
    <row r="101" spans="2:6" x14ac:dyDescent="0.25">
      <c r="B101" s="66" t="s">
        <v>144</v>
      </c>
      <c r="C101" s="67" t="e">
        <f t="shared" si="5"/>
        <v>#N/A</v>
      </c>
      <c r="D101" s="67" t="e">
        <f t="shared" si="6"/>
        <v>#N/A</v>
      </c>
      <c r="E101" s="67" t="e">
        <f t="shared" si="7"/>
        <v>#N/A</v>
      </c>
      <c r="F101" s="68" t="e">
        <v>#N/A</v>
      </c>
    </row>
    <row r="102" spans="2:6" x14ac:dyDescent="0.25">
      <c r="B102" s="66" t="s">
        <v>100</v>
      </c>
      <c r="C102" s="67">
        <f t="shared" si="5"/>
        <v>100</v>
      </c>
      <c r="D102" s="67">
        <f t="shared" si="6"/>
        <v>900</v>
      </c>
      <c r="E102" s="67">
        <f t="shared" si="7"/>
        <v>100</v>
      </c>
      <c r="F102" s="68">
        <v>100</v>
      </c>
    </row>
    <row r="103" spans="2:6" x14ac:dyDescent="0.25">
      <c r="B103" s="66" t="s">
        <v>145</v>
      </c>
      <c r="C103" s="67" t="e">
        <f t="shared" si="5"/>
        <v>#N/A</v>
      </c>
      <c r="D103" s="67" t="e">
        <f t="shared" si="6"/>
        <v>#N/A</v>
      </c>
      <c r="E103" s="67" t="e">
        <f t="shared" si="7"/>
        <v>#N/A</v>
      </c>
      <c r="F103" s="68" t="e">
        <v>#N/A</v>
      </c>
    </row>
    <row r="104" spans="2:6" x14ac:dyDescent="0.25">
      <c r="B104" s="66" t="s">
        <v>146</v>
      </c>
      <c r="C104" s="67">
        <f t="shared" si="5"/>
        <v>0</v>
      </c>
      <c r="D104" s="67">
        <f t="shared" si="6"/>
        <v>0</v>
      </c>
      <c r="E104" s="67">
        <f t="shared" si="7"/>
        <v>0</v>
      </c>
      <c r="F104" s="68">
        <v>0</v>
      </c>
    </row>
    <row r="105" spans="2:6" x14ac:dyDescent="0.25">
      <c r="B105" s="66" t="s">
        <v>102</v>
      </c>
      <c r="C105" s="67">
        <f t="shared" si="5"/>
        <v>100</v>
      </c>
      <c r="D105" s="67">
        <f t="shared" si="6"/>
        <v>1100</v>
      </c>
      <c r="E105" s="67">
        <f t="shared" si="7"/>
        <v>80</v>
      </c>
      <c r="F105" s="68">
        <v>75</v>
      </c>
    </row>
    <row r="106" spans="2:6" x14ac:dyDescent="0.25">
      <c r="B106" s="66" t="s">
        <v>104</v>
      </c>
      <c r="C106" s="67">
        <f t="shared" si="5"/>
        <v>0</v>
      </c>
      <c r="D106" s="67">
        <f t="shared" si="6"/>
        <v>0</v>
      </c>
      <c r="E106" s="67">
        <f t="shared" si="7"/>
        <v>0</v>
      </c>
      <c r="F106" s="68">
        <v>0</v>
      </c>
    </row>
    <row r="107" spans="2:6" x14ac:dyDescent="0.25">
      <c r="B107" s="66" t="s">
        <v>112</v>
      </c>
      <c r="C107" s="67">
        <f t="shared" si="5"/>
        <v>0</v>
      </c>
      <c r="D107" s="67">
        <f t="shared" si="6"/>
        <v>0</v>
      </c>
      <c r="E107" s="67">
        <f t="shared" si="7"/>
        <v>0</v>
      </c>
      <c r="F107" s="68">
        <v>0</v>
      </c>
    </row>
    <row r="108" spans="2:6" ht="15.75" thickBot="1" x14ac:dyDescent="0.3">
      <c r="B108" s="69" t="s">
        <v>147</v>
      </c>
      <c r="C108" s="70" t="e">
        <f t="shared" si="5"/>
        <v>#N/A</v>
      </c>
      <c r="D108" s="70" t="e">
        <f t="shared" si="6"/>
        <v>#N/A</v>
      </c>
      <c r="E108" s="67" t="e">
        <f t="shared" si="7"/>
        <v>#N/A</v>
      </c>
      <c r="F108" s="71" t="e">
        <v>#N/A</v>
      </c>
    </row>
    <row r="111" spans="2:6" ht="15.75" thickBot="1" x14ac:dyDescent="0.3">
      <c r="B111" s="88" t="s">
        <v>160</v>
      </c>
    </row>
    <row r="112" spans="2:6" x14ac:dyDescent="0.25">
      <c r="B112" s="85" t="s">
        <v>71</v>
      </c>
      <c r="C112" s="86" t="s">
        <v>4</v>
      </c>
      <c r="D112" s="86" t="s">
        <v>163</v>
      </c>
      <c r="E112" s="86" t="s">
        <v>164</v>
      </c>
      <c r="F112" s="87" t="s">
        <v>165</v>
      </c>
    </row>
    <row r="113" spans="2:6" x14ac:dyDescent="0.25">
      <c r="B113" s="50" t="s">
        <v>37</v>
      </c>
      <c r="C113" s="36">
        <f>'I-Team1'!F6*'I-Team1'!F27</f>
        <v>150</v>
      </c>
      <c r="D113" s="13">
        <f>SUMIF($C$12:$C$56,B113,$I$12:$I$56)</f>
        <v>150</v>
      </c>
      <c r="E113" s="13">
        <f>SUMIF($C$12:$C$56,B113,$K$12:$K$56)</f>
        <v>150</v>
      </c>
      <c r="F113" s="51">
        <f>IF(D113&gt;C113,D113-C113,0)</f>
        <v>0</v>
      </c>
    </row>
    <row r="114" spans="2:6" x14ac:dyDescent="0.25">
      <c r="B114" s="50" t="s">
        <v>38</v>
      </c>
      <c r="C114" s="36">
        <f>+'I-Team2'!F6*'I-Team2'!F27</f>
        <v>150</v>
      </c>
      <c r="D114" s="13">
        <f t="shared" ref="D114:D127" si="8">SUMIF($C$12:$C$56,B114,$I$12:$I$56)</f>
        <v>150</v>
      </c>
      <c r="E114" s="13">
        <f t="shared" ref="E114:E127" si="9">SUMIF($C$12:$C$56,B114,$K$12:$K$56)</f>
        <v>150</v>
      </c>
      <c r="F114" s="51">
        <f t="shared" ref="F114:F127" si="10">IF(D114&gt;C114,D114-C114,0)</f>
        <v>0</v>
      </c>
    </row>
    <row r="115" spans="2:6" x14ac:dyDescent="0.25">
      <c r="B115" s="50" t="s">
        <v>39</v>
      </c>
      <c r="C115" s="36">
        <f>+'I-Team3'!F6*'I-Team3'!F67</f>
        <v>50</v>
      </c>
      <c r="D115" s="13">
        <f t="shared" si="8"/>
        <v>50</v>
      </c>
      <c r="E115" s="13">
        <f t="shared" si="9"/>
        <v>50</v>
      </c>
      <c r="F115" s="51">
        <f t="shared" si="10"/>
        <v>0</v>
      </c>
    </row>
    <row r="116" spans="2:6" x14ac:dyDescent="0.25">
      <c r="B116" s="50" t="s">
        <v>40</v>
      </c>
      <c r="C116" s="36">
        <f>+'I-Team2'!F46*'I-Team2'!F67</f>
        <v>150</v>
      </c>
      <c r="D116" s="13">
        <f t="shared" si="8"/>
        <v>116.66666666666666</v>
      </c>
      <c r="E116" s="13">
        <f t="shared" si="9"/>
        <v>116.66666666666666</v>
      </c>
      <c r="F116" s="51">
        <f t="shared" si="10"/>
        <v>0</v>
      </c>
    </row>
    <row r="117" spans="2:6" x14ac:dyDescent="0.25">
      <c r="B117" s="50" t="s">
        <v>41</v>
      </c>
      <c r="C117" s="36">
        <f>+'I-Team3'!F46*'I-Team3'!F67</f>
        <v>200</v>
      </c>
      <c r="D117" s="13">
        <f t="shared" si="8"/>
        <v>200</v>
      </c>
      <c r="E117" s="13">
        <f t="shared" si="9"/>
        <v>200</v>
      </c>
      <c r="F117" s="51">
        <f t="shared" si="10"/>
        <v>0</v>
      </c>
    </row>
    <row r="118" spans="2:6" x14ac:dyDescent="0.25">
      <c r="B118" s="50" t="s">
        <v>42</v>
      </c>
      <c r="C118" s="36">
        <f>+'I-Team1'!F46*'I-Team1'!F67</f>
        <v>100</v>
      </c>
      <c r="D118" s="13">
        <f t="shared" si="8"/>
        <v>100</v>
      </c>
      <c r="E118" s="13">
        <f t="shared" si="9"/>
        <v>100</v>
      </c>
      <c r="F118" s="51">
        <f t="shared" si="10"/>
        <v>0</v>
      </c>
    </row>
    <row r="119" spans="2:6" x14ac:dyDescent="0.25">
      <c r="B119" s="50" t="s">
        <v>43</v>
      </c>
      <c r="C119" s="36">
        <f>+'I-Team1'!F86*'I-Team1'!F107</f>
        <v>100</v>
      </c>
      <c r="D119" s="13">
        <f t="shared" si="8"/>
        <v>100</v>
      </c>
      <c r="E119" s="13">
        <f t="shared" si="9"/>
        <v>100</v>
      </c>
      <c r="F119" s="51">
        <f t="shared" si="10"/>
        <v>0</v>
      </c>
    </row>
    <row r="120" spans="2:6" x14ac:dyDescent="0.25">
      <c r="B120" s="50" t="s">
        <v>44</v>
      </c>
      <c r="C120" s="36">
        <f>+'I-Team2'!F86*'I-Team2'!F107</f>
        <v>50</v>
      </c>
      <c r="D120" s="13">
        <f t="shared" si="8"/>
        <v>33.333333333333329</v>
      </c>
      <c r="E120" s="13">
        <f t="shared" si="9"/>
        <v>33.333333333333329</v>
      </c>
      <c r="F120" s="51">
        <f t="shared" si="10"/>
        <v>0</v>
      </c>
    </row>
    <row r="121" spans="2:6" x14ac:dyDescent="0.25">
      <c r="B121" s="50" t="s">
        <v>45</v>
      </c>
      <c r="C121" s="36">
        <f>+'I-Team3'!F86*'I-Team3'!F107</f>
        <v>50</v>
      </c>
      <c r="D121" s="13">
        <f t="shared" si="8"/>
        <v>0</v>
      </c>
      <c r="E121" s="13">
        <f t="shared" si="9"/>
        <v>0</v>
      </c>
      <c r="F121" s="51">
        <f t="shared" si="10"/>
        <v>0</v>
      </c>
    </row>
    <row r="122" spans="2:6" x14ac:dyDescent="0.25">
      <c r="B122" s="50" t="s">
        <v>46</v>
      </c>
      <c r="C122" s="36">
        <f>+'I-Team3'!F126*'I-Team3'!F147</f>
        <v>100</v>
      </c>
      <c r="D122" s="13">
        <f t="shared" si="8"/>
        <v>80</v>
      </c>
      <c r="E122" s="13">
        <f t="shared" si="9"/>
        <v>80</v>
      </c>
      <c r="F122" s="51">
        <f t="shared" si="10"/>
        <v>0</v>
      </c>
    </row>
    <row r="123" spans="2:6" x14ac:dyDescent="0.25">
      <c r="B123" s="50" t="s">
        <v>47</v>
      </c>
      <c r="C123" s="36">
        <f>+'I-Team4'!F6*'I-Team4'!F27</f>
        <v>100</v>
      </c>
      <c r="D123" s="13">
        <f t="shared" si="8"/>
        <v>100</v>
      </c>
      <c r="E123" s="13">
        <f t="shared" si="9"/>
        <v>100</v>
      </c>
      <c r="F123" s="51">
        <f t="shared" si="10"/>
        <v>0</v>
      </c>
    </row>
    <row r="124" spans="2:6" x14ac:dyDescent="0.25">
      <c r="B124" s="50" t="s">
        <v>48</v>
      </c>
      <c r="C124" s="36">
        <f>+'I-Team2'!F126*'I-Team2'!F147</f>
        <v>50</v>
      </c>
      <c r="D124" s="13">
        <f t="shared" si="8"/>
        <v>40</v>
      </c>
      <c r="E124" s="13">
        <f t="shared" si="9"/>
        <v>40</v>
      </c>
      <c r="F124" s="51">
        <f t="shared" si="10"/>
        <v>0</v>
      </c>
    </row>
    <row r="125" spans="2:6" x14ac:dyDescent="0.25">
      <c r="B125" s="50" t="s">
        <v>49</v>
      </c>
      <c r="C125" s="36">
        <f>+'I-Team4'!F46*'I-Team4'!F67</f>
        <v>100</v>
      </c>
      <c r="D125" s="13">
        <f t="shared" si="8"/>
        <v>80</v>
      </c>
      <c r="E125" s="13">
        <f t="shared" si="9"/>
        <v>80</v>
      </c>
      <c r="F125" s="51">
        <f t="shared" si="10"/>
        <v>0</v>
      </c>
    </row>
    <row r="126" spans="2:6" x14ac:dyDescent="0.25">
      <c r="B126" s="50" t="s">
        <v>50</v>
      </c>
      <c r="C126" s="36">
        <f>+'I-Team1'!F126*'I-Team1'!F147</f>
        <v>0</v>
      </c>
      <c r="D126" s="13">
        <f t="shared" si="8"/>
        <v>0</v>
      </c>
      <c r="E126" s="13">
        <f t="shared" si="9"/>
        <v>0</v>
      </c>
      <c r="F126" s="51">
        <f t="shared" si="10"/>
        <v>0</v>
      </c>
    </row>
    <row r="127" spans="2:6" ht="15.75" thickBot="1" x14ac:dyDescent="0.3">
      <c r="B127" s="56" t="s">
        <v>87</v>
      </c>
      <c r="C127" s="58">
        <f>+'I-Team4'!F86*'I-Team4'!F107</f>
        <v>0</v>
      </c>
      <c r="D127" s="57">
        <f t="shared" si="8"/>
        <v>0</v>
      </c>
      <c r="E127" s="57">
        <f t="shared" si="9"/>
        <v>0</v>
      </c>
      <c r="F127" s="75">
        <f t="shared" si="10"/>
        <v>0</v>
      </c>
    </row>
  </sheetData>
  <autoFilter ref="B11:L56">
    <sortState ref="B12:L56">
      <sortCondition descending="1" ref="E11:E56"/>
    </sortState>
  </autoFilter>
  <sortState ref="B12:L56">
    <sortCondition ref="E12:E56"/>
  </sortState>
  <pageMargins left="0.7" right="0.7" top="0.75" bottom="0.75" header="0.3" footer="0.3"/>
  <pageSetup paperSize="9" orientation="portrait" r:id="rId1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Button 1">
              <controlPr defaultSize="0" print="0" autoFill="0" autoPict="0" macro="[0]!run_solver">
                <anchor moveWithCells="1" sizeWithCells="1">
                  <from>
                    <xdr:col>6</xdr:col>
                    <xdr:colOff>0</xdr:colOff>
                    <xdr:row>57</xdr:row>
                    <xdr:rowOff>9525</xdr:rowOff>
                  </from>
                  <to>
                    <xdr:col>7</xdr:col>
                    <xdr:colOff>323850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Button 2">
              <controlPr defaultSize="0" print="0" autoFill="0" autoPict="0" macro="[0]!Transfer_volumes">
                <anchor moveWithCells="1" sizeWithCells="1">
                  <from>
                    <xdr:col>6</xdr:col>
                    <xdr:colOff>0</xdr:colOff>
                    <xdr:row>59</xdr:row>
                    <xdr:rowOff>9525</xdr:rowOff>
                  </from>
                  <to>
                    <xdr:col>7</xdr:col>
                    <xdr:colOff>304800</xdr:colOff>
                    <xdr:row>60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>
    <tabColor rgb="FF92D050"/>
  </sheetPr>
  <dimension ref="B2:BE127"/>
  <sheetViews>
    <sheetView topLeftCell="A40" workbookViewId="0">
      <selection activeCell="G63" sqref="G63"/>
    </sheetView>
  </sheetViews>
  <sheetFormatPr defaultRowHeight="15" x14ac:dyDescent="0.25"/>
  <cols>
    <col min="1" max="1" width="4.140625" customWidth="1"/>
    <col min="2" max="2" width="15.42578125" customWidth="1"/>
    <col min="3" max="4" width="12" customWidth="1"/>
    <col min="5" max="6" width="17.28515625" customWidth="1"/>
    <col min="7" max="7" width="14.7109375" bestFit="1" customWidth="1"/>
    <col min="8" max="8" width="11.42578125" customWidth="1"/>
    <col min="9" max="9" width="17.7109375" bestFit="1" customWidth="1"/>
    <col min="10" max="10" width="17.7109375" customWidth="1"/>
    <col min="11" max="12" width="13" customWidth="1"/>
    <col min="13" max="13" width="19.42578125" customWidth="1"/>
    <col min="14" max="17" width="12" customWidth="1"/>
    <col min="18" max="18" width="11.140625" customWidth="1"/>
    <col min="19" max="19" width="4.5703125" customWidth="1"/>
    <col min="20" max="25" width="12" customWidth="1"/>
    <col min="26" max="26" width="11.140625" customWidth="1"/>
    <col min="27" max="27" width="4.5703125" customWidth="1"/>
    <col min="28" max="33" width="12" customWidth="1"/>
    <col min="34" max="34" width="11.140625" customWidth="1"/>
    <col min="35" max="35" width="4.5703125" customWidth="1"/>
    <col min="36" max="41" width="12" customWidth="1"/>
    <col min="42" max="42" width="11.140625" customWidth="1"/>
    <col min="43" max="43" width="4.5703125" customWidth="1"/>
    <col min="44" max="49" width="12" customWidth="1"/>
    <col min="50" max="50" width="11.140625" customWidth="1"/>
    <col min="51" max="51" width="4.5703125" customWidth="1"/>
  </cols>
  <sheetData>
    <row r="2" spans="2:57" s="61" customFormat="1" x14ac:dyDescent="0.25">
      <c r="B2" s="15" t="s">
        <v>92</v>
      </c>
      <c r="C2" s="15"/>
      <c r="D2" s="15"/>
      <c r="E2" s="15"/>
      <c r="F2" s="15"/>
      <c r="G2" s="15"/>
      <c r="H2" s="15"/>
      <c r="I2" s="15"/>
      <c r="J2" s="15"/>
    </row>
    <row r="3" spans="2:57" s="61" customFormat="1" ht="15.75" thickBot="1" x14ac:dyDescent="0.3">
      <c r="B3"/>
      <c r="C3"/>
      <c r="D3"/>
      <c r="E3"/>
      <c r="F3"/>
      <c r="G3"/>
      <c r="H3"/>
      <c r="I3"/>
      <c r="J3"/>
    </row>
    <row r="4" spans="2:57" s="61" customFormat="1" x14ac:dyDescent="0.25">
      <c r="B4" s="72"/>
      <c r="C4" s="73" t="s">
        <v>0</v>
      </c>
      <c r="D4" s="73" t="s">
        <v>1</v>
      </c>
      <c r="E4" s="73" t="s">
        <v>76</v>
      </c>
      <c r="F4" s="74" t="s">
        <v>66</v>
      </c>
      <c r="G4"/>
      <c r="H4"/>
      <c r="I4"/>
      <c r="J4"/>
    </row>
    <row r="5" spans="2:57" s="61" customFormat="1" x14ac:dyDescent="0.25">
      <c r="B5" s="76" t="s">
        <v>117</v>
      </c>
      <c r="C5" s="78">
        <f>SUMIF($E$12:$E$56,C4,$G$12:$G$56)</f>
        <v>150</v>
      </c>
      <c r="D5" s="78">
        <f t="shared" ref="D5:E5" si="0">SUMIF($E$12:$E$56,D4,$G$12:$G$56)</f>
        <v>400</v>
      </c>
      <c r="E5" s="78">
        <f t="shared" si="0"/>
        <v>300</v>
      </c>
      <c r="F5" s="49">
        <f>SUM(C5:E5)</f>
        <v>850</v>
      </c>
      <c r="G5"/>
      <c r="H5"/>
      <c r="I5"/>
      <c r="J5"/>
    </row>
    <row r="6" spans="2:57" s="61" customFormat="1" x14ac:dyDescent="0.25">
      <c r="B6" s="76" t="s">
        <v>65</v>
      </c>
      <c r="C6" s="36">
        <f>+'Market information'!D52</f>
        <v>400</v>
      </c>
      <c r="D6" s="36">
        <f>+'Market information'!D53</f>
        <v>500</v>
      </c>
      <c r="E6" s="36">
        <f>+'Market information'!D54</f>
        <v>300</v>
      </c>
      <c r="F6" s="49">
        <f>SUM(C6:E6)</f>
        <v>1200</v>
      </c>
      <c r="G6"/>
      <c r="H6"/>
      <c r="I6"/>
      <c r="J6"/>
    </row>
    <row r="7" spans="2:57" s="61" customFormat="1" x14ac:dyDescent="0.25">
      <c r="B7" s="76" t="s">
        <v>119</v>
      </c>
      <c r="C7" s="36">
        <f>C6-SUMIF($E$12:$E$56,C4,$I$12:$I$56)</f>
        <v>0</v>
      </c>
      <c r="D7" s="36">
        <f t="shared" ref="D7:E7" si="1">D6-SUMIF($E$12:$E$56,D4,$I$12:$I$56)</f>
        <v>0</v>
      </c>
      <c r="E7" s="36">
        <f t="shared" si="1"/>
        <v>0</v>
      </c>
      <c r="F7" s="49">
        <f>SUM(C7:E7)</f>
        <v>0</v>
      </c>
      <c r="G7"/>
      <c r="H7"/>
      <c r="I7"/>
      <c r="J7"/>
      <c r="K7"/>
    </row>
    <row r="8" spans="2:57" s="61" customFormat="1" ht="15.75" thickBot="1" x14ac:dyDescent="0.3">
      <c r="B8" s="77" t="s">
        <v>120</v>
      </c>
      <c r="C8" s="58">
        <f>SUMIF(E12:E56,C4,$J$12:$J$56)</f>
        <v>160000</v>
      </c>
      <c r="D8" s="58">
        <f>SUMIF(E12:E56,D4,$J$12:$J$56)</f>
        <v>500000</v>
      </c>
      <c r="E8" s="58">
        <f>SUMIF(E12:E56,E4,$J$12:$J$56)</f>
        <v>330000</v>
      </c>
      <c r="F8" s="59">
        <f>SUM(C8:E8)</f>
        <v>990000</v>
      </c>
      <c r="G8"/>
      <c r="H8"/>
      <c r="I8"/>
      <c r="J8"/>
      <c r="K8"/>
    </row>
    <row r="10" spans="2:57" ht="15.75" thickBot="1" x14ac:dyDescent="0.3">
      <c r="B10" t="s">
        <v>148</v>
      </c>
    </row>
    <row r="11" spans="2:57" x14ac:dyDescent="0.25">
      <c r="B11" s="63" t="s">
        <v>88</v>
      </c>
      <c r="C11" s="64" t="s">
        <v>71</v>
      </c>
      <c r="D11" s="64" t="s">
        <v>70</v>
      </c>
      <c r="E11" s="64" t="s">
        <v>89</v>
      </c>
      <c r="F11" s="64" t="s">
        <v>116</v>
      </c>
      <c r="G11" s="64" t="s">
        <v>27</v>
      </c>
      <c r="H11" s="64" t="s">
        <v>6</v>
      </c>
      <c r="I11" s="64" t="s">
        <v>163</v>
      </c>
      <c r="J11" s="64" t="s">
        <v>75</v>
      </c>
      <c r="K11" s="64" t="s">
        <v>164</v>
      </c>
      <c r="L11" s="65" t="s">
        <v>75</v>
      </c>
      <c r="AZ11" s="62"/>
      <c r="BA11" s="62"/>
      <c r="BB11" s="62"/>
      <c r="BC11" s="62"/>
      <c r="BD11" s="62"/>
      <c r="BE11" s="62"/>
    </row>
    <row r="12" spans="2:57" x14ac:dyDescent="0.25">
      <c r="B12" s="79">
        <v>1</v>
      </c>
      <c r="C12" s="80" t="s">
        <v>37</v>
      </c>
      <c r="D12" s="80" t="s">
        <v>0</v>
      </c>
      <c r="E12" s="80" t="str">
        <f>'I-Team1'!$C$11</f>
        <v>EU</v>
      </c>
      <c r="F12" s="80" t="str">
        <f>CONCATENATE(B12," - ",C12," - ",E12)</f>
        <v>1 - EU1 - EU</v>
      </c>
      <c r="G12" s="80">
        <f>'I-Team1'!G11</f>
        <v>100</v>
      </c>
      <c r="H12" s="80">
        <f>'I-Team1'!G12</f>
        <v>1250</v>
      </c>
      <c r="I12" s="80">
        <v>100</v>
      </c>
      <c r="J12" s="80">
        <f>+H12*I12</f>
        <v>125000</v>
      </c>
      <c r="K12" s="80">
        <f>+I12</f>
        <v>100</v>
      </c>
      <c r="L12" s="81">
        <f>+H12*K12</f>
        <v>125000</v>
      </c>
    </row>
    <row r="13" spans="2:57" x14ac:dyDescent="0.25">
      <c r="B13" s="79">
        <v>1</v>
      </c>
      <c r="C13" s="80" t="s">
        <v>37</v>
      </c>
      <c r="D13" s="80" t="s">
        <v>0</v>
      </c>
      <c r="E13" s="80" t="str">
        <f>'I-Team1'!$C$16</f>
        <v>NA</v>
      </c>
      <c r="F13" s="80" t="str">
        <f t="shared" ref="F13:F56" si="2">CONCATENATE(B13," - ",C13," - ",E13)</f>
        <v>1 - EU1 - NA</v>
      </c>
      <c r="G13" s="80">
        <f>'I-Team1'!G16</f>
        <v>0</v>
      </c>
      <c r="H13" s="80">
        <f>'I-Team1'!G17</f>
        <v>0</v>
      </c>
      <c r="I13" s="80">
        <v>0</v>
      </c>
      <c r="J13" s="80">
        <f t="shared" ref="J13:J56" si="3">+H13*I13</f>
        <v>0</v>
      </c>
      <c r="K13" s="80">
        <f t="shared" ref="K13:K56" si="4">+I13</f>
        <v>0</v>
      </c>
      <c r="L13" s="81">
        <f t="shared" ref="L13:L56" si="5">+H13*K13</f>
        <v>0</v>
      </c>
    </row>
    <row r="14" spans="2:57" x14ac:dyDescent="0.25">
      <c r="B14" s="79">
        <v>1</v>
      </c>
      <c r="C14" s="80" t="s">
        <v>37</v>
      </c>
      <c r="D14" s="80" t="s">
        <v>0</v>
      </c>
      <c r="E14" s="80">
        <f>'I-Team1'!$C$21</f>
        <v>0</v>
      </c>
      <c r="F14" s="80" t="str">
        <f t="shared" si="2"/>
        <v>1 - EU1 - 0</v>
      </c>
      <c r="G14" s="80">
        <f>'I-Team1'!G21</f>
        <v>0</v>
      </c>
      <c r="H14" s="80">
        <f>'I-Team1'!G22</f>
        <v>0</v>
      </c>
      <c r="I14" s="80">
        <v>0</v>
      </c>
      <c r="J14" s="80">
        <f t="shared" si="3"/>
        <v>0</v>
      </c>
      <c r="K14" s="80">
        <f t="shared" si="4"/>
        <v>0</v>
      </c>
      <c r="L14" s="81">
        <f t="shared" si="5"/>
        <v>0</v>
      </c>
      <c r="M14" s="40"/>
    </row>
    <row r="15" spans="2:57" x14ac:dyDescent="0.25">
      <c r="B15" s="79">
        <v>1</v>
      </c>
      <c r="C15" s="80" t="s">
        <v>42</v>
      </c>
      <c r="D15" s="80" t="s">
        <v>1</v>
      </c>
      <c r="E15" s="80" t="str">
        <f>'I-Team1'!$C$51</f>
        <v>NA</v>
      </c>
      <c r="F15" s="80" t="str">
        <f t="shared" si="2"/>
        <v>1 - NA3 - NA</v>
      </c>
      <c r="G15" s="80">
        <f>'I-Team1'!G51</f>
        <v>100</v>
      </c>
      <c r="H15" s="80">
        <f>'I-Team1'!G52</f>
        <v>1200</v>
      </c>
      <c r="I15" s="80">
        <v>100</v>
      </c>
      <c r="J15" s="80">
        <f t="shared" si="3"/>
        <v>120000</v>
      </c>
      <c r="K15" s="80">
        <f t="shared" si="4"/>
        <v>100</v>
      </c>
      <c r="L15" s="81">
        <f t="shared" si="5"/>
        <v>120000</v>
      </c>
      <c r="M15" s="40"/>
    </row>
    <row r="16" spans="2:57" x14ac:dyDescent="0.25">
      <c r="B16" s="79">
        <v>1</v>
      </c>
      <c r="C16" s="80" t="s">
        <v>42</v>
      </c>
      <c r="D16" s="80" t="s">
        <v>1</v>
      </c>
      <c r="E16" s="80" t="str">
        <f>'I-Team1'!$C$56</f>
        <v>EU</v>
      </c>
      <c r="F16" s="80" t="str">
        <f t="shared" si="2"/>
        <v>1 - NA3 - EU</v>
      </c>
      <c r="G16" s="80">
        <f>'I-Team1'!G56</f>
        <v>0</v>
      </c>
      <c r="H16" s="80">
        <f>'I-Team1'!G57</f>
        <v>0</v>
      </c>
      <c r="I16" s="80">
        <v>0</v>
      </c>
      <c r="J16" s="80">
        <f t="shared" si="3"/>
        <v>0</v>
      </c>
      <c r="K16" s="80">
        <f t="shared" si="4"/>
        <v>0</v>
      </c>
      <c r="L16" s="81">
        <f t="shared" si="5"/>
        <v>0</v>
      </c>
      <c r="M16" s="40"/>
    </row>
    <row r="17" spans="2:13" x14ac:dyDescent="0.25">
      <c r="B17" s="79">
        <v>1</v>
      </c>
      <c r="C17" s="80" t="s">
        <v>42</v>
      </c>
      <c r="D17" s="80" t="s">
        <v>1</v>
      </c>
      <c r="E17" s="80">
        <f>'I-Team1'!$C$61</f>
        <v>0</v>
      </c>
      <c r="F17" s="80" t="str">
        <f t="shared" si="2"/>
        <v>1 - NA3 - 0</v>
      </c>
      <c r="G17" s="80">
        <f>'I-Team1'!G61</f>
        <v>0</v>
      </c>
      <c r="H17" s="80">
        <f>'I-Team1'!G62</f>
        <v>0</v>
      </c>
      <c r="I17" s="80">
        <v>0</v>
      </c>
      <c r="J17" s="80">
        <f t="shared" si="3"/>
        <v>0</v>
      </c>
      <c r="K17" s="80">
        <f t="shared" si="4"/>
        <v>0</v>
      </c>
      <c r="L17" s="81">
        <f t="shared" si="5"/>
        <v>0</v>
      </c>
      <c r="M17" s="40"/>
    </row>
    <row r="18" spans="2:13" x14ac:dyDescent="0.25">
      <c r="B18" s="79">
        <v>1</v>
      </c>
      <c r="C18" s="80" t="s">
        <v>43</v>
      </c>
      <c r="D18" s="80" t="s">
        <v>1</v>
      </c>
      <c r="E18" s="80" t="str">
        <f>'I-Team1'!$C$91</f>
        <v>NA</v>
      </c>
      <c r="F18" s="80" t="str">
        <f t="shared" si="2"/>
        <v>1 - NA4 - NA</v>
      </c>
      <c r="G18" s="80">
        <f>'I-Team1'!G91</f>
        <v>100</v>
      </c>
      <c r="H18" s="80">
        <f>'I-Team1'!G92</f>
        <v>1150</v>
      </c>
      <c r="I18" s="80">
        <v>100</v>
      </c>
      <c r="J18" s="80">
        <f t="shared" si="3"/>
        <v>115000</v>
      </c>
      <c r="K18" s="80">
        <f t="shared" si="4"/>
        <v>100</v>
      </c>
      <c r="L18" s="81">
        <f t="shared" si="5"/>
        <v>115000</v>
      </c>
      <c r="M18" s="40"/>
    </row>
    <row r="19" spans="2:13" x14ac:dyDescent="0.25">
      <c r="B19" s="79">
        <v>1</v>
      </c>
      <c r="C19" s="80" t="s">
        <v>43</v>
      </c>
      <c r="D19" s="80" t="s">
        <v>1</v>
      </c>
      <c r="E19" s="80" t="str">
        <f>'I-Team1'!$C$96</f>
        <v>EU</v>
      </c>
      <c r="F19" s="80" t="str">
        <f t="shared" si="2"/>
        <v>1 - NA4 - EU</v>
      </c>
      <c r="G19" s="80">
        <f>'I-Team1'!G96</f>
        <v>0</v>
      </c>
      <c r="H19" s="80">
        <f>'I-Team1'!G97</f>
        <v>0</v>
      </c>
      <c r="I19" s="80">
        <v>0</v>
      </c>
      <c r="J19" s="80">
        <f t="shared" si="3"/>
        <v>0</v>
      </c>
      <c r="K19" s="80">
        <f t="shared" si="4"/>
        <v>0</v>
      </c>
      <c r="L19" s="81">
        <f t="shared" si="5"/>
        <v>0</v>
      </c>
      <c r="M19" s="40"/>
    </row>
    <row r="20" spans="2:13" x14ac:dyDescent="0.25">
      <c r="B20" s="79">
        <v>1</v>
      </c>
      <c r="C20" s="80" t="s">
        <v>43</v>
      </c>
      <c r="D20" s="80" t="s">
        <v>1</v>
      </c>
      <c r="E20" s="80">
        <f>'I-Team1'!$C$101</f>
        <v>0</v>
      </c>
      <c r="F20" s="80" t="str">
        <f t="shared" si="2"/>
        <v>1 - NA4 - 0</v>
      </c>
      <c r="G20" s="80">
        <f>'I-Team1'!G101</f>
        <v>0</v>
      </c>
      <c r="H20" s="80">
        <f>'I-Team1'!G102</f>
        <v>0</v>
      </c>
      <c r="I20" s="80">
        <v>0</v>
      </c>
      <c r="J20" s="80">
        <f t="shared" si="3"/>
        <v>0</v>
      </c>
      <c r="K20" s="80">
        <f t="shared" si="4"/>
        <v>0</v>
      </c>
      <c r="L20" s="81">
        <f t="shared" si="5"/>
        <v>0</v>
      </c>
      <c r="M20" s="40"/>
    </row>
    <row r="21" spans="2:13" x14ac:dyDescent="0.25">
      <c r="B21" s="79">
        <v>1</v>
      </c>
      <c r="C21" s="80" t="s">
        <v>50</v>
      </c>
      <c r="D21" s="80" t="s">
        <v>76</v>
      </c>
      <c r="E21" s="80" t="str">
        <f>'I-Team1'!$C$131</f>
        <v>CH</v>
      </c>
      <c r="F21" s="80" t="str">
        <f t="shared" si="2"/>
        <v>1 - CH5 - CH</v>
      </c>
      <c r="G21" s="80">
        <f>'I-Team1'!G131</f>
        <v>0</v>
      </c>
      <c r="H21" s="80">
        <f>'I-Team1'!G132</f>
        <v>0</v>
      </c>
      <c r="I21" s="80">
        <v>0</v>
      </c>
      <c r="J21" s="80">
        <f t="shared" si="3"/>
        <v>0</v>
      </c>
      <c r="K21" s="80">
        <f t="shared" si="4"/>
        <v>0</v>
      </c>
      <c r="L21" s="81">
        <f t="shared" si="5"/>
        <v>0</v>
      </c>
      <c r="M21" s="40"/>
    </row>
    <row r="22" spans="2:13" x14ac:dyDescent="0.25">
      <c r="B22" s="79">
        <v>1</v>
      </c>
      <c r="C22" s="80" t="s">
        <v>50</v>
      </c>
      <c r="D22" s="80" t="s">
        <v>76</v>
      </c>
      <c r="E22" s="80">
        <f>'I-Team1'!$C$136</f>
        <v>0</v>
      </c>
      <c r="F22" s="80" t="str">
        <f t="shared" si="2"/>
        <v>1 - CH5 - 0</v>
      </c>
      <c r="G22" s="80">
        <f>'I-Team1'!G136</f>
        <v>0</v>
      </c>
      <c r="H22" s="80">
        <f>'I-Team1'!G137</f>
        <v>0</v>
      </c>
      <c r="I22" s="80">
        <v>0</v>
      </c>
      <c r="J22" s="80">
        <f t="shared" si="3"/>
        <v>0</v>
      </c>
      <c r="K22" s="80">
        <f t="shared" si="4"/>
        <v>0</v>
      </c>
      <c r="L22" s="81">
        <f t="shared" si="5"/>
        <v>0</v>
      </c>
      <c r="M22" s="40"/>
    </row>
    <row r="23" spans="2:13" x14ac:dyDescent="0.25">
      <c r="B23" s="79">
        <v>1</v>
      </c>
      <c r="C23" s="80" t="s">
        <v>50</v>
      </c>
      <c r="D23" s="80" t="s">
        <v>76</v>
      </c>
      <c r="E23" s="80">
        <f>'I-Team1'!$C$141</f>
        <v>0</v>
      </c>
      <c r="F23" s="80" t="str">
        <f t="shared" si="2"/>
        <v>1 - CH5 - 0</v>
      </c>
      <c r="G23" s="80">
        <f>'I-Team1'!G141</f>
        <v>0</v>
      </c>
      <c r="H23" s="80">
        <f>'I-Team1'!G142</f>
        <v>0</v>
      </c>
      <c r="I23" s="80">
        <v>0</v>
      </c>
      <c r="J23" s="80">
        <f t="shared" si="3"/>
        <v>0</v>
      </c>
      <c r="K23" s="80">
        <f t="shared" si="4"/>
        <v>0</v>
      </c>
      <c r="L23" s="81">
        <f t="shared" si="5"/>
        <v>0</v>
      </c>
      <c r="M23" s="40"/>
    </row>
    <row r="24" spans="2:13" x14ac:dyDescent="0.25">
      <c r="B24" s="79">
        <v>2</v>
      </c>
      <c r="C24" s="80" t="s">
        <v>38</v>
      </c>
      <c r="D24" s="80" t="s">
        <v>0</v>
      </c>
      <c r="E24" s="80" t="str">
        <f>'I-Team2'!$C$11</f>
        <v>EU</v>
      </c>
      <c r="F24" s="80" t="str">
        <f t="shared" si="2"/>
        <v>2 - EU2 - EU</v>
      </c>
      <c r="G24" s="80">
        <f>'I-Team2'!G11</f>
        <v>0</v>
      </c>
      <c r="H24" s="80">
        <f>'I-Team2'!G12</f>
        <v>0</v>
      </c>
      <c r="I24" s="80">
        <v>150</v>
      </c>
      <c r="J24" s="80">
        <f t="shared" si="3"/>
        <v>0</v>
      </c>
      <c r="K24" s="80">
        <f t="shared" si="4"/>
        <v>150</v>
      </c>
      <c r="L24" s="81">
        <f t="shared" si="5"/>
        <v>0</v>
      </c>
      <c r="M24" s="40"/>
    </row>
    <row r="25" spans="2:13" x14ac:dyDescent="0.25">
      <c r="B25" s="79">
        <v>2</v>
      </c>
      <c r="C25" s="80" t="s">
        <v>38</v>
      </c>
      <c r="D25" s="80" t="s">
        <v>0</v>
      </c>
      <c r="E25" s="80">
        <f>'I-Team2'!$C$16</f>
        <v>0</v>
      </c>
      <c r="F25" s="80" t="str">
        <f t="shared" si="2"/>
        <v>2 - EU2 - 0</v>
      </c>
      <c r="G25" s="80">
        <f>'I-Team2'!G16</f>
        <v>0</v>
      </c>
      <c r="H25" s="80">
        <f>'I-Team2'!G17</f>
        <v>0</v>
      </c>
      <c r="I25" s="80">
        <v>0</v>
      </c>
      <c r="J25" s="80">
        <f t="shared" si="3"/>
        <v>0</v>
      </c>
      <c r="K25" s="80">
        <f t="shared" si="4"/>
        <v>0</v>
      </c>
      <c r="L25" s="81">
        <f t="shared" si="5"/>
        <v>0</v>
      </c>
      <c r="M25" s="40"/>
    </row>
    <row r="26" spans="2:13" x14ac:dyDescent="0.25">
      <c r="B26" s="79">
        <v>2</v>
      </c>
      <c r="C26" s="80" t="s">
        <v>38</v>
      </c>
      <c r="D26" s="80" t="s">
        <v>0</v>
      </c>
      <c r="E26" s="80">
        <f>'I-Team2'!$C$21</f>
        <v>0</v>
      </c>
      <c r="F26" s="80" t="str">
        <f t="shared" si="2"/>
        <v>2 - EU2 - 0</v>
      </c>
      <c r="G26" s="80">
        <f>'I-Team2'!G21</f>
        <v>0</v>
      </c>
      <c r="H26" s="80">
        <f>'I-Team2'!G22</f>
        <v>0</v>
      </c>
      <c r="I26" s="80">
        <v>0</v>
      </c>
      <c r="J26" s="80">
        <f t="shared" si="3"/>
        <v>0</v>
      </c>
      <c r="K26" s="80">
        <f t="shared" si="4"/>
        <v>0</v>
      </c>
      <c r="L26" s="81">
        <f t="shared" si="5"/>
        <v>0</v>
      </c>
      <c r="M26" s="40"/>
    </row>
    <row r="27" spans="2:13" x14ac:dyDescent="0.25">
      <c r="B27" s="79">
        <v>2</v>
      </c>
      <c r="C27" s="80" t="s">
        <v>40</v>
      </c>
      <c r="D27" s="80" t="s">
        <v>1</v>
      </c>
      <c r="E27" s="80" t="str">
        <f>'I-Team2'!$C$51</f>
        <v>NA</v>
      </c>
      <c r="F27" s="80" t="str">
        <f t="shared" si="2"/>
        <v>2 - NA1 - NA</v>
      </c>
      <c r="G27" s="80">
        <f>'I-Team2'!G51</f>
        <v>0</v>
      </c>
      <c r="H27" s="80">
        <f>'I-Team2'!G52</f>
        <v>0</v>
      </c>
      <c r="I27" s="80">
        <v>100</v>
      </c>
      <c r="J27" s="80">
        <f t="shared" si="3"/>
        <v>0</v>
      </c>
      <c r="K27" s="80">
        <f t="shared" si="4"/>
        <v>100</v>
      </c>
      <c r="L27" s="81">
        <f t="shared" si="5"/>
        <v>0</v>
      </c>
      <c r="M27" s="40"/>
    </row>
    <row r="28" spans="2:13" x14ac:dyDescent="0.25">
      <c r="B28" s="79">
        <v>2</v>
      </c>
      <c r="C28" s="80" t="s">
        <v>40</v>
      </c>
      <c r="D28" s="80" t="s">
        <v>1</v>
      </c>
      <c r="E28" s="80" t="str">
        <f>'I-Team2'!$C$56</f>
        <v>EU</v>
      </c>
      <c r="F28" s="80" t="str">
        <f t="shared" si="2"/>
        <v>2 - NA1 - EU</v>
      </c>
      <c r="G28" s="80">
        <f>'I-Team2'!G56</f>
        <v>0</v>
      </c>
      <c r="H28" s="80">
        <f>'I-Team2'!G57</f>
        <v>0</v>
      </c>
      <c r="I28" s="80">
        <v>50</v>
      </c>
      <c r="J28" s="80">
        <f t="shared" si="3"/>
        <v>0</v>
      </c>
      <c r="K28" s="80">
        <f t="shared" si="4"/>
        <v>50</v>
      </c>
      <c r="L28" s="81">
        <f t="shared" si="5"/>
        <v>0</v>
      </c>
      <c r="M28" s="40"/>
    </row>
    <row r="29" spans="2:13" x14ac:dyDescent="0.25">
      <c r="B29" s="79">
        <v>2</v>
      </c>
      <c r="C29" s="80" t="s">
        <v>40</v>
      </c>
      <c r="D29" s="80" t="s">
        <v>1</v>
      </c>
      <c r="E29" s="80">
        <f>'I-Team2'!$C$61</f>
        <v>0</v>
      </c>
      <c r="F29" s="80" t="str">
        <f t="shared" si="2"/>
        <v>2 - NA1 - 0</v>
      </c>
      <c r="G29" s="80">
        <f>'I-Team2'!G61</f>
        <v>0</v>
      </c>
      <c r="H29" s="80">
        <f>'I-Team2'!G62</f>
        <v>0</v>
      </c>
      <c r="I29" s="80">
        <v>0</v>
      </c>
      <c r="J29" s="80">
        <f t="shared" si="3"/>
        <v>0</v>
      </c>
      <c r="K29" s="80">
        <f t="shared" si="4"/>
        <v>0</v>
      </c>
      <c r="L29" s="81">
        <f t="shared" si="5"/>
        <v>0</v>
      </c>
      <c r="M29" s="40"/>
    </row>
    <row r="30" spans="2:13" x14ac:dyDescent="0.25">
      <c r="B30" s="79">
        <v>2</v>
      </c>
      <c r="C30" s="80" t="s">
        <v>44</v>
      </c>
      <c r="D30" s="80" t="s">
        <v>1</v>
      </c>
      <c r="E30" s="80" t="str">
        <f>'I-Team2'!$C$91</f>
        <v>NA</v>
      </c>
      <c r="F30" s="80" t="str">
        <f t="shared" si="2"/>
        <v>2 - NA5 - NA</v>
      </c>
      <c r="G30" s="80">
        <f>'I-Team2'!G91</f>
        <v>50</v>
      </c>
      <c r="H30" s="80">
        <f>'I-Team2'!G92</f>
        <v>1300</v>
      </c>
      <c r="I30" s="80">
        <v>50</v>
      </c>
      <c r="J30" s="80">
        <f t="shared" si="3"/>
        <v>65000</v>
      </c>
      <c r="K30" s="80">
        <f t="shared" si="4"/>
        <v>50</v>
      </c>
      <c r="L30" s="81">
        <f t="shared" si="5"/>
        <v>65000</v>
      </c>
      <c r="M30" s="40"/>
    </row>
    <row r="31" spans="2:13" x14ac:dyDescent="0.25">
      <c r="B31" s="79">
        <v>2</v>
      </c>
      <c r="C31" s="80" t="s">
        <v>44</v>
      </c>
      <c r="D31" s="80" t="s">
        <v>1</v>
      </c>
      <c r="E31" s="80" t="str">
        <f>'I-Team2'!$C$96</f>
        <v>EU</v>
      </c>
      <c r="F31" s="80" t="str">
        <f t="shared" si="2"/>
        <v>2 - NA5 - EU</v>
      </c>
      <c r="G31" s="80">
        <f>'I-Team2'!G96</f>
        <v>0</v>
      </c>
      <c r="H31" s="80">
        <f>'I-Team2'!G97</f>
        <v>0</v>
      </c>
      <c r="I31" s="80">
        <v>0</v>
      </c>
      <c r="J31" s="80">
        <f t="shared" si="3"/>
        <v>0</v>
      </c>
      <c r="K31" s="80">
        <f t="shared" si="4"/>
        <v>0</v>
      </c>
      <c r="L31" s="81">
        <f t="shared" si="5"/>
        <v>0</v>
      </c>
      <c r="M31" s="40"/>
    </row>
    <row r="32" spans="2:13" x14ac:dyDescent="0.25">
      <c r="B32" s="79">
        <v>2</v>
      </c>
      <c r="C32" s="80" t="s">
        <v>44</v>
      </c>
      <c r="D32" s="80" t="s">
        <v>1</v>
      </c>
      <c r="E32" s="80">
        <f>'I-Team2'!$C$101</f>
        <v>0</v>
      </c>
      <c r="F32" s="80" t="str">
        <f t="shared" si="2"/>
        <v>2 - NA5 - 0</v>
      </c>
      <c r="G32" s="80">
        <f>'I-Team2'!G101</f>
        <v>0</v>
      </c>
      <c r="H32" s="80">
        <f>'I-Team2'!G102</f>
        <v>0</v>
      </c>
      <c r="I32" s="80">
        <v>0</v>
      </c>
      <c r="J32" s="80">
        <f t="shared" si="3"/>
        <v>0</v>
      </c>
      <c r="K32" s="80">
        <f t="shared" si="4"/>
        <v>0</v>
      </c>
      <c r="L32" s="81">
        <f t="shared" si="5"/>
        <v>0</v>
      </c>
      <c r="M32" s="40"/>
    </row>
    <row r="33" spans="2:13" x14ac:dyDescent="0.25">
      <c r="B33" s="79">
        <v>2</v>
      </c>
      <c r="C33" s="80" t="s">
        <v>48</v>
      </c>
      <c r="D33" s="80" t="s">
        <v>76</v>
      </c>
      <c r="E33" s="80" t="str">
        <f>'I-Team2'!$C$131</f>
        <v>CH</v>
      </c>
      <c r="F33" s="80" t="str">
        <f t="shared" si="2"/>
        <v>2 - CH3 - CH</v>
      </c>
      <c r="G33" s="80">
        <f>'I-Team2'!G131</f>
        <v>50</v>
      </c>
      <c r="H33" s="80">
        <f>'I-Team2'!G132</f>
        <v>1100</v>
      </c>
      <c r="I33" s="80">
        <v>50</v>
      </c>
      <c r="J33" s="80">
        <f t="shared" si="3"/>
        <v>55000</v>
      </c>
      <c r="K33" s="80">
        <f t="shared" si="4"/>
        <v>50</v>
      </c>
      <c r="L33" s="81">
        <f t="shared" si="5"/>
        <v>55000</v>
      </c>
      <c r="M33" s="40"/>
    </row>
    <row r="34" spans="2:13" x14ac:dyDescent="0.25">
      <c r="B34" s="79">
        <v>2</v>
      </c>
      <c r="C34" s="80" t="s">
        <v>48</v>
      </c>
      <c r="D34" s="80" t="s">
        <v>76</v>
      </c>
      <c r="E34" s="80" t="str">
        <f>'I-Team2'!$C$136</f>
        <v>NA</v>
      </c>
      <c r="F34" s="80" t="str">
        <f t="shared" si="2"/>
        <v>2 - CH3 - NA</v>
      </c>
      <c r="G34" s="80">
        <f>'I-Team2'!G136</f>
        <v>0</v>
      </c>
      <c r="H34" s="80">
        <f>'I-Team2'!G137</f>
        <v>0</v>
      </c>
      <c r="I34" s="80">
        <v>0</v>
      </c>
      <c r="J34" s="80">
        <f t="shared" si="3"/>
        <v>0</v>
      </c>
      <c r="K34" s="80">
        <f t="shared" si="4"/>
        <v>0</v>
      </c>
      <c r="L34" s="81">
        <f t="shared" si="5"/>
        <v>0</v>
      </c>
      <c r="M34" s="40"/>
    </row>
    <row r="35" spans="2:13" x14ac:dyDescent="0.25">
      <c r="B35" s="79">
        <v>2</v>
      </c>
      <c r="C35" s="80" t="s">
        <v>48</v>
      </c>
      <c r="D35" s="80" t="s">
        <v>76</v>
      </c>
      <c r="E35" s="80">
        <f>'I-Team2'!$C$141</f>
        <v>0</v>
      </c>
      <c r="F35" s="80" t="str">
        <f t="shared" si="2"/>
        <v>2 - CH3 - 0</v>
      </c>
      <c r="G35" s="80">
        <f>'I-Team2'!G141</f>
        <v>0</v>
      </c>
      <c r="H35" s="80">
        <f>'I-Team2'!G142</f>
        <v>0</v>
      </c>
      <c r="I35" s="80">
        <v>0</v>
      </c>
      <c r="J35" s="80">
        <f t="shared" si="3"/>
        <v>0</v>
      </c>
      <c r="K35" s="80">
        <f t="shared" si="4"/>
        <v>0</v>
      </c>
      <c r="L35" s="81">
        <f t="shared" si="5"/>
        <v>0</v>
      </c>
      <c r="M35" s="40"/>
    </row>
    <row r="36" spans="2:13" x14ac:dyDescent="0.25">
      <c r="B36" s="79">
        <v>3</v>
      </c>
      <c r="C36" s="80" t="s">
        <v>39</v>
      </c>
      <c r="D36" s="80" t="s">
        <v>0</v>
      </c>
      <c r="E36" s="80" t="str">
        <f>'I-Team3'!$C$11</f>
        <v>EU</v>
      </c>
      <c r="F36" s="80" t="str">
        <f t="shared" si="2"/>
        <v>3 - EU3 - EU</v>
      </c>
      <c r="G36" s="80">
        <f>'I-Team3'!G11</f>
        <v>50</v>
      </c>
      <c r="H36" s="80">
        <f>'I-Team3'!G12</f>
        <v>1400</v>
      </c>
      <c r="I36" s="80">
        <v>25</v>
      </c>
      <c r="J36" s="80">
        <f t="shared" si="3"/>
        <v>35000</v>
      </c>
      <c r="K36" s="80">
        <f t="shared" si="4"/>
        <v>25</v>
      </c>
      <c r="L36" s="81">
        <f t="shared" si="5"/>
        <v>35000</v>
      </c>
      <c r="M36" s="40"/>
    </row>
    <row r="37" spans="2:13" x14ac:dyDescent="0.25">
      <c r="B37" s="79">
        <v>3</v>
      </c>
      <c r="C37" s="80" t="s">
        <v>39</v>
      </c>
      <c r="D37" s="80" t="s">
        <v>0</v>
      </c>
      <c r="E37" s="80">
        <f>'I-Team3'!$C$16</f>
        <v>0</v>
      </c>
      <c r="F37" s="80" t="str">
        <f t="shared" si="2"/>
        <v>3 - EU3 - 0</v>
      </c>
      <c r="G37" s="80">
        <f>'I-Team3'!G16</f>
        <v>0</v>
      </c>
      <c r="H37" s="80">
        <f>'I-Team3'!G17</f>
        <v>0</v>
      </c>
      <c r="I37" s="80">
        <v>0</v>
      </c>
      <c r="J37" s="80">
        <f t="shared" si="3"/>
        <v>0</v>
      </c>
      <c r="K37" s="80">
        <f t="shared" si="4"/>
        <v>0</v>
      </c>
      <c r="L37" s="81">
        <f t="shared" si="5"/>
        <v>0</v>
      </c>
      <c r="M37" s="40"/>
    </row>
    <row r="38" spans="2:13" x14ac:dyDescent="0.25">
      <c r="B38" s="79">
        <v>3</v>
      </c>
      <c r="C38" s="80" t="s">
        <v>39</v>
      </c>
      <c r="D38" s="80" t="s">
        <v>0</v>
      </c>
      <c r="E38" s="80">
        <f>'I-Team3'!$C$21</f>
        <v>0</v>
      </c>
      <c r="F38" s="80" t="str">
        <f t="shared" si="2"/>
        <v>3 - EU3 - 0</v>
      </c>
      <c r="G38" s="80">
        <f>'I-Team3'!G21</f>
        <v>0</v>
      </c>
      <c r="H38" s="80">
        <f>'I-Team3'!G22</f>
        <v>0</v>
      </c>
      <c r="I38" s="80">
        <v>0</v>
      </c>
      <c r="J38" s="80">
        <f t="shared" si="3"/>
        <v>0</v>
      </c>
      <c r="K38" s="80">
        <f t="shared" si="4"/>
        <v>0</v>
      </c>
      <c r="L38" s="81">
        <f t="shared" si="5"/>
        <v>0</v>
      </c>
      <c r="M38" s="40"/>
    </row>
    <row r="39" spans="2:13" x14ac:dyDescent="0.25">
      <c r="B39" s="79">
        <v>3</v>
      </c>
      <c r="C39" s="80" t="s">
        <v>41</v>
      </c>
      <c r="D39" s="80" t="s">
        <v>1</v>
      </c>
      <c r="E39" s="80" t="str">
        <f>'I-Team3'!$C$51</f>
        <v>NA</v>
      </c>
      <c r="F39" s="80" t="str">
        <f t="shared" si="2"/>
        <v>3 - NA2 - NA</v>
      </c>
      <c r="G39" s="80">
        <f>'I-Team3'!G51</f>
        <v>100</v>
      </c>
      <c r="H39" s="80">
        <f>'I-Team3'!G52</f>
        <v>1300</v>
      </c>
      <c r="I39" s="80">
        <v>100</v>
      </c>
      <c r="J39" s="80">
        <f t="shared" si="3"/>
        <v>130000</v>
      </c>
      <c r="K39" s="80">
        <f t="shared" si="4"/>
        <v>100</v>
      </c>
      <c r="L39" s="81">
        <f t="shared" si="5"/>
        <v>130000</v>
      </c>
      <c r="M39" s="40"/>
    </row>
    <row r="40" spans="2:13" x14ac:dyDescent="0.25">
      <c r="B40" s="79">
        <v>3</v>
      </c>
      <c r="C40" s="80" t="s">
        <v>41</v>
      </c>
      <c r="D40" s="80" t="s">
        <v>1</v>
      </c>
      <c r="E40" s="80" t="str">
        <f>'I-Team3'!$C$56</f>
        <v>EU</v>
      </c>
      <c r="F40" s="80" t="str">
        <f t="shared" si="2"/>
        <v>3 - NA2 - EU</v>
      </c>
      <c r="G40" s="80">
        <f>'I-Team3'!G56</f>
        <v>0</v>
      </c>
      <c r="H40" s="80">
        <f>'I-Team3'!G57</f>
        <v>0</v>
      </c>
      <c r="I40" s="80">
        <v>75</v>
      </c>
      <c r="J40" s="80">
        <f t="shared" si="3"/>
        <v>0</v>
      </c>
      <c r="K40" s="80">
        <f t="shared" si="4"/>
        <v>75</v>
      </c>
      <c r="L40" s="81">
        <f t="shared" si="5"/>
        <v>0</v>
      </c>
      <c r="M40" s="40"/>
    </row>
    <row r="41" spans="2:13" x14ac:dyDescent="0.25">
      <c r="B41" s="79">
        <v>3</v>
      </c>
      <c r="C41" s="80" t="s">
        <v>41</v>
      </c>
      <c r="D41" s="80" t="s">
        <v>1</v>
      </c>
      <c r="E41" s="80">
        <f>'I-Team3'!$C$61</f>
        <v>0</v>
      </c>
      <c r="F41" s="80" t="str">
        <f t="shared" si="2"/>
        <v>3 - NA2 - 0</v>
      </c>
      <c r="G41" s="80">
        <f>'I-Team3'!G61</f>
        <v>0</v>
      </c>
      <c r="H41" s="80">
        <f>'I-Team3'!G62</f>
        <v>0</v>
      </c>
      <c r="I41" s="80">
        <v>0</v>
      </c>
      <c r="J41" s="80">
        <f t="shared" si="3"/>
        <v>0</v>
      </c>
      <c r="K41" s="80">
        <f t="shared" si="4"/>
        <v>0</v>
      </c>
      <c r="L41" s="81">
        <f t="shared" si="5"/>
        <v>0</v>
      </c>
      <c r="M41" s="40"/>
    </row>
    <row r="42" spans="2:13" x14ac:dyDescent="0.25">
      <c r="B42" s="79">
        <v>3</v>
      </c>
      <c r="C42" s="80" t="s">
        <v>45</v>
      </c>
      <c r="D42" s="80" t="s">
        <v>1</v>
      </c>
      <c r="E42" s="80" t="str">
        <f>'I-Team3'!$C$91</f>
        <v>NA</v>
      </c>
      <c r="F42" s="80" t="str">
        <f t="shared" si="2"/>
        <v>3 - NA6 - NA</v>
      </c>
      <c r="G42" s="80">
        <f>'I-Team3'!G91</f>
        <v>50</v>
      </c>
      <c r="H42" s="80">
        <f>'I-Team3'!G92</f>
        <v>1400</v>
      </c>
      <c r="I42" s="80">
        <v>50</v>
      </c>
      <c r="J42" s="80">
        <f t="shared" si="3"/>
        <v>70000</v>
      </c>
      <c r="K42" s="80">
        <f t="shared" si="4"/>
        <v>50</v>
      </c>
      <c r="L42" s="81">
        <f t="shared" si="5"/>
        <v>70000</v>
      </c>
      <c r="M42" s="40"/>
    </row>
    <row r="43" spans="2:13" x14ac:dyDescent="0.25">
      <c r="B43" s="79">
        <v>3</v>
      </c>
      <c r="C43" s="80" t="s">
        <v>45</v>
      </c>
      <c r="D43" s="80" t="s">
        <v>1</v>
      </c>
      <c r="E43" s="80">
        <f>'I-Team3'!$C$96</f>
        <v>0</v>
      </c>
      <c r="F43" s="80" t="str">
        <f t="shared" si="2"/>
        <v>3 - NA6 - 0</v>
      </c>
      <c r="G43" s="80">
        <f>'I-Team3'!G96</f>
        <v>0</v>
      </c>
      <c r="H43" s="80">
        <f>'I-Team3'!G97</f>
        <v>0</v>
      </c>
      <c r="I43" s="80">
        <v>0</v>
      </c>
      <c r="J43" s="80">
        <f t="shared" si="3"/>
        <v>0</v>
      </c>
      <c r="K43" s="80">
        <f t="shared" si="4"/>
        <v>0</v>
      </c>
      <c r="L43" s="81">
        <f t="shared" si="5"/>
        <v>0</v>
      </c>
      <c r="M43" s="40"/>
    </row>
    <row r="44" spans="2:13" x14ac:dyDescent="0.25">
      <c r="B44" s="79">
        <v>3</v>
      </c>
      <c r="C44" s="80" t="s">
        <v>45</v>
      </c>
      <c r="D44" s="80" t="s">
        <v>1</v>
      </c>
      <c r="E44" s="80">
        <f>'I-Team3'!$C$101</f>
        <v>0</v>
      </c>
      <c r="F44" s="80" t="str">
        <f t="shared" si="2"/>
        <v>3 - NA6 - 0</v>
      </c>
      <c r="G44" s="80">
        <f>'I-Team3'!G101</f>
        <v>0</v>
      </c>
      <c r="H44" s="80">
        <f>'I-Team3'!G102</f>
        <v>0</v>
      </c>
      <c r="I44" s="80">
        <v>0</v>
      </c>
      <c r="J44" s="80">
        <f t="shared" si="3"/>
        <v>0</v>
      </c>
      <c r="K44" s="80">
        <f t="shared" si="4"/>
        <v>0</v>
      </c>
      <c r="L44" s="81">
        <f t="shared" si="5"/>
        <v>0</v>
      </c>
      <c r="M44" s="40"/>
    </row>
    <row r="45" spans="2:13" x14ac:dyDescent="0.25">
      <c r="B45" s="79">
        <v>3</v>
      </c>
      <c r="C45" s="80" t="s">
        <v>46</v>
      </c>
      <c r="D45" s="80" t="s">
        <v>76</v>
      </c>
      <c r="E45" s="80" t="str">
        <f>'I-Team3'!$C$131</f>
        <v>CH</v>
      </c>
      <c r="F45" s="80" t="str">
        <f t="shared" si="2"/>
        <v>3 - CH1 - CH</v>
      </c>
      <c r="G45" s="80">
        <f>'I-Team3'!G131</f>
        <v>100</v>
      </c>
      <c r="H45" s="80">
        <f>'I-Team3'!G132</f>
        <v>1100</v>
      </c>
      <c r="I45" s="80">
        <v>100</v>
      </c>
      <c r="J45" s="80">
        <f t="shared" si="3"/>
        <v>110000</v>
      </c>
      <c r="K45" s="80">
        <f t="shared" si="4"/>
        <v>100</v>
      </c>
      <c r="L45" s="81">
        <f t="shared" si="5"/>
        <v>110000</v>
      </c>
    </row>
    <row r="46" spans="2:13" x14ac:dyDescent="0.25">
      <c r="B46" s="79">
        <v>3</v>
      </c>
      <c r="C46" s="80" t="s">
        <v>46</v>
      </c>
      <c r="D46" s="80" t="s">
        <v>76</v>
      </c>
      <c r="E46" s="80">
        <f>'I-Team3'!$C$136</f>
        <v>0</v>
      </c>
      <c r="F46" s="80" t="str">
        <f t="shared" si="2"/>
        <v>3 - CH1 - 0</v>
      </c>
      <c r="G46" s="80">
        <f>'I-Team3'!G136</f>
        <v>0</v>
      </c>
      <c r="H46" s="80">
        <f>'I-Team3'!G137</f>
        <v>0</v>
      </c>
      <c r="I46" s="80">
        <v>0</v>
      </c>
      <c r="J46" s="80">
        <f t="shared" si="3"/>
        <v>0</v>
      </c>
      <c r="K46" s="80">
        <f t="shared" si="4"/>
        <v>0</v>
      </c>
      <c r="L46" s="81">
        <f t="shared" si="5"/>
        <v>0</v>
      </c>
    </row>
    <row r="47" spans="2:13" x14ac:dyDescent="0.25">
      <c r="B47" s="79">
        <v>3</v>
      </c>
      <c r="C47" s="80" t="s">
        <v>46</v>
      </c>
      <c r="D47" s="80" t="s">
        <v>76</v>
      </c>
      <c r="E47" s="80">
        <f>'I-Team3'!$C$141</f>
        <v>0</v>
      </c>
      <c r="F47" s="80" t="str">
        <f t="shared" si="2"/>
        <v>3 - CH1 - 0</v>
      </c>
      <c r="G47" s="80">
        <f>'I-Team3'!G141</f>
        <v>0</v>
      </c>
      <c r="H47" s="80">
        <f>'I-Team3'!G142</f>
        <v>0</v>
      </c>
      <c r="I47" s="80">
        <v>0</v>
      </c>
      <c r="J47" s="80">
        <f t="shared" si="3"/>
        <v>0</v>
      </c>
      <c r="K47" s="80">
        <f t="shared" si="4"/>
        <v>0</v>
      </c>
      <c r="L47" s="81">
        <f t="shared" si="5"/>
        <v>0</v>
      </c>
    </row>
    <row r="48" spans="2:13" x14ac:dyDescent="0.25">
      <c r="B48" s="79">
        <v>4</v>
      </c>
      <c r="C48" s="80" t="s">
        <v>47</v>
      </c>
      <c r="D48" s="80" t="s">
        <v>76</v>
      </c>
      <c r="E48" s="80" t="str">
        <f>'I-Team4'!$C$11</f>
        <v>CH</v>
      </c>
      <c r="F48" s="80" t="str">
        <f t="shared" si="2"/>
        <v>4 - CH2 - CH</v>
      </c>
      <c r="G48" s="80">
        <f>'I-Team4'!G11</f>
        <v>100</v>
      </c>
      <c r="H48" s="80">
        <f>'I-Team4'!G12</f>
        <v>1100</v>
      </c>
      <c r="I48" s="80">
        <v>100</v>
      </c>
      <c r="J48" s="80">
        <f t="shared" si="3"/>
        <v>110000</v>
      </c>
      <c r="K48" s="80">
        <f t="shared" si="4"/>
        <v>100</v>
      </c>
      <c r="L48" s="81">
        <f t="shared" si="5"/>
        <v>110000</v>
      </c>
    </row>
    <row r="49" spans="2:12" x14ac:dyDescent="0.25">
      <c r="B49" s="79">
        <v>4</v>
      </c>
      <c r="C49" s="80" t="s">
        <v>47</v>
      </c>
      <c r="D49" s="80" t="s">
        <v>76</v>
      </c>
      <c r="E49" s="80">
        <f>'I-Team4'!$C$16</f>
        <v>0</v>
      </c>
      <c r="F49" s="80" t="str">
        <f t="shared" si="2"/>
        <v>4 - CH2 - 0</v>
      </c>
      <c r="G49" s="80">
        <f>'I-Team4'!G16</f>
        <v>0</v>
      </c>
      <c r="H49" s="80">
        <f>'I-Team4'!G17</f>
        <v>0</v>
      </c>
      <c r="I49" s="80">
        <v>0</v>
      </c>
      <c r="J49" s="80">
        <f t="shared" si="3"/>
        <v>0</v>
      </c>
      <c r="K49" s="80">
        <f t="shared" si="4"/>
        <v>0</v>
      </c>
      <c r="L49" s="81">
        <f t="shared" si="5"/>
        <v>0</v>
      </c>
    </row>
    <row r="50" spans="2:12" x14ac:dyDescent="0.25">
      <c r="B50" s="79">
        <v>4</v>
      </c>
      <c r="C50" s="80" t="s">
        <v>47</v>
      </c>
      <c r="D50" s="80" t="s">
        <v>76</v>
      </c>
      <c r="E50" s="80">
        <f>'I-Team4'!$C$21</f>
        <v>0</v>
      </c>
      <c r="F50" s="80" t="str">
        <f t="shared" si="2"/>
        <v>4 - CH2 - 0</v>
      </c>
      <c r="G50" s="80">
        <f>'I-Team4'!G21</f>
        <v>0</v>
      </c>
      <c r="H50" s="80">
        <f>'I-Team4'!G22</f>
        <v>0</v>
      </c>
      <c r="I50" s="80">
        <v>0</v>
      </c>
      <c r="J50" s="80">
        <f t="shared" si="3"/>
        <v>0</v>
      </c>
      <c r="K50" s="80">
        <f t="shared" si="4"/>
        <v>0</v>
      </c>
      <c r="L50" s="81">
        <f t="shared" si="5"/>
        <v>0</v>
      </c>
    </row>
    <row r="51" spans="2:12" x14ac:dyDescent="0.25">
      <c r="B51" s="79">
        <v>4</v>
      </c>
      <c r="C51" s="80" t="s">
        <v>49</v>
      </c>
      <c r="D51" s="80" t="s">
        <v>76</v>
      </c>
      <c r="E51" s="80" t="str">
        <f>'I-Team4'!$C$51</f>
        <v>CH</v>
      </c>
      <c r="F51" s="80" t="str">
        <f t="shared" si="2"/>
        <v>4 - CH4 - CH</v>
      </c>
      <c r="G51" s="80">
        <f>'I-Team4'!G51</f>
        <v>50</v>
      </c>
      <c r="H51" s="80">
        <f>'I-Team4'!G52</f>
        <v>1100</v>
      </c>
      <c r="I51" s="80">
        <v>50</v>
      </c>
      <c r="J51" s="80">
        <f t="shared" si="3"/>
        <v>55000</v>
      </c>
      <c r="K51" s="80">
        <f t="shared" si="4"/>
        <v>50</v>
      </c>
      <c r="L51" s="81">
        <f t="shared" si="5"/>
        <v>55000</v>
      </c>
    </row>
    <row r="52" spans="2:12" x14ac:dyDescent="0.25">
      <c r="B52" s="79">
        <v>4</v>
      </c>
      <c r="C52" s="80" t="s">
        <v>49</v>
      </c>
      <c r="D52" s="80" t="s">
        <v>76</v>
      </c>
      <c r="E52" s="80" t="str">
        <f>'I-Team4'!$C$56</f>
        <v>NA</v>
      </c>
      <c r="F52" s="80" t="str">
        <f t="shared" si="2"/>
        <v>4 - CH4 - NA</v>
      </c>
      <c r="G52" s="80">
        <f>'I-Team4'!G56</f>
        <v>0</v>
      </c>
      <c r="H52" s="80">
        <f>'I-Team4'!G57</f>
        <v>0</v>
      </c>
      <c r="I52" s="80">
        <v>0</v>
      </c>
      <c r="J52" s="80">
        <f t="shared" si="3"/>
        <v>0</v>
      </c>
      <c r="K52" s="80">
        <f t="shared" si="4"/>
        <v>0</v>
      </c>
      <c r="L52" s="81">
        <f t="shared" si="5"/>
        <v>0</v>
      </c>
    </row>
    <row r="53" spans="2:12" x14ac:dyDescent="0.25">
      <c r="B53" s="79">
        <v>4</v>
      </c>
      <c r="C53" s="80" t="s">
        <v>49</v>
      </c>
      <c r="D53" s="80" t="s">
        <v>76</v>
      </c>
      <c r="E53" s="80">
        <f>'I-Team4'!$C$61</f>
        <v>0</v>
      </c>
      <c r="F53" s="80" t="str">
        <f t="shared" si="2"/>
        <v>4 - CH4 - 0</v>
      </c>
      <c r="G53" s="80">
        <f>'I-Team4'!G61</f>
        <v>0</v>
      </c>
      <c r="H53" s="80">
        <f>'I-Team4'!G62</f>
        <v>0</v>
      </c>
      <c r="I53" s="80">
        <v>0</v>
      </c>
      <c r="J53" s="80">
        <f t="shared" si="3"/>
        <v>0</v>
      </c>
      <c r="K53" s="80">
        <f t="shared" si="4"/>
        <v>0</v>
      </c>
      <c r="L53" s="81">
        <f t="shared" si="5"/>
        <v>0</v>
      </c>
    </row>
    <row r="54" spans="2:12" x14ac:dyDescent="0.25">
      <c r="B54" s="79">
        <v>4</v>
      </c>
      <c r="C54" s="80" t="s">
        <v>87</v>
      </c>
      <c r="D54" s="80" t="s">
        <v>76</v>
      </c>
      <c r="E54" s="80" t="str">
        <f>'I-Team4'!$C$91</f>
        <v>EU</v>
      </c>
      <c r="F54" s="80" t="str">
        <f t="shared" si="2"/>
        <v>4 - CH6 - EU</v>
      </c>
      <c r="G54" s="80">
        <f>'I-Team4'!G91</f>
        <v>0</v>
      </c>
      <c r="H54" s="80">
        <f>'I-Team4'!G92</f>
        <v>0</v>
      </c>
      <c r="I54" s="80">
        <v>0</v>
      </c>
      <c r="J54" s="80">
        <f t="shared" si="3"/>
        <v>0</v>
      </c>
      <c r="K54" s="80">
        <f t="shared" si="4"/>
        <v>0</v>
      </c>
      <c r="L54" s="81">
        <f t="shared" si="5"/>
        <v>0</v>
      </c>
    </row>
    <row r="55" spans="2:12" x14ac:dyDescent="0.25">
      <c r="B55" s="79">
        <v>4</v>
      </c>
      <c r="C55" s="80" t="s">
        <v>87</v>
      </c>
      <c r="D55" s="80" t="s">
        <v>76</v>
      </c>
      <c r="E55" s="80" t="str">
        <f>'I-Team4'!$C$96</f>
        <v>NA</v>
      </c>
      <c r="F55" s="80" t="str">
        <f t="shared" si="2"/>
        <v>4 - CH6 - NA</v>
      </c>
      <c r="G55" s="80">
        <f>'I-Team4'!G96</f>
        <v>0</v>
      </c>
      <c r="H55" s="80">
        <f>'I-Team4'!G97</f>
        <v>0</v>
      </c>
      <c r="I55" s="80">
        <v>0</v>
      </c>
      <c r="J55" s="80">
        <f t="shared" si="3"/>
        <v>0</v>
      </c>
      <c r="K55" s="80">
        <f t="shared" si="4"/>
        <v>0</v>
      </c>
      <c r="L55" s="81">
        <f t="shared" si="5"/>
        <v>0</v>
      </c>
    </row>
    <row r="56" spans="2:12" ht="15.75" thickBot="1" x14ac:dyDescent="0.3">
      <c r="B56" s="82">
        <v>4</v>
      </c>
      <c r="C56" s="83" t="s">
        <v>87</v>
      </c>
      <c r="D56" s="83" t="s">
        <v>76</v>
      </c>
      <c r="E56" s="83">
        <f>'I-Team4'!$C$101</f>
        <v>0</v>
      </c>
      <c r="F56" s="83" t="str">
        <f t="shared" si="2"/>
        <v>4 - CH6 - 0</v>
      </c>
      <c r="G56" s="83">
        <f>'I-Team4'!G101</f>
        <v>0</v>
      </c>
      <c r="H56" s="83">
        <f>'I-Team4'!G102</f>
        <v>0</v>
      </c>
      <c r="I56" s="83">
        <v>0</v>
      </c>
      <c r="J56" s="83">
        <f t="shared" si="3"/>
        <v>0</v>
      </c>
      <c r="K56" s="80">
        <f t="shared" si="4"/>
        <v>0</v>
      </c>
      <c r="L56" s="81">
        <f t="shared" si="5"/>
        <v>0</v>
      </c>
    </row>
    <row r="58" spans="2:12" x14ac:dyDescent="0.25">
      <c r="B58" t="s">
        <v>149</v>
      </c>
      <c r="C58" t="s">
        <v>150</v>
      </c>
    </row>
    <row r="59" spans="2:12" x14ac:dyDescent="0.25">
      <c r="B59" t="s">
        <v>151</v>
      </c>
      <c r="C59" t="s">
        <v>153</v>
      </c>
    </row>
    <row r="60" spans="2:12" x14ac:dyDescent="0.25">
      <c r="B60" t="s">
        <v>152</v>
      </c>
      <c r="C60" t="s">
        <v>161</v>
      </c>
    </row>
    <row r="62" spans="2:12" ht="15.75" thickBot="1" x14ac:dyDescent="0.3">
      <c r="B62" t="s">
        <v>159</v>
      </c>
    </row>
    <row r="63" spans="2:12" x14ac:dyDescent="0.25">
      <c r="B63" s="72" t="s">
        <v>116</v>
      </c>
      <c r="C63" s="73" t="s">
        <v>117</v>
      </c>
      <c r="D63" s="73" t="s">
        <v>6</v>
      </c>
      <c r="E63" s="73" t="s">
        <v>118</v>
      </c>
      <c r="F63" s="74" t="s">
        <v>118</v>
      </c>
    </row>
    <row r="64" spans="2:12" x14ac:dyDescent="0.25">
      <c r="B64" s="66" t="s">
        <v>121</v>
      </c>
      <c r="C64" s="67" t="e">
        <f>VLOOKUP(B64,$F$12:$I$56,2,FALSE)</f>
        <v>#N/A</v>
      </c>
      <c r="D64" s="67" t="e">
        <f>VLOOKUP(B64,$F$12:$I$56,3,FALSE)</f>
        <v>#N/A</v>
      </c>
      <c r="E64" s="67" t="e">
        <f>VLOOKUP(B64,$F$12:$K$56,6,FALSE)</f>
        <v>#N/A</v>
      </c>
      <c r="F64" s="68" t="e">
        <v>#N/A</v>
      </c>
    </row>
    <row r="65" spans="2:6" x14ac:dyDescent="0.25">
      <c r="B65" s="66" t="s">
        <v>122</v>
      </c>
      <c r="C65" s="67" t="e">
        <f t="shared" ref="C65:C108" si="6">VLOOKUP(B65,$F$12:$I$56,2,FALSE)</f>
        <v>#N/A</v>
      </c>
      <c r="D65" s="67" t="e">
        <f t="shared" ref="D65:D108" si="7">VLOOKUP(B65,$F$12:$I$56,3,FALSE)</f>
        <v>#N/A</v>
      </c>
      <c r="E65" s="67" t="e">
        <f t="shared" ref="E65:E108" si="8">VLOOKUP(B65,$F$12:$K$56,6,FALSE)</f>
        <v>#N/A</v>
      </c>
      <c r="F65" s="68" t="e">
        <v>#N/A</v>
      </c>
    </row>
    <row r="66" spans="2:6" x14ac:dyDescent="0.25">
      <c r="B66" s="66" t="s">
        <v>101</v>
      </c>
      <c r="C66" s="67">
        <f t="shared" si="6"/>
        <v>0</v>
      </c>
      <c r="D66" s="67">
        <f t="shared" si="7"/>
        <v>0</v>
      </c>
      <c r="E66" s="67">
        <f t="shared" si="8"/>
        <v>0</v>
      </c>
      <c r="F66" s="68">
        <v>0</v>
      </c>
    </row>
    <row r="67" spans="2:6" x14ac:dyDescent="0.25">
      <c r="B67" s="66" t="s">
        <v>105</v>
      </c>
      <c r="C67" s="67">
        <f t="shared" si="6"/>
        <v>100</v>
      </c>
      <c r="D67" s="67">
        <f t="shared" si="7"/>
        <v>1250</v>
      </c>
      <c r="E67" s="67">
        <f t="shared" si="8"/>
        <v>100</v>
      </c>
      <c r="F67" s="68">
        <v>100</v>
      </c>
    </row>
    <row r="68" spans="2:6" x14ac:dyDescent="0.25">
      <c r="B68" s="66" t="s">
        <v>123</v>
      </c>
      <c r="C68" s="67">
        <f t="shared" si="6"/>
        <v>0</v>
      </c>
      <c r="D68" s="67">
        <f t="shared" si="7"/>
        <v>0</v>
      </c>
      <c r="E68" s="67">
        <f t="shared" si="8"/>
        <v>0</v>
      </c>
      <c r="F68" s="68" t="e">
        <v>#N/A</v>
      </c>
    </row>
    <row r="69" spans="2:6" x14ac:dyDescent="0.25">
      <c r="B69" s="66" t="s">
        <v>124</v>
      </c>
      <c r="C69" s="67" t="e">
        <f t="shared" si="6"/>
        <v>#N/A</v>
      </c>
      <c r="D69" s="67" t="e">
        <f t="shared" si="7"/>
        <v>#N/A</v>
      </c>
      <c r="E69" s="67" t="e">
        <f t="shared" si="8"/>
        <v>#N/A</v>
      </c>
      <c r="F69" s="68" t="e">
        <v>#N/A</v>
      </c>
    </row>
    <row r="70" spans="2:6" x14ac:dyDescent="0.25">
      <c r="B70" s="66" t="s">
        <v>98</v>
      </c>
      <c r="C70" s="67">
        <f t="shared" si="6"/>
        <v>0</v>
      </c>
      <c r="D70" s="67">
        <f t="shared" si="7"/>
        <v>0</v>
      </c>
      <c r="E70" s="67">
        <f t="shared" si="8"/>
        <v>0</v>
      </c>
      <c r="F70" s="68">
        <v>0</v>
      </c>
    </row>
    <row r="71" spans="2:6" x14ac:dyDescent="0.25">
      <c r="B71" s="66" t="s">
        <v>114</v>
      </c>
      <c r="C71" s="67">
        <f t="shared" si="6"/>
        <v>100</v>
      </c>
      <c r="D71" s="67">
        <f t="shared" si="7"/>
        <v>1200</v>
      </c>
      <c r="E71" s="67">
        <f t="shared" si="8"/>
        <v>100</v>
      </c>
      <c r="F71" s="68">
        <v>100</v>
      </c>
    </row>
    <row r="72" spans="2:6" x14ac:dyDescent="0.25">
      <c r="B72" s="66" t="s">
        <v>125</v>
      </c>
      <c r="C72" s="67" t="e">
        <f t="shared" si="6"/>
        <v>#N/A</v>
      </c>
      <c r="D72" s="67" t="e">
        <f t="shared" si="7"/>
        <v>#N/A</v>
      </c>
      <c r="E72" s="67" t="e">
        <f t="shared" si="8"/>
        <v>#N/A</v>
      </c>
      <c r="F72" s="68" t="e">
        <v>#N/A</v>
      </c>
    </row>
    <row r="73" spans="2:6" x14ac:dyDescent="0.25">
      <c r="B73" s="66" t="s">
        <v>126</v>
      </c>
      <c r="C73" s="67">
        <f t="shared" si="6"/>
        <v>0</v>
      </c>
      <c r="D73" s="67">
        <f t="shared" si="7"/>
        <v>0</v>
      </c>
      <c r="E73" s="67">
        <f t="shared" si="8"/>
        <v>0</v>
      </c>
      <c r="F73" s="68">
        <v>0</v>
      </c>
    </row>
    <row r="74" spans="2:6" x14ac:dyDescent="0.25">
      <c r="B74" s="66" t="s">
        <v>115</v>
      </c>
      <c r="C74" s="67">
        <f t="shared" si="6"/>
        <v>100</v>
      </c>
      <c r="D74" s="67">
        <f t="shared" si="7"/>
        <v>1150</v>
      </c>
      <c r="E74" s="67">
        <f t="shared" si="8"/>
        <v>100</v>
      </c>
      <c r="F74" s="68">
        <v>100</v>
      </c>
    </row>
    <row r="75" spans="2:6" x14ac:dyDescent="0.25">
      <c r="B75" s="66" t="s">
        <v>127</v>
      </c>
      <c r="C75" s="67" t="e">
        <f t="shared" si="6"/>
        <v>#N/A</v>
      </c>
      <c r="D75" s="67" t="e">
        <f t="shared" si="7"/>
        <v>#N/A</v>
      </c>
      <c r="E75" s="67" t="e">
        <f t="shared" si="8"/>
        <v>#N/A</v>
      </c>
      <c r="F75" s="68" t="e">
        <v>#N/A</v>
      </c>
    </row>
    <row r="76" spans="2:6" x14ac:dyDescent="0.25">
      <c r="B76" s="66" t="s">
        <v>128</v>
      </c>
      <c r="C76" s="67" t="e">
        <f t="shared" si="6"/>
        <v>#N/A</v>
      </c>
      <c r="D76" s="67" t="e">
        <f t="shared" si="7"/>
        <v>#N/A</v>
      </c>
      <c r="E76" s="67" t="e">
        <f t="shared" si="8"/>
        <v>#N/A</v>
      </c>
      <c r="F76" s="68" t="e">
        <v>#N/A</v>
      </c>
    </row>
    <row r="77" spans="2:6" x14ac:dyDescent="0.25">
      <c r="B77" s="66" t="s">
        <v>129</v>
      </c>
      <c r="C77" s="67">
        <f t="shared" si="6"/>
        <v>0</v>
      </c>
      <c r="D77" s="67">
        <f t="shared" si="7"/>
        <v>0</v>
      </c>
      <c r="E77" s="67">
        <f t="shared" si="8"/>
        <v>0</v>
      </c>
      <c r="F77" s="68">
        <v>0</v>
      </c>
    </row>
    <row r="78" spans="2:6" x14ac:dyDescent="0.25">
      <c r="B78" s="66" t="s">
        <v>103</v>
      </c>
      <c r="C78" s="67">
        <f t="shared" si="6"/>
        <v>50</v>
      </c>
      <c r="D78" s="67">
        <f t="shared" si="7"/>
        <v>1100</v>
      </c>
      <c r="E78" s="67">
        <f t="shared" si="8"/>
        <v>50</v>
      </c>
      <c r="F78" s="68">
        <v>50</v>
      </c>
    </row>
    <row r="79" spans="2:6" x14ac:dyDescent="0.25">
      <c r="B79" s="66" t="s">
        <v>106</v>
      </c>
      <c r="C79" s="67">
        <f t="shared" si="6"/>
        <v>0</v>
      </c>
      <c r="D79" s="67">
        <f t="shared" si="7"/>
        <v>0</v>
      </c>
      <c r="E79" s="67">
        <f t="shared" si="8"/>
        <v>150</v>
      </c>
      <c r="F79" s="68">
        <v>150</v>
      </c>
    </row>
    <row r="80" spans="2:6" x14ac:dyDescent="0.25">
      <c r="B80" s="66" t="s">
        <v>130</v>
      </c>
      <c r="C80" s="67" t="e">
        <f t="shared" si="6"/>
        <v>#N/A</v>
      </c>
      <c r="D80" s="67" t="e">
        <f t="shared" si="7"/>
        <v>#N/A</v>
      </c>
      <c r="E80" s="67" t="e">
        <f t="shared" si="8"/>
        <v>#N/A</v>
      </c>
      <c r="F80" s="68" t="e">
        <v>#N/A</v>
      </c>
    </row>
    <row r="81" spans="2:6" x14ac:dyDescent="0.25">
      <c r="B81" s="66" t="s">
        <v>131</v>
      </c>
      <c r="C81" s="67" t="e">
        <f t="shared" si="6"/>
        <v>#N/A</v>
      </c>
      <c r="D81" s="67" t="e">
        <f t="shared" si="7"/>
        <v>#N/A</v>
      </c>
      <c r="E81" s="67" t="e">
        <f t="shared" si="8"/>
        <v>#N/A</v>
      </c>
      <c r="F81" s="68" t="e">
        <v>#N/A</v>
      </c>
    </row>
    <row r="82" spans="2:6" x14ac:dyDescent="0.25">
      <c r="B82" s="66" t="s">
        <v>132</v>
      </c>
      <c r="C82" s="67">
        <f t="shared" si="6"/>
        <v>0</v>
      </c>
      <c r="D82" s="67">
        <f t="shared" si="7"/>
        <v>0</v>
      </c>
      <c r="E82" s="67">
        <f t="shared" si="8"/>
        <v>50</v>
      </c>
      <c r="F82" s="68">
        <v>50</v>
      </c>
    </row>
    <row r="83" spans="2:6" x14ac:dyDescent="0.25">
      <c r="B83" s="66" t="s">
        <v>113</v>
      </c>
      <c r="C83" s="67">
        <f t="shared" si="6"/>
        <v>0</v>
      </c>
      <c r="D83" s="67">
        <f t="shared" si="7"/>
        <v>0</v>
      </c>
      <c r="E83" s="67">
        <f t="shared" si="8"/>
        <v>100</v>
      </c>
      <c r="F83" s="68">
        <v>100</v>
      </c>
    </row>
    <row r="84" spans="2:6" x14ac:dyDescent="0.25">
      <c r="B84" s="66" t="s">
        <v>133</v>
      </c>
      <c r="C84" s="67" t="e">
        <f t="shared" si="6"/>
        <v>#N/A</v>
      </c>
      <c r="D84" s="67" t="e">
        <f t="shared" si="7"/>
        <v>#N/A</v>
      </c>
      <c r="E84" s="67" t="e">
        <f t="shared" si="8"/>
        <v>#N/A</v>
      </c>
      <c r="F84" s="68" t="e">
        <v>#N/A</v>
      </c>
    </row>
    <row r="85" spans="2:6" x14ac:dyDescent="0.25">
      <c r="B85" s="66" t="s">
        <v>107</v>
      </c>
      <c r="C85" s="67">
        <f t="shared" si="6"/>
        <v>0</v>
      </c>
      <c r="D85" s="67">
        <f t="shared" si="7"/>
        <v>0</v>
      </c>
      <c r="E85" s="67">
        <f t="shared" si="8"/>
        <v>0</v>
      </c>
      <c r="F85" s="68">
        <v>0</v>
      </c>
    </row>
    <row r="86" spans="2:6" x14ac:dyDescent="0.25">
      <c r="B86" s="66" t="s">
        <v>109</v>
      </c>
      <c r="C86" s="67">
        <f t="shared" si="6"/>
        <v>50</v>
      </c>
      <c r="D86" s="67">
        <f t="shared" si="7"/>
        <v>1300</v>
      </c>
      <c r="E86" s="67">
        <f t="shared" si="8"/>
        <v>50</v>
      </c>
      <c r="F86" s="68">
        <v>50</v>
      </c>
    </row>
    <row r="87" spans="2:6" x14ac:dyDescent="0.25">
      <c r="B87" s="66" t="s">
        <v>134</v>
      </c>
      <c r="C87" s="67" t="e">
        <f t="shared" si="6"/>
        <v>#N/A</v>
      </c>
      <c r="D87" s="67" t="e">
        <f t="shared" si="7"/>
        <v>#N/A</v>
      </c>
      <c r="E87" s="67" t="e">
        <f t="shared" si="8"/>
        <v>#N/A</v>
      </c>
      <c r="F87" s="68" t="e">
        <v>#N/A</v>
      </c>
    </row>
    <row r="88" spans="2:6" x14ac:dyDescent="0.25">
      <c r="B88" s="66" t="s">
        <v>135</v>
      </c>
      <c r="C88" s="67" t="e">
        <f t="shared" si="6"/>
        <v>#N/A</v>
      </c>
      <c r="D88" s="67" t="e">
        <f t="shared" si="7"/>
        <v>#N/A</v>
      </c>
      <c r="E88" s="67" t="e">
        <f t="shared" si="8"/>
        <v>#N/A</v>
      </c>
      <c r="F88" s="68" t="e">
        <v>#N/A</v>
      </c>
    </row>
    <row r="89" spans="2:6" x14ac:dyDescent="0.25">
      <c r="B89" s="66" t="s">
        <v>136</v>
      </c>
      <c r="C89" s="67" t="e">
        <f t="shared" si="6"/>
        <v>#N/A</v>
      </c>
      <c r="D89" s="67" t="e">
        <f t="shared" si="7"/>
        <v>#N/A</v>
      </c>
      <c r="E89" s="67" t="e">
        <f t="shared" si="8"/>
        <v>#N/A</v>
      </c>
      <c r="F89" s="68" t="e">
        <v>#N/A</v>
      </c>
    </row>
    <row r="90" spans="2:6" x14ac:dyDescent="0.25">
      <c r="B90" s="66" t="s">
        <v>99</v>
      </c>
      <c r="C90" s="67">
        <f t="shared" si="6"/>
        <v>100</v>
      </c>
      <c r="D90" s="67">
        <f t="shared" si="7"/>
        <v>1100</v>
      </c>
      <c r="E90" s="67">
        <f t="shared" si="8"/>
        <v>100</v>
      </c>
      <c r="F90" s="68">
        <v>100</v>
      </c>
    </row>
    <row r="91" spans="2:6" x14ac:dyDescent="0.25">
      <c r="B91" s="66" t="s">
        <v>108</v>
      </c>
      <c r="C91" s="67">
        <f t="shared" si="6"/>
        <v>50</v>
      </c>
      <c r="D91" s="67">
        <f t="shared" si="7"/>
        <v>1400</v>
      </c>
      <c r="E91" s="67">
        <f t="shared" si="8"/>
        <v>25</v>
      </c>
      <c r="F91" s="68">
        <v>25</v>
      </c>
    </row>
    <row r="92" spans="2:6" x14ac:dyDescent="0.25">
      <c r="B92" s="66" t="s">
        <v>137</v>
      </c>
      <c r="C92" s="67" t="e">
        <f t="shared" si="6"/>
        <v>#N/A</v>
      </c>
      <c r="D92" s="67" t="e">
        <f t="shared" si="7"/>
        <v>#N/A</v>
      </c>
      <c r="E92" s="67" t="e">
        <f t="shared" si="8"/>
        <v>#N/A</v>
      </c>
      <c r="F92" s="68" t="e">
        <v>#N/A</v>
      </c>
    </row>
    <row r="93" spans="2:6" x14ac:dyDescent="0.25">
      <c r="B93" s="66" t="s">
        <v>138</v>
      </c>
      <c r="C93" s="67" t="e">
        <f t="shared" si="6"/>
        <v>#N/A</v>
      </c>
      <c r="D93" s="67" t="e">
        <f t="shared" si="7"/>
        <v>#N/A</v>
      </c>
      <c r="E93" s="67" t="e">
        <f t="shared" si="8"/>
        <v>#N/A</v>
      </c>
      <c r="F93" s="68" t="e">
        <v>#N/A</v>
      </c>
    </row>
    <row r="94" spans="2:6" x14ac:dyDescent="0.25">
      <c r="B94" s="66" t="s">
        <v>139</v>
      </c>
      <c r="C94" s="67">
        <f t="shared" si="6"/>
        <v>0</v>
      </c>
      <c r="D94" s="67">
        <f t="shared" si="7"/>
        <v>0</v>
      </c>
      <c r="E94" s="67">
        <f t="shared" si="8"/>
        <v>75</v>
      </c>
      <c r="F94" s="68">
        <v>75</v>
      </c>
    </row>
    <row r="95" spans="2:6" x14ac:dyDescent="0.25">
      <c r="B95" s="66" t="s">
        <v>110</v>
      </c>
      <c r="C95" s="67">
        <f t="shared" si="6"/>
        <v>100</v>
      </c>
      <c r="D95" s="67">
        <f t="shared" si="7"/>
        <v>1300</v>
      </c>
      <c r="E95" s="67">
        <f t="shared" si="8"/>
        <v>100</v>
      </c>
      <c r="F95" s="68">
        <v>100</v>
      </c>
    </row>
    <row r="96" spans="2:6" x14ac:dyDescent="0.25">
      <c r="B96" s="66" t="s">
        <v>140</v>
      </c>
      <c r="C96" s="67" t="e">
        <f t="shared" si="6"/>
        <v>#N/A</v>
      </c>
      <c r="D96" s="67" t="e">
        <f t="shared" si="7"/>
        <v>#N/A</v>
      </c>
      <c r="E96" s="67" t="e">
        <f t="shared" si="8"/>
        <v>#N/A</v>
      </c>
      <c r="F96" s="68" t="e">
        <v>#N/A</v>
      </c>
    </row>
    <row r="97" spans="2:6" x14ac:dyDescent="0.25">
      <c r="B97" s="66" t="s">
        <v>141</v>
      </c>
      <c r="C97" s="67" t="e">
        <f t="shared" si="6"/>
        <v>#N/A</v>
      </c>
      <c r="D97" s="67" t="e">
        <f t="shared" si="7"/>
        <v>#N/A</v>
      </c>
      <c r="E97" s="67" t="e">
        <f t="shared" si="8"/>
        <v>#N/A</v>
      </c>
      <c r="F97" s="68" t="e">
        <v>#N/A</v>
      </c>
    </row>
    <row r="98" spans="2:6" x14ac:dyDescent="0.25">
      <c r="B98" s="66" t="s">
        <v>111</v>
      </c>
      <c r="C98" s="67">
        <f t="shared" si="6"/>
        <v>50</v>
      </c>
      <c r="D98" s="67">
        <f t="shared" si="7"/>
        <v>1400</v>
      </c>
      <c r="E98" s="67">
        <f t="shared" si="8"/>
        <v>50</v>
      </c>
      <c r="F98" s="68">
        <v>50</v>
      </c>
    </row>
    <row r="99" spans="2:6" x14ac:dyDescent="0.25">
      <c r="B99" s="66" t="s">
        <v>142</v>
      </c>
      <c r="C99" s="67" t="e">
        <f t="shared" si="6"/>
        <v>#N/A</v>
      </c>
      <c r="D99" s="67" t="e">
        <f t="shared" si="7"/>
        <v>#N/A</v>
      </c>
      <c r="E99" s="67" t="e">
        <f t="shared" si="8"/>
        <v>#N/A</v>
      </c>
      <c r="F99" s="68" t="e">
        <v>#N/A</v>
      </c>
    </row>
    <row r="100" spans="2:6" x14ac:dyDescent="0.25">
      <c r="B100" s="66" t="s">
        <v>143</v>
      </c>
      <c r="C100" s="67" t="e">
        <f t="shared" si="6"/>
        <v>#N/A</v>
      </c>
      <c r="D100" s="67" t="e">
        <f t="shared" si="7"/>
        <v>#N/A</v>
      </c>
      <c r="E100" s="67" t="e">
        <f t="shared" si="8"/>
        <v>#N/A</v>
      </c>
      <c r="F100" s="68" t="e">
        <v>#N/A</v>
      </c>
    </row>
    <row r="101" spans="2:6" x14ac:dyDescent="0.25">
      <c r="B101" s="66" t="s">
        <v>144</v>
      </c>
      <c r="C101" s="67" t="e">
        <f t="shared" si="6"/>
        <v>#N/A</v>
      </c>
      <c r="D101" s="67" t="e">
        <f t="shared" si="7"/>
        <v>#N/A</v>
      </c>
      <c r="E101" s="67" t="e">
        <f t="shared" si="8"/>
        <v>#N/A</v>
      </c>
      <c r="F101" s="68" t="e">
        <v>#N/A</v>
      </c>
    </row>
    <row r="102" spans="2:6" x14ac:dyDescent="0.25">
      <c r="B102" s="66" t="s">
        <v>100</v>
      </c>
      <c r="C102" s="67">
        <f t="shared" si="6"/>
        <v>100</v>
      </c>
      <c r="D102" s="67">
        <f t="shared" si="7"/>
        <v>1100</v>
      </c>
      <c r="E102" s="67">
        <f t="shared" si="8"/>
        <v>100</v>
      </c>
      <c r="F102" s="68">
        <v>100</v>
      </c>
    </row>
    <row r="103" spans="2:6" x14ac:dyDescent="0.25">
      <c r="B103" s="66" t="s">
        <v>145</v>
      </c>
      <c r="C103" s="67" t="e">
        <f t="shared" si="6"/>
        <v>#N/A</v>
      </c>
      <c r="D103" s="67" t="e">
        <f t="shared" si="7"/>
        <v>#N/A</v>
      </c>
      <c r="E103" s="67" t="e">
        <f t="shared" si="8"/>
        <v>#N/A</v>
      </c>
      <c r="F103" s="68" t="e">
        <v>#N/A</v>
      </c>
    </row>
    <row r="104" spans="2:6" x14ac:dyDescent="0.25">
      <c r="B104" s="66" t="s">
        <v>146</v>
      </c>
      <c r="C104" s="67">
        <f t="shared" si="6"/>
        <v>0</v>
      </c>
      <c r="D104" s="67">
        <f t="shared" si="7"/>
        <v>0</v>
      </c>
      <c r="E104" s="67">
        <f t="shared" si="8"/>
        <v>0</v>
      </c>
      <c r="F104" s="68" t="e">
        <v>#N/A</v>
      </c>
    </row>
    <row r="105" spans="2:6" x14ac:dyDescent="0.25">
      <c r="B105" s="66" t="s">
        <v>102</v>
      </c>
      <c r="C105" s="67">
        <f t="shared" si="6"/>
        <v>50</v>
      </c>
      <c r="D105" s="67">
        <f t="shared" si="7"/>
        <v>1100</v>
      </c>
      <c r="E105" s="67">
        <f t="shared" si="8"/>
        <v>50</v>
      </c>
      <c r="F105" s="68">
        <v>50</v>
      </c>
    </row>
    <row r="106" spans="2:6" x14ac:dyDescent="0.25">
      <c r="B106" s="66" t="s">
        <v>104</v>
      </c>
      <c r="C106" s="67">
        <f t="shared" si="6"/>
        <v>0</v>
      </c>
      <c r="D106" s="67">
        <f t="shared" si="7"/>
        <v>0</v>
      </c>
      <c r="E106" s="67">
        <f t="shared" si="8"/>
        <v>0</v>
      </c>
      <c r="F106" s="68">
        <v>0</v>
      </c>
    </row>
    <row r="107" spans="2:6" x14ac:dyDescent="0.25">
      <c r="B107" s="66" t="s">
        <v>112</v>
      </c>
      <c r="C107" s="67">
        <f t="shared" si="6"/>
        <v>0</v>
      </c>
      <c r="D107" s="67">
        <f t="shared" si="7"/>
        <v>0</v>
      </c>
      <c r="E107" s="67">
        <f t="shared" si="8"/>
        <v>0</v>
      </c>
      <c r="F107" s="68">
        <v>0</v>
      </c>
    </row>
    <row r="108" spans="2:6" ht="15.75" thickBot="1" x14ac:dyDescent="0.3">
      <c r="B108" s="69" t="s">
        <v>147</v>
      </c>
      <c r="C108" s="67" t="e">
        <f t="shared" si="6"/>
        <v>#N/A</v>
      </c>
      <c r="D108" s="67" t="e">
        <f t="shared" si="7"/>
        <v>#N/A</v>
      </c>
      <c r="E108" s="67" t="e">
        <f t="shared" si="8"/>
        <v>#N/A</v>
      </c>
      <c r="F108" s="71" t="e">
        <v>#N/A</v>
      </c>
    </row>
    <row r="111" spans="2:6" ht="15.75" thickBot="1" x14ac:dyDescent="0.3">
      <c r="B111" s="88" t="s">
        <v>160</v>
      </c>
    </row>
    <row r="112" spans="2:6" x14ac:dyDescent="0.25">
      <c r="B112" s="85" t="s">
        <v>71</v>
      </c>
      <c r="C112" s="86" t="s">
        <v>4</v>
      </c>
      <c r="D112" s="86" t="s">
        <v>163</v>
      </c>
      <c r="E112" s="86" t="s">
        <v>164</v>
      </c>
      <c r="F112" s="87" t="s">
        <v>165</v>
      </c>
    </row>
    <row r="113" spans="2:6" x14ac:dyDescent="0.25">
      <c r="B113" s="50" t="s">
        <v>37</v>
      </c>
      <c r="C113" s="36">
        <f>'I-Team1'!G6*'I-Team1'!G27</f>
        <v>150</v>
      </c>
      <c r="D113" s="13">
        <f>SUMIF($C$12:$C$56,B113,$I$12:$I$56)</f>
        <v>100</v>
      </c>
      <c r="E113" s="13">
        <f>SUMIF($C$12:$C$56,B113,$K$12:$K$56)</f>
        <v>100</v>
      </c>
      <c r="F113" s="51">
        <f>IF(D113&gt;C113,D113-C113,0)</f>
        <v>0</v>
      </c>
    </row>
    <row r="114" spans="2:6" x14ac:dyDescent="0.25">
      <c r="B114" s="50" t="s">
        <v>38</v>
      </c>
      <c r="C114" s="36">
        <f>+'I-Team2'!G6*'I-Team2'!G27</f>
        <v>150</v>
      </c>
      <c r="D114" s="13">
        <f t="shared" ref="D114:D127" si="9">SUMIF($C$12:$C$56,B114,$I$12:$I$56)</f>
        <v>150</v>
      </c>
      <c r="E114" s="13">
        <f t="shared" ref="E114:E127" si="10">SUMIF($C$12:$C$56,B114,$K$12:$K$56)</f>
        <v>150</v>
      </c>
      <c r="F114" s="51">
        <f t="shared" ref="F114:F127" si="11">IF(D114&gt;C114,D114-C114,0)</f>
        <v>0</v>
      </c>
    </row>
    <row r="115" spans="2:6" x14ac:dyDescent="0.25">
      <c r="B115" s="50" t="s">
        <v>39</v>
      </c>
      <c r="C115" s="36">
        <f>+'I-Team3'!G6*'I-Team3'!G67</f>
        <v>50</v>
      </c>
      <c r="D115" s="13">
        <f t="shared" si="9"/>
        <v>25</v>
      </c>
      <c r="E115" s="13">
        <f t="shared" si="10"/>
        <v>25</v>
      </c>
      <c r="F115" s="51">
        <f t="shared" si="11"/>
        <v>0</v>
      </c>
    </row>
    <row r="116" spans="2:6" x14ac:dyDescent="0.25">
      <c r="B116" s="50" t="s">
        <v>40</v>
      </c>
      <c r="C116" s="36">
        <f>+'I-Team2'!G46*'I-Team2'!G67</f>
        <v>150</v>
      </c>
      <c r="D116" s="13">
        <f t="shared" si="9"/>
        <v>150</v>
      </c>
      <c r="E116" s="13">
        <f t="shared" si="10"/>
        <v>150</v>
      </c>
      <c r="F116" s="51">
        <f t="shared" si="11"/>
        <v>0</v>
      </c>
    </row>
    <row r="117" spans="2:6" x14ac:dyDescent="0.25">
      <c r="B117" s="50" t="s">
        <v>41</v>
      </c>
      <c r="C117" s="36">
        <f>+'I-Team3'!G46*'I-Team3'!G67</f>
        <v>200</v>
      </c>
      <c r="D117" s="13">
        <f t="shared" si="9"/>
        <v>175</v>
      </c>
      <c r="E117" s="13">
        <f t="shared" si="10"/>
        <v>175</v>
      </c>
      <c r="F117" s="51">
        <f t="shared" si="11"/>
        <v>0</v>
      </c>
    </row>
    <row r="118" spans="2:6" x14ac:dyDescent="0.25">
      <c r="B118" s="50" t="s">
        <v>42</v>
      </c>
      <c r="C118" s="36">
        <f>+'I-Team1'!G46*'I-Team1'!G67</f>
        <v>100</v>
      </c>
      <c r="D118" s="13">
        <f t="shared" si="9"/>
        <v>100</v>
      </c>
      <c r="E118" s="13">
        <f t="shared" si="10"/>
        <v>100</v>
      </c>
      <c r="F118" s="51">
        <f t="shared" si="11"/>
        <v>0</v>
      </c>
    </row>
    <row r="119" spans="2:6" x14ac:dyDescent="0.25">
      <c r="B119" s="50" t="s">
        <v>43</v>
      </c>
      <c r="C119" s="36">
        <f>+'I-Team1'!G86*'I-Team1'!G107</f>
        <v>100</v>
      </c>
      <c r="D119" s="13">
        <f t="shared" si="9"/>
        <v>100</v>
      </c>
      <c r="E119" s="13">
        <f t="shared" si="10"/>
        <v>100</v>
      </c>
      <c r="F119" s="51">
        <f t="shared" si="11"/>
        <v>0</v>
      </c>
    </row>
    <row r="120" spans="2:6" x14ac:dyDescent="0.25">
      <c r="B120" s="50" t="s">
        <v>44</v>
      </c>
      <c r="C120" s="36">
        <f>+'I-Team2'!G86*'I-Team2'!G107</f>
        <v>50</v>
      </c>
      <c r="D120" s="13">
        <f t="shared" si="9"/>
        <v>50</v>
      </c>
      <c r="E120" s="13">
        <f t="shared" si="10"/>
        <v>50</v>
      </c>
      <c r="F120" s="51">
        <f t="shared" si="11"/>
        <v>0</v>
      </c>
    </row>
    <row r="121" spans="2:6" x14ac:dyDescent="0.25">
      <c r="B121" s="50" t="s">
        <v>45</v>
      </c>
      <c r="C121" s="36">
        <f>+'I-Team3'!G86*'I-Team3'!G107</f>
        <v>50</v>
      </c>
      <c r="D121" s="13">
        <f t="shared" si="9"/>
        <v>50</v>
      </c>
      <c r="E121" s="13">
        <f t="shared" si="10"/>
        <v>50</v>
      </c>
      <c r="F121" s="51">
        <f t="shared" si="11"/>
        <v>0</v>
      </c>
    </row>
    <row r="122" spans="2:6" x14ac:dyDescent="0.25">
      <c r="B122" s="50" t="s">
        <v>46</v>
      </c>
      <c r="C122" s="36">
        <f>+'I-Team3'!G126*'I-Team3'!G147</f>
        <v>100</v>
      </c>
      <c r="D122" s="13">
        <f t="shared" si="9"/>
        <v>100</v>
      </c>
      <c r="E122" s="13">
        <f t="shared" si="10"/>
        <v>100</v>
      </c>
      <c r="F122" s="51">
        <f t="shared" si="11"/>
        <v>0</v>
      </c>
    </row>
    <row r="123" spans="2:6" x14ac:dyDescent="0.25">
      <c r="B123" s="50" t="s">
        <v>47</v>
      </c>
      <c r="C123" s="36">
        <f>+'I-Team4'!G6*'I-Team4'!G27</f>
        <v>100</v>
      </c>
      <c r="D123" s="13">
        <f t="shared" si="9"/>
        <v>100</v>
      </c>
      <c r="E123" s="13">
        <f t="shared" si="10"/>
        <v>100</v>
      </c>
      <c r="F123" s="51">
        <f t="shared" si="11"/>
        <v>0</v>
      </c>
    </row>
    <row r="124" spans="2:6" x14ac:dyDescent="0.25">
      <c r="B124" s="50" t="s">
        <v>48</v>
      </c>
      <c r="C124" s="36">
        <f>+'I-Team2'!G126*'I-Team2'!G147</f>
        <v>50</v>
      </c>
      <c r="D124" s="13">
        <f t="shared" si="9"/>
        <v>50</v>
      </c>
      <c r="E124" s="13">
        <f t="shared" si="10"/>
        <v>50</v>
      </c>
      <c r="F124" s="51">
        <f t="shared" si="11"/>
        <v>0</v>
      </c>
    </row>
    <row r="125" spans="2:6" x14ac:dyDescent="0.25">
      <c r="B125" s="50" t="s">
        <v>49</v>
      </c>
      <c r="C125" s="36">
        <f>+'I-Team4'!G46*'I-Team4'!G67</f>
        <v>100</v>
      </c>
      <c r="D125" s="13">
        <f t="shared" si="9"/>
        <v>50</v>
      </c>
      <c r="E125" s="13">
        <f t="shared" si="10"/>
        <v>50</v>
      </c>
      <c r="F125" s="51">
        <f t="shared" si="11"/>
        <v>0</v>
      </c>
    </row>
    <row r="126" spans="2:6" x14ac:dyDescent="0.25">
      <c r="B126" s="50" t="s">
        <v>50</v>
      </c>
      <c r="C126" s="36">
        <f>+'I-Team1'!G126*'I-Team1'!G147</f>
        <v>0</v>
      </c>
      <c r="D126" s="13">
        <f t="shared" si="9"/>
        <v>0</v>
      </c>
      <c r="E126" s="13">
        <f t="shared" si="10"/>
        <v>0</v>
      </c>
      <c r="F126" s="51">
        <f t="shared" si="11"/>
        <v>0</v>
      </c>
    </row>
    <row r="127" spans="2:6" ht="15.75" thickBot="1" x14ac:dyDescent="0.3">
      <c r="B127" s="56" t="s">
        <v>87</v>
      </c>
      <c r="C127" s="58">
        <f>+'I-Team4'!G86*'I-Team4'!G107</f>
        <v>0</v>
      </c>
      <c r="D127" s="57">
        <f t="shared" si="9"/>
        <v>0</v>
      </c>
      <c r="E127" s="57">
        <f t="shared" si="10"/>
        <v>0</v>
      </c>
      <c r="F127" s="75">
        <f t="shared" si="11"/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5" name="Button 1">
              <controlPr defaultSize="0" print="0" autoFill="0" autoPict="0" macro="[0]!run_solver">
                <anchor moveWithCells="1" sizeWithCells="1">
                  <from>
                    <xdr:col>6</xdr:col>
                    <xdr:colOff>0</xdr:colOff>
                    <xdr:row>57</xdr:row>
                    <xdr:rowOff>9525</xdr:rowOff>
                  </from>
                  <to>
                    <xdr:col>7</xdr:col>
                    <xdr:colOff>323850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6" name="Button 2">
              <controlPr defaultSize="0" print="0" autoFill="0" autoPict="0" macro="[0]!Transfer_volumes">
                <anchor moveWithCells="1" sizeWithCells="1">
                  <from>
                    <xdr:col>6</xdr:col>
                    <xdr:colOff>0</xdr:colOff>
                    <xdr:row>59</xdr:row>
                    <xdr:rowOff>9525</xdr:rowOff>
                  </from>
                  <to>
                    <xdr:col>7</xdr:col>
                    <xdr:colOff>304800</xdr:colOff>
                    <xdr:row>60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7">
    <tabColor rgb="FF92D050"/>
  </sheetPr>
  <dimension ref="B2:BE127"/>
  <sheetViews>
    <sheetView topLeftCell="A31" workbookViewId="0">
      <selection activeCell="G63" sqref="G63"/>
    </sheetView>
  </sheetViews>
  <sheetFormatPr defaultRowHeight="15" x14ac:dyDescent="0.25"/>
  <cols>
    <col min="1" max="1" width="4.140625" customWidth="1"/>
    <col min="2" max="2" width="15.42578125" customWidth="1"/>
    <col min="3" max="4" width="12" customWidth="1"/>
    <col min="5" max="6" width="17.28515625" customWidth="1"/>
    <col min="7" max="7" width="14.7109375" bestFit="1" customWidth="1"/>
    <col min="8" max="8" width="11.42578125" customWidth="1"/>
    <col min="9" max="9" width="17.7109375" bestFit="1" customWidth="1"/>
    <col min="10" max="10" width="17.7109375" customWidth="1"/>
    <col min="11" max="12" width="13" customWidth="1"/>
    <col min="13" max="13" width="19.42578125" customWidth="1"/>
    <col min="14" max="17" width="12" customWidth="1"/>
    <col min="18" max="18" width="11.140625" customWidth="1"/>
    <col min="19" max="19" width="4.5703125" customWidth="1"/>
    <col min="20" max="25" width="12" customWidth="1"/>
    <col min="26" max="26" width="11.140625" customWidth="1"/>
    <col min="27" max="27" width="4.5703125" customWidth="1"/>
    <col min="28" max="33" width="12" customWidth="1"/>
    <col min="34" max="34" width="11.140625" customWidth="1"/>
    <col min="35" max="35" width="4.5703125" customWidth="1"/>
    <col min="36" max="41" width="12" customWidth="1"/>
    <col min="42" max="42" width="11.140625" customWidth="1"/>
    <col min="43" max="43" width="4.5703125" customWidth="1"/>
    <col min="44" max="49" width="12" customWidth="1"/>
    <col min="50" max="50" width="11.140625" customWidth="1"/>
    <col min="51" max="51" width="4.5703125" customWidth="1"/>
  </cols>
  <sheetData>
    <row r="2" spans="2:57" s="61" customFormat="1" x14ac:dyDescent="0.25">
      <c r="B2" s="15" t="s">
        <v>93</v>
      </c>
      <c r="C2" s="15"/>
      <c r="D2" s="15"/>
      <c r="E2" s="15"/>
      <c r="F2" s="15"/>
      <c r="G2" s="15"/>
      <c r="H2" s="15"/>
      <c r="I2" s="15"/>
      <c r="J2" s="15"/>
    </row>
    <row r="3" spans="2:57" s="61" customFormat="1" ht="15.75" thickBot="1" x14ac:dyDescent="0.3">
      <c r="B3"/>
      <c r="C3"/>
      <c r="D3"/>
      <c r="E3"/>
      <c r="F3"/>
      <c r="G3"/>
      <c r="H3"/>
      <c r="I3"/>
      <c r="J3"/>
    </row>
    <row r="4" spans="2:57" s="61" customFormat="1" x14ac:dyDescent="0.25">
      <c r="B4" s="72"/>
      <c r="C4" s="73" t="s">
        <v>0</v>
      </c>
      <c r="D4" s="73" t="s">
        <v>1</v>
      </c>
      <c r="E4" s="73" t="s">
        <v>76</v>
      </c>
      <c r="F4" s="74" t="s">
        <v>66</v>
      </c>
      <c r="G4"/>
      <c r="H4"/>
      <c r="I4"/>
      <c r="J4"/>
    </row>
    <row r="5" spans="2:57" s="61" customFormat="1" x14ac:dyDescent="0.25">
      <c r="B5" s="76" t="s">
        <v>117</v>
      </c>
      <c r="C5" s="78">
        <f>SUMIF($E$12:$E$56,C4,$G$12:$G$56)</f>
        <v>150</v>
      </c>
      <c r="D5" s="78">
        <f t="shared" ref="D5:E5" si="0">SUMIF($E$12:$E$56,D4,$G$12:$G$56)</f>
        <v>400</v>
      </c>
      <c r="E5" s="78">
        <f t="shared" si="0"/>
        <v>300</v>
      </c>
      <c r="F5" s="49">
        <f>SUM(C5:E5)</f>
        <v>850</v>
      </c>
      <c r="G5"/>
      <c r="H5"/>
      <c r="I5"/>
      <c r="J5"/>
    </row>
    <row r="6" spans="2:57" s="61" customFormat="1" x14ac:dyDescent="0.25">
      <c r="B6" s="76" t="s">
        <v>65</v>
      </c>
      <c r="C6" s="36">
        <f>+'Market information'!F52</f>
        <v>400</v>
      </c>
      <c r="D6" s="36">
        <f>+'Market information'!F53</f>
        <v>500</v>
      </c>
      <c r="E6" s="36">
        <f>+'Market information'!F54</f>
        <v>300</v>
      </c>
      <c r="F6" s="49">
        <f>SUM(C6:E6)</f>
        <v>1200</v>
      </c>
      <c r="G6"/>
      <c r="H6"/>
      <c r="I6"/>
      <c r="J6"/>
    </row>
    <row r="7" spans="2:57" s="61" customFormat="1" x14ac:dyDescent="0.25">
      <c r="B7" s="76" t="s">
        <v>119</v>
      </c>
      <c r="C7" s="36">
        <f>C6-SUMIF($E$12:$E$56,C4,$I$12:$I$56)</f>
        <v>0</v>
      </c>
      <c r="D7" s="36">
        <f>D6-SUMIF($E$12:$E$56,D4,$I$12:$I$56)</f>
        <v>0</v>
      </c>
      <c r="E7" s="36">
        <f>E6-SUMIF($E$12:$E$56,E4,$I$12:$I$56)</f>
        <v>0</v>
      </c>
      <c r="F7" s="49">
        <f>SUM(C7:E7)</f>
        <v>0</v>
      </c>
      <c r="G7"/>
      <c r="H7"/>
      <c r="I7"/>
      <c r="J7"/>
      <c r="K7"/>
    </row>
    <row r="8" spans="2:57" s="61" customFormat="1" ht="15.75" thickBot="1" x14ac:dyDescent="0.3">
      <c r="B8" s="77" t="s">
        <v>120</v>
      </c>
      <c r="C8" s="58">
        <f>SUMIF(E12:E56,C4,$J$12:$J$56)</f>
        <v>160000</v>
      </c>
      <c r="D8" s="58">
        <f>SUMIF(E12:E56,D4,$J$12:$J$56)</f>
        <v>510000</v>
      </c>
      <c r="E8" s="58">
        <f>SUMIF(E12:E56,E4,$J$12:$J$56)</f>
        <v>330000</v>
      </c>
      <c r="F8" s="59">
        <f>SUM(C8:E8)</f>
        <v>1000000</v>
      </c>
      <c r="G8"/>
      <c r="H8"/>
      <c r="I8"/>
      <c r="J8"/>
      <c r="K8"/>
    </row>
    <row r="10" spans="2:57" ht="15.75" thickBot="1" x14ac:dyDescent="0.3">
      <c r="B10" t="s">
        <v>148</v>
      </c>
    </row>
    <row r="11" spans="2:57" x14ac:dyDescent="0.25">
      <c r="B11" s="63" t="s">
        <v>88</v>
      </c>
      <c r="C11" s="64" t="s">
        <v>71</v>
      </c>
      <c r="D11" s="64" t="s">
        <v>70</v>
      </c>
      <c r="E11" s="64" t="s">
        <v>89</v>
      </c>
      <c r="F11" s="64" t="s">
        <v>116</v>
      </c>
      <c r="G11" s="64" t="s">
        <v>27</v>
      </c>
      <c r="H11" s="64" t="s">
        <v>6</v>
      </c>
      <c r="I11" s="64" t="s">
        <v>163</v>
      </c>
      <c r="J11" s="64" t="s">
        <v>75</v>
      </c>
      <c r="K11" s="64" t="s">
        <v>164</v>
      </c>
      <c r="L11" s="65" t="s">
        <v>75</v>
      </c>
      <c r="AZ11" s="62"/>
      <c r="BA11" s="62"/>
      <c r="BB11" s="62"/>
      <c r="BC11" s="62"/>
      <c r="BD11" s="62"/>
      <c r="BE11" s="62"/>
    </row>
    <row r="12" spans="2:57" x14ac:dyDescent="0.25">
      <c r="B12" s="79">
        <v>1</v>
      </c>
      <c r="C12" s="80" t="s">
        <v>37</v>
      </c>
      <c r="D12" s="80" t="s">
        <v>0</v>
      </c>
      <c r="E12" s="80" t="str">
        <f>'I-Team1'!$C$11</f>
        <v>EU</v>
      </c>
      <c r="F12" s="80" t="str">
        <f>CONCATENATE(B12," - ",C12," - ",E12)</f>
        <v>1 - EU1 - EU</v>
      </c>
      <c r="G12" s="80">
        <f>'I-Team1'!H11</f>
        <v>100</v>
      </c>
      <c r="H12" s="80">
        <f>'I-Team1'!H12</f>
        <v>1250</v>
      </c>
      <c r="I12" s="80">
        <v>100</v>
      </c>
      <c r="J12" s="80">
        <f>+H12*I12</f>
        <v>125000</v>
      </c>
      <c r="K12" s="80">
        <f>+I12</f>
        <v>100</v>
      </c>
      <c r="L12" s="81">
        <f>+H12*K12</f>
        <v>125000</v>
      </c>
    </row>
    <row r="13" spans="2:57" x14ac:dyDescent="0.25">
      <c r="B13" s="79">
        <v>1</v>
      </c>
      <c r="C13" s="80" t="s">
        <v>37</v>
      </c>
      <c r="D13" s="80" t="s">
        <v>0</v>
      </c>
      <c r="E13" s="80" t="str">
        <f>'I-Team1'!$C$16</f>
        <v>NA</v>
      </c>
      <c r="F13" s="80" t="str">
        <f t="shared" ref="F13:F56" si="1">CONCATENATE(B13," - ",C13," - ",E13)</f>
        <v>1 - EU1 - NA</v>
      </c>
      <c r="G13" s="80">
        <f>'I-Team1'!H16</f>
        <v>0</v>
      </c>
      <c r="H13" s="80">
        <f>'I-Team1'!H17</f>
        <v>0</v>
      </c>
      <c r="I13" s="80">
        <v>0</v>
      </c>
      <c r="J13" s="80">
        <f t="shared" ref="J13:J56" si="2">+H13*I13</f>
        <v>0</v>
      </c>
      <c r="K13" s="80">
        <f t="shared" ref="K13:K56" si="3">+I13</f>
        <v>0</v>
      </c>
      <c r="L13" s="81">
        <f t="shared" ref="L13:L56" si="4">+H13*K13</f>
        <v>0</v>
      </c>
    </row>
    <row r="14" spans="2:57" x14ac:dyDescent="0.25">
      <c r="B14" s="79">
        <v>1</v>
      </c>
      <c r="C14" s="80" t="s">
        <v>37</v>
      </c>
      <c r="D14" s="80" t="s">
        <v>0</v>
      </c>
      <c r="E14" s="80">
        <f>'I-Team1'!$C$21</f>
        <v>0</v>
      </c>
      <c r="F14" s="80" t="str">
        <f t="shared" si="1"/>
        <v>1 - EU1 - 0</v>
      </c>
      <c r="G14" s="80">
        <f>'I-Team1'!H21</f>
        <v>0</v>
      </c>
      <c r="H14" s="80">
        <f>'I-Team1'!H22</f>
        <v>0</v>
      </c>
      <c r="I14" s="80">
        <v>0</v>
      </c>
      <c r="J14" s="80">
        <f t="shared" si="2"/>
        <v>0</v>
      </c>
      <c r="K14" s="80">
        <f t="shared" si="3"/>
        <v>0</v>
      </c>
      <c r="L14" s="81">
        <f t="shared" si="4"/>
        <v>0</v>
      </c>
      <c r="M14" s="40"/>
    </row>
    <row r="15" spans="2:57" x14ac:dyDescent="0.25">
      <c r="B15" s="79">
        <v>1</v>
      </c>
      <c r="C15" s="80" t="s">
        <v>42</v>
      </c>
      <c r="D15" s="80" t="s">
        <v>1</v>
      </c>
      <c r="E15" s="80" t="str">
        <f>'I-Team1'!$C$51</f>
        <v>NA</v>
      </c>
      <c r="F15" s="80" t="str">
        <f t="shared" si="1"/>
        <v>1 - NA3 - NA</v>
      </c>
      <c r="G15" s="80">
        <f>'I-Team1'!H51</f>
        <v>100</v>
      </c>
      <c r="H15" s="80">
        <f>'I-Team1'!H52</f>
        <v>1300</v>
      </c>
      <c r="I15" s="80">
        <v>100</v>
      </c>
      <c r="J15" s="80">
        <f t="shared" si="2"/>
        <v>130000</v>
      </c>
      <c r="K15" s="80">
        <f t="shared" si="3"/>
        <v>100</v>
      </c>
      <c r="L15" s="81">
        <f t="shared" si="4"/>
        <v>130000</v>
      </c>
      <c r="M15" s="40"/>
    </row>
    <row r="16" spans="2:57" x14ac:dyDescent="0.25">
      <c r="B16" s="79">
        <v>1</v>
      </c>
      <c r="C16" s="80" t="s">
        <v>42</v>
      </c>
      <c r="D16" s="80" t="s">
        <v>1</v>
      </c>
      <c r="E16" s="80" t="str">
        <f>'I-Team1'!$C$56</f>
        <v>EU</v>
      </c>
      <c r="F16" s="80" t="str">
        <f t="shared" si="1"/>
        <v>1 - NA3 - EU</v>
      </c>
      <c r="G16" s="80">
        <f>'I-Team1'!H56</f>
        <v>0</v>
      </c>
      <c r="H16" s="80">
        <f>'I-Team1'!H57</f>
        <v>0</v>
      </c>
      <c r="I16" s="80">
        <v>0</v>
      </c>
      <c r="J16" s="80">
        <f t="shared" si="2"/>
        <v>0</v>
      </c>
      <c r="K16" s="80">
        <f t="shared" si="3"/>
        <v>0</v>
      </c>
      <c r="L16" s="81">
        <f t="shared" si="4"/>
        <v>0</v>
      </c>
      <c r="M16" s="40"/>
    </row>
    <row r="17" spans="2:13" x14ac:dyDescent="0.25">
      <c r="B17" s="79">
        <v>1</v>
      </c>
      <c r="C17" s="80" t="s">
        <v>42</v>
      </c>
      <c r="D17" s="80" t="s">
        <v>1</v>
      </c>
      <c r="E17" s="80">
        <f>'I-Team1'!$C$61</f>
        <v>0</v>
      </c>
      <c r="F17" s="80" t="str">
        <f t="shared" si="1"/>
        <v>1 - NA3 - 0</v>
      </c>
      <c r="G17" s="80">
        <f>'I-Team1'!H61</f>
        <v>0</v>
      </c>
      <c r="H17" s="80">
        <f>'I-Team1'!H62</f>
        <v>0</v>
      </c>
      <c r="I17" s="80">
        <v>0</v>
      </c>
      <c r="J17" s="80">
        <f t="shared" si="2"/>
        <v>0</v>
      </c>
      <c r="K17" s="80">
        <f t="shared" si="3"/>
        <v>0</v>
      </c>
      <c r="L17" s="81">
        <f t="shared" si="4"/>
        <v>0</v>
      </c>
      <c r="M17" s="40"/>
    </row>
    <row r="18" spans="2:13" x14ac:dyDescent="0.25">
      <c r="B18" s="79">
        <v>1</v>
      </c>
      <c r="C18" s="80" t="s">
        <v>43</v>
      </c>
      <c r="D18" s="80" t="s">
        <v>1</v>
      </c>
      <c r="E18" s="80" t="str">
        <f>'I-Team1'!$C$91</f>
        <v>NA</v>
      </c>
      <c r="F18" s="80" t="str">
        <f t="shared" si="1"/>
        <v>1 - NA4 - NA</v>
      </c>
      <c r="G18" s="80">
        <f>'I-Team1'!H91</f>
        <v>100</v>
      </c>
      <c r="H18" s="80">
        <f>'I-Team1'!H92</f>
        <v>1150</v>
      </c>
      <c r="I18" s="80">
        <v>100</v>
      </c>
      <c r="J18" s="80">
        <f t="shared" si="2"/>
        <v>115000</v>
      </c>
      <c r="K18" s="80">
        <f t="shared" si="3"/>
        <v>100</v>
      </c>
      <c r="L18" s="81">
        <f t="shared" si="4"/>
        <v>115000</v>
      </c>
      <c r="M18" s="40"/>
    </row>
    <row r="19" spans="2:13" x14ac:dyDescent="0.25">
      <c r="B19" s="79">
        <v>1</v>
      </c>
      <c r="C19" s="80" t="s">
        <v>43</v>
      </c>
      <c r="D19" s="80" t="s">
        <v>1</v>
      </c>
      <c r="E19" s="80" t="str">
        <f>'I-Team1'!$C$96</f>
        <v>EU</v>
      </c>
      <c r="F19" s="80" t="str">
        <f t="shared" si="1"/>
        <v>1 - NA4 - EU</v>
      </c>
      <c r="G19" s="80">
        <f>'I-Team1'!H96</f>
        <v>0</v>
      </c>
      <c r="H19" s="80">
        <f>'I-Team1'!H97</f>
        <v>0</v>
      </c>
      <c r="I19" s="80">
        <v>0</v>
      </c>
      <c r="J19" s="80">
        <f t="shared" si="2"/>
        <v>0</v>
      </c>
      <c r="K19" s="80">
        <f t="shared" si="3"/>
        <v>0</v>
      </c>
      <c r="L19" s="81">
        <f t="shared" si="4"/>
        <v>0</v>
      </c>
      <c r="M19" s="40"/>
    </row>
    <row r="20" spans="2:13" x14ac:dyDescent="0.25">
      <c r="B20" s="79">
        <v>1</v>
      </c>
      <c r="C20" s="80" t="s">
        <v>43</v>
      </c>
      <c r="D20" s="80" t="s">
        <v>1</v>
      </c>
      <c r="E20" s="80">
        <f>'I-Team1'!$C$101</f>
        <v>0</v>
      </c>
      <c r="F20" s="80" t="str">
        <f t="shared" si="1"/>
        <v>1 - NA4 - 0</v>
      </c>
      <c r="G20" s="80">
        <f>'I-Team1'!H101</f>
        <v>0</v>
      </c>
      <c r="H20" s="80">
        <f>'I-Team1'!H102</f>
        <v>0</v>
      </c>
      <c r="I20" s="80">
        <v>0</v>
      </c>
      <c r="J20" s="80">
        <f t="shared" si="2"/>
        <v>0</v>
      </c>
      <c r="K20" s="80">
        <f t="shared" si="3"/>
        <v>0</v>
      </c>
      <c r="L20" s="81">
        <f t="shared" si="4"/>
        <v>0</v>
      </c>
      <c r="M20" s="40"/>
    </row>
    <row r="21" spans="2:13" x14ac:dyDescent="0.25">
      <c r="B21" s="79">
        <v>1</v>
      </c>
      <c r="C21" s="80" t="s">
        <v>50</v>
      </c>
      <c r="D21" s="80" t="s">
        <v>76</v>
      </c>
      <c r="E21" s="80" t="str">
        <f>'I-Team1'!$C$131</f>
        <v>CH</v>
      </c>
      <c r="F21" s="80" t="str">
        <f t="shared" si="1"/>
        <v>1 - CH5 - CH</v>
      </c>
      <c r="G21" s="80">
        <f>'I-Team1'!H131</f>
        <v>0</v>
      </c>
      <c r="H21" s="80">
        <f>'I-Team1'!H132</f>
        <v>0</v>
      </c>
      <c r="I21" s="80">
        <v>0</v>
      </c>
      <c r="J21" s="80">
        <f t="shared" si="2"/>
        <v>0</v>
      </c>
      <c r="K21" s="80">
        <f t="shared" si="3"/>
        <v>0</v>
      </c>
      <c r="L21" s="81">
        <f t="shared" si="4"/>
        <v>0</v>
      </c>
      <c r="M21" s="40"/>
    </row>
    <row r="22" spans="2:13" x14ac:dyDescent="0.25">
      <c r="B22" s="79">
        <v>1</v>
      </c>
      <c r="C22" s="80" t="s">
        <v>50</v>
      </c>
      <c r="D22" s="80" t="s">
        <v>76</v>
      </c>
      <c r="E22" s="80">
        <f>'I-Team1'!$C$136</f>
        <v>0</v>
      </c>
      <c r="F22" s="80" t="str">
        <f t="shared" si="1"/>
        <v>1 - CH5 - 0</v>
      </c>
      <c r="G22" s="80">
        <f>'I-Team1'!H136</f>
        <v>0</v>
      </c>
      <c r="H22" s="80">
        <f>'I-Team1'!H137</f>
        <v>0</v>
      </c>
      <c r="I22" s="80">
        <v>0</v>
      </c>
      <c r="J22" s="80">
        <f t="shared" si="2"/>
        <v>0</v>
      </c>
      <c r="K22" s="80">
        <f t="shared" si="3"/>
        <v>0</v>
      </c>
      <c r="L22" s="81">
        <f t="shared" si="4"/>
        <v>0</v>
      </c>
      <c r="M22" s="40"/>
    </row>
    <row r="23" spans="2:13" x14ac:dyDescent="0.25">
      <c r="B23" s="79">
        <v>1</v>
      </c>
      <c r="C23" s="80" t="s">
        <v>50</v>
      </c>
      <c r="D23" s="80" t="s">
        <v>76</v>
      </c>
      <c r="E23" s="80">
        <f>'I-Team1'!$C$141</f>
        <v>0</v>
      </c>
      <c r="F23" s="80" t="str">
        <f t="shared" si="1"/>
        <v>1 - CH5 - 0</v>
      </c>
      <c r="G23" s="80">
        <f>'I-Team1'!H141</f>
        <v>0</v>
      </c>
      <c r="H23" s="80">
        <f>'I-Team1'!H142</f>
        <v>0</v>
      </c>
      <c r="I23" s="80">
        <v>0</v>
      </c>
      <c r="J23" s="80">
        <f t="shared" si="2"/>
        <v>0</v>
      </c>
      <c r="K23" s="80">
        <f t="shared" si="3"/>
        <v>0</v>
      </c>
      <c r="L23" s="81">
        <f t="shared" si="4"/>
        <v>0</v>
      </c>
      <c r="M23" s="40"/>
    </row>
    <row r="24" spans="2:13" x14ac:dyDescent="0.25">
      <c r="B24" s="79">
        <v>2</v>
      </c>
      <c r="C24" s="80" t="s">
        <v>38</v>
      </c>
      <c r="D24" s="80" t="s">
        <v>0</v>
      </c>
      <c r="E24" s="80" t="str">
        <f>'I-Team2'!$C$11</f>
        <v>EU</v>
      </c>
      <c r="F24" s="80" t="str">
        <f t="shared" si="1"/>
        <v>2 - EU2 - EU</v>
      </c>
      <c r="G24" s="80">
        <f>'I-Team2'!H11</f>
        <v>0</v>
      </c>
      <c r="H24" s="80">
        <f>'I-Team2'!H12</f>
        <v>0</v>
      </c>
      <c r="I24" s="80">
        <v>150</v>
      </c>
      <c r="J24" s="80">
        <f t="shared" si="2"/>
        <v>0</v>
      </c>
      <c r="K24" s="80">
        <f t="shared" si="3"/>
        <v>150</v>
      </c>
      <c r="L24" s="81">
        <f t="shared" si="4"/>
        <v>0</v>
      </c>
      <c r="M24" s="40"/>
    </row>
    <row r="25" spans="2:13" x14ac:dyDescent="0.25">
      <c r="B25" s="79">
        <v>2</v>
      </c>
      <c r="C25" s="80" t="s">
        <v>38</v>
      </c>
      <c r="D25" s="80" t="s">
        <v>0</v>
      </c>
      <c r="E25" s="80">
        <f>'I-Team2'!$C$16</f>
        <v>0</v>
      </c>
      <c r="F25" s="80" t="str">
        <f t="shared" si="1"/>
        <v>2 - EU2 - 0</v>
      </c>
      <c r="G25" s="80">
        <f>'I-Team2'!H16</f>
        <v>0</v>
      </c>
      <c r="H25" s="80">
        <f>'I-Team2'!H17</f>
        <v>0</v>
      </c>
      <c r="I25" s="80">
        <v>0</v>
      </c>
      <c r="J25" s="80">
        <f t="shared" si="2"/>
        <v>0</v>
      </c>
      <c r="K25" s="80">
        <f t="shared" si="3"/>
        <v>0</v>
      </c>
      <c r="L25" s="81">
        <f t="shared" si="4"/>
        <v>0</v>
      </c>
      <c r="M25" s="40"/>
    </row>
    <row r="26" spans="2:13" x14ac:dyDescent="0.25">
      <c r="B26" s="79">
        <v>2</v>
      </c>
      <c r="C26" s="80" t="s">
        <v>38</v>
      </c>
      <c r="D26" s="80" t="s">
        <v>0</v>
      </c>
      <c r="E26" s="80">
        <f>'I-Team2'!$C$21</f>
        <v>0</v>
      </c>
      <c r="F26" s="80" t="str">
        <f t="shared" si="1"/>
        <v>2 - EU2 - 0</v>
      </c>
      <c r="G26" s="80">
        <f>'I-Team2'!H21</f>
        <v>0</v>
      </c>
      <c r="H26" s="80">
        <f>'I-Team2'!H22</f>
        <v>0</v>
      </c>
      <c r="I26" s="80">
        <v>0</v>
      </c>
      <c r="J26" s="80">
        <f t="shared" si="2"/>
        <v>0</v>
      </c>
      <c r="K26" s="80">
        <f t="shared" si="3"/>
        <v>0</v>
      </c>
      <c r="L26" s="81">
        <f t="shared" si="4"/>
        <v>0</v>
      </c>
      <c r="M26" s="40"/>
    </row>
    <row r="27" spans="2:13" x14ac:dyDescent="0.25">
      <c r="B27" s="79">
        <v>2</v>
      </c>
      <c r="C27" s="80" t="s">
        <v>40</v>
      </c>
      <c r="D27" s="80" t="s">
        <v>1</v>
      </c>
      <c r="E27" s="80" t="str">
        <f>'I-Team2'!$C$51</f>
        <v>NA</v>
      </c>
      <c r="F27" s="80" t="str">
        <f t="shared" si="1"/>
        <v>2 - NA1 - NA</v>
      </c>
      <c r="G27" s="80">
        <f>'I-Team2'!H51</f>
        <v>0</v>
      </c>
      <c r="H27" s="80">
        <f>'I-Team2'!H52</f>
        <v>0</v>
      </c>
      <c r="I27" s="80">
        <v>100</v>
      </c>
      <c r="J27" s="80">
        <f t="shared" si="2"/>
        <v>0</v>
      </c>
      <c r="K27" s="80">
        <f t="shared" si="3"/>
        <v>100</v>
      </c>
      <c r="L27" s="81">
        <f t="shared" si="4"/>
        <v>0</v>
      </c>
      <c r="M27" s="40"/>
    </row>
    <row r="28" spans="2:13" x14ac:dyDescent="0.25">
      <c r="B28" s="79">
        <v>2</v>
      </c>
      <c r="C28" s="80" t="s">
        <v>40</v>
      </c>
      <c r="D28" s="80" t="s">
        <v>1</v>
      </c>
      <c r="E28" s="80" t="str">
        <f>'I-Team2'!$C$56</f>
        <v>EU</v>
      </c>
      <c r="F28" s="80" t="str">
        <f t="shared" si="1"/>
        <v>2 - NA1 - EU</v>
      </c>
      <c r="G28" s="80">
        <f>'I-Team2'!H56</f>
        <v>0</v>
      </c>
      <c r="H28" s="80">
        <f>'I-Team2'!H57</f>
        <v>0</v>
      </c>
      <c r="I28" s="80">
        <v>50</v>
      </c>
      <c r="J28" s="80">
        <f t="shared" si="2"/>
        <v>0</v>
      </c>
      <c r="K28" s="80">
        <f t="shared" si="3"/>
        <v>50</v>
      </c>
      <c r="L28" s="81">
        <f t="shared" si="4"/>
        <v>0</v>
      </c>
      <c r="M28" s="40"/>
    </row>
    <row r="29" spans="2:13" x14ac:dyDescent="0.25">
      <c r="B29" s="79">
        <v>2</v>
      </c>
      <c r="C29" s="80" t="s">
        <v>40</v>
      </c>
      <c r="D29" s="80" t="s">
        <v>1</v>
      </c>
      <c r="E29" s="80">
        <f>'I-Team2'!$C$61</f>
        <v>0</v>
      </c>
      <c r="F29" s="80" t="str">
        <f t="shared" si="1"/>
        <v>2 - NA1 - 0</v>
      </c>
      <c r="G29" s="80">
        <f>'I-Team2'!H61</f>
        <v>0</v>
      </c>
      <c r="H29" s="80">
        <f>'I-Team2'!H62</f>
        <v>0</v>
      </c>
      <c r="I29" s="80">
        <v>0</v>
      </c>
      <c r="J29" s="80">
        <f t="shared" si="2"/>
        <v>0</v>
      </c>
      <c r="K29" s="80">
        <f t="shared" si="3"/>
        <v>0</v>
      </c>
      <c r="L29" s="81">
        <f t="shared" si="4"/>
        <v>0</v>
      </c>
      <c r="M29" s="40"/>
    </row>
    <row r="30" spans="2:13" x14ac:dyDescent="0.25">
      <c r="B30" s="79">
        <v>2</v>
      </c>
      <c r="C30" s="80" t="s">
        <v>44</v>
      </c>
      <c r="D30" s="80" t="s">
        <v>1</v>
      </c>
      <c r="E30" s="80" t="str">
        <f>'I-Team2'!$C$91</f>
        <v>NA</v>
      </c>
      <c r="F30" s="80" t="str">
        <f t="shared" si="1"/>
        <v>2 - NA5 - NA</v>
      </c>
      <c r="G30" s="80">
        <f>'I-Team2'!H91</f>
        <v>50</v>
      </c>
      <c r="H30" s="80">
        <f>'I-Team2'!H92</f>
        <v>1300</v>
      </c>
      <c r="I30" s="80">
        <v>50</v>
      </c>
      <c r="J30" s="80">
        <f t="shared" si="2"/>
        <v>65000</v>
      </c>
      <c r="K30" s="80">
        <f t="shared" si="3"/>
        <v>50</v>
      </c>
      <c r="L30" s="81">
        <f t="shared" si="4"/>
        <v>65000</v>
      </c>
      <c r="M30" s="40"/>
    </row>
    <row r="31" spans="2:13" x14ac:dyDescent="0.25">
      <c r="B31" s="79">
        <v>2</v>
      </c>
      <c r="C31" s="80" t="s">
        <v>44</v>
      </c>
      <c r="D31" s="80" t="s">
        <v>1</v>
      </c>
      <c r="E31" s="80" t="str">
        <f>'I-Team2'!$C$96</f>
        <v>EU</v>
      </c>
      <c r="F31" s="80" t="str">
        <f t="shared" si="1"/>
        <v>2 - NA5 - EU</v>
      </c>
      <c r="G31" s="80">
        <f>'I-Team2'!H96</f>
        <v>0</v>
      </c>
      <c r="H31" s="80">
        <f>'I-Team2'!H97</f>
        <v>0</v>
      </c>
      <c r="I31" s="80">
        <v>0</v>
      </c>
      <c r="J31" s="80">
        <f t="shared" si="2"/>
        <v>0</v>
      </c>
      <c r="K31" s="80">
        <f t="shared" si="3"/>
        <v>0</v>
      </c>
      <c r="L31" s="81">
        <f t="shared" si="4"/>
        <v>0</v>
      </c>
      <c r="M31" s="40"/>
    </row>
    <row r="32" spans="2:13" x14ac:dyDescent="0.25">
      <c r="B32" s="79">
        <v>2</v>
      </c>
      <c r="C32" s="80" t="s">
        <v>44</v>
      </c>
      <c r="D32" s="80" t="s">
        <v>1</v>
      </c>
      <c r="E32" s="80">
        <f>'I-Team2'!$C$101</f>
        <v>0</v>
      </c>
      <c r="F32" s="80" t="str">
        <f t="shared" si="1"/>
        <v>2 - NA5 - 0</v>
      </c>
      <c r="G32" s="80">
        <f>'I-Team2'!H101</f>
        <v>0</v>
      </c>
      <c r="H32" s="80">
        <f>'I-Team2'!H102</f>
        <v>0</v>
      </c>
      <c r="I32" s="80">
        <v>0</v>
      </c>
      <c r="J32" s="80">
        <f t="shared" si="2"/>
        <v>0</v>
      </c>
      <c r="K32" s="80">
        <f t="shared" si="3"/>
        <v>0</v>
      </c>
      <c r="L32" s="81">
        <f t="shared" si="4"/>
        <v>0</v>
      </c>
      <c r="M32" s="40"/>
    </row>
    <row r="33" spans="2:13" x14ac:dyDescent="0.25">
      <c r="B33" s="79">
        <v>2</v>
      </c>
      <c r="C33" s="80" t="s">
        <v>48</v>
      </c>
      <c r="D33" s="80" t="s">
        <v>76</v>
      </c>
      <c r="E33" s="80" t="str">
        <f>'I-Team2'!$C$131</f>
        <v>CH</v>
      </c>
      <c r="F33" s="80" t="str">
        <f t="shared" si="1"/>
        <v>2 - CH3 - CH</v>
      </c>
      <c r="G33" s="80">
        <f>'I-Team2'!H131</f>
        <v>50</v>
      </c>
      <c r="H33" s="80">
        <f>'I-Team2'!H132</f>
        <v>1100</v>
      </c>
      <c r="I33" s="80">
        <v>50</v>
      </c>
      <c r="J33" s="80">
        <f t="shared" si="2"/>
        <v>55000</v>
      </c>
      <c r="K33" s="80">
        <f t="shared" si="3"/>
        <v>50</v>
      </c>
      <c r="L33" s="81">
        <f t="shared" si="4"/>
        <v>55000</v>
      </c>
      <c r="M33" s="40"/>
    </row>
    <row r="34" spans="2:13" x14ac:dyDescent="0.25">
      <c r="B34" s="79">
        <v>2</v>
      </c>
      <c r="C34" s="80" t="s">
        <v>48</v>
      </c>
      <c r="D34" s="80" t="s">
        <v>76</v>
      </c>
      <c r="E34" s="80" t="str">
        <f>'I-Team2'!$C$136</f>
        <v>NA</v>
      </c>
      <c r="F34" s="80" t="str">
        <f t="shared" si="1"/>
        <v>2 - CH3 - NA</v>
      </c>
      <c r="G34" s="80">
        <f>'I-Team2'!H136</f>
        <v>0</v>
      </c>
      <c r="H34" s="80">
        <f>'I-Team2'!H137</f>
        <v>0</v>
      </c>
      <c r="I34" s="80">
        <v>0</v>
      </c>
      <c r="J34" s="80">
        <f t="shared" si="2"/>
        <v>0</v>
      </c>
      <c r="K34" s="80">
        <f t="shared" si="3"/>
        <v>0</v>
      </c>
      <c r="L34" s="81">
        <f t="shared" si="4"/>
        <v>0</v>
      </c>
      <c r="M34" s="40"/>
    </row>
    <row r="35" spans="2:13" x14ac:dyDescent="0.25">
      <c r="B35" s="79">
        <v>2</v>
      </c>
      <c r="C35" s="80" t="s">
        <v>48</v>
      </c>
      <c r="D35" s="80" t="s">
        <v>76</v>
      </c>
      <c r="E35" s="80">
        <f>'I-Team2'!$C$141</f>
        <v>0</v>
      </c>
      <c r="F35" s="80" t="str">
        <f t="shared" si="1"/>
        <v>2 - CH3 - 0</v>
      </c>
      <c r="G35" s="80">
        <f>'I-Team2'!H141</f>
        <v>0</v>
      </c>
      <c r="H35" s="80">
        <f>'I-Team2'!H142</f>
        <v>0</v>
      </c>
      <c r="I35" s="80">
        <v>0</v>
      </c>
      <c r="J35" s="80">
        <f t="shared" si="2"/>
        <v>0</v>
      </c>
      <c r="K35" s="80">
        <f t="shared" si="3"/>
        <v>0</v>
      </c>
      <c r="L35" s="81">
        <f t="shared" si="4"/>
        <v>0</v>
      </c>
      <c r="M35" s="40"/>
    </row>
    <row r="36" spans="2:13" x14ac:dyDescent="0.25">
      <c r="B36" s="79">
        <v>3</v>
      </c>
      <c r="C36" s="80" t="s">
        <v>39</v>
      </c>
      <c r="D36" s="80" t="s">
        <v>0</v>
      </c>
      <c r="E36" s="80" t="str">
        <f>'I-Team3'!$C$11</f>
        <v>EU</v>
      </c>
      <c r="F36" s="80" t="str">
        <f t="shared" si="1"/>
        <v>3 - EU3 - EU</v>
      </c>
      <c r="G36" s="80">
        <f>'I-Team3'!H11</f>
        <v>50</v>
      </c>
      <c r="H36" s="80">
        <f>'I-Team3'!H12</f>
        <v>1400</v>
      </c>
      <c r="I36" s="80">
        <v>25</v>
      </c>
      <c r="J36" s="80">
        <f t="shared" si="2"/>
        <v>35000</v>
      </c>
      <c r="K36" s="80">
        <f t="shared" si="3"/>
        <v>25</v>
      </c>
      <c r="L36" s="81">
        <f t="shared" si="4"/>
        <v>35000</v>
      </c>
      <c r="M36" s="40"/>
    </row>
    <row r="37" spans="2:13" x14ac:dyDescent="0.25">
      <c r="B37" s="79">
        <v>3</v>
      </c>
      <c r="C37" s="80" t="s">
        <v>39</v>
      </c>
      <c r="D37" s="80" t="s">
        <v>0</v>
      </c>
      <c r="E37" s="80">
        <f>'I-Team3'!$C$16</f>
        <v>0</v>
      </c>
      <c r="F37" s="80" t="str">
        <f t="shared" si="1"/>
        <v>3 - EU3 - 0</v>
      </c>
      <c r="G37" s="80">
        <f>'I-Team3'!H16</f>
        <v>0</v>
      </c>
      <c r="H37" s="80">
        <f>'I-Team3'!H17</f>
        <v>0</v>
      </c>
      <c r="I37" s="80">
        <v>0</v>
      </c>
      <c r="J37" s="80">
        <f t="shared" si="2"/>
        <v>0</v>
      </c>
      <c r="K37" s="80">
        <f t="shared" si="3"/>
        <v>0</v>
      </c>
      <c r="L37" s="81">
        <f t="shared" si="4"/>
        <v>0</v>
      </c>
      <c r="M37" s="40"/>
    </row>
    <row r="38" spans="2:13" x14ac:dyDescent="0.25">
      <c r="B38" s="79">
        <v>3</v>
      </c>
      <c r="C38" s="80" t="s">
        <v>39</v>
      </c>
      <c r="D38" s="80" t="s">
        <v>0</v>
      </c>
      <c r="E38" s="80">
        <f>'I-Team3'!$C$21</f>
        <v>0</v>
      </c>
      <c r="F38" s="80" t="str">
        <f t="shared" si="1"/>
        <v>3 - EU3 - 0</v>
      </c>
      <c r="G38" s="80">
        <f>'I-Team3'!H21</f>
        <v>0</v>
      </c>
      <c r="H38" s="80">
        <f>'I-Team3'!H22</f>
        <v>0</v>
      </c>
      <c r="I38" s="80">
        <v>0</v>
      </c>
      <c r="J38" s="80">
        <f t="shared" si="2"/>
        <v>0</v>
      </c>
      <c r="K38" s="80">
        <f t="shared" si="3"/>
        <v>0</v>
      </c>
      <c r="L38" s="81">
        <f t="shared" si="4"/>
        <v>0</v>
      </c>
      <c r="M38" s="40"/>
    </row>
    <row r="39" spans="2:13" x14ac:dyDescent="0.25">
      <c r="B39" s="79">
        <v>3</v>
      </c>
      <c r="C39" s="80" t="s">
        <v>41</v>
      </c>
      <c r="D39" s="80" t="s">
        <v>1</v>
      </c>
      <c r="E39" s="80" t="str">
        <f>'I-Team3'!$C$51</f>
        <v>NA</v>
      </c>
      <c r="F39" s="80" t="str">
        <f t="shared" si="1"/>
        <v>3 - NA2 - NA</v>
      </c>
      <c r="G39" s="80">
        <f>'I-Team3'!H51</f>
        <v>100</v>
      </c>
      <c r="H39" s="80">
        <f>'I-Team3'!H52</f>
        <v>1300</v>
      </c>
      <c r="I39" s="80">
        <v>100</v>
      </c>
      <c r="J39" s="80">
        <f t="shared" si="2"/>
        <v>130000</v>
      </c>
      <c r="K39" s="80">
        <f t="shared" si="3"/>
        <v>100</v>
      </c>
      <c r="L39" s="81">
        <f t="shared" si="4"/>
        <v>130000</v>
      </c>
      <c r="M39" s="40"/>
    </row>
    <row r="40" spans="2:13" x14ac:dyDescent="0.25">
      <c r="B40" s="79">
        <v>3</v>
      </c>
      <c r="C40" s="80" t="s">
        <v>41</v>
      </c>
      <c r="D40" s="80" t="s">
        <v>1</v>
      </c>
      <c r="E40" s="80" t="str">
        <f>'I-Team3'!$C$56</f>
        <v>EU</v>
      </c>
      <c r="F40" s="80" t="str">
        <f t="shared" si="1"/>
        <v>3 - NA2 - EU</v>
      </c>
      <c r="G40" s="80">
        <f>'I-Team3'!H56</f>
        <v>0</v>
      </c>
      <c r="H40" s="80">
        <f>'I-Team3'!H57</f>
        <v>0</v>
      </c>
      <c r="I40" s="80">
        <v>75</v>
      </c>
      <c r="J40" s="80">
        <f t="shared" si="2"/>
        <v>0</v>
      </c>
      <c r="K40" s="80">
        <f t="shared" si="3"/>
        <v>75</v>
      </c>
      <c r="L40" s="81">
        <f t="shared" si="4"/>
        <v>0</v>
      </c>
      <c r="M40" s="40"/>
    </row>
    <row r="41" spans="2:13" x14ac:dyDescent="0.25">
      <c r="B41" s="79">
        <v>3</v>
      </c>
      <c r="C41" s="80" t="s">
        <v>41</v>
      </c>
      <c r="D41" s="80" t="s">
        <v>1</v>
      </c>
      <c r="E41" s="80">
        <f>'I-Team3'!$C$61</f>
        <v>0</v>
      </c>
      <c r="F41" s="80" t="str">
        <f t="shared" si="1"/>
        <v>3 - NA2 - 0</v>
      </c>
      <c r="G41" s="80">
        <f>'I-Team3'!H61</f>
        <v>0</v>
      </c>
      <c r="H41" s="80">
        <f>'I-Team3'!H62</f>
        <v>0</v>
      </c>
      <c r="I41" s="80">
        <v>0</v>
      </c>
      <c r="J41" s="80">
        <f t="shared" si="2"/>
        <v>0</v>
      </c>
      <c r="K41" s="80">
        <f t="shared" si="3"/>
        <v>0</v>
      </c>
      <c r="L41" s="81">
        <f t="shared" si="4"/>
        <v>0</v>
      </c>
      <c r="M41" s="40"/>
    </row>
    <row r="42" spans="2:13" x14ac:dyDescent="0.25">
      <c r="B42" s="79">
        <v>3</v>
      </c>
      <c r="C42" s="80" t="s">
        <v>45</v>
      </c>
      <c r="D42" s="80" t="s">
        <v>1</v>
      </c>
      <c r="E42" s="80" t="str">
        <f>'I-Team3'!$C$91</f>
        <v>NA</v>
      </c>
      <c r="F42" s="80" t="str">
        <f t="shared" si="1"/>
        <v>3 - NA6 - NA</v>
      </c>
      <c r="G42" s="80">
        <f>'I-Team3'!H91</f>
        <v>50</v>
      </c>
      <c r="H42" s="80">
        <f>'I-Team3'!H92</f>
        <v>1400</v>
      </c>
      <c r="I42" s="80">
        <v>50</v>
      </c>
      <c r="J42" s="80">
        <f t="shared" si="2"/>
        <v>70000</v>
      </c>
      <c r="K42" s="80">
        <f t="shared" si="3"/>
        <v>50</v>
      </c>
      <c r="L42" s="81">
        <f t="shared" si="4"/>
        <v>70000</v>
      </c>
      <c r="M42" s="40"/>
    </row>
    <row r="43" spans="2:13" x14ac:dyDescent="0.25">
      <c r="B43" s="79">
        <v>3</v>
      </c>
      <c r="C43" s="80" t="s">
        <v>45</v>
      </c>
      <c r="D43" s="80" t="s">
        <v>1</v>
      </c>
      <c r="E43" s="80">
        <f>'I-Team3'!$C$96</f>
        <v>0</v>
      </c>
      <c r="F43" s="80" t="str">
        <f t="shared" si="1"/>
        <v>3 - NA6 - 0</v>
      </c>
      <c r="G43" s="80">
        <f>'I-Team3'!H96</f>
        <v>0</v>
      </c>
      <c r="H43" s="80">
        <f>'I-Team3'!H97</f>
        <v>0</v>
      </c>
      <c r="I43" s="80">
        <v>0</v>
      </c>
      <c r="J43" s="80">
        <f t="shared" si="2"/>
        <v>0</v>
      </c>
      <c r="K43" s="80">
        <f t="shared" si="3"/>
        <v>0</v>
      </c>
      <c r="L43" s="81">
        <f t="shared" si="4"/>
        <v>0</v>
      </c>
      <c r="M43" s="40"/>
    </row>
    <row r="44" spans="2:13" x14ac:dyDescent="0.25">
      <c r="B44" s="79">
        <v>3</v>
      </c>
      <c r="C44" s="80" t="s">
        <v>45</v>
      </c>
      <c r="D44" s="80" t="s">
        <v>1</v>
      </c>
      <c r="E44" s="80">
        <f>'I-Team3'!$C$101</f>
        <v>0</v>
      </c>
      <c r="F44" s="80" t="str">
        <f t="shared" si="1"/>
        <v>3 - NA6 - 0</v>
      </c>
      <c r="G44" s="80">
        <f>'I-Team3'!H101</f>
        <v>0</v>
      </c>
      <c r="H44" s="80">
        <f>'I-Team3'!H102</f>
        <v>0</v>
      </c>
      <c r="I44" s="80">
        <v>0</v>
      </c>
      <c r="J44" s="80">
        <f t="shared" si="2"/>
        <v>0</v>
      </c>
      <c r="K44" s="80">
        <f t="shared" si="3"/>
        <v>0</v>
      </c>
      <c r="L44" s="81">
        <f t="shared" si="4"/>
        <v>0</v>
      </c>
      <c r="M44" s="40"/>
    </row>
    <row r="45" spans="2:13" x14ac:dyDescent="0.25">
      <c r="B45" s="79">
        <v>3</v>
      </c>
      <c r="C45" s="80" t="s">
        <v>46</v>
      </c>
      <c r="D45" s="80" t="s">
        <v>76</v>
      </c>
      <c r="E45" s="80" t="str">
        <f>'I-Team3'!$C$131</f>
        <v>CH</v>
      </c>
      <c r="F45" s="80" t="str">
        <f t="shared" si="1"/>
        <v>3 - CH1 - CH</v>
      </c>
      <c r="G45" s="80">
        <f>'I-Team3'!H131</f>
        <v>100</v>
      </c>
      <c r="H45" s="80">
        <f>'I-Team3'!H132</f>
        <v>1100</v>
      </c>
      <c r="I45" s="80">
        <v>100</v>
      </c>
      <c r="J45" s="80">
        <f t="shared" si="2"/>
        <v>110000</v>
      </c>
      <c r="K45" s="80">
        <f t="shared" si="3"/>
        <v>100</v>
      </c>
      <c r="L45" s="81">
        <f t="shared" si="4"/>
        <v>110000</v>
      </c>
    </row>
    <row r="46" spans="2:13" x14ac:dyDescent="0.25">
      <c r="B46" s="79">
        <v>3</v>
      </c>
      <c r="C46" s="80" t="s">
        <v>46</v>
      </c>
      <c r="D46" s="80" t="s">
        <v>76</v>
      </c>
      <c r="E46" s="80">
        <f>'I-Team3'!$C$136</f>
        <v>0</v>
      </c>
      <c r="F46" s="80" t="str">
        <f t="shared" si="1"/>
        <v>3 - CH1 - 0</v>
      </c>
      <c r="G46" s="80">
        <f>'I-Team3'!H136</f>
        <v>0</v>
      </c>
      <c r="H46" s="80">
        <f>'I-Team3'!H137</f>
        <v>0</v>
      </c>
      <c r="I46" s="80">
        <v>0</v>
      </c>
      <c r="J46" s="80">
        <f t="shared" si="2"/>
        <v>0</v>
      </c>
      <c r="K46" s="80">
        <f t="shared" si="3"/>
        <v>0</v>
      </c>
      <c r="L46" s="81">
        <f t="shared" si="4"/>
        <v>0</v>
      </c>
    </row>
    <row r="47" spans="2:13" x14ac:dyDescent="0.25">
      <c r="B47" s="79">
        <v>3</v>
      </c>
      <c r="C47" s="80" t="s">
        <v>46</v>
      </c>
      <c r="D47" s="80" t="s">
        <v>76</v>
      </c>
      <c r="E47" s="80">
        <f>'I-Team3'!$C$141</f>
        <v>0</v>
      </c>
      <c r="F47" s="80" t="str">
        <f t="shared" si="1"/>
        <v>3 - CH1 - 0</v>
      </c>
      <c r="G47" s="80">
        <f>'I-Team3'!H141</f>
        <v>0</v>
      </c>
      <c r="H47" s="80">
        <f>'I-Team3'!H142</f>
        <v>0</v>
      </c>
      <c r="I47" s="80">
        <v>0</v>
      </c>
      <c r="J47" s="80">
        <f t="shared" si="2"/>
        <v>0</v>
      </c>
      <c r="K47" s="80">
        <f t="shared" si="3"/>
        <v>0</v>
      </c>
      <c r="L47" s="81">
        <f t="shared" si="4"/>
        <v>0</v>
      </c>
    </row>
    <row r="48" spans="2:13" x14ac:dyDescent="0.25">
      <c r="B48" s="79">
        <v>4</v>
      </c>
      <c r="C48" s="80" t="s">
        <v>47</v>
      </c>
      <c r="D48" s="80" t="s">
        <v>76</v>
      </c>
      <c r="E48" s="80" t="str">
        <f>'I-Team4'!$C$11</f>
        <v>CH</v>
      </c>
      <c r="F48" s="80" t="str">
        <f t="shared" si="1"/>
        <v>4 - CH2 - CH</v>
      </c>
      <c r="G48" s="80">
        <f>'I-Team4'!H11</f>
        <v>100</v>
      </c>
      <c r="H48" s="80">
        <f>'I-Team4'!H12</f>
        <v>1100</v>
      </c>
      <c r="I48" s="80">
        <v>100</v>
      </c>
      <c r="J48" s="80">
        <f t="shared" si="2"/>
        <v>110000</v>
      </c>
      <c r="K48" s="80">
        <f t="shared" si="3"/>
        <v>100</v>
      </c>
      <c r="L48" s="81">
        <f t="shared" si="4"/>
        <v>110000</v>
      </c>
    </row>
    <row r="49" spans="2:12" x14ac:dyDescent="0.25">
      <c r="B49" s="79">
        <v>4</v>
      </c>
      <c r="C49" s="80" t="s">
        <v>47</v>
      </c>
      <c r="D49" s="80" t="s">
        <v>76</v>
      </c>
      <c r="E49" s="80">
        <f>'I-Team4'!$C$16</f>
        <v>0</v>
      </c>
      <c r="F49" s="80" t="str">
        <f t="shared" si="1"/>
        <v>4 - CH2 - 0</v>
      </c>
      <c r="G49" s="80">
        <f>'I-Team4'!H16</f>
        <v>0</v>
      </c>
      <c r="H49" s="80">
        <f>'I-Team4'!H17</f>
        <v>0</v>
      </c>
      <c r="I49" s="80">
        <v>0</v>
      </c>
      <c r="J49" s="80">
        <f t="shared" si="2"/>
        <v>0</v>
      </c>
      <c r="K49" s="80">
        <f t="shared" si="3"/>
        <v>0</v>
      </c>
      <c r="L49" s="81">
        <f t="shared" si="4"/>
        <v>0</v>
      </c>
    </row>
    <row r="50" spans="2:12" x14ac:dyDescent="0.25">
      <c r="B50" s="79">
        <v>4</v>
      </c>
      <c r="C50" s="80" t="s">
        <v>47</v>
      </c>
      <c r="D50" s="80" t="s">
        <v>76</v>
      </c>
      <c r="E50" s="80">
        <f>'I-Team4'!$C$21</f>
        <v>0</v>
      </c>
      <c r="F50" s="80" t="str">
        <f t="shared" si="1"/>
        <v>4 - CH2 - 0</v>
      </c>
      <c r="G50" s="80">
        <f>'I-Team4'!H21</f>
        <v>0</v>
      </c>
      <c r="H50" s="80">
        <f>'I-Team4'!H22</f>
        <v>0</v>
      </c>
      <c r="I50" s="80">
        <v>0</v>
      </c>
      <c r="J50" s="80">
        <f t="shared" si="2"/>
        <v>0</v>
      </c>
      <c r="K50" s="80">
        <f t="shared" si="3"/>
        <v>0</v>
      </c>
      <c r="L50" s="81">
        <f t="shared" si="4"/>
        <v>0</v>
      </c>
    </row>
    <row r="51" spans="2:12" x14ac:dyDescent="0.25">
      <c r="B51" s="79">
        <v>4</v>
      </c>
      <c r="C51" s="80" t="s">
        <v>49</v>
      </c>
      <c r="D51" s="80" t="s">
        <v>76</v>
      </c>
      <c r="E51" s="80" t="str">
        <f>'I-Team4'!$C$51</f>
        <v>CH</v>
      </c>
      <c r="F51" s="80" t="str">
        <f t="shared" si="1"/>
        <v>4 - CH4 - CH</v>
      </c>
      <c r="G51" s="80">
        <f>'I-Team4'!H51</f>
        <v>50</v>
      </c>
      <c r="H51" s="80">
        <f>'I-Team4'!H52</f>
        <v>1100</v>
      </c>
      <c r="I51" s="80">
        <v>50</v>
      </c>
      <c r="J51" s="80">
        <f t="shared" si="2"/>
        <v>55000</v>
      </c>
      <c r="K51" s="80">
        <f t="shared" si="3"/>
        <v>50</v>
      </c>
      <c r="L51" s="81">
        <f t="shared" si="4"/>
        <v>55000</v>
      </c>
    </row>
    <row r="52" spans="2:12" x14ac:dyDescent="0.25">
      <c r="B52" s="79">
        <v>4</v>
      </c>
      <c r="C52" s="80" t="s">
        <v>49</v>
      </c>
      <c r="D52" s="80" t="s">
        <v>76</v>
      </c>
      <c r="E52" s="80" t="str">
        <f>'I-Team4'!$C$56</f>
        <v>NA</v>
      </c>
      <c r="F52" s="80" t="str">
        <f t="shared" si="1"/>
        <v>4 - CH4 - NA</v>
      </c>
      <c r="G52" s="80">
        <f>'I-Team4'!H56</f>
        <v>0</v>
      </c>
      <c r="H52" s="80">
        <f>'I-Team4'!H57</f>
        <v>0</v>
      </c>
      <c r="I52" s="80">
        <v>0</v>
      </c>
      <c r="J52" s="80">
        <f t="shared" si="2"/>
        <v>0</v>
      </c>
      <c r="K52" s="80">
        <f t="shared" si="3"/>
        <v>0</v>
      </c>
      <c r="L52" s="81">
        <f t="shared" si="4"/>
        <v>0</v>
      </c>
    </row>
    <row r="53" spans="2:12" x14ac:dyDescent="0.25">
      <c r="B53" s="79">
        <v>4</v>
      </c>
      <c r="C53" s="80" t="s">
        <v>49</v>
      </c>
      <c r="D53" s="80" t="s">
        <v>76</v>
      </c>
      <c r="E53" s="80">
        <f>'I-Team4'!$C$61</f>
        <v>0</v>
      </c>
      <c r="F53" s="80" t="str">
        <f t="shared" si="1"/>
        <v>4 - CH4 - 0</v>
      </c>
      <c r="G53" s="80">
        <f>'I-Team4'!H61</f>
        <v>0</v>
      </c>
      <c r="H53" s="80">
        <f>'I-Team4'!H62</f>
        <v>0</v>
      </c>
      <c r="I53" s="80">
        <v>0</v>
      </c>
      <c r="J53" s="80">
        <f t="shared" si="2"/>
        <v>0</v>
      </c>
      <c r="K53" s="80">
        <f t="shared" si="3"/>
        <v>0</v>
      </c>
      <c r="L53" s="81">
        <f t="shared" si="4"/>
        <v>0</v>
      </c>
    </row>
    <row r="54" spans="2:12" x14ac:dyDescent="0.25">
      <c r="B54" s="79">
        <v>4</v>
      </c>
      <c r="C54" s="80" t="s">
        <v>87</v>
      </c>
      <c r="D54" s="80" t="s">
        <v>76</v>
      </c>
      <c r="E54" s="80" t="str">
        <f>'I-Team4'!$C$91</f>
        <v>EU</v>
      </c>
      <c r="F54" s="80" t="str">
        <f t="shared" si="1"/>
        <v>4 - CH6 - EU</v>
      </c>
      <c r="G54" s="80">
        <f>'I-Team4'!H91</f>
        <v>0</v>
      </c>
      <c r="H54" s="80">
        <f>'I-Team4'!H92</f>
        <v>0</v>
      </c>
      <c r="I54" s="80">
        <v>0</v>
      </c>
      <c r="J54" s="80">
        <f t="shared" si="2"/>
        <v>0</v>
      </c>
      <c r="K54" s="80">
        <f t="shared" si="3"/>
        <v>0</v>
      </c>
      <c r="L54" s="81">
        <f t="shared" si="4"/>
        <v>0</v>
      </c>
    </row>
    <row r="55" spans="2:12" x14ac:dyDescent="0.25">
      <c r="B55" s="79">
        <v>4</v>
      </c>
      <c r="C55" s="80" t="s">
        <v>87</v>
      </c>
      <c r="D55" s="80" t="s">
        <v>76</v>
      </c>
      <c r="E55" s="80" t="str">
        <f>'I-Team4'!$C$96</f>
        <v>NA</v>
      </c>
      <c r="F55" s="80" t="str">
        <f t="shared" si="1"/>
        <v>4 - CH6 - NA</v>
      </c>
      <c r="G55" s="80">
        <f>'I-Team4'!H96</f>
        <v>0</v>
      </c>
      <c r="H55" s="80">
        <f>'I-Team4'!H97</f>
        <v>0</v>
      </c>
      <c r="I55" s="80">
        <v>0</v>
      </c>
      <c r="J55" s="80">
        <f t="shared" si="2"/>
        <v>0</v>
      </c>
      <c r="K55" s="80">
        <f t="shared" si="3"/>
        <v>0</v>
      </c>
      <c r="L55" s="81">
        <f t="shared" si="4"/>
        <v>0</v>
      </c>
    </row>
    <row r="56" spans="2:12" ht="15.75" thickBot="1" x14ac:dyDescent="0.3">
      <c r="B56" s="82">
        <v>4</v>
      </c>
      <c r="C56" s="83" t="s">
        <v>87</v>
      </c>
      <c r="D56" s="83" t="s">
        <v>76</v>
      </c>
      <c r="E56" s="83">
        <f>'I-Team4'!$C$101</f>
        <v>0</v>
      </c>
      <c r="F56" s="83" t="str">
        <f t="shared" si="1"/>
        <v>4 - CH6 - 0</v>
      </c>
      <c r="G56" s="83">
        <f>'I-Team4'!H101</f>
        <v>0</v>
      </c>
      <c r="H56" s="83">
        <f>'I-Team4'!H102</f>
        <v>0</v>
      </c>
      <c r="I56" s="83">
        <v>0</v>
      </c>
      <c r="J56" s="83">
        <f t="shared" si="2"/>
        <v>0</v>
      </c>
      <c r="K56" s="80">
        <f t="shared" si="3"/>
        <v>0</v>
      </c>
      <c r="L56" s="81">
        <f t="shared" si="4"/>
        <v>0</v>
      </c>
    </row>
    <row r="58" spans="2:12" x14ac:dyDescent="0.25">
      <c r="B58" t="s">
        <v>149</v>
      </c>
      <c r="C58" t="s">
        <v>150</v>
      </c>
    </row>
    <row r="59" spans="2:12" x14ac:dyDescent="0.25">
      <c r="B59" t="s">
        <v>151</v>
      </c>
      <c r="C59" t="s">
        <v>153</v>
      </c>
    </row>
    <row r="60" spans="2:12" x14ac:dyDescent="0.25">
      <c r="B60" t="s">
        <v>152</v>
      </c>
      <c r="C60" t="s">
        <v>161</v>
      </c>
    </row>
    <row r="62" spans="2:12" ht="15.75" thickBot="1" x14ac:dyDescent="0.3">
      <c r="B62" t="s">
        <v>159</v>
      </c>
    </row>
    <row r="63" spans="2:12" x14ac:dyDescent="0.25">
      <c r="B63" s="72" t="s">
        <v>116</v>
      </c>
      <c r="C63" s="73" t="s">
        <v>117</v>
      </c>
      <c r="D63" s="73" t="s">
        <v>6</v>
      </c>
      <c r="E63" s="73" t="s">
        <v>118</v>
      </c>
      <c r="F63" s="74" t="s">
        <v>118</v>
      </c>
    </row>
    <row r="64" spans="2:12" x14ac:dyDescent="0.25">
      <c r="B64" s="66" t="s">
        <v>121</v>
      </c>
      <c r="C64" s="67" t="e">
        <f>VLOOKUP(B64,$F$12:$I$56,2,FALSE)</f>
        <v>#N/A</v>
      </c>
      <c r="D64" s="67" t="e">
        <f>VLOOKUP(B64,$F$12:$I$56,3,FALSE)</f>
        <v>#N/A</v>
      </c>
      <c r="E64" s="67" t="e">
        <f>VLOOKUP(B64,$F$12:$K$56,6,FALSE)</f>
        <v>#N/A</v>
      </c>
      <c r="F64" s="68" t="e">
        <v>#N/A</v>
      </c>
    </row>
    <row r="65" spans="2:6" x14ac:dyDescent="0.25">
      <c r="B65" s="66" t="s">
        <v>122</v>
      </c>
      <c r="C65" s="67" t="e">
        <f t="shared" ref="C65:C108" si="5">VLOOKUP(B65,$F$12:$I$56,2,FALSE)</f>
        <v>#N/A</v>
      </c>
      <c r="D65" s="67" t="e">
        <f t="shared" ref="D65:D108" si="6">VLOOKUP(B65,$F$12:$I$56,3,FALSE)</f>
        <v>#N/A</v>
      </c>
      <c r="E65" s="67" t="e">
        <f t="shared" ref="E65:E108" si="7">VLOOKUP(B65,$F$12:$K$56,6,FALSE)</f>
        <v>#N/A</v>
      </c>
      <c r="F65" s="68" t="e">
        <v>#N/A</v>
      </c>
    </row>
    <row r="66" spans="2:6" x14ac:dyDescent="0.25">
      <c r="B66" s="66" t="s">
        <v>101</v>
      </c>
      <c r="C66" s="67">
        <f t="shared" si="5"/>
        <v>0</v>
      </c>
      <c r="D66" s="67">
        <f t="shared" si="6"/>
        <v>0</v>
      </c>
      <c r="E66" s="67">
        <f t="shared" si="7"/>
        <v>0</v>
      </c>
      <c r="F66" s="68">
        <v>0</v>
      </c>
    </row>
    <row r="67" spans="2:6" x14ac:dyDescent="0.25">
      <c r="B67" s="66" t="s">
        <v>105</v>
      </c>
      <c r="C67" s="67">
        <f t="shared" si="5"/>
        <v>100</v>
      </c>
      <c r="D67" s="67">
        <f t="shared" si="6"/>
        <v>1250</v>
      </c>
      <c r="E67" s="67">
        <f t="shared" si="7"/>
        <v>100</v>
      </c>
      <c r="F67" s="68">
        <v>100</v>
      </c>
    </row>
    <row r="68" spans="2:6" x14ac:dyDescent="0.25">
      <c r="B68" s="66" t="s">
        <v>123</v>
      </c>
      <c r="C68" s="67">
        <f t="shared" si="5"/>
        <v>0</v>
      </c>
      <c r="D68" s="67">
        <f t="shared" si="6"/>
        <v>0</v>
      </c>
      <c r="E68" s="67">
        <f t="shared" si="7"/>
        <v>0</v>
      </c>
      <c r="F68" s="68" t="e">
        <v>#N/A</v>
      </c>
    </row>
    <row r="69" spans="2:6" x14ac:dyDescent="0.25">
      <c r="B69" s="66" t="s">
        <v>124</v>
      </c>
      <c r="C69" s="67" t="e">
        <f t="shared" si="5"/>
        <v>#N/A</v>
      </c>
      <c r="D69" s="67" t="e">
        <f t="shared" si="6"/>
        <v>#N/A</v>
      </c>
      <c r="E69" s="67" t="e">
        <f t="shared" si="7"/>
        <v>#N/A</v>
      </c>
      <c r="F69" s="68" t="e">
        <v>#N/A</v>
      </c>
    </row>
    <row r="70" spans="2:6" x14ac:dyDescent="0.25">
      <c r="B70" s="66" t="s">
        <v>98</v>
      </c>
      <c r="C70" s="67">
        <f t="shared" si="5"/>
        <v>0</v>
      </c>
      <c r="D70" s="67">
        <f t="shared" si="6"/>
        <v>0</v>
      </c>
      <c r="E70" s="67">
        <f t="shared" si="7"/>
        <v>0</v>
      </c>
      <c r="F70" s="68">
        <v>0</v>
      </c>
    </row>
    <row r="71" spans="2:6" x14ac:dyDescent="0.25">
      <c r="B71" s="66" t="s">
        <v>114</v>
      </c>
      <c r="C71" s="67">
        <f t="shared" si="5"/>
        <v>100</v>
      </c>
      <c r="D71" s="67">
        <f t="shared" si="6"/>
        <v>1300</v>
      </c>
      <c r="E71" s="67">
        <f t="shared" si="7"/>
        <v>100</v>
      </c>
      <c r="F71" s="68">
        <v>100</v>
      </c>
    </row>
    <row r="72" spans="2:6" x14ac:dyDescent="0.25">
      <c r="B72" s="66" t="s">
        <v>125</v>
      </c>
      <c r="C72" s="67" t="e">
        <f t="shared" si="5"/>
        <v>#N/A</v>
      </c>
      <c r="D72" s="67" t="e">
        <f t="shared" si="6"/>
        <v>#N/A</v>
      </c>
      <c r="E72" s="67" t="e">
        <f t="shared" si="7"/>
        <v>#N/A</v>
      </c>
      <c r="F72" s="68" t="e">
        <v>#N/A</v>
      </c>
    </row>
    <row r="73" spans="2:6" x14ac:dyDescent="0.25">
      <c r="B73" s="66" t="s">
        <v>126</v>
      </c>
      <c r="C73" s="67">
        <f t="shared" si="5"/>
        <v>0</v>
      </c>
      <c r="D73" s="67">
        <f t="shared" si="6"/>
        <v>0</v>
      </c>
      <c r="E73" s="67">
        <f t="shared" si="7"/>
        <v>0</v>
      </c>
      <c r="F73" s="68">
        <v>0</v>
      </c>
    </row>
    <row r="74" spans="2:6" x14ac:dyDescent="0.25">
      <c r="B74" s="66" t="s">
        <v>115</v>
      </c>
      <c r="C74" s="67">
        <f t="shared" si="5"/>
        <v>100</v>
      </c>
      <c r="D74" s="67">
        <f t="shared" si="6"/>
        <v>1150</v>
      </c>
      <c r="E74" s="67">
        <f t="shared" si="7"/>
        <v>100</v>
      </c>
      <c r="F74" s="68">
        <v>100</v>
      </c>
    </row>
    <row r="75" spans="2:6" x14ac:dyDescent="0.25">
      <c r="B75" s="66" t="s">
        <v>127</v>
      </c>
      <c r="C75" s="67" t="e">
        <f t="shared" si="5"/>
        <v>#N/A</v>
      </c>
      <c r="D75" s="67" t="e">
        <f t="shared" si="6"/>
        <v>#N/A</v>
      </c>
      <c r="E75" s="67" t="e">
        <f t="shared" si="7"/>
        <v>#N/A</v>
      </c>
      <c r="F75" s="68" t="e">
        <v>#N/A</v>
      </c>
    </row>
    <row r="76" spans="2:6" x14ac:dyDescent="0.25">
      <c r="B76" s="66" t="s">
        <v>128</v>
      </c>
      <c r="C76" s="67" t="e">
        <f t="shared" si="5"/>
        <v>#N/A</v>
      </c>
      <c r="D76" s="67" t="e">
        <f t="shared" si="6"/>
        <v>#N/A</v>
      </c>
      <c r="E76" s="67" t="e">
        <f t="shared" si="7"/>
        <v>#N/A</v>
      </c>
      <c r="F76" s="68" t="e">
        <v>#N/A</v>
      </c>
    </row>
    <row r="77" spans="2:6" x14ac:dyDescent="0.25">
      <c r="B77" s="66" t="s">
        <v>129</v>
      </c>
      <c r="C77" s="67">
        <f t="shared" si="5"/>
        <v>0</v>
      </c>
      <c r="D77" s="67">
        <f t="shared" si="6"/>
        <v>0</v>
      </c>
      <c r="E77" s="67">
        <f t="shared" si="7"/>
        <v>0</v>
      </c>
      <c r="F77" s="68">
        <v>0</v>
      </c>
    </row>
    <row r="78" spans="2:6" x14ac:dyDescent="0.25">
      <c r="B78" s="66" t="s">
        <v>103</v>
      </c>
      <c r="C78" s="67">
        <f t="shared" si="5"/>
        <v>50</v>
      </c>
      <c r="D78" s="67">
        <f t="shared" si="6"/>
        <v>1100</v>
      </c>
      <c r="E78" s="67">
        <f t="shared" si="7"/>
        <v>50</v>
      </c>
      <c r="F78" s="68">
        <v>50</v>
      </c>
    </row>
    <row r="79" spans="2:6" x14ac:dyDescent="0.25">
      <c r="B79" s="66" t="s">
        <v>106</v>
      </c>
      <c r="C79" s="67">
        <f t="shared" si="5"/>
        <v>0</v>
      </c>
      <c r="D79" s="67">
        <f t="shared" si="6"/>
        <v>0</v>
      </c>
      <c r="E79" s="67">
        <f t="shared" si="7"/>
        <v>150</v>
      </c>
      <c r="F79" s="68">
        <v>150</v>
      </c>
    </row>
    <row r="80" spans="2:6" x14ac:dyDescent="0.25">
      <c r="B80" s="66" t="s">
        <v>130</v>
      </c>
      <c r="C80" s="67" t="e">
        <f t="shared" si="5"/>
        <v>#N/A</v>
      </c>
      <c r="D80" s="67" t="e">
        <f t="shared" si="6"/>
        <v>#N/A</v>
      </c>
      <c r="E80" s="67" t="e">
        <f t="shared" si="7"/>
        <v>#N/A</v>
      </c>
      <c r="F80" s="68" t="e">
        <v>#N/A</v>
      </c>
    </row>
    <row r="81" spans="2:6" x14ac:dyDescent="0.25">
      <c r="B81" s="66" t="s">
        <v>131</v>
      </c>
      <c r="C81" s="67" t="e">
        <f t="shared" si="5"/>
        <v>#N/A</v>
      </c>
      <c r="D81" s="67" t="e">
        <f t="shared" si="6"/>
        <v>#N/A</v>
      </c>
      <c r="E81" s="67" t="e">
        <f t="shared" si="7"/>
        <v>#N/A</v>
      </c>
      <c r="F81" s="68" t="e">
        <v>#N/A</v>
      </c>
    </row>
    <row r="82" spans="2:6" x14ac:dyDescent="0.25">
      <c r="B82" s="66" t="s">
        <v>132</v>
      </c>
      <c r="C82" s="67">
        <f t="shared" si="5"/>
        <v>0</v>
      </c>
      <c r="D82" s="67">
        <f t="shared" si="6"/>
        <v>0</v>
      </c>
      <c r="E82" s="67">
        <f t="shared" si="7"/>
        <v>50</v>
      </c>
      <c r="F82" s="68">
        <v>50</v>
      </c>
    </row>
    <row r="83" spans="2:6" x14ac:dyDescent="0.25">
      <c r="B83" s="66" t="s">
        <v>113</v>
      </c>
      <c r="C83" s="67">
        <f t="shared" si="5"/>
        <v>0</v>
      </c>
      <c r="D83" s="67">
        <f t="shared" si="6"/>
        <v>0</v>
      </c>
      <c r="E83" s="67">
        <f t="shared" si="7"/>
        <v>100</v>
      </c>
      <c r="F83" s="68">
        <v>100</v>
      </c>
    </row>
    <row r="84" spans="2:6" x14ac:dyDescent="0.25">
      <c r="B84" s="66" t="s">
        <v>133</v>
      </c>
      <c r="C84" s="67" t="e">
        <f t="shared" si="5"/>
        <v>#N/A</v>
      </c>
      <c r="D84" s="67" t="e">
        <f t="shared" si="6"/>
        <v>#N/A</v>
      </c>
      <c r="E84" s="67" t="e">
        <f t="shared" si="7"/>
        <v>#N/A</v>
      </c>
      <c r="F84" s="68" t="e">
        <v>#N/A</v>
      </c>
    </row>
    <row r="85" spans="2:6" x14ac:dyDescent="0.25">
      <c r="B85" s="66" t="s">
        <v>107</v>
      </c>
      <c r="C85" s="67">
        <f t="shared" si="5"/>
        <v>0</v>
      </c>
      <c r="D85" s="67">
        <f t="shared" si="6"/>
        <v>0</v>
      </c>
      <c r="E85" s="67">
        <f t="shared" si="7"/>
        <v>0</v>
      </c>
      <c r="F85" s="68">
        <v>0</v>
      </c>
    </row>
    <row r="86" spans="2:6" x14ac:dyDescent="0.25">
      <c r="B86" s="66" t="s">
        <v>109</v>
      </c>
      <c r="C86" s="67">
        <f t="shared" si="5"/>
        <v>50</v>
      </c>
      <c r="D86" s="67">
        <f t="shared" si="6"/>
        <v>1300</v>
      </c>
      <c r="E86" s="67">
        <f t="shared" si="7"/>
        <v>50</v>
      </c>
      <c r="F86" s="68">
        <v>50</v>
      </c>
    </row>
    <row r="87" spans="2:6" x14ac:dyDescent="0.25">
      <c r="B87" s="66" t="s">
        <v>134</v>
      </c>
      <c r="C87" s="67" t="e">
        <f t="shared" si="5"/>
        <v>#N/A</v>
      </c>
      <c r="D87" s="67" t="e">
        <f t="shared" si="6"/>
        <v>#N/A</v>
      </c>
      <c r="E87" s="67" t="e">
        <f t="shared" si="7"/>
        <v>#N/A</v>
      </c>
      <c r="F87" s="68" t="e">
        <v>#N/A</v>
      </c>
    </row>
    <row r="88" spans="2:6" x14ac:dyDescent="0.25">
      <c r="B88" s="66" t="s">
        <v>135</v>
      </c>
      <c r="C88" s="67" t="e">
        <f t="shared" si="5"/>
        <v>#N/A</v>
      </c>
      <c r="D88" s="67" t="e">
        <f t="shared" si="6"/>
        <v>#N/A</v>
      </c>
      <c r="E88" s="67" t="e">
        <f t="shared" si="7"/>
        <v>#N/A</v>
      </c>
      <c r="F88" s="68" t="e">
        <v>#N/A</v>
      </c>
    </row>
    <row r="89" spans="2:6" x14ac:dyDescent="0.25">
      <c r="B89" s="66" t="s">
        <v>136</v>
      </c>
      <c r="C89" s="67" t="e">
        <f t="shared" si="5"/>
        <v>#N/A</v>
      </c>
      <c r="D89" s="67" t="e">
        <f t="shared" si="6"/>
        <v>#N/A</v>
      </c>
      <c r="E89" s="67" t="e">
        <f t="shared" si="7"/>
        <v>#N/A</v>
      </c>
      <c r="F89" s="68" t="e">
        <v>#N/A</v>
      </c>
    </row>
    <row r="90" spans="2:6" x14ac:dyDescent="0.25">
      <c r="B90" s="66" t="s">
        <v>99</v>
      </c>
      <c r="C90" s="67">
        <f t="shared" si="5"/>
        <v>100</v>
      </c>
      <c r="D90" s="67">
        <f t="shared" si="6"/>
        <v>1100</v>
      </c>
      <c r="E90" s="67">
        <f t="shared" si="7"/>
        <v>100</v>
      </c>
      <c r="F90" s="68">
        <v>100</v>
      </c>
    </row>
    <row r="91" spans="2:6" x14ac:dyDescent="0.25">
      <c r="B91" s="66" t="s">
        <v>108</v>
      </c>
      <c r="C91" s="67">
        <f t="shared" si="5"/>
        <v>50</v>
      </c>
      <c r="D91" s="67">
        <f t="shared" si="6"/>
        <v>1400</v>
      </c>
      <c r="E91" s="67">
        <f t="shared" si="7"/>
        <v>25</v>
      </c>
      <c r="F91" s="68">
        <v>25</v>
      </c>
    </row>
    <row r="92" spans="2:6" x14ac:dyDescent="0.25">
      <c r="B92" s="66" t="s">
        <v>137</v>
      </c>
      <c r="C92" s="67" t="e">
        <f t="shared" si="5"/>
        <v>#N/A</v>
      </c>
      <c r="D92" s="67" t="e">
        <f t="shared" si="6"/>
        <v>#N/A</v>
      </c>
      <c r="E92" s="67" t="e">
        <f t="shared" si="7"/>
        <v>#N/A</v>
      </c>
      <c r="F92" s="68" t="e">
        <v>#N/A</v>
      </c>
    </row>
    <row r="93" spans="2:6" x14ac:dyDescent="0.25">
      <c r="B93" s="66" t="s">
        <v>138</v>
      </c>
      <c r="C93" s="67" t="e">
        <f t="shared" si="5"/>
        <v>#N/A</v>
      </c>
      <c r="D93" s="67" t="e">
        <f t="shared" si="6"/>
        <v>#N/A</v>
      </c>
      <c r="E93" s="67" t="e">
        <f t="shared" si="7"/>
        <v>#N/A</v>
      </c>
      <c r="F93" s="68" t="e">
        <v>#N/A</v>
      </c>
    </row>
    <row r="94" spans="2:6" x14ac:dyDescent="0.25">
      <c r="B94" s="66" t="s">
        <v>139</v>
      </c>
      <c r="C94" s="67">
        <f t="shared" si="5"/>
        <v>0</v>
      </c>
      <c r="D94" s="67">
        <f t="shared" si="6"/>
        <v>0</v>
      </c>
      <c r="E94" s="67">
        <f t="shared" si="7"/>
        <v>75</v>
      </c>
      <c r="F94" s="68">
        <v>75</v>
      </c>
    </row>
    <row r="95" spans="2:6" x14ac:dyDescent="0.25">
      <c r="B95" s="66" t="s">
        <v>110</v>
      </c>
      <c r="C95" s="67">
        <f t="shared" si="5"/>
        <v>100</v>
      </c>
      <c r="D95" s="67">
        <f t="shared" si="6"/>
        <v>1300</v>
      </c>
      <c r="E95" s="67">
        <f t="shared" si="7"/>
        <v>100</v>
      </c>
      <c r="F95" s="68">
        <v>100</v>
      </c>
    </row>
    <row r="96" spans="2:6" x14ac:dyDescent="0.25">
      <c r="B96" s="66" t="s">
        <v>140</v>
      </c>
      <c r="C96" s="67" t="e">
        <f t="shared" si="5"/>
        <v>#N/A</v>
      </c>
      <c r="D96" s="67" t="e">
        <f t="shared" si="6"/>
        <v>#N/A</v>
      </c>
      <c r="E96" s="67" t="e">
        <f t="shared" si="7"/>
        <v>#N/A</v>
      </c>
      <c r="F96" s="68" t="e">
        <v>#N/A</v>
      </c>
    </row>
    <row r="97" spans="2:6" x14ac:dyDescent="0.25">
      <c r="B97" s="66" t="s">
        <v>141</v>
      </c>
      <c r="C97" s="67" t="e">
        <f t="shared" si="5"/>
        <v>#N/A</v>
      </c>
      <c r="D97" s="67" t="e">
        <f t="shared" si="6"/>
        <v>#N/A</v>
      </c>
      <c r="E97" s="67" t="e">
        <f t="shared" si="7"/>
        <v>#N/A</v>
      </c>
      <c r="F97" s="68" t="e">
        <v>#N/A</v>
      </c>
    </row>
    <row r="98" spans="2:6" x14ac:dyDescent="0.25">
      <c r="B98" s="66" t="s">
        <v>111</v>
      </c>
      <c r="C98" s="67">
        <f t="shared" si="5"/>
        <v>50</v>
      </c>
      <c r="D98" s="67">
        <f t="shared" si="6"/>
        <v>1400</v>
      </c>
      <c r="E98" s="67">
        <f t="shared" si="7"/>
        <v>50</v>
      </c>
      <c r="F98" s="68">
        <v>50</v>
      </c>
    </row>
    <row r="99" spans="2:6" x14ac:dyDescent="0.25">
      <c r="B99" s="66" t="s">
        <v>142</v>
      </c>
      <c r="C99" s="67" t="e">
        <f t="shared" si="5"/>
        <v>#N/A</v>
      </c>
      <c r="D99" s="67" t="e">
        <f t="shared" si="6"/>
        <v>#N/A</v>
      </c>
      <c r="E99" s="67" t="e">
        <f t="shared" si="7"/>
        <v>#N/A</v>
      </c>
      <c r="F99" s="68" t="e">
        <v>#N/A</v>
      </c>
    </row>
    <row r="100" spans="2:6" x14ac:dyDescent="0.25">
      <c r="B100" s="66" t="s">
        <v>143</v>
      </c>
      <c r="C100" s="67" t="e">
        <f t="shared" si="5"/>
        <v>#N/A</v>
      </c>
      <c r="D100" s="67" t="e">
        <f t="shared" si="6"/>
        <v>#N/A</v>
      </c>
      <c r="E100" s="67" t="e">
        <f t="shared" si="7"/>
        <v>#N/A</v>
      </c>
      <c r="F100" s="68" t="e">
        <v>#N/A</v>
      </c>
    </row>
    <row r="101" spans="2:6" x14ac:dyDescent="0.25">
      <c r="B101" s="66" t="s">
        <v>144</v>
      </c>
      <c r="C101" s="67" t="e">
        <f t="shared" si="5"/>
        <v>#N/A</v>
      </c>
      <c r="D101" s="67" t="e">
        <f t="shared" si="6"/>
        <v>#N/A</v>
      </c>
      <c r="E101" s="67" t="e">
        <f t="shared" si="7"/>
        <v>#N/A</v>
      </c>
      <c r="F101" s="68" t="e">
        <v>#N/A</v>
      </c>
    </row>
    <row r="102" spans="2:6" x14ac:dyDescent="0.25">
      <c r="B102" s="66" t="s">
        <v>100</v>
      </c>
      <c r="C102" s="67">
        <f t="shared" si="5"/>
        <v>100</v>
      </c>
      <c r="D102" s="67">
        <f t="shared" si="6"/>
        <v>1100</v>
      </c>
      <c r="E102" s="67">
        <f t="shared" si="7"/>
        <v>100</v>
      </c>
      <c r="F102" s="68">
        <v>100</v>
      </c>
    </row>
    <row r="103" spans="2:6" x14ac:dyDescent="0.25">
      <c r="B103" s="66" t="s">
        <v>145</v>
      </c>
      <c r="C103" s="67" t="e">
        <f t="shared" si="5"/>
        <v>#N/A</v>
      </c>
      <c r="D103" s="67" t="e">
        <f t="shared" si="6"/>
        <v>#N/A</v>
      </c>
      <c r="E103" s="67" t="e">
        <f t="shared" si="7"/>
        <v>#N/A</v>
      </c>
      <c r="F103" s="68" t="e">
        <v>#N/A</v>
      </c>
    </row>
    <row r="104" spans="2:6" x14ac:dyDescent="0.25">
      <c r="B104" s="66" t="s">
        <v>146</v>
      </c>
      <c r="C104" s="67">
        <f t="shared" si="5"/>
        <v>0</v>
      </c>
      <c r="D104" s="67">
        <f t="shared" si="6"/>
        <v>0</v>
      </c>
      <c r="E104" s="67">
        <f t="shared" si="7"/>
        <v>0</v>
      </c>
      <c r="F104" s="68" t="e">
        <v>#N/A</v>
      </c>
    </row>
    <row r="105" spans="2:6" x14ac:dyDescent="0.25">
      <c r="B105" s="66" t="s">
        <v>102</v>
      </c>
      <c r="C105" s="67">
        <f t="shared" si="5"/>
        <v>50</v>
      </c>
      <c r="D105" s="67">
        <f t="shared" si="6"/>
        <v>1100</v>
      </c>
      <c r="E105" s="67">
        <f t="shared" si="7"/>
        <v>50</v>
      </c>
      <c r="F105" s="68">
        <v>50</v>
      </c>
    </row>
    <row r="106" spans="2:6" x14ac:dyDescent="0.25">
      <c r="B106" s="66" t="s">
        <v>104</v>
      </c>
      <c r="C106" s="67">
        <f t="shared" si="5"/>
        <v>0</v>
      </c>
      <c r="D106" s="67">
        <f t="shared" si="6"/>
        <v>0</v>
      </c>
      <c r="E106" s="67">
        <f t="shared" si="7"/>
        <v>0</v>
      </c>
      <c r="F106" s="68">
        <v>0</v>
      </c>
    </row>
    <row r="107" spans="2:6" x14ac:dyDescent="0.25">
      <c r="B107" s="66" t="s">
        <v>112</v>
      </c>
      <c r="C107" s="67">
        <f t="shared" si="5"/>
        <v>0</v>
      </c>
      <c r="D107" s="67">
        <f t="shared" si="6"/>
        <v>0</v>
      </c>
      <c r="E107" s="67">
        <f t="shared" si="7"/>
        <v>0</v>
      </c>
      <c r="F107" s="68">
        <v>0</v>
      </c>
    </row>
    <row r="108" spans="2:6" ht="15.75" thickBot="1" x14ac:dyDescent="0.3">
      <c r="B108" s="69" t="s">
        <v>147</v>
      </c>
      <c r="C108" s="67" t="e">
        <f t="shared" si="5"/>
        <v>#N/A</v>
      </c>
      <c r="D108" s="67" t="e">
        <f t="shared" si="6"/>
        <v>#N/A</v>
      </c>
      <c r="E108" s="67" t="e">
        <f t="shared" si="7"/>
        <v>#N/A</v>
      </c>
      <c r="F108" s="71" t="e">
        <v>#N/A</v>
      </c>
    </row>
    <row r="111" spans="2:6" ht="15.75" thickBot="1" x14ac:dyDescent="0.3">
      <c r="B111" s="88" t="s">
        <v>160</v>
      </c>
    </row>
    <row r="112" spans="2:6" x14ac:dyDescent="0.25">
      <c r="B112" s="85" t="s">
        <v>71</v>
      </c>
      <c r="C112" s="86" t="s">
        <v>4</v>
      </c>
      <c r="D112" s="86" t="s">
        <v>163</v>
      </c>
      <c r="E112" s="86" t="s">
        <v>164</v>
      </c>
      <c r="F112" s="87" t="s">
        <v>165</v>
      </c>
    </row>
    <row r="113" spans="2:6" x14ac:dyDescent="0.25">
      <c r="B113" s="50" t="s">
        <v>37</v>
      </c>
      <c r="C113" s="36">
        <f>'I-Team1'!H6*'I-Team1'!H27</f>
        <v>150</v>
      </c>
      <c r="D113" s="13">
        <f>SUMIF($C$12:$C$56,B113,$I$12:$I$56)</f>
        <v>100</v>
      </c>
      <c r="E113" s="13">
        <f>SUMIF($C$12:$C$56,B113,$K$12:$K$56)</f>
        <v>100</v>
      </c>
      <c r="F113" s="51">
        <f>IF(D113&gt;C113,D113-C113,0)</f>
        <v>0</v>
      </c>
    </row>
    <row r="114" spans="2:6" x14ac:dyDescent="0.25">
      <c r="B114" s="50" t="s">
        <v>38</v>
      </c>
      <c r="C114" s="36">
        <f>+'I-Team2'!H6*'I-Team2'!H27</f>
        <v>150</v>
      </c>
      <c r="D114" s="13">
        <f t="shared" ref="D114:D127" si="8">SUMIF($C$12:$C$56,B114,$I$12:$I$56)</f>
        <v>150</v>
      </c>
      <c r="E114" s="13">
        <f t="shared" ref="E114:E127" si="9">SUMIF($C$12:$C$56,B114,$K$12:$K$56)</f>
        <v>150</v>
      </c>
      <c r="F114" s="51">
        <f t="shared" ref="F114:F127" si="10">IF(D114&gt;C114,D114-C114,0)</f>
        <v>0</v>
      </c>
    </row>
    <row r="115" spans="2:6" x14ac:dyDescent="0.25">
      <c r="B115" s="50" t="s">
        <v>39</v>
      </c>
      <c r="C115" s="36">
        <f>+'I-Team3'!H6*'I-Team3'!H67</f>
        <v>50</v>
      </c>
      <c r="D115" s="13">
        <f t="shared" si="8"/>
        <v>25</v>
      </c>
      <c r="E115" s="13">
        <f t="shared" si="9"/>
        <v>25</v>
      </c>
      <c r="F115" s="51">
        <f t="shared" si="10"/>
        <v>0</v>
      </c>
    </row>
    <row r="116" spans="2:6" x14ac:dyDescent="0.25">
      <c r="B116" s="50" t="s">
        <v>40</v>
      </c>
      <c r="C116" s="36">
        <f>+'I-Team2'!H46*'I-Team2'!H67</f>
        <v>150</v>
      </c>
      <c r="D116" s="13">
        <f t="shared" si="8"/>
        <v>150</v>
      </c>
      <c r="E116" s="13">
        <f t="shared" si="9"/>
        <v>150</v>
      </c>
      <c r="F116" s="51">
        <f t="shared" si="10"/>
        <v>0</v>
      </c>
    </row>
    <row r="117" spans="2:6" x14ac:dyDescent="0.25">
      <c r="B117" s="50" t="s">
        <v>41</v>
      </c>
      <c r="C117" s="36">
        <f>+'I-Team3'!H46*'I-Team3'!H67</f>
        <v>200</v>
      </c>
      <c r="D117" s="13">
        <f t="shared" si="8"/>
        <v>175</v>
      </c>
      <c r="E117" s="13">
        <f t="shared" si="9"/>
        <v>175</v>
      </c>
      <c r="F117" s="51">
        <f t="shared" si="10"/>
        <v>0</v>
      </c>
    </row>
    <row r="118" spans="2:6" x14ac:dyDescent="0.25">
      <c r="B118" s="50" t="s">
        <v>42</v>
      </c>
      <c r="C118" s="36">
        <f>+'I-Team1'!H46*'I-Team1'!H67</f>
        <v>100</v>
      </c>
      <c r="D118" s="13">
        <f t="shared" si="8"/>
        <v>100</v>
      </c>
      <c r="E118" s="13">
        <f t="shared" si="9"/>
        <v>100</v>
      </c>
      <c r="F118" s="51">
        <f t="shared" si="10"/>
        <v>0</v>
      </c>
    </row>
    <row r="119" spans="2:6" x14ac:dyDescent="0.25">
      <c r="B119" s="50" t="s">
        <v>43</v>
      </c>
      <c r="C119" s="36">
        <f>+'I-Team1'!H86*'I-Team1'!H107</f>
        <v>100</v>
      </c>
      <c r="D119" s="13">
        <f t="shared" si="8"/>
        <v>100</v>
      </c>
      <c r="E119" s="13">
        <f t="shared" si="9"/>
        <v>100</v>
      </c>
      <c r="F119" s="51">
        <f t="shared" si="10"/>
        <v>0</v>
      </c>
    </row>
    <row r="120" spans="2:6" x14ac:dyDescent="0.25">
      <c r="B120" s="50" t="s">
        <v>44</v>
      </c>
      <c r="C120" s="36">
        <f>+'I-Team2'!H86*'I-Team2'!H107</f>
        <v>50</v>
      </c>
      <c r="D120" s="13">
        <f t="shared" si="8"/>
        <v>50</v>
      </c>
      <c r="E120" s="13">
        <f t="shared" si="9"/>
        <v>50</v>
      </c>
      <c r="F120" s="51">
        <f t="shared" si="10"/>
        <v>0</v>
      </c>
    </row>
    <row r="121" spans="2:6" x14ac:dyDescent="0.25">
      <c r="B121" s="50" t="s">
        <v>45</v>
      </c>
      <c r="C121" s="36">
        <f>+'I-Team3'!H86*'I-Team3'!H107</f>
        <v>50</v>
      </c>
      <c r="D121" s="13">
        <f t="shared" si="8"/>
        <v>50</v>
      </c>
      <c r="E121" s="13">
        <f t="shared" si="9"/>
        <v>50</v>
      </c>
      <c r="F121" s="51">
        <f t="shared" si="10"/>
        <v>0</v>
      </c>
    </row>
    <row r="122" spans="2:6" x14ac:dyDescent="0.25">
      <c r="B122" s="50" t="s">
        <v>46</v>
      </c>
      <c r="C122" s="36">
        <f>+'I-Team3'!H126*'I-Team3'!H147</f>
        <v>100</v>
      </c>
      <c r="D122" s="13">
        <f t="shared" si="8"/>
        <v>100</v>
      </c>
      <c r="E122" s="13">
        <f t="shared" si="9"/>
        <v>100</v>
      </c>
      <c r="F122" s="51">
        <f t="shared" si="10"/>
        <v>0</v>
      </c>
    </row>
    <row r="123" spans="2:6" x14ac:dyDescent="0.25">
      <c r="B123" s="50" t="s">
        <v>47</v>
      </c>
      <c r="C123" s="36">
        <f>+'I-Team4'!H6*'I-Team4'!H27</f>
        <v>100</v>
      </c>
      <c r="D123" s="13">
        <f t="shared" si="8"/>
        <v>100</v>
      </c>
      <c r="E123" s="13">
        <f t="shared" si="9"/>
        <v>100</v>
      </c>
      <c r="F123" s="51">
        <f t="shared" si="10"/>
        <v>0</v>
      </c>
    </row>
    <row r="124" spans="2:6" x14ac:dyDescent="0.25">
      <c r="B124" s="50" t="s">
        <v>48</v>
      </c>
      <c r="C124" s="36">
        <f>+'I-Team2'!H126*'I-Team2'!H147</f>
        <v>50</v>
      </c>
      <c r="D124" s="13">
        <f t="shared" si="8"/>
        <v>50</v>
      </c>
      <c r="E124" s="13">
        <f t="shared" si="9"/>
        <v>50</v>
      </c>
      <c r="F124" s="51">
        <f t="shared" si="10"/>
        <v>0</v>
      </c>
    </row>
    <row r="125" spans="2:6" x14ac:dyDescent="0.25">
      <c r="B125" s="50" t="s">
        <v>49</v>
      </c>
      <c r="C125" s="36">
        <f>+'I-Team4'!H46*'I-Team4'!H67</f>
        <v>100</v>
      </c>
      <c r="D125" s="13">
        <f t="shared" si="8"/>
        <v>50</v>
      </c>
      <c r="E125" s="13">
        <f t="shared" si="9"/>
        <v>50</v>
      </c>
      <c r="F125" s="51">
        <f t="shared" si="10"/>
        <v>0</v>
      </c>
    </row>
    <row r="126" spans="2:6" x14ac:dyDescent="0.25">
      <c r="B126" s="50" t="s">
        <v>50</v>
      </c>
      <c r="C126" s="36">
        <f>+'I-Team1'!H126*'I-Team1'!H147</f>
        <v>0</v>
      </c>
      <c r="D126" s="13">
        <f t="shared" si="8"/>
        <v>0</v>
      </c>
      <c r="E126" s="13">
        <f t="shared" si="9"/>
        <v>0</v>
      </c>
      <c r="F126" s="51">
        <f t="shared" si="10"/>
        <v>0</v>
      </c>
    </row>
    <row r="127" spans="2:6" ht="15.75" thickBot="1" x14ac:dyDescent="0.3">
      <c r="B127" s="56" t="s">
        <v>87</v>
      </c>
      <c r="C127" s="58">
        <f>+'I-Team4'!H86*'I-Team4'!H107</f>
        <v>0</v>
      </c>
      <c r="D127" s="57">
        <f t="shared" si="8"/>
        <v>0</v>
      </c>
      <c r="E127" s="57">
        <f t="shared" si="9"/>
        <v>0</v>
      </c>
      <c r="F127" s="75">
        <f t="shared" si="10"/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5" name="Button 1">
              <controlPr defaultSize="0" print="0" autoFill="0" autoPict="0" macro="[0]!run_solver">
                <anchor moveWithCells="1" sizeWithCells="1">
                  <from>
                    <xdr:col>6</xdr:col>
                    <xdr:colOff>0</xdr:colOff>
                    <xdr:row>57</xdr:row>
                    <xdr:rowOff>9525</xdr:rowOff>
                  </from>
                  <to>
                    <xdr:col>7</xdr:col>
                    <xdr:colOff>323850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6" name="Button 2">
              <controlPr defaultSize="0" print="0" autoFill="0" autoPict="0" macro="[0]!Transfer_volumes">
                <anchor moveWithCells="1" sizeWithCells="1">
                  <from>
                    <xdr:col>6</xdr:col>
                    <xdr:colOff>0</xdr:colOff>
                    <xdr:row>59</xdr:row>
                    <xdr:rowOff>9525</xdr:rowOff>
                  </from>
                  <to>
                    <xdr:col>7</xdr:col>
                    <xdr:colOff>304800</xdr:colOff>
                    <xdr:row>60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8">
    <tabColor rgb="FF92D050"/>
  </sheetPr>
  <dimension ref="B2:BE127"/>
  <sheetViews>
    <sheetView topLeftCell="A29" workbookViewId="0">
      <selection activeCell="H64" sqref="H64"/>
    </sheetView>
  </sheetViews>
  <sheetFormatPr defaultRowHeight="15" x14ac:dyDescent="0.25"/>
  <cols>
    <col min="1" max="1" width="4.140625" customWidth="1"/>
    <col min="2" max="2" width="15.42578125" customWidth="1"/>
    <col min="3" max="4" width="12" customWidth="1"/>
    <col min="5" max="6" width="17.28515625" customWidth="1"/>
    <col min="7" max="7" width="14.7109375" bestFit="1" customWidth="1"/>
    <col min="8" max="8" width="11.42578125" customWidth="1"/>
    <col min="9" max="9" width="17.7109375" bestFit="1" customWidth="1"/>
    <col min="10" max="10" width="17.7109375" customWidth="1"/>
    <col min="11" max="12" width="13" customWidth="1"/>
    <col min="13" max="13" width="19.42578125" customWidth="1"/>
    <col min="14" max="17" width="12" customWidth="1"/>
    <col min="18" max="18" width="11.140625" customWidth="1"/>
    <col min="19" max="19" width="4.5703125" customWidth="1"/>
    <col min="20" max="25" width="12" customWidth="1"/>
    <col min="26" max="26" width="11.140625" customWidth="1"/>
    <col min="27" max="27" width="4.5703125" customWidth="1"/>
    <col min="28" max="33" width="12" customWidth="1"/>
    <col min="34" max="34" width="11.140625" customWidth="1"/>
    <col min="35" max="35" width="4.5703125" customWidth="1"/>
    <col min="36" max="41" width="12" customWidth="1"/>
    <col min="42" max="42" width="11.140625" customWidth="1"/>
    <col min="43" max="43" width="4.5703125" customWidth="1"/>
    <col min="44" max="49" width="12" customWidth="1"/>
    <col min="50" max="50" width="11.140625" customWidth="1"/>
    <col min="51" max="51" width="4.5703125" customWidth="1"/>
  </cols>
  <sheetData>
    <row r="2" spans="2:57" s="61" customFormat="1" x14ac:dyDescent="0.25">
      <c r="B2" s="15" t="s">
        <v>93</v>
      </c>
      <c r="C2" s="15"/>
      <c r="D2" s="15"/>
      <c r="E2" s="15"/>
      <c r="F2" s="15"/>
      <c r="G2" s="15"/>
      <c r="H2" s="15"/>
      <c r="I2" s="15"/>
      <c r="J2" s="15"/>
    </row>
    <row r="3" spans="2:57" s="61" customFormat="1" ht="15.75" thickBot="1" x14ac:dyDescent="0.3">
      <c r="B3"/>
      <c r="C3"/>
      <c r="D3"/>
      <c r="E3"/>
      <c r="F3"/>
      <c r="G3"/>
      <c r="H3"/>
      <c r="I3"/>
      <c r="J3"/>
    </row>
    <row r="4" spans="2:57" s="61" customFormat="1" x14ac:dyDescent="0.25">
      <c r="B4" s="72"/>
      <c r="C4" s="73" t="s">
        <v>0</v>
      </c>
      <c r="D4" s="73" t="s">
        <v>1</v>
      </c>
      <c r="E4" s="73" t="s">
        <v>76</v>
      </c>
      <c r="F4" s="74" t="s">
        <v>66</v>
      </c>
      <c r="G4"/>
      <c r="H4"/>
      <c r="I4"/>
      <c r="J4"/>
    </row>
    <row r="5" spans="2:57" s="61" customFormat="1" x14ac:dyDescent="0.25">
      <c r="B5" s="76" t="s">
        <v>117</v>
      </c>
      <c r="C5" s="78">
        <f>SUMIF($E$12:$E$56,C4,$G$12:$G$56)</f>
        <v>200</v>
      </c>
      <c r="D5" s="78">
        <f t="shared" ref="D5:E5" si="0">SUMIF($E$12:$E$56,D4,$G$12:$G$56)</f>
        <v>450</v>
      </c>
      <c r="E5" s="78">
        <f t="shared" si="0"/>
        <v>300</v>
      </c>
      <c r="F5" s="49">
        <f>SUM(C5:E5)</f>
        <v>950</v>
      </c>
      <c r="G5"/>
      <c r="H5"/>
      <c r="I5"/>
      <c r="J5"/>
    </row>
    <row r="6" spans="2:57" s="61" customFormat="1" x14ac:dyDescent="0.25">
      <c r="B6" s="76" t="s">
        <v>65</v>
      </c>
      <c r="C6" s="36">
        <f>+'Market information'!G52</f>
        <v>400</v>
      </c>
      <c r="D6" s="36">
        <f>+'Market information'!G53</f>
        <v>500</v>
      </c>
      <c r="E6" s="36">
        <f>+'Market information'!G54</f>
        <v>300</v>
      </c>
      <c r="F6" s="49">
        <f>SUM(C6:E6)</f>
        <v>1200</v>
      </c>
      <c r="G6"/>
      <c r="H6"/>
      <c r="I6"/>
      <c r="J6"/>
    </row>
    <row r="7" spans="2:57" s="61" customFormat="1" x14ac:dyDescent="0.25">
      <c r="B7" s="76" t="s">
        <v>119</v>
      </c>
      <c r="C7" s="36">
        <f>C6-SUMIF($E$12:$E$56,C4,$I$12:$I$56)</f>
        <v>0</v>
      </c>
      <c r="D7" s="36">
        <f t="shared" ref="D7" si="1">D6-SUMIF($E$12:$E$56,D4,$I$12:$I$56)</f>
        <v>0</v>
      </c>
      <c r="E7" s="36">
        <f>E6-SUMIF($E$12:$E$56,E4,$I$12:$I$56)</f>
        <v>0</v>
      </c>
      <c r="F7" s="49">
        <f>SUM(C7:E7)</f>
        <v>0</v>
      </c>
      <c r="G7"/>
      <c r="H7"/>
      <c r="I7"/>
      <c r="J7"/>
      <c r="K7"/>
    </row>
    <row r="8" spans="2:57" s="61" customFormat="1" ht="15.75" thickBot="1" x14ac:dyDescent="0.3">
      <c r="B8" s="77" t="s">
        <v>120</v>
      </c>
      <c r="C8" s="58">
        <f>SUMIF(E12:E56,C4,$J$12:$J$56)</f>
        <v>214100</v>
      </c>
      <c r="D8" s="58">
        <f>SUMIF(E12:E56,D4,$J$12:$J$56)</f>
        <v>510000</v>
      </c>
      <c r="E8" s="58">
        <f>SUMIF(E12:E56,E4,$J$12:$J$56)</f>
        <v>330000</v>
      </c>
      <c r="F8" s="59">
        <f>SUM(C8:E8)</f>
        <v>1054100</v>
      </c>
      <c r="G8"/>
      <c r="H8"/>
      <c r="I8"/>
      <c r="J8"/>
      <c r="K8"/>
    </row>
    <row r="10" spans="2:57" ht="15.75" thickBot="1" x14ac:dyDescent="0.3">
      <c r="B10" t="s">
        <v>148</v>
      </c>
    </row>
    <row r="11" spans="2:57" x14ac:dyDescent="0.25">
      <c r="B11" s="63" t="s">
        <v>88</v>
      </c>
      <c r="C11" s="64" t="s">
        <v>71</v>
      </c>
      <c r="D11" s="64" t="s">
        <v>70</v>
      </c>
      <c r="E11" s="64" t="s">
        <v>89</v>
      </c>
      <c r="F11" s="64" t="s">
        <v>116</v>
      </c>
      <c r="G11" s="64" t="s">
        <v>27</v>
      </c>
      <c r="H11" s="64" t="s">
        <v>6</v>
      </c>
      <c r="I11" s="64" t="s">
        <v>163</v>
      </c>
      <c r="J11" s="64" t="s">
        <v>75</v>
      </c>
      <c r="K11" s="64" t="s">
        <v>164</v>
      </c>
      <c r="L11" s="65" t="s">
        <v>75</v>
      </c>
      <c r="AZ11" s="62"/>
      <c r="BA11" s="62"/>
      <c r="BB11" s="62"/>
      <c r="BC11" s="62"/>
      <c r="BD11" s="62"/>
      <c r="BE11" s="62"/>
    </row>
    <row r="12" spans="2:57" x14ac:dyDescent="0.25">
      <c r="B12" s="79">
        <v>1</v>
      </c>
      <c r="C12" s="80" t="s">
        <v>37</v>
      </c>
      <c r="D12" s="80" t="s">
        <v>0</v>
      </c>
      <c r="E12" s="80" t="str">
        <f>'I-Team1'!$C$11</f>
        <v>EU</v>
      </c>
      <c r="F12" s="80" t="str">
        <f>CONCATENATE(B12," - ",C12," - ",E12)</f>
        <v>1 - EU1 - EU</v>
      </c>
      <c r="G12" s="80">
        <f>'I-Team1'!I11</f>
        <v>150</v>
      </c>
      <c r="H12" s="80">
        <f>'I-Team1'!I12</f>
        <v>1250</v>
      </c>
      <c r="I12" s="80">
        <v>150</v>
      </c>
      <c r="J12" s="80">
        <f>+H12*I12</f>
        <v>187500</v>
      </c>
      <c r="K12" s="80">
        <f>+I12</f>
        <v>150</v>
      </c>
      <c r="L12" s="81">
        <f>+H12*K12</f>
        <v>187500</v>
      </c>
    </row>
    <row r="13" spans="2:57" x14ac:dyDescent="0.25">
      <c r="B13" s="79">
        <v>1</v>
      </c>
      <c r="C13" s="80" t="s">
        <v>37</v>
      </c>
      <c r="D13" s="80" t="s">
        <v>0</v>
      </c>
      <c r="E13" s="80" t="str">
        <f>'I-Team1'!$C$16</f>
        <v>NA</v>
      </c>
      <c r="F13" s="80" t="str">
        <f t="shared" ref="F13:F56" si="2">CONCATENATE(B13," - ",C13," - ",E13)</f>
        <v>1 - EU1 - NA</v>
      </c>
      <c r="G13" s="80">
        <f>'I-Team1'!I16</f>
        <v>0</v>
      </c>
      <c r="H13" s="80">
        <f>'I-Team1'!I17</f>
        <v>0</v>
      </c>
      <c r="I13" s="80">
        <v>0</v>
      </c>
      <c r="J13" s="80">
        <f t="shared" ref="J13:J56" si="3">+H13*I13</f>
        <v>0</v>
      </c>
      <c r="K13" s="80">
        <f t="shared" ref="K13:K56" si="4">+I13</f>
        <v>0</v>
      </c>
      <c r="L13" s="81">
        <f t="shared" ref="L13:L56" si="5">+H13*K13</f>
        <v>0</v>
      </c>
    </row>
    <row r="14" spans="2:57" x14ac:dyDescent="0.25">
      <c r="B14" s="79">
        <v>1</v>
      </c>
      <c r="C14" s="80" t="s">
        <v>37</v>
      </c>
      <c r="D14" s="80" t="s">
        <v>0</v>
      </c>
      <c r="E14" s="80">
        <f>'I-Team1'!$C$21</f>
        <v>0</v>
      </c>
      <c r="F14" s="80" t="str">
        <f t="shared" si="2"/>
        <v>1 - EU1 - 0</v>
      </c>
      <c r="G14" s="80">
        <f>'I-Team1'!I21</f>
        <v>0</v>
      </c>
      <c r="H14" s="80">
        <f>'I-Team1'!I22</f>
        <v>0</v>
      </c>
      <c r="I14" s="80">
        <v>0</v>
      </c>
      <c r="J14" s="80">
        <f t="shared" si="3"/>
        <v>0</v>
      </c>
      <c r="K14" s="80">
        <f t="shared" si="4"/>
        <v>0</v>
      </c>
      <c r="L14" s="81">
        <f t="shared" si="5"/>
        <v>0</v>
      </c>
      <c r="M14" s="40"/>
    </row>
    <row r="15" spans="2:57" x14ac:dyDescent="0.25">
      <c r="B15" s="79">
        <v>1</v>
      </c>
      <c r="C15" s="80" t="s">
        <v>42</v>
      </c>
      <c r="D15" s="80" t="s">
        <v>1</v>
      </c>
      <c r="E15" s="80" t="str">
        <f>'I-Team1'!$C$51</f>
        <v>NA</v>
      </c>
      <c r="F15" s="80" t="str">
        <f t="shared" si="2"/>
        <v>1 - NA3 - NA</v>
      </c>
      <c r="G15" s="80">
        <f>'I-Team1'!I51</f>
        <v>100</v>
      </c>
      <c r="H15" s="80">
        <f>'I-Team1'!I52</f>
        <v>1300</v>
      </c>
      <c r="I15" s="80">
        <v>100</v>
      </c>
      <c r="J15" s="80">
        <f t="shared" si="3"/>
        <v>130000</v>
      </c>
      <c r="K15" s="80">
        <f t="shared" si="4"/>
        <v>100</v>
      </c>
      <c r="L15" s="81">
        <f t="shared" si="5"/>
        <v>130000</v>
      </c>
      <c r="M15" s="40"/>
    </row>
    <row r="16" spans="2:57" x14ac:dyDescent="0.25">
      <c r="B16" s="79">
        <v>1</v>
      </c>
      <c r="C16" s="80" t="s">
        <v>42</v>
      </c>
      <c r="D16" s="80" t="s">
        <v>1</v>
      </c>
      <c r="E16" s="80" t="str">
        <f>'I-Team1'!$C$56</f>
        <v>EU</v>
      </c>
      <c r="F16" s="80" t="str">
        <f t="shared" si="2"/>
        <v>1 - NA3 - EU</v>
      </c>
      <c r="G16" s="80">
        <f>'I-Team1'!I56</f>
        <v>0</v>
      </c>
      <c r="H16" s="80">
        <f>'I-Team1'!I57</f>
        <v>0</v>
      </c>
      <c r="I16" s="80">
        <v>0</v>
      </c>
      <c r="J16" s="80">
        <f t="shared" si="3"/>
        <v>0</v>
      </c>
      <c r="K16" s="80">
        <f t="shared" si="4"/>
        <v>0</v>
      </c>
      <c r="L16" s="81">
        <f t="shared" si="5"/>
        <v>0</v>
      </c>
      <c r="M16" s="40"/>
    </row>
    <row r="17" spans="2:13" x14ac:dyDescent="0.25">
      <c r="B17" s="79">
        <v>1</v>
      </c>
      <c r="C17" s="80" t="s">
        <v>42</v>
      </c>
      <c r="D17" s="80" t="s">
        <v>1</v>
      </c>
      <c r="E17" s="80">
        <f>'I-Team1'!$C$61</f>
        <v>0</v>
      </c>
      <c r="F17" s="80" t="str">
        <f t="shared" si="2"/>
        <v>1 - NA3 - 0</v>
      </c>
      <c r="G17" s="80">
        <f>'I-Team1'!I61</f>
        <v>0</v>
      </c>
      <c r="H17" s="80">
        <f>'I-Team1'!I62</f>
        <v>0</v>
      </c>
      <c r="I17" s="80">
        <v>0</v>
      </c>
      <c r="J17" s="80">
        <f t="shared" si="3"/>
        <v>0</v>
      </c>
      <c r="K17" s="80">
        <f t="shared" si="4"/>
        <v>0</v>
      </c>
      <c r="L17" s="81">
        <f t="shared" si="5"/>
        <v>0</v>
      </c>
      <c r="M17" s="40"/>
    </row>
    <row r="18" spans="2:13" x14ac:dyDescent="0.25">
      <c r="B18" s="79">
        <v>1</v>
      </c>
      <c r="C18" s="80" t="s">
        <v>43</v>
      </c>
      <c r="D18" s="80" t="s">
        <v>1</v>
      </c>
      <c r="E18" s="80" t="str">
        <f>'I-Team1'!$C$91</f>
        <v>NA</v>
      </c>
      <c r="F18" s="80" t="str">
        <f t="shared" si="2"/>
        <v>1 - NA4 - NA</v>
      </c>
      <c r="G18" s="80">
        <f>'I-Team1'!I91</f>
        <v>100</v>
      </c>
      <c r="H18" s="80">
        <f>'I-Team1'!I92</f>
        <v>1150</v>
      </c>
      <c r="I18" s="80">
        <v>100</v>
      </c>
      <c r="J18" s="80">
        <f t="shared" si="3"/>
        <v>115000</v>
      </c>
      <c r="K18" s="80">
        <f t="shared" si="4"/>
        <v>100</v>
      </c>
      <c r="L18" s="81">
        <f t="shared" si="5"/>
        <v>115000</v>
      </c>
      <c r="M18" s="40"/>
    </row>
    <row r="19" spans="2:13" x14ac:dyDescent="0.25">
      <c r="B19" s="79">
        <v>1</v>
      </c>
      <c r="C19" s="80" t="s">
        <v>43</v>
      </c>
      <c r="D19" s="80" t="s">
        <v>1</v>
      </c>
      <c r="E19" s="80" t="str">
        <f>'I-Team1'!$C$96</f>
        <v>EU</v>
      </c>
      <c r="F19" s="80" t="str">
        <f t="shared" si="2"/>
        <v>1 - NA4 - EU</v>
      </c>
      <c r="G19" s="80">
        <f>'I-Team1'!I96</f>
        <v>0</v>
      </c>
      <c r="H19" s="80">
        <f>'I-Team1'!I97</f>
        <v>0</v>
      </c>
      <c r="I19" s="80">
        <v>0</v>
      </c>
      <c r="J19" s="80">
        <f t="shared" si="3"/>
        <v>0</v>
      </c>
      <c r="K19" s="80">
        <f t="shared" si="4"/>
        <v>0</v>
      </c>
      <c r="L19" s="81">
        <f t="shared" si="5"/>
        <v>0</v>
      </c>
      <c r="M19" s="40"/>
    </row>
    <row r="20" spans="2:13" x14ac:dyDescent="0.25">
      <c r="B20" s="79">
        <v>1</v>
      </c>
      <c r="C20" s="80" t="s">
        <v>43</v>
      </c>
      <c r="D20" s="80" t="s">
        <v>1</v>
      </c>
      <c r="E20" s="80">
        <f>'I-Team1'!$C$101</f>
        <v>0</v>
      </c>
      <c r="F20" s="80" t="str">
        <f t="shared" si="2"/>
        <v>1 - NA4 - 0</v>
      </c>
      <c r="G20" s="80">
        <f>'I-Team1'!I101</f>
        <v>0</v>
      </c>
      <c r="H20" s="80">
        <f>'I-Team1'!I102</f>
        <v>0</v>
      </c>
      <c r="I20" s="80">
        <v>0</v>
      </c>
      <c r="J20" s="80">
        <f t="shared" si="3"/>
        <v>0</v>
      </c>
      <c r="K20" s="80">
        <f t="shared" si="4"/>
        <v>0</v>
      </c>
      <c r="L20" s="81">
        <f t="shared" si="5"/>
        <v>0</v>
      </c>
      <c r="M20" s="40"/>
    </row>
    <row r="21" spans="2:13" x14ac:dyDescent="0.25">
      <c r="B21" s="79">
        <v>1</v>
      </c>
      <c r="C21" s="80" t="s">
        <v>50</v>
      </c>
      <c r="D21" s="80" t="s">
        <v>76</v>
      </c>
      <c r="E21" s="80" t="str">
        <f>'I-Team1'!$C$131</f>
        <v>CH</v>
      </c>
      <c r="F21" s="80" t="str">
        <f t="shared" si="2"/>
        <v>1 - CH5 - CH</v>
      </c>
      <c r="G21" s="80">
        <f>'I-Team1'!I131</f>
        <v>0</v>
      </c>
      <c r="H21" s="80">
        <f>'I-Team1'!I132</f>
        <v>0</v>
      </c>
      <c r="I21" s="80">
        <v>0</v>
      </c>
      <c r="J21" s="80">
        <f t="shared" si="3"/>
        <v>0</v>
      </c>
      <c r="K21" s="80">
        <f t="shared" si="4"/>
        <v>0</v>
      </c>
      <c r="L21" s="81">
        <f t="shared" si="5"/>
        <v>0</v>
      </c>
      <c r="M21" s="40"/>
    </row>
    <row r="22" spans="2:13" x14ac:dyDescent="0.25">
      <c r="B22" s="79">
        <v>1</v>
      </c>
      <c r="C22" s="80" t="s">
        <v>50</v>
      </c>
      <c r="D22" s="80" t="s">
        <v>76</v>
      </c>
      <c r="E22" s="80">
        <f>'I-Team1'!$C$136</f>
        <v>0</v>
      </c>
      <c r="F22" s="80" t="str">
        <f t="shared" si="2"/>
        <v>1 - CH5 - 0</v>
      </c>
      <c r="G22" s="80">
        <f>'I-Team1'!I136</f>
        <v>0</v>
      </c>
      <c r="H22" s="80">
        <f>'I-Team1'!I137</f>
        <v>0</v>
      </c>
      <c r="I22" s="80">
        <v>0</v>
      </c>
      <c r="J22" s="80">
        <f t="shared" si="3"/>
        <v>0</v>
      </c>
      <c r="K22" s="80">
        <f t="shared" si="4"/>
        <v>0</v>
      </c>
      <c r="L22" s="81">
        <f t="shared" si="5"/>
        <v>0</v>
      </c>
      <c r="M22" s="40"/>
    </row>
    <row r="23" spans="2:13" x14ac:dyDescent="0.25">
      <c r="B23" s="79">
        <v>1</v>
      </c>
      <c r="C23" s="80" t="s">
        <v>50</v>
      </c>
      <c r="D23" s="80" t="s">
        <v>76</v>
      </c>
      <c r="E23" s="80">
        <f>'I-Team1'!$C$141</f>
        <v>0</v>
      </c>
      <c r="F23" s="80" t="str">
        <f t="shared" si="2"/>
        <v>1 - CH5 - 0</v>
      </c>
      <c r="G23" s="80">
        <f>'I-Team1'!I141</f>
        <v>0</v>
      </c>
      <c r="H23" s="80">
        <f>'I-Team1'!I142</f>
        <v>0</v>
      </c>
      <c r="I23" s="80">
        <v>0</v>
      </c>
      <c r="J23" s="80">
        <f t="shared" si="3"/>
        <v>0</v>
      </c>
      <c r="K23" s="80">
        <f t="shared" si="4"/>
        <v>0</v>
      </c>
      <c r="L23" s="81">
        <f t="shared" si="5"/>
        <v>0</v>
      </c>
      <c r="M23" s="40"/>
    </row>
    <row r="24" spans="2:13" x14ac:dyDescent="0.25">
      <c r="B24" s="79">
        <v>2</v>
      </c>
      <c r="C24" s="80" t="s">
        <v>38</v>
      </c>
      <c r="D24" s="80" t="s">
        <v>0</v>
      </c>
      <c r="E24" s="80" t="str">
        <f>'I-Team2'!$C$11</f>
        <v>EU</v>
      </c>
      <c r="F24" s="80" t="str">
        <f t="shared" si="2"/>
        <v>2 - EU2 - EU</v>
      </c>
      <c r="G24" s="80">
        <f>'I-Team2'!I11</f>
        <v>0</v>
      </c>
      <c r="H24" s="80">
        <f>'I-Team2'!I12</f>
        <v>0</v>
      </c>
      <c r="I24" s="80">
        <v>150</v>
      </c>
      <c r="J24" s="80">
        <f t="shared" si="3"/>
        <v>0</v>
      </c>
      <c r="K24" s="80">
        <f t="shared" si="4"/>
        <v>150</v>
      </c>
      <c r="L24" s="81">
        <f t="shared" si="5"/>
        <v>0</v>
      </c>
      <c r="M24" s="40"/>
    </row>
    <row r="25" spans="2:13" x14ac:dyDescent="0.25">
      <c r="B25" s="79">
        <v>2</v>
      </c>
      <c r="C25" s="80" t="s">
        <v>38</v>
      </c>
      <c r="D25" s="80" t="s">
        <v>0</v>
      </c>
      <c r="E25" s="80">
        <f>'I-Team2'!$C$16</f>
        <v>0</v>
      </c>
      <c r="F25" s="80" t="str">
        <f t="shared" si="2"/>
        <v>2 - EU2 - 0</v>
      </c>
      <c r="G25" s="80">
        <f>'I-Team2'!I16</f>
        <v>0</v>
      </c>
      <c r="H25" s="80">
        <f>'I-Team2'!I17</f>
        <v>0</v>
      </c>
      <c r="I25" s="80">
        <v>0</v>
      </c>
      <c r="J25" s="80">
        <f t="shared" si="3"/>
        <v>0</v>
      </c>
      <c r="K25" s="80">
        <f t="shared" si="4"/>
        <v>0</v>
      </c>
      <c r="L25" s="81">
        <f t="shared" si="5"/>
        <v>0</v>
      </c>
      <c r="M25" s="40"/>
    </row>
    <row r="26" spans="2:13" x14ac:dyDescent="0.25">
      <c r="B26" s="79">
        <v>2</v>
      </c>
      <c r="C26" s="80" t="s">
        <v>38</v>
      </c>
      <c r="D26" s="80" t="s">
        <v>0</v>
      </c>
      <c r="E26" s="80">
        <f>'I-Team2'!$C$21</f>
        <v>0</v>
      </c>
      <c r="F26" s="80" t="str">
        <f t="shared" si="2"/>
        <v>2 - EU2 - 0</v>
      </c>
      <c r="G26" s="80">
        <f>'I-Team2'!I21</f>
        <v>0</v>
      </c>
      <c r="H26" s="80">
        <f>'I-Team2'!I22</f>
        <v>0</v>
      </c>
      <c r="I26" s="80">
        <v>0</v>
      </c>
      <c r="J26" s="80">
        <f t="shared" si="3"/>
        <v>0</v>
      </c>
      <c r="K26" s="80">
        <f t="shared" si="4"/>
        <v>0</v>
      </c>
      <c r="L26" s="81">
        <f t="shared" si="5"/>
        <v>0</v>
      </c>
      <c r="M26" s="40"/>
    </row>
    <row r="27" spans="2:13" x14ac:dyDescent="0.25">
      <c r="B27" s="79">
        <v>2</v>
      </c>
      <c r="C27" s="80" t="s">
        <v>40</v>
      </c>
      <c r="D27" s="80" t="s">
        <v>1</v>
      </c>
      <c r="E27" s="80" t="str">
        <f>'I-Team2'!$C$51</f>
        <v>NA</v>
      </c>
      <c r="F27" s="80" t="str">
        <f t="shared" si="2"/>
        <v>2 - NA1 - NA</v>
      </c>
      <c r="G27" s="80">
        <f>'I-Team2'!I51</f>
        <v>0</v>
      </c>
      <c r="H27" s="80">
        <f>'I-Team2'!I52</f>
        <v>0</v>
      </c>
      <c r="I27" s="80">
        <v>100</v>
      </c>
      <c r="J27" s="80">
        <f t="shared" si="3"/>
        <v>0</v>
      </c>
      <c r="K27" s="80">
        <f t="shared" si="4"/>
        <v>100</v>
      </c>
      <c r="L27" s="81">
        <f t="shared" si="5"/>
        <v>0</v>
      </c>
      <c r="M27" s="40"/>
    </row>
    <row r="28" spans="2:13" x14ac:dyDescent="0.25">
      <c r="B28" s="79">
        <v>2</v>
      </c>
      <c r="C28" s="80" t="s">
        <v>40</v>
      </c>
      <c r="D28" s="80" t="s">
        <v>1</v>
      </c>
      <c r="E28" s="80" t="str">
        <f>'I-Team2'!$C$56</f>
        <v>EU</v>
      </c>
      <c r="F28" s="80" t="str">
        <f t="shared" si="2"/>
        <v>2 - NA1 - EU</v>
      </c>
      <c r="G28" s="80">
        <f>'I-Team2'!I56</f>
        <v>0</v>
      </c>
      <c r="H28" s="80">
        <f>'I-Team2'!I57</f>
        <v>0</v>
      </c>
      <c r="I28" s="80">
        <v>50</v>
      </c>
      <c r="J28" s="80">
        <f t="shared" si="3"/>
        <v>0</v>
      </c>
      <c r="K28" s="80">
        <f t="shared" si="4"/>
        <v>50</v>
      </c>
      <c r="L28" s="81">
        <f t="shared" si="5"/>
        <v>0</v>
      </c>
      <c r="M28" s="40"/>
    </row>
    <row r="29" spans="2:13" x14ac:dyDescent="0.25">
      <c r="B29" s="79">
        <v>2</v>
      </c>
      <c r="C29" s="80" t="s">
        <v>40</v>
      </c>
      <c r="D29" s="80" t="s">
        <v>1</v>
      </c>
      <c r="E29" s="80">
        <f>'I-Team2'!$C$61</f>
        <v>0</v>
      </c>
      <c r="F29" s="80" t="str">
        <f t="shared" si="2"/>
        <v>2 - NA1 - 0</v>
      </c>
      <c r="G29" s="80">
        <f>'I-Team2'!I61</f>
        <v>0</v>
      </c>
      <c r="H29" s="80">
        <f>'I-Team2'!I62</f>
        <v>0</v>
      </c>
      <c r="I29" s="80">
        <v>0</v>
      </c>
      <c r="J29" s="80">
        <f t="shared" si="3"/>
        <v>0</v>
      </c>
      <c r="K29" s="80">
        <f t="shared" si="4"/>
        <v>0</v>
      </c>
      <c r="L29" s="81">
        <f t="shared" si="5"/>
        <v>0</v>
      </c>
      <c r="M29" s="40"/>
    </row>
    <row r="30" spans="2:13" x14ac:dyDescent="0.25">
      <c r="B30" s="79">
        <v>2</v>
      </c>
      <c r="C30" s="80" t="s">
        <v>44</v>
      </c>
      <c r="D30" s="80" t="s">
        <v>1</v>
      </c>
      <c r="E30" s="80" t="str">
        <f>'I-Team2'!$C$91</f>
        <v>NA</v>
      </c>
      <c r="F30" s="80" t="str">
        <f t="shared" si="2"/>
        <v>2 - NA5 - NA</v>
      </c>
      <c r="G30" s="80">
        <f>'I-Team2'!I91</f>
        <v>50</v>
      </c>
      <c r="H30" s="80">
        <f>'I-Team2'!I92</f>
        <v>1300</v>
      </c>
      <c r="I30" s="80">
        <v>50</v>
      </c>
      <c r="J30" s="80">
        <f t="shared" si="3"/>
        <v>65000</v>
      </c>
      <c r="K30" s="80">
        <f t="shared" si="4"/>
        <v>50</v>
      </c>
      <c r="L30" s="81">
        <f t="shared" si="5"/>
        <v>65000</v>
      </c>
      <c r="M30" s="40"/>
    </row>
    <row r="31" spans="2:13" x14ac:dyDescent="0.25">
      <c r="B31" s="79">
        <v>2</v>
      </c>
      <c r="C31" s="80" t="s">
        <v>44</v>
      </c>
      <c r="D31" s="80" t="s">
        <v>1</v>
      </c>
      <c r="E31" s="80" t="str">
        <f>'I-Team2'!$C$96</f>
        <v>EU</v>
      </c>
      <c r="F31" s="80" t="str">
        <f t="shared" si="2"/>
        <v>2 - NA5 - EU</v>
      </c>
      <c r="G31" s="80">
        <f>'I-Team2'!I96</f>
        <v>0</v>
      </c>
      <c r="H31" s="80">
        <f>'I-Team2'!I97</f>
        <v>0</v>
      </c>
      <c r="I31" s="80">
        <v>0</v>
      </c>
      <c r="J31" s="80">
        <f t="shared" si="3"/>
        <v>0</v>
      </c>
      <c r="K31" s="80">
        <f t="shared" si="4"/>
        <v>0</v>
      </c>
      <c r="L31" s="81">
        <f t="shared" si="5"/>
        <v>0</v>
      </c>
      <c r="M31" s="40"/>
    </row>
    <row r="32" spans="2:13" x14ac:dyDescent="0.25">
      <c r="B32" s="79">
        <v>2</v>
      </c>
      <c r="C32" s="80" t="s">
        <v>44</v>
      </c>
      <c r="D32" s="80" t="s">
        <v>1</v>
      </c>
      <c r="E32" s="80">
        <f>'I-Team2'!$C$101</f>
        <v>0</v>
      </c>
      <c r="F32" s="80" t="str">
        <f t="shared" si="2"/>
        <v>2 - NA5 - 0</v>
      </c>
      <c r="G32" s="80">
        <f>'I-Team2'!I101</f>
        <v>0</v>
      </c>
      <c r="H32" s="80">
        <f>'I-Team2'!I102</f>
        <v>0</v>
      </c>
      <c r="I32" s="80">
        <v>0</v>
      </c>
      <c r="J32" s="80">
        <f t="shared" si="3"/>
        <v>0</v>
      </c>
      <c r="K32" s="80">
        <f t="shared" si="4"/>
        <v>0</v>
      </c>
      <c r="L32" s="81">
        <f t="shared" si="5"/>
        <v>0</v>
      </c>
      <c r="M32" s="40"/>
    </row>
    <row r="33" spans="2:13" x14ac:dyDescent="0.25">
      <c r="B33" s="79">
        <v>2</v>
      </c>
      <c r="C33" s="80" t="s">
        <v>48</v>
      </c>
      <c r="D33" s="80" t="s">
        <v>76</v>
      </c>
      <c r="E33" s="80" t="str">
        <f>'I-Team2'!$C$131</f>
        <v>CH</v>
      </c>
      <c r="F33" s="80" t="str">
        <f t="shared" si="2"/>
        <v>2 - CH3 - CH</v>
      </c>
      <c r="G33" s="80">
        <f>'I-Team2'!I131</f>
        <v>50</v>
      </c>
      <c r="H33" s="80">
        <f>'I-Team2'!I132</f>
        <v>1100</v>
      </c>
      <c r="I33" s="80">
        <v>50</v>
      </c>
      <c r="J33" s="80">
        <f t="shared" si="3"/>
        <v>55000</v>
      </c>
      <c r="K33" s="80">
        <f t="shared" si="4"/>
        <v>50</v>
      </c>
      <c r="L33" s="81">
        <f t="shared" si="5"/>
        <v>55000</v>
      </c>
      <c r="M33" s="40"/>
    </row>
    <row r="34" spans="2:13" x14ac:dyDescent="0.25">
      <c r="B34" s="79">
        <v>2</v>
      </c>
      <c r="C34" s="80" t="s">
        <v>48</v>
      </c>
      <c r="D34" s="80" t="s">
        <v>76</v>
      </c>
      <c r="E34" s="80" t="str">
        <f>'I-Team2'!$C$136</f>
        <v>NA</v>
      </c>
      <c r="F34" s="80" t="str">
        <f t="shared" si="2"/>
        <v>2 - CH3 - NA</v>
      </c>
      <c r="G34" s="80">
        <f>'I-Team2'!I136</f>
        <v>50</v>
      </c>
      <c r="H34" s="80">
        <f>'I-Team2'!I137</f>
        <v>1400</v>
      </c>
      <c r="I34" s="80">
        <v>0</v>
      </c>
      <c r="J34" s="80">
        <f t="shared" si="3"/>
        <v>0</v>
      </c>
      <c r="K34" s="80">
        <f t="shared" si="4"/>
        <v>0</v>
      </c>
      <c r="L34" s="81">
        <f t="shared" si="5"/>
        <v>0</v>
      </c>
      <c r="M34" s="40"/>
    </row>
    <row r="35" spans="2:13" x14ac:dyDescent="0.25">
      <c r="B35" s="79">
        <v>2</v>
      </c>
      <c r="C35" s="80" t="s">
        <v>48</v>
      </c>
      <c r="D35" s="80" t="s">
        <v>76</v>
      </c>
      <c r="E35" s="80">
        <f>'I-Team2'!$C$141</f>
        <v>0</v>
      </c>
      <c r="F35" s="80" t="str">
        <f t="shared" si="2"/>
        <v>2 - CH3 - 0</v>
      </c>
      <c r="G35" s="80">
        <f>'I-Team2'!I141</f>
        <v>0</v>
      </c>
      <c r="H35" s="80">
        <f>'I-Team2'!I142</f>
        <v>0</v>
      </c>
      <c r="I35" s="80">
        <v>0</v>
      </c>
      <c r="J35" s="80">
        <f t="shared" si="3"/>
        <v>0</v>
      </c>
      <c r="K35" s="80">
        <f t="shared" si="4"/>
        <v>0</v>
      </c>
      <c r="L35" s="81">
        <f t="shared" si="5"/>
        <v>0</v>
      </c>
      <c r="M35" s="40"/>
    </row>
    <row r="36" spans="2:13" x14ac:dyDescent="0.25">
      <c r="B36" s="79">
        <v>3</v>
      </c>
      <c r="C36" s="80" t="s">
        <v>39</v>
      </c>
      <c r="D36" s="80" t="s">
        <v>0</v>
      </c>
      <c r="E36" s="80" t="str">
        <f>'I-Team3'!$C$11</f>
        <v>EU</v>
      </c>
      <c r="F36" s="80" t="str">
        <f t="shared" si="2"/>
        <v>3 - EU3 - EU</v>
      </c>
      <c r="G36" s="80">
        <f>'I-Team3'!I11</f>
        <v>50</v>
      </c>
      <c r="H36" s="80">
        <f>'I-Team3'!I12</f>
        <v>1400</v>
      </c>
      <c r="I36" s="80">
        <v>19</v>
      </c>
      <c r="J36" s="80">
        <f t="shared" si="3"/>
        <v>26600</v>
      </c>
      <c r="K36" s="80">
        <f t="shared" si="4"/>
        <v>19</v>
      </c>
      <c r="L36" s="81">
        <f t="shared" si="5"/>
        <v>26600</v>
      </c>
      <c r="M36" s="40"/>
    </row>
    <row r="37" spans="2:13" x14ac:dyDescent="0.25">
      <c r="B37" s="79">
        <v>3</v>
      </c>
      <c r="C37" s="80" t="s">
        <v>39</v>
      </c>
      <c r="D37" s="80" t="s">
        <v>0</v>
      </c>
      <c r="E37" s="80">
        <f>'I-Team3'!$C$16</f>
        <v>0</v>
      </c>
      <c r="F37" s="80" t="str">
        <f t="shared" si="2"/>
        <v>3 - EU3 - 0</v>
      </c>
      <c r="G37" s="80">
        <f>'I-Team3'!I16</f>
        <v>0</v>
      </c>
      <c r="H37" s="80">
        <f>'I-Team3'!I17</f>
        <v>0</v>
      </c>
      <c r="I37" s="80">
        <v>0</v>
      </c>
      <c r="J37" s="80">
        <f t="shared" si="3"/>
        <v>0</v>
      </c>
      <c r="K37" s="80">
        <f t="shared" si="4"/>
        <v>0</v>
      </c>
      <c r="L37" s="81">
        <f t="shared" si="5"/>
        <v>0</v>
      </c>
      <c r="M37" s="40"/>
    </row>
    <row r="38" spans="2:13" x14ac:dyDescent="0.25">
      <c r="B38" s="79">
        <v>3</v>
      </c>
      <c r="C38" s="80" t="s">
        <v>39</v>
      </c>
      <c r="D38" s="80" t="s">
        <v>0</v>
      </c>
      <c r="E38" s="80">
        <f>'I-Team3'!$C$21</f>
        <v>0</v>
      </c>
      <c r="F38" s="80" t="str">
        <f t="shared" si="2"/>
        <v>3 - EU3 - 0</v>
      </c>
      <c r="G38" s="80">
        <f>'I-Team3'!I21</f>
        <v>0</v>
      </c>
      <c r="H38" s="80">
        <f>'I-Team3'!I22</f>
        <v>0</v>
      </c>
      <c r="I38" s="80">
        <v>0</v>
      </c>
      <c r="J38" s="80">
        <f t="shared" si="3"/>
        <v>0</v>
      </c>
      <c r="K38" s="80">
        <f t="shared" si="4"/>
        <v>0</v>
      </c>
      <c r="L38" s="81">
        <f t="shared" si="5"/>
        <v>0</v>
      </c>
      <c r="M38" s="40"/>
    </row>
    <row r="39" spans="2:13" x14ac:dyDescent="0.25">
      <c r="B39" s="79">
        <v>3</v>
      </c>
      <c r="C39" s="80" t="s">
        <v>41</v>
      </c>
      <c r="D39" s="80" t="s">
        <v>1</v>
      </c>
      <c r="E39" s="80" t="str">
        <f>'I-Team3'!$C$51</f>
        <v>NA</v>
      </c>
      <c r="F39" s="80" t="str">
        <f t="shared" si="2"/>
        <v>3 - NA2 - NA</v>
      </c>
      <c r="G39" s="80">
        <f>'I-Team3'!I51</f>
        <v>100</v>
      </c>
      <c r="H39" s="80">
        <f>'I-Team3'!I52</f>
        <v>1300</v>
      </c>
      <c r="I39" s="80">
        <v>100</v>
      </c>
      <c r="J39" s="80">
        <f t="shared" si="3"/>
        <v>130000</v>
      </c>
      <c r="K39" s="80">
        <f t="shared" si="4"/>
        <v>100</v>
      </c>
      <c r="L39" s="81">
        <f t="shared" si="5"/>
        <v>130000</v>
      </c>
      <c r="M39" s="40"/>
    </row>
    <row r="40" spans="2:13" x14ac:dyDescent="0.25">
      <c r="B40" s="79">
        <v>3</v>
      </c>
      <c r="C40" s="80" t="s">
        <v>41</v>
      </c>
      <c r="D40" s="80" t="s">
        <v>1</v>
      </c>
      <c r="E40" s="80" t="str">
        <f>'I-Team3'!$C$56</f>
        <v>EU</v>
      </c>
      <c r="F40" s="80" t="str">
        <f t="shared" si="2"/>
        <v>3 - NA2 - EU</v>
      </c>
      <c r="G40" s="80">
        <f>'I-Team3'!I56</f>
        <v>0</v>
      </c>
      <c r="H40" s="80">
        <f>'I-Team3'!I57</f>
        <v>0</v>
      </c>
      <c r="I40" s="80">
        <v>31</v>
      </c>
      <c r="J40" s="80">
        <f t="shared" si="3"/>
        <v>0</v>
      </c>
      <c r="K40" s="80">
        <f t="shared" si="4"/>
        <v>31</v>
      </c>
      <c r="L40" s="81">
        <f t="shared" si="5"/>
        <v>0</v>
      </c>
      <c r="M40" s="40"/>
    </row>
    <row r="41" spans="2:13" x14ac:dyDescent="0.25">
      <c r="B41" s="79">
        <v>3</v>
      </c>
      <c r="C41" s="80" t="s">
        <v>41</v>
      </c>
      <c r="D41" s="80" t="s">
        <v>1</v>
      </c>
      <c r="E41" s="80">
        <f>'I-Team3'!$C$61</f>
        <v>0</v>
      </c>
      <c r="F41" s="80" t="str">
        <f t="shared" si="2"/>
        <v>3 - NA2 - 0</v>
      </c>
      <c r="G41" s="80">
        <f>'I-Team3'!I61</f>
        <v>0</v>
      </c>
      <c r="H41" s="80">
        <f>'I-Team3'!I62</f>
        <v>0</v>
      </c>
      <c r="I41" s="80">
        <v>0</v>
      </c>
      <c r="J41" s="80">
        <f t="shared" si="3"/>
        <v>0</v>
      </c>
      <c r="K41" s="80">
        <f t="shared" si="4"/>
        <v>0</v>
      </c>
      <c r="L41" s="81">
        <f t="shared" si="5"/>
        <v>0</v>
      </c>
      <c r="M41" s="40"/>
    </row>
    <row r="42" spans="2:13" x14ac:dyDescent="0.25">
      <c r="B42" s="79">
        <v>3</v>
      </c>
      <c r="C42" s="80" t="s">
        <v>45</v>
      </c>
      <c r="D42" s="80" t="s">
        <v>1</v>
      </c>
      <c r="E42" s="80" t="str">
        <f>'I-Team3'!$C$91</f>
        <v>NA</v>
      </c>
      <c r="F42" s="80" t="str">
        <f t="shared" si="2"/>
        <v>3 - NA6 - NA</v>
      </c>
      <c r="G42" s="80">
        <f>'I-Team3'!I91</f>
        <v>50</v>
      </c>
      <c r="H42" s="80">
        <f>'I-Team3'!I92</f>
        <v>1400</v>
      </c>
      <c r="I42" s="80">
        <v>50</v>
      </c>
      <c r="J42" s="80">
        <f t="shared" si="3"/>
        <v>70000</v>
      </c>
      <c r="K42" s="80">
        <f t="shared" si="4"/>
        <v>50</v>
      </c>
      <c r="L42" s="81">
        <f t="shared" si="5"/>
        <v>70000</v>
      </c>
      <c r="M42" s="40"/>
    </row>
    <row r="43" spans="2:13" x14ac:dyDescent="0.25">
      <c r="B43" s="79">
        <v>3</v>
      </c>
      <c r="C43" s="80" t="s">
        <v>45</v>
      </c>
      <c r="D43" s="80" t="s">
        <v>1</v>
      </c>
      <c r="E43" s="80">
        <f>'I-Team3'!$C$96</f>
        <v>0</v>
      </c>
      <c r="F43" s="80" t="str">
        <f t="shared" si="2"/>
        <v>3 - NA6 - 0</v>
      </c>
      <c r="G43" s="80">
        <f>'I-Team3'!I96</f>
        <v>0</v>
      </c>
      <c r="H43" s="80">
        <f>'I-Team3'!I97</f>
        <v>0</v>
      </c>
      <c r="I43" s="80">
        <v>0</v>
      </c>
      <c r="J43" s="80">
        <f t="shared" si="3"/>
        <v>0</v>
      </c>
      <c r="K43" s="80">
        <f t="shared" si="4"/>
        <v>0</v>
      </c>
      <c r="L43" s="81">
        <f t="shared" si="5"/>
        <v>0</v>
      </c>
      <c r="M43" s="40"/>
    </row>
    <row r="44" spans="2:13" x14ac:dyDescent="0.25">
      <c r="B44" s="79">
        <v>3</v>
      </c>
      <c r="C44" s="80" t="s">
        <v>45</v>
      </c>
      <c r="D44" s="80" t="s">
        <v>1</v>
      </c>
      <c r="E44" s="80">
        <f>'I-Team3'!$C$101</f>
        <v>0</v>
      </c>
      <c r="F44" s="80" t="str">
        <f t="shared" si="2"/>
        <v>3 - NA6 - 0</v>
      </c>
      <c r="G44" s="80">
        <f>'I-Team3'!I101</f>
        <v>0</v>
      </c>
      <c r="H44" s="80">
        <f>'I-Team3'!I102</f>
        <v>0</v>
      </c>
      <c r="I44" s="80">
        <v>0</v>
      </c>
      <c r="J44" s="80">
        <f t="shared" si="3"/>
        <v>0</v>
      </c>
      <c r="K44" s="80">
        <f t="shared" si="4"/>
        <v>0</v>
      </c>
      <c r="L44" s="81">
        <f t="shared" si="5"/>
        <v>0</v>
      </c>
      <c r="M44" s="40"/>
    </row>
    <row r="45" spans="2:13" x14ac:dyDescent="0.25">
      <c r="B45" s="79">
        <v>3</v>
      </c>
      <c r="C45" s="80" t="s">
        <v>46</v>
      </c>
      <c r="D45" s="80" t="s">
        <v>76</v>
      </c>
      <c r="E45" s="80" t="str">
        <f>'I-Team3'!$C$131</f>
        <v>CH</v>
      </c>
      <c r="F45" s="80" t="str">
        <f t="shared" si="2"/>
        <v>3 - CH1 - CH</v>
      </c>
      <c r="G45" s="80">
        <f>'I-Team3'!I131</f>
        <v>100</v>
      </c>
      <c r="H45" s="80">
        <f>'I-Team3'!I132</f>
        <v>1100</v>
      </c>
      <c r="I45" s="80">
        <v>100</v>
      </c>
      <c r="J45" s="80">
        <f t="shared" si="3"/>
        <v>110000</v>
      </c>
      <c r="K45" s="80">
        <f t="shared" si="4"/>
        <v>100</v>
      </c>
      <c r="L45" s="81">
        <f t="shared" si="5"/>
        <v>110000</v>
      </c>
    </row>
    <row r="46" spans="2:13" x14ac:dyDescent="0.25">
      <c r="B46" s="79">
        <v>3</v>
      </c>
      <c r="C46" s="80" t="s">
        <v>46</v>
      </c>
      <c r="D46" s="80" t="s">
        <v>76</v>
      </c>
      <c r="E46" s="80">
        <f>'I-Team3'!$C$136</f>
        <v>0</v>
      </c>
      <c r="F46" s="80" t="str">
        <f t="shared" si="2"/>
        <v>3 - CH1 - 0</v>
      </c>
      <c r="G46" s="80">
        <f>'I-Team3'!I136</f>
        <v>0</v>
      </c>
      <c r="H46" s="80">
        <f>'I-Team3'!I137</f>
        <v>0</v>
      </c>
      <c r="I46" s="80">
        <v>0</v>
      </c>
      <c r="J46" s="80">
        <f t="shared" si="3"/>
        <v>0</v>
      </c>
      <c r="K46" s="80">
        <f t="shared" si="4"/>
        <v>0</v>
      </c>
      <c r="L46" s="81">
        <f t="shared" si="5"/>
        <v>0</v>
      </c>
    </row>
    <row r="47" spans="2:13" x14ac:dyDescent="0.25">
      <c r="B47" s="79">
        <v>3</v>
      </c>
      <c r="C47" s="80" t="s">
        <v>46</v>
      </c>
      <c r="D47" s="80" t="s">
        <v>76</v>
      </c>
      <c r="E47" s="80">
        <f>'I-Team3'!$C$141</f>
        <v>0</v>
      </c>
      <c r="F47" s="80" t="str">
        <f t="shared" si="2"/>
        <v>3 - CH1 - 0</v>
      </c>
      <c r="G47" s="80">
        <f>'I-Team3'!I141</f>
        <v>0</v>
      </c>
      <c r="H47" s="80">
        <f>'I-Team3'!I142</f>
        <v>0</v>
      </c>
      <c r="I47" s="80">
        <v>0</v>
      </c>
      <c r="J47" s="80">
        <f t="shared" si="3"/>
        <v>0</v>
      </c>
      <c r="K47" s="80">
        <f t="shared" si="4"/>
        <v>0</v>
      </c>
      <c r="L47" s="81">
        <f t="shared" si="5"/>
        <v>0</v>
      </c>
    </row>
    <row r="48" spans="2:13" x14ac:dyDescent="0.25">
      <c r="B48" s="79">
        <v>4</v>
      </c>
      <c r="C48" s="80" t="s">
        <v>47</v>
      </c>
      <c r="D48" s="80" t="s">
        <v>76</v>
      </c>
      <c r="E48" s="80" t="str">
        <f>'I-Team4'!$C$11</f>
        <v>CH</v>
      </c>
      <c r="F48" s="80" t="str">
        <f t="shared" si="2"/>
        <v>4 - CH2 - CH</v>
      </c>
      <c r="G48" s="80">
        <f>'I-Team4'!I11</f>
        <v>100</v>
      </c>
      <c r="H48" s="80">
        <f>'I-Team4'!I12</f>
        <v>1100</v>
      </c>
      <c r="I48" s="80">
        <v>100</v>
      </c>
      <c r="J48" s="80">
        <f t="shared" si="3"/>
        <v>110000</v>
      </c>
      <c r="K48" s="80">
        <f t="shared" si="4"/>
        <v>100</v>
      </c>
      <c r="L48" s="81">
        <f t="shared" si="5"/>
        <v>110000</v>
      </c>
    </row>
    <row r="49" spans="2:12" x14ac:dyDescent="0.25">
      <c r="B49" s="79">
        <v>4</v>
      </c>
      <c r="C49" s="80" t="s">
        <v>47</v>
      </c>
      <c r="D49" s="80" t="s">
        <v>76</v>
      </c>
      <c r="E49" s="80">
        <f>'I-Team4'!$C$16</f>
        <v>0</v>
      </c>
      <c r="F49" s="80" t="str">
        <f t="shared" si="2"/>
        <v>4 - CH2 - 0</v>
      </c>
      <c r="G49" s="80">
        <f>'I-Team4'!I16</f>
        <v>0</v>
      </c>
      <c r="H49" s="80">
        <f>'I-Team4'!I17</f>
        <v>0</v>
      </c>
      <c r="I49" s="80">
        <v>0</v>
      </c>
      <c r="J49" s="80">
        <f t="shared" si="3"/>
        <v>0</v>
      </c>
      <c r="K49" s="80">
        <f t="shared" si="4"/>
        <v>0</v>
      </c>
      <c r="L49" s="81">
        <f t="shared" si="5"/>
        <v>0</v>
      </c>
    </row>
    <row r="50" spans="2:12" x14ac:dyDescent="0.25">
      <c r="B50" s="79">
        <v>4</v>
      </c>
      <c r="C50" s="80" t="s">
        <v>47</v>
      </c>
      <c r="D50" s="80" t="s">
        <v>76</v>
      </c>
      <c r="E50" s="80">
        <f>'I-Team4'!$C$21</f>
        <v>0</v>
      </c>
      <c r="F50" s="80" t="str">
        <f t="shared" si="2"/>
        <v>4 - CH2 - 0</v>
      </c>
      <c r="G50" s="80">
        <f>'I-Team4'!I21</f>
        <v>0</v>
      </c>
      <c r="H50" s="80">
        <f>'I-Team4'!I22</f>
        <v>0</v>
      </c>
      <c r="I50" s="80">
        <v>0</v>
      </c>
      <c r="J50" s="80">
        <f t="shared" si="3"/>
        <v>0</v>
      </c>
      <c r="K50" s="80">
        <f t="shared" si="4"/>
        <v>0</v>
      </c>
      <c r="L50" s="81">
        <f t="shared" si="5"/>
        <v>0</v>
      </c>
    </row>
    <row r="51" spans="2:12" x14ac:dyDescent="0.25">
      <c r="B51" s="79">
        <v>4</v>
      </c>
      <c r="C51" s="80" t="s">
        <v>49</v>
      </c>
      <c r="D51" s="80" t="s">
        <v>76</v>
      </c>
      <c r="E51" s="80" t="str">
        <f>'I-Team4'!$C$51</f>
        <v>CH</v>
      </c>
      <c r="F51" s="80" t="str">
        <f t="shared" si="2"/>
        <v>4 - CH4 - CH</v>
      </c>
      <c r="G51" s="80">
        <f>'I-Team4'!I51</f>
        <v>50</v>
      </c>
      <c r="H51" s="80">
        <f>'I-Team4'!I52</f>
        <v>1100</v>
      </c>
      <c r="I51" s="80">
        <v>50</v>
      </c>
      <c r="J51" s="80">
        <f t="shared" si="3"/>
        <v>55000</v>
      </c>
      <c r="K51" s="80">
        <f t="shared" si="4"/>
        <v>50</v>
      </c>
      <c r="L51" s="81">
        <f t="shared" si="5"/>
        <v>55000</v>
      </c>
    </row>
    <row r="52" spans="2:12" x14ac:dyDescent="0.25">
      <c r="B52" s="79">
        <v>4</v>
      </c>
      <c r="C52" s="80" t="s">
        <v>49</v>
      </c>
      <c r="D52" s="80" t="s">
        <v>76</v>
      </c>
      <c r="E52" s="80" t="str">
        <f>'I-Team4'!$C$56</f>
        <v>NA</v>
      </c>
      <c r="F52" s="80" t="str">
        <f t="shared" si="2"/>
        <v>4 - CH4 - NA</v>
      </c>
      <c r="G52" s="80">
        <f>'I-Team4'!I56</f>
        <v>0</v>
      </c>
      <c r="H52" s="80">
        <f>'I-Team4'!I57</f>
        <v>0</v>
      </c>
      <c r="I52" s="80">
        <v>0</v>
      </c>
      <c r="J52" s="80">
        <f t="shared" si="3"/>
        <v>0</v>
      </c>
      <c r="K52" s="80">
        <f t="shared" si="4"/>
        <v>0</v>
      </c>
      <c r="L52" s="81">
        <f t="shared" si="5"/>
        <v>0</v>
      </c>
    </row>
    <row r="53" spans="2:12" x14ac:dyDescent="0.25">
      <c r="B53" s="79">
        <v>4</v>
      </c>
      <c r="C53" s="80" t="s">
        <v>49</v>
      </c>
      <c r="D53" s="80" t="s">
        <v>76</v>
      </c>
      <c r="E53" s="80">
        <f>'I-Team4'!$C$61</f>
        <v>0</v>
      </c>
      <c r="F53" s="80" t="str">
        <f t="shared" si="2"/>
        <v>4 - CH4 - 0</v>
      </c>
      <c r="G53" s="80">
        <f>'I-Team4'!I61</f>
        <v>0</v>
      </c>
      <c r="H53" s="80">
        <f>'I-Team4'!I62</f>
        <v>0</v>
      </c>
      <c r="I53" s="80">
        <v>0</v>
      </c>
      <c r="J53" s="80">
        <f t="shared" si="3"/>
        <v>0</v>
      </c>
      <c r="K53" s="80">
        <f t="shared" si="4"/>
        <v>0</v>
      </c>
      <c r="L53" s="81">
        <f t="shared" si="5"/>
        <v>0</v>
      </c>
    </row>
    <row r="54" spans="2:12" x14ac:dyDescent="0.25">
      <c r="B54" s="79">
        <v>4</v>
      </c>
      <c r="C54" s="80" t="s">
        <v>87</v>
      </c>
      <c r="D54" s="80" t="s">
        <v>76</v>
      </c>
      <c r="E54" s="80" t="str">
        <f>'I-Team4'!$C$91</f>
        <v>EU</v>
      </c>
      <c r="F54" s="80" t="str">
        <f t="shared" si="2"/>
        <v>4 - CH6 - EU</v>
      </c>
      <c r="G54" s="80">
        <f>'I-Team4'!I91</f>
        <v>0</v>
      </c>
      <c r="H54" s="80">
        <f>'I-Team4'!I92</f>
        <v>0</v>
      </c>
      <c r="I54" s="80">
        <v>0</v>
      </c>
      <c r="J54" s="80">
        <f t="shared" si="3"/>
        <v>0</v>
      </c>
      <c r="K54" s="80">
        <f t="shared" si="4"/>
        <v>0</v>
      </c>
      <c r="L54" s="81">
        <f t="shared" si="5"/>
        <v>0</v>
      </c>
    </row>
    <row r="55" spans="2:12" x14ac:dyDescent="0.25">
      <c r="B55" s="79">
        <v>4</v>
      </c>
      <c r="C55" s="80" t="s">
        <v>87</v>
      </c>
      <c r="D55" s="80" t="s">
        <v>76</v>
      </c>
      <c r="E55" s="80" t="str">
        <f>'I-Team4'!$C$96</f>
        <v>NA</v>
      </c>
      <c r="F55" s="80" t="str">
        <f t="shared" si="2"/>
        <v>4 - CH6 - NA</v>
      </c>
      <c r="G55" s="80">
        <f>'I-Team4'!I96</f>
        <v>0</v>
      </c>
      <c r="H55" s="80">
        <f>'I-Team4'!I97</f>
        <v>0</v>
      </c>
      <c r="I55" s="80">
        <v>0</v>
      </c>
      <c r="J55" s="80">
        <f t="shared" si="3"/>
        <v>0</v>
      </c>
      <c r="K55" s="80">
        <f t="shared" si="4"/>
        <v>0</v>
      </c>
      <c r="L55" s="81">
        <f t="shared" si="5"/>
        <v>0</v>
      </c>
    </row>
    <row r="56" spans="2:12" ht="15.75" thickBot="1" x14ac:dyDescent="0.3">
      <c r="B56" s="82">
        <v>4</v>
      </c>
      <c r="C56" s="83" t="s">
        <v>87</v>
      </c>
      <c r="D56" s="83" t="s">
        <v>76</v>
      </c>
      <c r="E56" s="83">
        <f>'I-Team4'!$C$101</f>
        <v>0</v>
      </c>
      <c r="F56" s="83" t="str">
        <f t="shared" si="2"/>
        <v>4 - CH6 - 0</v>
      </c>
      <c r="G56" s="83">
        <f>'I-Team4'!I101</f>
        <v>0</v>
      </c>
      <c r="H56" s="83">
        <f>'I-Team4'!I102</f>
        <v>0</v>
      </c>
      <c r="I56" s="83">
        <v>0</v>
      </c>
      <c r="J56" s="83">
        <f t="shared" si="3"/>
        <v>0</v>
      </c>
      <c r="K56" s="80">
        <f t="shared" si="4"/>
        <v>0</v>
      </c>
      <c r="L56" s="81">
        <f t="shared" si="5"/>
        <v>0</v>
      </c>
    </row>
    <row r="58" spans="2:12" x14ac:dyDescent="0.25">
      <c r="B58" t="s">
        <v>149</v>
      </c>
      <c r="C58" t="s">
        <v>150</v>
      </c>
    </row>
    <row r="59" spans="2:12" x14ac:dyDescent="0.25">
      <c r="B59" t="s">
        <v>151</v>
      </c>
      <c r="C59" t="s">
        <v>153</v>
      </c>
    </row>
    <row r="60" spans="2:12" x14ac:dyDescent="0.25">
      <c r="B60" t="s">
        <v>152</v>
      </c>
      <c r="C60" t="s">
        <v>161</v>
      </c>
    </row>
    <row r="62" spans="2:12" ht="15.75" thickBot="1" x14ac:dyDescent="0.3">
      <c r="B62" t="s">
        <v>159</v>
      </c>
    </row>
    <row r="63" spans="2:12" x14ac:dyDescent="0.25">
      <c r="B63" s="72" t="s">
        <v>116</v>
      </c>
      <c r="C63" s="73" t="s">
        <v>117</v>
      </c>
      <c r="D63" s="73" t="s">
        <v>6</v>
      </c>
      <c r="E63" s="73" t="s">
        <v>118</v>
      </c>
      <c r="F63" s="74" t="s">
        <v>118</v>
      </c>
    </row>
    <row r="64" spans="2:12" x14ac:dyDescent="0.25">
      <c r="B64" s="66" t="s">
        <v>121</v>
      </c>
      <c r="C64" s="67" t="e">
        <f>VLOOKUP(B64,$F$12:$I$56,2,FALSE)</f>
        <v>#N/A</v>
      </c>
      <c r="D64" s="67" t="e">
        <f>VLOOKUP(B64,$F$12:$I$56,3,FALSE)</f>
        <v>#N/A</v>
      </c>
      <c r="E64" s="67" t="e">
        <f>VLOOKUP(B64,$F$12:$K$56,6,FALSE)</f>
        <v>#N/A</v>
      </c>
      <c r="F64" s="68" t="e">
        <v>#N/A</v>
      </c>
    </row>
    <row r="65" spans="2:6" x14ac:dyDescent="0.25">
      <c r="B65" s="66" t="s">
        <v>122</v>
      </c>
      <c r="C65" s="67" t="e">
        <f t="shared" ref="C65:C108" si="6">VLOOKUP(B65,$F$12:$I$56,2,FALSE)</f>
        <v>#N/A</v>
      </c>
      <c r="D65" s="67" t="e">
        <f t="shared" ref="D65:D108" si="7">VLOOKUP(B65,$F$12:$I$56,3,FALSE)</f>
        <v>#N/A</v>
      </c>
      <c r="E65" s="67" t="e">
        <f t="shared" ref="E65:E108" si="8">VLOOKUP(B65,$F$12:$K$56,6,FALSE)</f>
        <v>#N/A</v>
      </c>
      <c r="F65" s="68" t="e">
        <v>#N/A</v>
      </c>
    </row>
    <row r="66" spans="2:6" x14ac:dyDescent="0.25">
      <c r="B66" s="66" t="s">
        <v>101</v>
      </c>
      <c r="C66" s="67">
        <f t="shared" si="6"/>
        <v>0</v>
      </c>
      <c r="D66" s="67">
        <f t="shared" si="7"/>
        <v>0</v>
      </c>
      <c r="E66" s="67">
        <f t="shared" si="8"/>
        <v>0</v>
      </c>
      <c r="F66" s="68">
        <v>0</v>
      </c>
    </row>
    <row r="67" spans="2:6" x14ac:dyDescent="0.25">
      <c r="B67" s="66" t="s">
        <v>105</v>
      </c>
      <c r="C67" s="67">
        <f t="shared" si="6"/>
        <v>150</v>
      </c>
      <c r="D67" s="67">
        <f t="shared" si="7"/>
        <v>1250</v>
      </c>
      <c r="E67" s="67">
        <f t="shared" si="8"/>
        <v>150</v>
      </c>
      <c r="F67" s="68">
        <v>150</v>
      </c>
    </row>
    <row r="68" spans="2:6" x14ac:dyDescent="0.25">
      <c r="B68" s="66" t="s">
        <v>123</v>
      </c>
      <c r="C68" s="67">
        <f t="shared" si="6"/>
        <v>0</v>
      </c>
      <c r="D68" s="67">
        <f t="shared" si="7"/>
        <v>0</v>
      </c>
      <c r="E68" s="67">
        <f t="shared" si="8"/>
        <v>0</v>
      </c>
      <c r="F68" s="68" t="e">
        <v>#N/A</v>
      </c>
    </row>
    <row r="69" spans="2:6" x14ac:dyDescent="0.25">
      <c r="B69" s="66" t="s">
        <v>124</v>
      </c>
      <c r="C69" s="67" t="e">
        <f t="shared" si="6"/>
        <v>#N/A</v>
      </c>
      <c r="D69" s="67" t="e">
        <f t="shared" si="7"/>
        <v>#N/A</v>
      </c>
      <c r="E69" s="67" t="e">
        <f t="shared" si="8"/>
        <v>#N/A</v>
      </c>
      <c r="F69" s="68" t="e">
        <v>#N/A</v>
      </c>
    </row>
    <row r="70" spans="2:6" x14ac:dyDescent="0.25">
      <c r="B70" s="66" t="s">
        <v>98</v>
      </c>
      <c r="C70" s="67">
        <f t="shared" si="6"/>
        <v>0</v>
      </c>
      <c r="D70" s="67">
        <f t="shared" si="7"/>
        <v>0</v>
      </c>
      <c r="E70" s="67">
        <f t="shared" si="8"/>
        <v>0</v>
      </c>
      <c r="F70" s="68">
        <v>0</v>
      </c>
    </row>
    <row r="71" spans="2:6" x14ac:dyDescent="0.25">
      <c r="B71" s="66" t="s">
        <v>114</v>
      </c>
      <c r="C71" s="67">
        <f t="shared" si="6"/>
        <v>100</v>
      </c>
      <c r="D71" s="67">
        <f t="shared" si="7"/>
        <v>1300</v>
      </c>
      <c r="E71" s="67">
        <f t="shared" si="8"/>
        <v>100</v>
      </c>
      <c r="F71" s="68">
        <v>100</v>
      </c>
    </row>
    <row r="72" spans="2:6" x14ac:dyDescent="0.25">
      <c r="B72" s="66" t="s">
        <v>125</v>
      </c>
      <c r="C72" s="67" t="e">
        <f t="shared" si="6"/>
        <v>#N/A</v>
      </c>
      <c r="D72" s="67" t="e">
        <f t="shared" si="7"/>
        <v>#N/A</v>
      </c>
      <c r="E72" s="67" t="e">
        <f t="shared" si="8"/>
        <v>#N/A</v>
      </c>
      <c r="F72" s="68" t="e">
        <v>#N/A</v>
      </c>
    </row>
    <row r="73" spans="2:6" x14ac:dyDescent="0.25">
      <c r="B73" s="66" t="s">
        <v>126</v>
      </c>
      <c r="C73" s="67">
        <f t="shared" si="6"/>
        <v>0</v>
      </c>
      <c r="D73" s="67">
        <f t="shared" si="7"/>
        <v>0</v>
      </c>
      <c r="E73" s="67">
        <f t="shared" si="8"/>
        <v>0</v>
      </c>
      <c r="F73" s="68">
        <v>0</v>
      </c>
    </row>
    <row r="74" spans="2:6" x14ac:dyDescent="0.25">
      <c r="B74" s="66" t="s">
        <v>115</v>
      </c>
      <c r="C74" s="67">
        <f t="shared" si="6"/>
        <v>100</v>
      </c>
      <c r="D74" s="67">
        <f t="shared" si="7"/>
        <v>1150</v>
      </c>
      <c r="E74" s="67">
        <f t="shared" si="8"/>
        <v>100</v>
      </c>
      <c r="F74" s="68">
        <v>100</v>
      </c>
    </row>
    <row r="75" spans="2:6" x14ac:dyDescent="0.25">
      <c r="B75" s="66" t="s">
        <v>127</v>
      </c>
      <c r="C75" s="67" t="e">
        <f t="shared" si="6"/>
        <v>#N/A</v>
      </c>
      <c r="D75" s="67" t="e">
        <f t="shared" si="7"/>
        <v>#N/A</v>
      </c>
      <c r="E75" s="67" t="e">
        <f t="shared" si="8"/>
        <v>#N/A</v>
      </c>
      <c r="F75" s="68" t="e">
        <v>#N/A</v>
      </c>
    </row>
    <row r="76" spans="2:6" x14ac:dyDescent="0.25">
      <c r="B76" s="66" t="s">
        <v>128</v>
      </c>
      <c r="C76" s="67" t="e">
        <f t="shared" si="6"/>
        <v>#N/A</v>
      </c>
      <c r="D76" s="67" t="e">
        <f t="shared" si="7"/>
        <v>#N/A</v>
      </c>
      <c r="E76" s="67" t="e">
        <f t="shared" si="8"/>
        <v>#N/A</v>
      </c>
      <c r="F76" s="68" t="e">
        <v>#N/A</v>
      </c>
    </row>
    <row r="77" spans="2:6" x14ac:dyDescent="0.25">
      <c r="B77" s="66" t="s">
        <v>129</v>
      </c>
      <c r="C77" s="67">
        <f t="shared" si="6"/>
        <v>50</v>
      </c>
      <c r="D77" s="67">
        <f t="shared" si="7"/>
        <v>1400</v>
      </c>
      <c r="E77" s="67">
        <f t="shared" si="8"/>
        <v>0</v>
      </c>
      <c r="F77" s="68">
        <v>0</v>
      </c>
    </row>
    <row r="78" spans="2:6" x14ac:dyDescent="0.25">
      <c r="B78" s="66" t="s">
        <v>103</v>
      </c>
      <c r="C78" s="67">
        <f t="shared" si="6"/>
        <v>50</v>
      </c>
      <c r="D78" s="67">
        <f t="shared" si="7"/>
        <v>1100</v>
      </c>
      <c r="E78" s="67">
        <f t="shared" si="8"/>
        <v>50</v>
      </c>
      <c r="F78" s="68">
        <v>50</v>
      </c>
    </row>
    <row r="79" spans="2:6" x14ac:dyDescent="0.25">
      <c r="B79" s="66" t="s">
        <v>106</v>
      </c>
      <c r="C79" s="67">
        <f t="shared" si="6"/>
        <v>0</v>
      </c>
      <c r="D79" s="67">
        <f t="shared" si="7"/>
        <v>0</v>
      </c>
      <c r="E79" s="67">
        <f t="shared" si="8"/>
        <v>150</v>
      </c>
      <c r="F79" s="68">
        <v>150</v>
      </c>
    </row>
    <row r="80" spans="2:6" x14ac:dyDescent="0.25">
      <c r="B80" s="66" t="s">
        <v>130</v>
      </c>
      <c r="C80" s="67" t="e">
        <f t="shared" si="6"/>
        <v>#N/A</v>
      </c>
      <c r="D80" s="67" t="e">
        <f t="shared" si="7"/>
        <v>#N/A</v>
      </c>
      <c r="E80" s="67" t="e">
        <f t="shared" si="8"/>
        <v>#N/A</v>
      </c>
      <c r="F80" s="68" t="e">
        <v>#N/A</v>
      </c>
    </row>
    <row r="81" spans="2:6" x14ac:dyDescent="0.25">
      <c r="B81" s="66" t="s">
        <v>131</v>
      </c>
      <c r="C81" s="67" t="e">
        <f t="shared" si="6"/>
        <v>#N/A</v>
      </c>
      <c r="D81" s="67" t="e">
        <f t="shared" si="7"/>
        <v>#N/A</v>
      </c>
      <c r="E81" s="67" t="e">
        <f t="shared" si="8"/>
        <v>#N/A</v>
      </c>
      <c r="F81" s="68" t="e">
        <v>#N/A</v>
      </c>
    </row>
    <row r="82" spans="2:6" x14ac:dyDescent="0.25">
      <c r="B82" s="66" t="s">
        <v>132</v>
      </c>
      <c r="C82" s="67">
        <f t="shared" si="6"/>
        <v>0</v>
      </c>
      <c r="D82" s="67">
        <f t="shared" si="7"/>
        <v>0</v>
      </c>
      <c r="E82" s="67">
        <f t="shared" si="8"/>
        <v>50</v>
      </c>
      <c r="F82" s="68">
        <v>50</v>
      </c>
    </row>
    <row r="83" spans="2:6" x14ac:dyDescent="0.25">
      <c r="B83" s="66" t="s">
        <v>113</v>
      </c>
      <c r="C83" s="67">
        <f t="shared" si="6"/>
        <v>0</v>
      </c>
      <c r="D83" s="67">
        <f t="shared" si="7"/>
        <v>0</v>
      </c>
      <c r="E83" s="67">
        <f t="shared" si="8"/>
        <v>100</v>
      </c>
      <c r="F83" s="68">
        <v>100</v>
      </c>
    </row>
    <row r="84" spans="2:6" x14ac:dyDescent="0.25">
      <c r="B84" s="66" t="s">
        <v>133</v>
      </c>
      <c r="C84" s="67" t="e">
        <f t="shared" si="6"/>
        <v>#N/A</v>
      </c>
      <c r="D84" s="67" t="e">
        <f t="shared" si="7"/>
        <v>#N/A</v>
      </c>
      <c r="E84" s="67" t="e">
        <f t="shared" si="8"/>
        <v>#N/A</v>
      </c>
      <c r="F84" s="68" t="e">
        <v>#N/A</v>
      </c>
    </row>
    <row r="85" spans="2:6" x14ac:dyDescent="0.25">
      <c r="B85" s="66" t="s">
        <v>107</v>
      </c>
      <c r="C85" s="67">
        <f t="shared" si="6"/>
        <v>0</v>
      </c>
      <c r="D85" s="67">
        <f t="shared" si="7"/>
        <v>0</v>
      </c>
      <c r="E85" s="67">
        <f t="shared" si="8"/>
        <v>0</v>
      </c>
      <c r="F85" s="68">
        <v>0</v>
      </c>
    </row>
    <row r="86" spans="2:6" x14ac:dyDescent="0.25">
      <c r="B86" s="66" t="s">
        <v>109</v>
      </c>
      <c r="C86" s="67">
        <f t="shared" si="6"/>
        <v>50</v>
      </c>
      <c r="D86" s="67">
        <f t="shared" si="7"/>
        <v>1300</v>
      </c>
      <c r="E86" s="67">
        <f t="shared" si="8"/>
        <v>50</v>
      </c>
      <c r="F86" s="68">
        <v>50</v>
      </c>
    </row>
    <row r="87" spans="2:6" x14ac:dyDescent="0.25">
      <c r="B87" s="66" t="s">
        <v>134</v>
      </c>
      <c r="C87" s="67" t="e">
        <f t="shared" si="6"/>
        <v>#N/A</v>
      </c>
      <c r="D87" s="67" t="e">
        <f t="shared" si="7"/>
        <v>#N/A</v>
      </c>
      <c r="E87" s="67" t="e">
        <f t="shared" si="8"/>
        <v>#N/A</v>
      </c>
      <c r="F87" s="68" t="e">
        <v>#N/A</v>
      </c>
    </row>
    <row r="88" spans="2:6" x14ac:dyDescent="0.25">
      <c r="B88" s="66" t="s">
        <v>135</v>
      </c>
      <c r="C88" s="67" t="e">
        <f t="shared" si="6"/>
        <v>#N/A</v>
      </c>
      <c r="D88" s="67" t="e">
        <f t="shared" si="7"/>
        <v>#N/A</v>
      </c>
      <c r="E88" s="67" t="e">
        <f t="shared" si="8"/>
        <v>#N/A</v>
      </c>
      <c r="F88" s="68" t="e">
        <v>#N/A</v>
      </c>
    </row>
    <row r="89" spans="2:6" x14ac:dyDescent="0.25">
      <c r="B89" s="66" t="s">
        <v>136</v>
      </c>
      <c r="C89" s="67" t="e">
        <f t="shared" si="6"/>
        <v>#N/A</v>
      </c>
      <c r="D89" s="67" t="e">
        <f t="shared" si="7"/>
        <v>#N/A</v>
      </c>
      <c r="E89" s="67" t="e">
        <f t="shared" si="8"/>
        <v>#N/A</v>
      </c>
      <c r="F89" s="68" t="e">
        <v>#N/A</v>
      </c>
    </row>
    <row r="90" spans="2:6" x14ac:dyDescent="0.25">
      <c r="B90" s="66" t="s">
        <v>99</v>
      </c>
      <c r="C90" s="67">
        <f t="shared" si="6"/>
        <v>100</v>
      </c>
      <c r="D90" s="67">
        <f t="shared" si="7"/>
        <v>1100</v>
      </c>
      <c r="E90" s="67">
        <f t="shared" si="8"/>
        <v>100</v>
      </c>
      <c r="F90" s="68">
        <v>100</v>
      </c>
    </row>
    <row r="91" spans="2:6" x14ac:dyDescent="0.25">
      <c r="B91" s="66" t="s">
        <v>108</v>
      </c>
      <c r="C91" s="67">
        <f t="shared" si="6"/>
        <v>50</v>
      </c>
      <c r="D91" s="67">
        <f t="shared" si="7"/>
        <v>1400</v>
      </c>
      <c r="E91" s="67">
        <f t="shared" si="8"/>
        <v>19</v>
      </c>
      <c r="F91" s="68">
        <v>19</v>
      </c>
    </row>
    <row r="92" spans="2:6" x14ac:dyDescent="0.25">
      <c r="B92" s="66" t="s">
        <v>137</v>
      </c>
      <c r="C92" s="67" t="e">
        <f t="shared" si="6"/>
        <v>#N/A</v>
      </c>
      <c r="D92" s="67" t="e">
        <f t="shared" si="7"/>
        <v>#N/A</v>
      </c>
      <c r="E92" s="67" t="e">
        <f t="shared" si="8"/>
        <v>#N/A</v>
      </c>
      <c r="F92" s="68" t="e">
        <v>#N/A</v>
      </c>
    </row>
    <row r="93" spans="2:6" x14ac:dyDescent="0.25">
      <c r="B93" s="66" t="s">
        <v>138</v>
      </c>
      <c r="C93" s="67" t="e">
        <f t="shared" si="6"/>
        <v>#N/A</v>
      </c>
      <c r="D93" s="67" t="e">
        <f t="shared" si="7"/>
        <v>#N/A</v>
      </c>
      <c r="E93" s="67" t="e">
        <f t="shared" si="8"/>
        <v>#N/A</v>
      </c>
      <c r="F93" s="68" t="e">
        <v>#N/A</v>
      </c>
    </row>
    <row r="94" spans="2:6" x14ac:dyDescent="0.25">
      <c r="B94" s="66" t="s">
        <v>139</v>
      </c>
      <c r="C94" s="67">
        <f t="shared" si="6"/>
        <v>0</v>
      </c>
      <c r="D94" s="67">
        <f t="shared" si="7"/>
        <v>0</v>
      </c>
      <c r="E94" s="67">
        <f t="shared" si="8"/>
        <v>31</v>
      </c>
      <c r="F94" s="68">
        <v>31</v>
      </c>
    </row>
    <row r="95" spans="2:6" x14ac:dyDescent="0.25">
      <c r="B95" s="66" t="s">
        <v>110</v>
      </c>
      <c r="C95" s="67">
        <f t="shared" si="6"/>
        <v>100</v>
      </c>
      <c r="D95" s="67">
        <f t="shared" si="7"/>
        <v>1300</v>
      </c>
      <c r="E95" s="67">
        <f t="shared" si="8"/>
        <v>100</v>
      </c>
      <c r="F95" s="68">
        <v>100</v>
      </c>
    </row>
    <row r="96" spans="2:6" x14ac:dyDescent="0.25">
      <c r="B96" s="66" t="s">
        <v>140</v>
      </c>
      <c r="C96" s="67" t="e">
        <f t="shared" si="6"/>
        <v>#N/A</v>
      </c>
      <c r="D96" s="67" t="e">
        <f t="shared" si="7"/>
        <v>#N/A</v>
      </c>
      <c r="E96" s="67" t="e">
        <f t="shared" si="8"/>
        <v>#N/A</v>
      </c>
      <c r="F96" s="68" t="e">
        <v>#N/A</v>
      </c>
    </row>
    <row r="97" spans="2:6" x14ac:dyDescent="0.25">
      <c r="B97" s="66" t="s">
        <v>141</v>
      </c>
      <c r="C97" s="67" t="e">
        <f t="shared" si="6"/>
        <v>#N/A</v>
      </c>
      <c r="D97" s="67" t="e">
        <f t="shared" si="7"/>
        <v>#N/A</v>
      </c>
      <c r="E97" s="67" t="e">
        <f t="shared" si="8"/>
        <v>#N/A</v>
      </c>
      <c r="F97" s="68" t="e">
        <v>#N/A</v>
      </c>
    </row>
    <row r="98" spans="2:6" x14ac:dyDescent="0.25">
      <c r="B98" s="66" t="s">
        <v>111</v>
      </c>
      <c r="C98" s="67">
        <f t="shared" si="6"/>
        <v>50</v>
      </c>
      <c r="D98" s="67">
        <f t="shared" si="7"/>
        <v>1400</v>
      </c>
      <c r="E98" s="67">
        <f t="shared" si="8"/>
        <v>50</v>
      </c>
      <c r="F98" s="68">
        <v>50</v>
      </c>
    </row>
    <row r="99" spans="2:6" x14ac:dyDescent="0.25">
      <c r="B99" s="66" t="s">
        <v>142</v>
      </c>
      <c r="C99" s="67" t="e">
        <f t="shared" si="6"/>
        <v>#N/A</v>
      </c>
      <c r="D99" s="67" t="e">
        <f t="shared" si="7"/>
        <v>#N/A</v>
      </c>
      <c r="E99" s="67" t="e">
        <f t="shared" si="8"/>
        <v>#N/A</v>
      </c>
      <c r="F99" s="68" t="e">
        <v>#N/A</v>
      </c>
    </row>
    <row r="100" spans="2:6" x14ac:dyDescent="0.25">
      <c r="B100" s="66" t="s">
        <v>143</v>
      </c>
      <c r="C100" s="67" t="e">
        <f t="shared" si="6"/>
        <v>#N/A</v>
      </c>
      <c r="D100" s="67" t="e">
        <f t="shared" si="7"/>
        <v>#N/A</v>
      </c>
      <c r="E100" s="67" t="e">
        <f t="shared" si="8"/>
        <v>#N/A</v>
      </c>
      <c r="F100" s="68" t="e">
        <v>#N/A</v>
      </c>
    </row>
    <row r="101" spans="2:6" x14ac:dyDescent="0.25">
      <c r="B101" s="66" t="s">
        <v>144</v>
      </c>
      <c r="C101" s="67" t="e">
        <f t="shared" si="6"/>
        <v>#N/A</v>
      </c>
      <c r="D101" s="67" t="e">
        <f t="shared" si="7"/>
        <v>#N/A</v>
      </c>
      <c r="E101" s="67" t="e">
        <f t="shared" si="8"/>
        <v>#N/A</v>
      </c>
      <c r="F101" s="68" t="e">
        <v>#N/A</v>
      </c>
    </row>
    <row r="102" spans="2:6" x14ac:dyDescent="0.25">
      <c r="B102" s="66" t="s">
        <v>100</v>
      </c>
      <c r="C102" s="67">
        <f t="shared" si="6"/>
        <v>100</v>
      </c>
      <c r="D102" s="67">
        <f t="shared" si="7"/>
        <v>1100</v>
      </c>
      <c r="E102" s="67">
        <f t="shared" si="8"/>
        <v>100</v>
      </c>
      <c r="F102" s="68">
        <v>100</v>
      </c>
    </row>
    <row r="103" spans="2:6" x14ac:dyDescent="0.25">
      <c r="B103" s="66" t="s">
        <v>145</v>
      </c>
      <c r="C103" s="67" t="e">
        <f t="shared" si="6"/>
        <v>#N/A</v>
      </c>
      <c r="D103" s="67" t="e">
        <f t="shared" si="7"/>
        <v>#N/A</v>
      </c>
      <c r="E103" s="67" t="e">
        <f t="shared" si="8"/>
        <v>#N/A</v>
      </c>
      <c r="F103" s="68" t="e">
        <v>#N/A</v>
      </c>
    </row>
    <row r="104" spans="2:6" x14ac:dyDescent="0.25">
      <c r="B104" s="66" t="s">
        <v>146</v>
      </c>
      <c r="C104" s="67">
        <f t="shared" si="6"/>
        <v>0</v>
      </c>
      <c r="D104" s="67">
        <f t="shared" si="7"/>
        <v>0</v>
      </c>
      <c r="E104" s="67">
        <f t="shared" si="8"/>
        <v>0</v>
      </c>
      <c r="F104" s="68" t="e">
        <v>#N/A</v>
      </c>
    </row>
    <row r="105" spans="2:6" x14ac:dyDescent="0.25">
      <c r="B105" s="66" t="s">
        <v>102</v>
      </c>
      <c r="C105" s="67">
        <f t="shared" si="6"/>
        <v>50</v>
      </c>
      <c r="D105" s="67">
        <f t="shared" si="7"/>
        <v>1100</v>
      </c>
      <c r="E105" s="67">
        <f t="shared" si="8"/>
        <v>50</v>
      </c>
      <c r="F105" s="68">
        <v>50</v>
      </c>
    </row>
    <row r="106" spans="2:6" x14ac:dyDescent="0.25">
      <c r="B106" s="66" t="s">
        <v>104</v>
      </c>
      <c r="C106" s="67">
        <f t="shared" si="6"/>
        <v>0</v>
      </c>
      <c r="D106" s="67">
        <f t="shared" si="7"/>
        <v>0</v>
      </c>
      <c r="E106" s="67">
        <f t="shared" si="8"/>
        <v>0</v>
      </c>
      <c r="F106" s="68">
        <v>0</v>
      </c>
    </row>
    <row r="107" spans="2:6" x14ac:dyDescent="0.25">
      <c r="B107" s="66" t="s">
        <v>112</v>
      </c>
      <c r="C107" s="67">
        <f t="shared" si="6"/>
        <v>0</v>
      </c>
      <c r="D107" s="67">
        <f t="shared" si="7"/>
        <v>0</v>
      </c>
      <c r="E107" s="67">
        <f t="shared" si="8"/>
        <v>0</v>
      </c>
      <c r="F107" s="68">
        <v>0</v>
      </c>
    </row>
    <row r="108" spans="2:6" ht="15.75" thickBot="1" x14ac:dyDescent="0.3">
      <c r="B108" s="69" t="s">
        <v>147</v>
      </c>
      <c r="C108" s="67" t="e">
        <f t="shared" si="6"/>
        <v>#N/A</v>
      </c>
      <c r="D108" s="67" t="e">
        <f t="shared" si="7"/>
        <v>#N/A</v>
      </c>
      <c r="E108" s="67" t="e">
        <f t="shared" si="8"/>
        <v>#N/A</v>
      </c>
      <c r="F108" s="71" t="e">
        <v>#N/A</v>
      </c>
    </row>
    <row r="111" spans="2:6" ht="15.75" thickBot="1" x14ac:dyDescent="0.3">
      <c r="B111" s="88" t="s">
        <v>160</v>
      </c>
    </row>
    <row r="112" spans="2:6" x14ac:dyDescent="0.25">
      <c r="B112" s="85" t="s">
        <v>71</v>
      </c>
      <c r="C112" s="86" t="s">
        <v>4</v>
      </c>
      <c r="D112" s="86" t="s">
        <v>163</v>
      </c>
      <c r="E112" s="86" t="s">
        <v>164</v>
      </c>
      <c r="F112" s="87" t="s">
        <v>165</v>
      </c>
    </row>
    <row r="113" spans="2:6" x14ac:dyDescent="0.25">
      <c r="B113" s="50" t="s">
        <v>37</v>
      </c>
      <c r="C113" s="36">
        <f>'I-Team1'!I6*'I-Team1'!I27</f>
        <v>150</v>
      </c>
      <c r="D113" s="13">
        <f>SUMIF($C$12:$C$56,B113,$I$12:$I$56)</f>
        <v>150</v>
      </c>
      <c r="E113" s="13">
        <f>SUMIF($C$12:$C$56,B113,$K$12:$K$56)</f>
        <v>150</v>
      </c>
      <c r="F113" s="51">
        <f>IF(D113&gt;C113,D113-C113,0)</f>
        <v>0</v>
      </c>
    </row>
    <row r="114" spans="2:6" x14ac:dyDescent="0.25">
      <c r="B114" s="50" t="s">
        <v>38</v>
      </c>
      <c r="C114" s="36">
        <f>+'I-Team2'!I6*'I-Team2'!I27</f>
        <v>150</v>
      </c>
      <c r="D114" s="13">
        <f t="shared" ref="D114:D127" si="9">SUMIF($C$12:$C$56,B114,$I$12:$I$56)</f>
        <v>150</v>
      </c>
      <c r="E114" s="13">
        <f t="shared" ref="E114:E127" si="10">SUMIF($C$12:$C$56,B114,$K$12:$K$56)</f>
        <v>150</v>
      </c>
      <c r="F114" s="51">
        <f t="shared" ref="F114:F127" si="11">IF(D114&gt;C114,D114-C114,0)</f>
        <v>0</v>
      </c>
    </row>
    <row r="115" spans="2:6" x14ac:dyDescent="0.25">
      <c r="B115" s="50" t="s">
        <v>39</v>
      </c>
      <c r="C115" s="36">
        <f>+'I-Team3'!I6*'I-Team3'!I67</f>
        <v>50</v>
      </c>
      <c r="D115" s="13">
        <f t="shared" si="9"/>
        <v>19</v>
      </c>
      <c r="E115" s="13">
        <f t="shared" si="10"/>
        <v>19</v>
      </c>
      <c r="F115" s="51">
        <f t="shared" si="11"/>
        <v>0</v>
      </c>
    </row>
    <row r="116" spans="2:6" x14ac:dyDescent="0.25">
      <c r="B116" s="50" t="s">
        <v>40</v>
      </c>
      <c r="C116" s="36">
        <f>+'I-Team2'!I46*'I-Team2'!I67</f>
        <v>150</v>
      </c>
      <c r="D116" s="13">
        <f t="shared" si="9"/>
        <v>150</v>
      </c>
      <c r="E116" s="13">
        <f t="shared" si="10"/>
        <v>150</v>
      </c>
      <c r="F116" s="51">
        <f t="shared" si="11"/>
        <v>0</v>
      </c>
    </row>
    <row r="117" spans="2:6" x14ac:dyDescent="0.25">
      <c r="B117" s="50" t="s">
        <v>41</v>
      </c>
      <c r="C117" s="36">
        <f>+'I-Team3'!I46*'I-Team3'!I67</f>
        <v>200</v>
      </c>
      <c r="D117" s="13">
        <f t="shared" si="9"/>
        <v>131</v>
      </c>
      <c r="E117" s="13">
        <f t="shared" si="10"/>
        <v>131</v>
      </c>
      <c r="F117" s="51">
        <f t="shared" si="11"/>
        <v>0</v>
      </c>
    </row>
    <row r="118" spans="2:6" x14ac:dyDescent="0.25">
      <c r="B118" s="50" t="s">
        <v>42</v>
      </c>
      <c r="C118" s="36">
        <f>+'I-Team1'!I46*'I-Team1'!I67</f>
        <v>100</v>
      </c>
      <c r="D118" s="13">
        <f t="shared" si="9"/>
        <v>100</v>
      </c>
      <c r="E118" s="13">
        <f t="shared" si="10"/>
        <v>100</v>
      </c>
      <c r="F118" s="51">
        <f t="shared" si="11"/>
        <v>0</v>
      </c>
    </row>
    <row r="119" spans="2:6" x14ac:dyDescent="0.25">
      <c r="B119" s="50" t="s">
        <v>43</v>
      </c>
      <c r="C119" s="36">
        <f>+'I-Team1'!I86*'I-Team1'!I107</f>
        <v>100</v>
      </c>
      <c r="D119" s="13">
        <f t="shared" si="9"/>
        <v>100</v>
      </c>
      <c r="E119" s="13">
        <f t="shared" si="10"/>
        <v>100</v>
      </c>
      <c r="F119" s="51">
        <f t="shared" si="11"/>
        <v>0</v>
      </c>
    </row>
    <row r="120" spans="2:6" x14ac:dyDescent="0.25">
      <c r="B120" s="50" t="s">
        <v>44</v>
      </c>
      <c r="C120" s="36">
        <f>+'I-Team2'!I86*'I-Team2'!I107</f>
        <v>50</v>
      </c>
      <c r="D120" s="13">
        <f t="shared" si="9"/>
        <v>50</v>
      </c>
      <c r="E120" s="13">
        <f t="shared" si="10"/>
        <v>50</v>
      </c>
      <c r="F120" s="51">
        <f t="shared" si="11"/>
        <v>0</v>
      </c>
    </row>
    <row r="121" spans="2:6" x14ac:dyDescent="0.25">
      <c r="B121" s="50" t="s">
        <v>45</v>
      </c>
      <c r="C121" s="36">
        <f>+'I-Team3'!I86*'I-Team3'!I107</f>
        <v>50</v>
      </c>
      <c r="D121" s="13">
        <f t="shared" si="9"/>
        <v>50</v>
      </c>
      <c r="E121" s="13">
        <f t="shared" si="10"/>
        <v>50</v>
      </c>
      <c r="F121" s="51">
        <f t="shared" si="11"/>
        <v>0</v>
      </c>
    </row>
    <row r="122" spans="2:6" x14ac:dyDescent="0.25">
      <c r="B122" s="50" t="s">
        <v>46</v>
      </c>
      <c r="C122" s="36">
        <f>+'I-Team3'!I126*'I-Team3'!I147</f>
        <v>100</v>
      </c>
      <c r="D122" s="13">
        <f t="shared" si="9"/>
        <v>100</v>
      </c>
      <c r="E122" s="13">
        <f t="shared" si="10"/>
        <v>100</v>
      </c>
      <c r="F122" s="51">
        <f t="shared" si="11"/>
        <v>0</v>
      </c>
    </row>
    <row r="123" spans="2:6" x14ac:dyDescent="0.25">
      <c r="B123" s="50" t="s">
        <v>47</v>
      </c>
      <c r="C123" s="36">
        <f>+'I-Team4'!I6*'I-Team4'!I27</f>
        <v>100</v>
      </c>
      <c r="D123" s="13">
        <f t="shared" si="9"/>
        <v>100</v>
      </c>
      <c r="E123" s="13">
        <f t="shared" si="10"/>
        <v>100</v>
      </c>
      <c r="F123" s="51">
        <f t="shared" si="11"/>
        <v>0</v>
      </c>
    </row>
    <row r="124" spans="2:6" x14ac:dyDescent="0.25">
      <c r="B124" s="50" t="s">
        <v>48</v>
      </c>
      <c r="C124" s="36">
        <f>+'I-Team2'!I126*'I-Team2'!I147</f>
        <v>50</v>
      </c>
      <c r="D124" s="13">
        <f t="shared" si="9"/>
        <v>50</v>
      </c>
      <c r="E124" s="13">
        <f t="shared" si="10"/>
        <v>50</v>
      </c>
      <c r="F124" s="51">
        <f t="shared" si="11"/>
        <v>0</v>
      </c>
    </row>
    <row r="125" spans="2:6" x14ac:dyDescent="0.25">
      <c r="B125" s="50" t="s">
        <v>49</v>
      </c>
      <c r="C125" s="36">
        <f>+'I-Team4'!I46*'I-Team4'!I67</f>
        <v>100</v>
      </c>
      <c r="D125" s="13">
        <f t="shared" si="9"/>
        <v>50</v>
      </c>
      <c r="E125" s="13">
        <f t="shared" si="10"/>
        <v>50</v>
      </c>
      <c r="F125" s="51">
        <f t="shared" si="11"/>
        <v>0</v>
      </c>
    </row>
    <row r="126" spans="2:6" x14ac:dyDescent="0.25">
      <c r="B126" s="50" t="s">
        <v>50</v>
      </c>
      <c r="C126" s="36">
        <f>+'I-Team1'!I126*'I-Team1'!I147</f>
        <v>0</v>
      </c>
      <c r="D126" s="13">
        <f t="shared" si="9"/>
        <v>0</v>
      </c>
      <c r="E126" s="13">
        <f t="shared" si="10"/>
        <v>0</v>
      </c>
      <c r="F126" s="51">
        <f t="shared" si="11"/>
        <v>0</v>
      </c>
    </row>
    <row r="127" spans="2:6" ht="15.75" thickBot="1" x14ac:dyDescent="0.3">
      <c r="B127" s="56" t="s">
        <v>87</v>
      </c>
      <c r="C127" s="58">
        <f>+'I-Team4'!I86*'I-Team4'!I107</f>
        <v>0</v>
      </c>
      <c r="D127" s="57">
        <f t="shared" si="9"/>
        <v>0</v>
      </c>
      <c r="E127" s="57">
        <f t="shared" si="10"/>
        <v>0</v>
      </c>
      <c r="F127" s="75">
        <f t="shared" si="11"/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5" name="Button 1">
              <controlPr defaultSize="0" print="0" autoFill="0" autoPict="0" macro="[0]!run_solver">
                <anchor moveWithCells="1" sizeWithCells="1">
                  <from>
                    <xdr:col>6</xdr:col>
                    <xdr:colOff>0</xdr:colOff>
                    <xdr:row>57</xdr:row>
                    <xdr:rowOff>9525</xdr:rowOff>
                  </from>
                  <to>
                    <xdr:col>7</xdr:col>
                    <xdr:colOff>323850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0" r:id="rId6" name="Button 2">
              <controlPr defaultSize="0" print="0" autoFill="0" autoPict="0" macro="[0]!Transfer_volumes">
                <anchor moveWithCells="1" sizeWithCells="1">
                  <from>
                    <xdr:col>6</xdr:col>
                    <xdr:colOff>0</xdr:colOff>
                    <xdr:row>59</xdr:row>
                    <xdr:rowOff>9525</xdr:rowOff>
                  </from>
                  <to>
                    <xdr:col>7</xdr:col>
                    <xdr:colOff>304800</xdr:colOff>
                    <xdr:row>60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rgb="FF92D050"/>
  </sheetPr>
  <dimension ref="B2:BE127"/>
  <sheetViews>
    <sheetView topLeftCell="A38" workbookViewId="0">
      <selection activeCell="G64" sqref="G64"/>
    </sheetView>
  </sheetViews>
  <sheetFormatPr defaultRowHeight="15" x14ac:dyDescent="0.25"/>
  <cols>
    <col min="1" max="1" width="4.140625" customWidth="1"/>
    <col min="2" max="2" width="15.42578125" customWidth="1"/>
    <col min="3" max="4" width="12" customWidth="1"/>
    <col min="5" max="6" width="17.28515625" customWidth="1"/>
    <col min="7" max="7" width="14.7109375" bestFit="1" customWidth="1"/>
    <col min="8" max="8" width="11.42578125" customWidth="1"/>
    <col min="9" max="9" width="17.7109375" bestFit="1" customWidth="1"/>
    <col min="10" max="10" width="17.7109375" customWidth="1"/>
    <col min="11" max="12" width="13" customWidth="1"/>
    <col min="13" max="13" width="19.42578125" customWidth="1"/>
    <col min="14" max="17" width="12" customWidth="1"/>
    <col min="18" max="18" width="11.140625" customWidth="1"/>
    <col min="19" max="19" width="4.5703125" customWidth="1"/>
    <col min="20" max="25" width="12" customWidth="1"/>
    <col min="26" max="26" width="11.140625" customWidth="1"/>
    <col min="27" max="27" width="4.5703125" customWidth="1"/>
    <col min="28" max="33" width="12" customWidth="1"/>
    <col min="34" max="34" width="11.140625" customWidth="1"/>
    <col min="35" max="35" width="4.5703125" customWidth="1"/>
    <col min="36" max="41" width="12" customWidth="1"/>
    <col min="42" max="42" width="11.140625" customWidth="1"/>
    <col min="43" max="43" width="4.5703125" customWidth="1"/>
    <col min="44" max="49" width="12" customWidth="1"/>
    <col min="50" max="50" width="11.140625" customWidth="1"/>
    <col min="51" max="51" width="4.5703125" customWidth="1"/>
  </cols>
  <sheetData>
    <row r="2" spans="2:57" s="61" customFormat="1" x14ac:dyDescent="0.25">
      <c r="B2" s="15" t="s">
        <v>93</v>
      </c>
      <c r="C2" s="15"/>
      <c r="D2" s="15"/>
      <c r="E2" s="15"/>
      <c r="F2" s="15"/>
      <c r="G2" s="15"/>
      <c r="H2" s="15"/>
      <c r="I2" s="15"/>
      <c r="J2" s="15"/>
    </row>
    <row r="3" spans="2:57" s="61" customFormat="1" ht="15.75" thickBot="1" x14ac:dyDescent="0.3">
      <c r="B3"/>
      <c r="C3"/>
      <c r="D3"/>
      <c r="E3"/>
      <c r="F3"/>
      <c r="G3"/>
      <c r="H3"/>
      <c r="I3"/>
      <c r="J3"/>
    </row>
    <row r="4" spans="2:57" s="61" customFormat="1" x14ac:dyDescent="0.25">
      <c r="B4" s="72"/>
      <c r="C4" s="73" t="s">
        <v>0</v>
      </c>
      <c r="D4" s="73" t="s">
        <v>1</v>
      </c>
      <c r="E4" s="73" t="s">
        <v>76</v>
      </c>
      <c r="F4" s="74" t="s">
        <v>66</v>
      </c>
      <c r="G4"/>
      <c r="H4"/>
      <c r="I4"/>
      <c r="J4"/>
    </row>
    <row r="5" spans="2:57" s="61" customFormat="1" x14ac:dyDescent="0.25">
      <c r="B5" s="76" t="s">
        <v>117</v>
      </c>
      <c r="C5" s="78">
        <f>SUMIF($E$12:$E$56,C4,$G$12:$G$56)</f>
        <v>350</v>
      </c>
      <c r="D5" s="78">
        <f t="shared" ref="D5:E5" si="0">SUMIF($E$12:$E$56,D4,$G$12:$G$56)</f>
        <v>550</v>
      </c>
      <c r="E5" s="78">
        <f t="shared" si="0"/>
        <v>300</v>
      </c>
      <c r="F5" s="49">
        <f>SUM(C5:E5)</f>
        <v>1200</v>
      </c>
      <c r="G5"/>
      <c r="H5"/>
      <c r="I5"/>
      <c r="J5"/>
    </row>
    <row r="6" spans="2:57" s="61" customFormat="1" x14ac:dyDescent="0.25">
      <c r="B6" s="76" t="s">
        <v>65</v>
      </c>
      <c r="C6" s="36">
        <f>+'Market information'!H52</f>
        <v>400</v>
      </c>
      <c r="D6" s="36">
        <f>+'Market information'!H53</f>
        <v>500</v>
      </c>
      <c r="E6" s="36">
        <f>+'Market information'!H54</f>
        <v>300</v>
      </c>
      <c r="F6" s="49">
        <f>SUM(C6:E6)</f>
        <v>1200</v>
      </c>
      <c r="G6"/>
      <c r="H6"/>
      <c r="I6"/>
      <c r="J6"/>
    </row>
    <row r="7" spans="2:57" s="61" customFormat="1" x14ac:dyDescent="0.25">
      <c r="B7" s="76" t="s">
        <v>119</v>
      </c>
      <c r="C7" s="36">
        <f>C6-SUMIF($E$12:$E$56,C4,$I$12:$I$56)</f>
        <v>0</v>
      </c>
      <c r="D7" s="36">
        <f t="shared" ref="D7:E7" si="1">D6-SUMIF($E$12:$E$56,D4,$I$12:$I$56)</f>
        <v>0</v>
      </c>
      <c r="E7" s="36">
        <f t="shared" si="1"/>
        <v>0</v>
      </c>
      <c r="F7" s="49">
        <f>SUM(C7:E7)</f>
        <v>0</v>
      </c>
      <c r="G7"/>
      <c r="H7"/>
      <c r="I7"/>
      <c r="J7"/>
      <c r="K7"/>
    </row>
    <row r="8" spans="2:57" s="61" customFormat="1" ht="15.75" thickBot="1" x14ac:dyDescent="0.3">
      <c r="B8" s="77" t="s">
        <v>120</v>
      </c>
      <c r="C8" s="58">
        <f>SUMIF($E$12:$E$56,C4,$J$12:$J$56)</f>
        <v>422500</v>
      </c>
      <c r="D8" s="58">
        <f t="shared" ref="D8:E8" si="2">SUMIF($E$12:$E$56,D4,$J$12:$J$56)</f>
        <v>685000</v>
      </c>
      <c r="E8" s="58">
        <f t="shared" si="2"/>
        <v>330000</v>
      </c>
      <c r="F8" s="59">
        <f>SUM(C8:E8)</f>
        <v>1437500</v>
      </c>
      <c r="G8"/>
      <c r="H8"/>
      <c r="I8"/>
      <c r="J8"/>
      <c r="K8"/>
    </row>
    <row r="10" spans="2:57" ht="15.75" thickBot="1" x14ac:dyDescent="0.3">
      <c r="B10" t="s">
        <v>148</v>
      </c>
    </row>
    <row r="11" spans="2:57" x14ac:dyDescent="0.25">
      <c r="B11" s="63" t="s">
        <v>88</v>
      </c>
      <c r="C11" s="64" t="s">
        <v>71</v>
      </c>
      <c r="D11" s="64" t="s">
        <v>70</v>
      </c>
      <c r="E11" s="64" t="s">
        <v>89</v>
      </c>
      <c r="F11" s="64" t="s">
        <v>116</v>
      </c>
      <c r="G11" s="64" t="s">
        <v>27</v>
      </c>
      <c r="H11" s="64" t="s">
        <v>6</v>
      </c>
      <c r="I11" s="64" t="s">
        <v>163</v>
      </c>
      <c r="J11" s="64" t="s">
        <v>75</v>
      </c>
      <c r="K11" s="64" t="s">
        <v>164</v>
      </c>
      <c r="L11" s="65" t="s">
        <v>75</v>
      </c>
      <c r="AZ11" s="62"/>
      <c r="BA11" s="62"/>
      <c r="BB11" s="62"/>
      <c r="BC11" s="62"/>
      <c r="BD11" s="62"/>
      <c r="BE11" s="62"/>
    </row>
    <row r="12" spans="2:57" x14ac:dyDescent="0.25">
      <c r="B12" s="79">
        <v>1</v>
      </c>
      <c r="C12" s="80" t="s">
        <v>37</v>
      </c>
      <c r="D12" s="80" t="s">
        <v>0</v>
      </c>
      <c r="E12" s="80" t="str">
        <f>'I-Team1'!$C$11</f>
        <v>EU</v>
      </c>
      <c r="F12" s="80" t="str">
        <f>CONCATENATE(B12," - ",C12," - ",E12)</f>
        <v>1 - EU1 - EU</v>
      </c>
      <c r="G12" s="80">
        <f>'I-Team1'!J11</f>
        <v>100</v>
      </c>
      <c r="H12" s="80">
        <f>'I-Team1'!J12</f>
        <v>1400</v>
      </c>
      <c r="I12" s="80">
        <v>100</v>
      </c>
      <c r="J12" s="80">
        <f>+H12*I12</f>
        <v>140000</v>
      </c>
      <c r="K12" s="80">
        <f>+I12</f>
        <v>100</v>
      </c>
      <c r="L12" s="81">
        <f>+H12*K12</f>
        <v>140000</v>
      </c>
    </row>
    <row r="13" spans="2:57" x14ac:dyDescent="0.25">
      <c r="B13" s="79">
        <v>1</v>
      </c>
      <c r="C13" s="80" t="s">
        <v>37</v>
      </c>
      <c r="D13" s="80" t="s">
        <v>0</v>
      </c>
      <c r="E13" s="80" t="str">
        <f>'I-Team1'!$C$16</f>
        <v>NA</v>
      </c>
      <c r="F13" s="80" t="str">
        <f t="shared" ref="F13:F56" si="3">CONCATENATE(B13," - ",C13," - ",E13)</f>
        <v>1 - EU1 - NA</v>
      </c>
      <c r="G13" s="80">
        <f>'I-Team1'!J16</f>
        <v>0</v>
      </c>
      <c r="H13" s="80">
        <f>'I-Team1'!J17</f>
        <v>0</v>
      </c>
      <c r="I13" s="80">
        <v>0</v>
      </c>
      <c r="J13" s="80">
        <f t="shared" ref="J13:J56" si="4">+H13*I13</f>
        <v>0</v>
      </c>
      <c r="K13" s="80">
        <f t="shared" ref="K13:K56" si="5">+I13</f>
        <v>0</v>
      </c>
      <c r="L13" s="81">
        <f t="shared" ref="L13:L56" si="6">+H13*K13</f>
        <v>0</v>
      </c>
    </row>
    <row r="14" spans="2:57" x14ac:dyDescent="0.25">
      <c r="B14" s="79">
        <v>1</v>
      </c>
      <c r="C14" s="80" t="s">
        <v>37</v>
      </c>
      <c r="D14" s="80" t="s">
        <v>0</v>
      </c>
      <c r="E14" s="80">
        <f>'I-Team1'!$C$21</f>
        <v>0</v>
      </c>
      <c r="F14" s="80" t="str">
        <f t="shared" si="3"/>
        <v>1 - EU1 - 0</v>
      </c>
      <c r="G14" s="80">
        <f>'I-Team1'!J21</f>
        <v>0</v>
      </c>
      <c r="H14" s="80">
        <f>'I-Team1'!J22</f>
        <v>0</v>
      </c>
      <c r="I14" s="80">
        <v>0</v>
      </c>
      <c r="J14" s="80">
        <f t="shared" si="4"/>
        <v>0</v>
      </c>
      <c r="K14" s="80">
        <f t="shared" si="5"/>
        <v>0</v>
      </c>
      <c r="L14" s="81">
        <f t="shared" si="6"/>
        <v>0</v>
      </c>
      <c r="M14" s="40"/>
    </row>
    <row r="15" spans="2:57" x14ac:dyDescent="0.25">
      <c r="B15" s="79">
        <v>1</v>
      </c>
      <c r="C15" s="80" t="s">
        <v>42</v>
      </c>
      <c r="D15" s="80" t="s">
        <v>1</v>
      </c>
      <c r="E15" s="80" t="str">
        <f>'I-Team1'!$C$51</f>
        <v>NA</v>
      </c>
      <c r="F15" s="80" t="str">
        <f t="shared" si="3"/>
        <v>1 - NA3 - NA</v>
      </c>
      <c r="G15" s="80">
        <f>'I-Team1'!J51</f>
        <v>100</v>
      </c>
      <c r="H15" s="80">
        <f>'I-Team1'!J52</f>
        <v>1400</v>
      </c>
      <c r="I15" s="80">
        <v>100</v>
      </c>
      <c r="J15" s="80">
        <f t="shared" si="4"/>
        <v>140000</v>
      </c>
      <c r="K15" s="80">
        <f t="shared" si="5"/>
        <v>100</v>
      </c>
      <c r="L15" s="81">
        <f t="shared" si="6"/>
        <v>140000</v>
      </c>
      <c r="M15" s="40"/>
    </row>
    <row r="16" spans="2:57" x14ac:dyDescent="0.25">
      <c r="B16" s="79">
        <v>1</v>
      </c>
      <c r="C16" s="80" t="s">
        <v>42</v>
      </c>
      <c r="D16" s="80" t="s">
        <v>1</v>
      </c>
      <c r="E16" s="80" t="str">
        <f>'I-Team1'!$C$56</f>
        <v>EU</v>
      </c>
      <c r="F16" s="80" t="str">
        <f t="shared" si="3"/>
        <v>1 - NA3 - EU</v>
      </c>
      <c r="G16" s="80">
        <f>'I-Team1'!J56</f>
        <v>0</v>
      </c>
      <c r="H16" s="80">
        <f>'I-Team1'!J57</f>
        <v>0</v>
      </c>
      <c r="I16" s="80">
        <v>0</v>
      </c>
      <c r="J16" s="80">
        <f t="shared" si="4"/>
        <v>0</v>
      </c>
      <c r="K16" s="80">
        <f t="shared" si="5"/>
        <v>0</v>
      </c>
      <c r="L16" s="81">
        <f t="shared" si="6"/>
        <v>0</v>
      </c>
      <c r="M16" s="40"/>
    </row>
    <row r="17" spans="2:13" x14ac:dyDescent="0.25">
      <c r="B17" s="79">
        <v>1</v>
      </c>
      <c r="C17" s="80" t="s">
        <v>42</v>
      </c>
      <c r="D17" s="80" t="s">
        <v>1</v>
      </c>
      <c r="E17" s="80">
        <f>'I-Team1'!$C$61</f>
        <v>0</v>
      </c>
      <c r="F17" s="80" t="str">
        <f t="shared" si="3"/>
        <v>1 - NA3 - 0</v>
      </c>
      <c r="G17" s="80">
        <f>'I-Team1'!J61</f>
        <v>0</v>
      </c>
      <c r="H17" s="80">
        <f>'I-Team1'!J62</f>
        <v>0</v>
      </c>
      <c r="I17" s="80">
        <v>0</v>
      </c>
      <c r="J17" s="80">
        <f t="shared" si="4"/>
        <v>0</v>
      </c>
      <c r="K17" s="80">
        <f t="shared" si="5"/>
        <v>0</v>
      </c>
      <c r="L17" s="81">
        <f t="shared" si="6"/>
        <v>0</v>
      </c>
      <c r="M17" s="40"/>
    </row>
    <row r="18" spans="2:13" x14ac:dyDescent="0.25">
      <c r="B18" s="79">
        <v>1</v>
      </c>
      <c r="C18" s="80" t="s">
        <v>43</v>
      </c>
      <c r="D18" s="80" t="s">
        <v>1</v>
      </c>
      <c r="E18" s="80" t="str">
        <f>'I-Team1'!$C$91</f>
        <v>NA</v>
      </c>
      <c r="F18" s="80" t="str">
        <f t="shared" si="3"/>
        <v>1 - NA4 - NA</v>
      </c>
      <c r="G18" s="80">
        <f>'I-Team1'!J91</f>
        <v>100</v>
      </c>
      <c r="H18" s="80">
        <f>'I-Team1'!J92</f>
        <v>1400</v>
      </c>
      <c r="I18" s="80">
        <v>100</v>
      </c>
      <c r="J18" s="80">
        <f t="shared" si="4"/>
        <v>140000</v>
      </c>
      <c r="K18" s="80">
        <f t="shared" si="5"/>
        <v>100</v>
      </c>
      <c r="L18" s="81">
        <f t="shared" si="6"/>
        <v>140000</v>
      </c>
      <c r="M18" s="40"/>
    </row>
    <row r="19" spans="2:13" x14ac:dyDescent="0.25">
      <c r="B19" s="79">
        <v>1</v>
      </c>
      <c r="C19" s="80" t="s">
        <v>43</v>
      </c>
      <c r="D19" s="80" t="s">
        <v>1</v>
      </c>
      <c r="E19" s="80" t="str">
        <f>'I-Team1'!$C$96</f>
        <v>EU</v>
      </c>
      <c r="F19" s="80" t="str">
        <f t="shared" si="3"/>
        <v>1 - NA4 - EU</v>
      </c>
      <c r="G19" s="80">
        <f>'I-Team1'!J96</f>
        <v>0</v>
      </c>
      <c r="H19" s="80">
        <f>'I-Team1'!J97</f>
        <v>0</v>
      </c>
      <c r="I19" s="80">
        <v>0</v>
      </c>
      <c r="J19" s="80">
        <f t="shared" si="4"/>
        <v>0</v>
      </c>
      <c r="K19" s="80">
        <f t="shared" si="5"/>
        <v>0</v>
      </c>
      <c r="L19" s="81">
        <f t="shared" si="6"/>
        <v>0</v>
      </c>
      <c r="M19" s="40"/>
    </row>
    <row r="20" spans="2:13" x14ac:dyDescent="0.25">
      <c r="B20" s="79">
        <v>1</v>
      </c>
      <c r="C20" s="80" t="s">
        <v>43</v>
      </c>
      <c r="D20" s="80" t="s">
        <v>1</v>
      </c>
      <c r="E20" s="80">
        <f>'I-Team1'!$C$101</f>
        <v>0</v>
      </c>
      <c r="F20" s="80" t="str">
        <f t="shared" si="3"/>
        <v>1 - NA4 - 0</v>
      </c>
      <c r="G20" s="80">
        <f>'I-Team1'!J101</f>
        <v>0</v>
      </c>
      <c r="H20" s="80">
        <f>'I-Team1'!J102</f>
        <v>0</v>
      </c>
      <c r="I20" s="80">
        <v>0</v>
      </c>
      <c r="J20" s="80">
        <f t="shared" si="4"/>
        <v>0</v>
      </c>
      <c r="K20" s="80">
        <f t="shared" si="5"/>
        <v>0</v>
      </c>
      <c r="L20" s="81">
        <f t="shared" si="6"/>
        <v>0</v>
      </c>
      <c r="M20" s="40"/>
    </row>
    <row r="21" spans="2:13" x14ac:dyDescent="0.25">
      <c r="B21" s="79">
        <v>1</v>
      </c>
      <c r="C21" s="80" t="s">
        <v>50</v>
      </c>
      <c r="D21" s="80" t="s">
        <v>76</v>
      </c>
      <c r="E21" s="80" t="str">
        <f>'I-Team1'!$C$131</f>
        <v>CH</v>
      </c>
      <c r="F21" s="80" t="str">
        <f t="shared" si="3"/>
        <v>1 - CH5 - CH</v>
      </c>
      <c r="G21" s="80">
        <f>'I-Team1'!J131</f>
        <v>0</v>
      </c>
      <c r="H21" s="80">
        <f>'I-Team1'!J132</f>
        <v>0</v>
      </c>
      <c r="I21" s="80">
        <v>0</v>
      </c>
      <c r="J21" s="80">
        <f t="shared" si="4"/>
        <v>0</v>
      </c>
      <c r="K21" s="80">
        <f t="shared" si="5"/>
        <v>0</v>
      </c>
      <c r="L21" s="81">
        <f t="shared" si="6"/>
        <v>0</v>
      </c>
      <c r="M21" s="40"/>
    </row>
    <row r="22" spans="2:13" x14ac:dyDescent="0.25">
      <c r="B22" s="79">
        <v>1</v>
      </c>
      <c r="C22" s="80" t="s">
        <v>50</v>
      </c>
      <c r="D22" s="80" t="s">
        <v>76</v>
      </c>
      <c r="E22" s="80">
        <f>'I-Team1'!$C$136</f>
        <v>0</v>
      </c>
      <c r="F22" s="80" t="str">
        <f t="shared" si="3"/>
        <v>1 - CH5 - 0</v>
      </c>
      <c r="G22" s="80">
        <f>'I-Team1'!J136</f>
        <v>0</v>
      </c>
      <c r="H22" s="80">
        <f>'I-Team1'!J137</f>
        <v>0</v>
      </c>
      <c r="I22" s="80">
        <v>0</v>
      </c>
      <c r="J22" s="80">
        <f t="shared" si="4"/>
        <v>0</v>
      </c>
      <c r="K22" s="80">
        <f t="shared" si="5"/>
        <v>0</v>
      </c>
      <c r="L22" s="81">
        <f t="shared" si="6"/>
        <v>0</v>
      </c>
      <c r="M22" s="40"/>
    </row>
    <row r="23" spans="2:13" x14ac:dyDescent="0.25">
      <c r="B23" s="79">
        <v>1</v>
      </c>
      <c r="C23" s="80" t="s">
        <v>50</v>
      </c>
      <c r="D23" s="80" t="s">
        <v>76</v>
      </c>
      <c r="E23" s="80">
        <f>'I-Team1'!$C$141</f>
        <v>0</v>
      </c>
      <c r="F23" s="80" t="str">
        <f t="shared" si="3"/>
        <v>1 - CH5 - 0</v>
      </c>
      <c r="G23" s="80">
        <f>'I-Team1'!J141</f>
        <v>0</v>
      </c>
      <c r="H23" s="80">
        <f>'I-Team1'!J142</f>
        <v>0</v>
      </c>
      <c r="I23" s="80">
        <v>0</v>
      </c>
      <c r="J23" s="80">
        <f t="shared" si="4"/>
        <v>0</v>
      </c>
      <c r="K23" s="80">
        <f t="shared" si="5"/>
        <v>0</v>
      </c>
      <c r="L23" s="81">
        <f t="shared" si="6"/>
        <v>0</v>
      </c>
      <c r="M23" s="40"/>
    </row>
    <row r="24" spans="2:13" x14ac:dyDescent="0.25">
      <c r="B24" s="79">
        <v>2</v>
      </c>
      <c r="C24" s="80" t="s">
        <v>38</v>
      </c>
      <c r="D24" s="80" t="s">
        <v>0</v>
      </c>
      <c r="E24" s="80" t="str">
        <f>'I-Team2'!$C$11</f>
        <v>EU</v>
      </c>
      <c r="F24" s="80" t="str">
        <f t="shared" si="3"/>
        <v>2 - EU2 - EU</v>
      </c>
      <c r="G24" s="80">
        <f>'I-Team2'!J11</f>
        <v>150</v>
      </c>
      <c r="H24" s="80">
        <f>'I-Team2'!J12</f>
        <v>1200</v>
      </c>
      <c r="I24" s="80">
        <v>150</v>
      </c>
      <c r="J24" s="80">
        <f t="shared" si="4"/>
        <v>180000</v>
      </c>
      <c r="K24" s="80">
        <f t="shared" si="5"/>
        <v>150</v>
      </c>
      <c r="L24" s="81">
        <f t="shared" si="6"/>
        <v>180000</v>
      </c>
      <c r="M24" s="40"/>
    </row>
    <row r="25" spans="2:13" x14ac:dyDescent="0.25">
      <c r="B25" s="79">
        <v>2</v>
      </c>
      <c r="C25" s="80" t="s">
        <v>38</v>
      </c>
      <c r="D25" s="80" t="s">
        <v>0</v>
      </c>
      <c r="E25" s="80">
        <f>'I-Team2'!$C$16</f>
        <v>0</v>
      </c>
      <c r="F25" s="80" t="str">
        <f t="shared" si="3"/>
        <v>2 - EU2 - 0</v>
      </c>
      <c r="G25" s="80">
        <f>'I-Team2'!J16</f>
        <v>0</v>
      </c>
      <c r="H25" s="80">
        <f>'I-Team2'!J17</f>
        <v>0</v>
      </c>
      <c r="I25" s="80">
        <v>0</v>
      </c>
      <c r="J25" s="80">
        <f t="shared" si="4"/>
        <v>0</v>
      </c>
      <c r="K25" s="80">
        <f t="shared" si="5"/>
        <v>0</v>
      </c>
      <c r="L25" s="81">
        <f t="shared" si="6"/>
        <v>0</v>
      </c>
      <c r="M25" s="40"/>
    </row>
    <row r="26" spans="2:13" x14ac:dyDescent="0.25">
      <c r="B26" s="79">
        <v>2</v>
      </c>
      <c r="C26" s="80" t="s">
        <v>38</v>
      </c>
      <c r="D26" s="80" t="s">
        <v>0</v>
      </c>
      <c r="E26" s="80">
        <f>'I-Team2'!$C$21</f>
        <v>0</v>
      </c>
      <c r="F26" s="80" t="str">
        <f t="shared" si="3"/>
        <v>2 - EU2 - 0</v>
      </c>
      <c r="G26" s="80">
        <f>'I-Team2'!J21</f>
        <v>0</v>
      </c>
      <c r="H26" s="80">
        <f>'I-Team2'!J22</f>
        <v>0</v>
      </c>
      <c r="I26" s="80">
        <v>0</v>
      </c>
      <c r="J26" s="80">
        <f t="shared" si="4"/>
        <v>0</v>
      </c>
      <c r="K26" s="80">
        <f t="shared" si="5"/>
        <v>0</v>
      </c>
      <c r="L26" s="81">
        <f t="shared" si="6"/>
        <v>0</v>
      </c>
      <c r="M26" s="40"/>
    </row>
    <row r="27" spans="2:13" x14ac:dyDescent="0.25">
      <c r="B27" s="79">
        <v>2</v>
      </c>
      <c r="C27" s="80" t="s">
        <v>40</v>
      </c>
      <c r="D27" s="80" t="s">
        <v>1</v>
      </c>
      <c r="E27" s="80" t="str">
        <f>'I-Team2'!$C$51</f>
        <v>NA</v>
      </c>
      <c r="F27" s="80" t="str">
        <f t="shared" si="3"/>
        <v>2 - NA1 - NA</v>
      </c>
      <c r="G27" s="80">
        <f>'I-Team2'!J51</f>
        <v>100</v>
      </c>
      <c r="H27" s="80">
        <f>'I-Team2'!J52</f>
        <v>1400</v>
      </c>
      <c r="I27" s="80">
        <v>100</v>
      </c>
      <c r="J27" s="80">
        <f t="shared" si="4"/>
        <v>140000</v>
      </c>
      <c r="K27" s="80">
        <f t="shared" si="5"/>
        <v>100</v>
      </c>
      <c r="L27" s="81">
        <f t="shared" si="6"/>
        <v>140000</v>
      </c>
      <c r="M27" s="40"/>
    </row>
    <row r="28" spans="2:13" x14ac:dyDescent="0.25">
      <c r="B28" s="79">
        <v>2</v>
      </c>
      <c r="C28" s="80" t="s">
        <v>40</v>
      </c>
      <c r="D28" s="80" t="s">
        <v>1</v>
      </c>
      <c r="E28" s="80" t="str">
        <f>'I-Team2'!$C$56</f>
        <v>EU</v>
      </c>
      <c r="F28" s="80" t="str">
        <f t="shared" si="3"/>
        <v>2 - NA1 - EU</v>
      </c>
      <c r="G28" s="80">
        <f>'I-Team2'!J56</f>
        <v>50</v>
      </c>
      <c r="H28" s="80">
        <f>'I-Team2'!J57</f>
        <v>1350</v>
      </c>
      <c r="I28" s="80">
        <v>50</v>
      </c>
      <c r="J28" s="80">
        <f t="shared" si="4"/>
        <v>67500</v>
      </c>
      <c r="K28" s="80">
        <f t="shared" si="5"/>
        <v>50</v>
      </c>
      <c r="L28" s="81">
        <f t="shared" si="6"/>
        <v>67500</v>
      </c>
      <c r="M28" s="40"/>
    </row>
    <row r="29" spans="2:13" x14ac:dyDescent="0.25">
      <c r="B29" s="79">
        <v>2</v>
      </c>
      <c r="C29" s="80" t="s">
        <v>40</v>
      </c>
      <c r="D29" s="80" t="s">
        <v>1</v>
      </c>
      <c r="E29" s="80">
        <f>'I-Team2'!$C$61</f>
        <v>0</v>
      </c>
      <c r="F29" s="80" t="str">
        <f t="shared" si="3"/>
        <v>2 - NA1 - 0</v>
      </c>
      <c r="G29" s="80">
        <f>'I-Team2'!J61</f>
        <v>0</v>
      </c>
      <c r="H29" s="80">
        <f>'I-Team2'!J62</f>
        <v>0</v>
      </c>
      <c r="I29" s="80">
        <v>0</v>
      </c>
      <c r="J29" s="80">
        <f t="shared" si="4"/>
        <v>0</v>
      </c>
      <c r="K29" s="80">
        <f t="shared" si="5"/>
        <v>0</v>
      </c>
      <c r="L29" s="81">
        <f t="shared" si="6"/>
        <v>0</v>
      </c>
      <c r="M29" s="40"/>
    </row>
    <row r="30" spans="2:13" x14ac:dyDescent="0.25">
      <c r="B30" s="79">
        <v>2</v>
      </c>
      <c r="C30" s="80" t="s">
        <v>44</v>
      </c>
      <c r="D30" s="80" t="s">
        <v>1</v>
      </c>
      <c r="E30" s="80" t="str">
        <f>'I-Team2'!$C$91</f>
        <v>NA</v>
      </c>
      <c r="F30" s="80" t="str">
        <f t="shared" si="3"/>
        <v>2 - NA5 - NA</v>
      </c>
      <c r="G30" s="80">
        <f>'I-Team2'!J91</f>
        <v>50</v>
      </c>
      <c r="H30" s="80">
        <f>'I-Team2'!J92</f>
        <v>1300</v>
      </c>
      <c r="I30" s="80">
        <v>50</v>
      </c>
      <c r="J30" s="80">
        <f t="shared" si="4"/>
        <v>65000</v>
      </c>
      <c r="K30" s="80">
        <f t="shared" si="5"/>
        <v>50</v>
      </c>
      <c r="L30" s="81">
        <f t="shared" si="6"/>
        <v>65000</v>
      </c>
      <c r="M30" s="40"/>
    </row>
    <row r="31" spans="2:13" x14ac:dyDescent="0.25">
      <c r="B31" s="79">
        <v>2</v>
      </c>
      <c r="C31" s="80" t="s">
        <v>44</v>
      </c>
      <c r="D31" s="80" t="s">
        <v>1</v>
      </c>
      <c r="E31" s="80" t="str">
        <f>'I-Team2'!$C$96</f>
        <v>EU</v>
      </c>
      <c r="F31" s="80" t="str">
        <f t="shared" si="3"/>
        <v>2 - NA5 - EU</v>
      </c>
      <c r="G31" s="80">
        <f>'I-Team2'!J96</f>
        <v>0</v>
      </c>
      <c r="H31" s="80">
        <f>'I-Team2'!J97</f>
        <v>0</v>
      </c>
      <c r="I31" s="80">
        <v>0</v>
      </c>
      <c r="J31" s="80">
        <f t="shared" si="4"/>
        <v>0</v>
      </c>
      <c r="K31" s="80">
        <f t="shared" si="5"/>
        <v>0</v>
      </c>
      <c r="L31" s="81">
        <f t="shared" si="6"/>
        <v>0</v>
      </c>
      <c r="M31" s="40"/>
    </row>
    <row r="32" spans="2:13" x14ac:dyDescent="0.25">
      <c r="B32" s="79">
        <v>2</v>
      </c>
      <c r="C32" s="80" t="s">
        <v>44</v>
      </c>
      <c r="D32" s="80" t="s">
        <v>1</v>
      </c>
      <c r="E32" s="80">
        <f>'I-Team2'!$C$101</f>
        <v>0</v>
      </c>
      <c r="F32" s="80" t="str">
        <f t="shared" si="3"/>
        <v>2 - NA5 - 0</v>
      </c>
      <c r="G32" s="80">
        <f>'I-Team2'!J101</f>
        <v>0</v>
      </c>
      <c r="H32" s="80">
        <f>'I-Team2'!J102</f>
        <v>0</v>
      </c>
      <c r="I32" s="80">
        <v>0</v>
      </c>
      <c r="J32" s="80">
        <f t="shared" si="4"/>
        <v>0</v>
      </c>
      <c r="K32" s="80">
        <f t="shared" si="5"/>
        <v>0</v>
      </c>
      <c r="L32" s="81">
        <f t="shared" si="6"/>
        <v>0</v>
      </c>
      <c r="M32" s="40"/>
    </row>
    <row r="33" spans="2:13" x14ac:dyDescent="0.25">
      <c r="B33" s="79">
        <v>2</v>
      </c>
      <c r="C33" s="80" t="s">
        <v>48</v>
      </c>
      <c r="D33" s="80" t="s">
        <v>76</v>
      </c>
      <c r="E33" s="80" t="str">
        <f>'I-Team2'!$C$131</f>
        <v>CH</v>
      </c>
      <c r="F33" s="80" t="str">
        <f t="shared" si="3"/>
        <v>2 - CH3 - CH</v>
      </c>
      <c r="G33" s="80">
        <f>'I-Team2'!J131</f>
        <v>50</v>
      </c>
      <c r="H33" s="80">
        <f>'I-Team2'!J132</f>
        <v>1100</v>
      </c>
      <c r="I33" s="80">
        <v>50</v>
      </c>
      <c r="J33" s="80">
        <f t="shared" si="4"/>
        <v>55000</v>
      </c>
      <c r="K33" s="80">
        <f t="shared" si="5"/>
        <v>50</v>
      </c>
      <c r="L33" s="81">
        <f t="shared" si="6"/>
        <v>55000</v>
      </c>
      <c r="M33" s="40"/>
    </row>
    <row r="34" spans="2:13" x14ac:dyDescent="0.25">
      <c r="B34" s="79">
        <v>2</v>
      </c>
      <c r="C34" s="80" t="s">
        <v>48</v>
      </c>
      <c r="D34" s="80" t="s">
        <v>76</v>
      </c>
      <c r="E34" s="80" t="str">
        <f>'I-Team2'!$C$136</f>
        <v>NA</v>
      </c>
      <c r="F34" s="80" t="str">
        <f t="shared" si="3"/>
        <v>2 - CH3 - NA</v>
      </c>
      <c r="G34" s="80">
        <f>'I-Team2'!J136</f>
        <v>50</v>
      </c>
      <c r="H34" s="80">
        <f>'I-Team2'!J137</f>
        <v>1400</v>
      </c>
      <c r="I34" s="80">
        <v>0</v>
      </c>
      <c r="J34" s="80">
        <f t="shared" si="4"/>
        <v>0</v>
      </c>
      <c r="K34" s="80">
        <f t="shared" si="5"/>
        <v>0</v>
      </c>
      <c r="L34" s="81">
        <f t="shared" si="6"/>
        <v>0</v>
      </c>
      <c r="M34" s="40"/>
    </row>
    <row r="35" spans="2:13" x14ac:dyDescent="0.25">
      <c r="B35" s="79">
        <v>2</v>
      </c>
      <c r="C35" s="80" t="s">
        <v>48</v>
      </c>
      <c r="D35" s="80" t="s">
        <v>76</v>
      </c>
      <c r="E35" s="80">
        <f>'I-Team2'!$C$141</f>
        <v>0</v>
      </c>
      <c r="F35" s="80" t="str">
        <f t="shared" si="3"/>
        <v>2 - CH3 - 0</v>
      </c>
      <c r="G35" s="80">
        <f>'I-Team2'!J141</f>
        <v>0</v>
      </c>
      <c r="H35" s="80">
        <f>'I-Team2'!J142</f>
        <v>0</v>
      </c>
      <c r="I35" s="80">
        <v>0</v>
      </c>
      <c r="J35" s="80">
        <f t="shared" si="4"/>
        <v>0</v>
      </c>
      <c r="K35" s="80">
        <f t="shared" si="5"/>
        <v>0</v>
      </c>
      <c r="L35" s="81">
        <f t="shared" si="6"/>
        <v>0</v>
      </c>
      <c r="M35" s="40"/>
    </row>
    <row r="36" spans="2:13" x14ac:dyDescent="0.25">
      <c r="B36" s="79">
        <v>3</v>
      </c>
      <c r="C36" s="80" t="s">
        <v>39</v>
      </c>
      <c r="D36" s="80" t="s">
        <v>0</v>
      </c>
      <c r="E36" s="80" t="str">
        <f>'I-Team3'!$C$11</f>
        <v>EU</v>
      </c>
      <c r="F36" s="80" t="str">
        <f t="shared" si="3"/>
        <v>3 - EU3 - EU</v>
      </c>
      <c r="G36" s="80">
        <f>'I-Team3'!J11</f>
        <v>50</v>
      </c>
      <c r="H36" s="80">
        <f>'I-Team3'!J12</f>
        <v>1400</v>
      </c>
      <c r="I36" s="80">
        <v>25</v>
      </c>
      <c r="J36" s="80">
        <f t="shared" si="4"/>
        <v>35000</v>
      </c>
      <c r="K36" s="80">
        <f t="shared" si="5"/>
        <v>25</v>
      </c>
      <c r="L36" s="81">
        <f t="shared" si="6"/>
        <v>35000</v>
      </c>
      <c r="M36" s="40"/>
    </row>
    <row r="37" spans="2:13" x14ac:dyDescent="0.25">
      <c r="B37" s="79">
        <v>3</v>
      </c>
      <c r="C37" s="80" t="s">
        <v>39</v>
      </c>
      <c r="D37" s="80" t="s">
        <v>0</v>
      </c>
      <c r="E37" s="80">
        <f>'I-Team3'!$C$16</f>
        <v>0</v>
      </c>
      <c r="F37" s="80" t="str">
        <f t="shared" si="3"/>
        <v>3 - EU3 - 0</v>
      </c>
      <c r="G37" s="80">
        <f>'I-Team3'!J16</f>
        <v>0</v>
      </c>
      <c r="H37" s="80">
        <f>'I-Team3'!J17</f>
        <v>0</v>
      </c>
      <c r="I37" s="80">
        <v>0</v>
      </c>
      <c r="J37" s="80">
        <f t="shared" si="4"/>
        <v>0</v>
      </c>
      <c r="K37" s="80">
        <f t="shared" si="5"/>
        <v>0</v>
      </c>
      <c r="L37" s="81">
        <f t="shared" si="6"/>
        <v>0</v>
      </c>
      <c r="M37" s="40"/>
    </row>
    <row r="38" spans="2:13" x14ac:dyDescent="0.25">
      <c r="B38" s="79">
        <v>3</v>
      </c>
      <c r="C38" s="80" t="s">
        <v>39</v>
      </c>
      <c r="D38" s="80" t="s">
        <v>0</v>
      </c>
      <c r="E38" s="80">
        <f>'I-Team3'!$C$21</f>
        <v>0</v>
      </c>
      <c r="F38" s="80" t="str">
        <f t="shared" si="3"/>
        <v>3 - EU3 - 0</v>
      </c>
      <c r="G38" s="80">
        <f>'I-Team3'!J21</f>
        <v>0</v>
      </c>
      <c r="H38" s="80">
        <f>'I-Team3'!J22</f>
        <v>0</v>
      </c>
      <c r="I38" s="80">
        <v>0</v>
      </c>
      <c r="J38" s="80">
        <f t="shared" si="4"/>
        <v>0</v>
      </c>
      <c r="K38" s="80">
        <f t="shared" si="5"/>
        <v>0</v>
      </c>
      <c r="L38" s="81">
        <f t="shared" si="6"/>
        <v>0</v>
      </c>
      <c r="M38" s="40"/>
    </row>
    <row r="39" spans="2:13" x14ac:dyDescent="0.25">
      <c r="B39" s="79">
        <v>3</v>
      </c>
      <c r="C39" s="80" t="s">
        <v>41</v>
      </c>
      <c r="D39" s="80" t="s">
        <v>1</v>
      </c>
      <c r="E39" s="80" t="str">
        <f>'I-Team3'!$C$51</f>
        <v>NA</v>
      </c>
      <c r="F39" s="80" t="str">
        <f t="shared" si="3"/>
        <v>3 - NA2 - NA</v>
      </c>
      <c r="G39" s="80">
        <f>'I-Team3'!J51</f>
        <v>100</v>
      </c>
      <c r="H39" s="80">
        <f>'I-Team3'!J52</f>
        <v>1300</v>
      </c>
      <c r="I39" s="80">
        <v>100</v>
      </c>
      <c r="J39" s="80">
        <f t="shared" si="4"/>
        <v>130000</v>
      </c>
      <c r="K39" s="80">
        <f t="shared" si="5"/>
        <v>100</v>
      </c>
      <c r="L39" s="81">
        <f t="shared" si="6"/>
        <v>130000</v>
      </c>
      <c r="M39" s="40"/>
    </row>
    <row r="40" spans="2:13" x14ac:dyDescent="0.25">
      <c r="B40" s="79">
        <v>3</v>
      </c>
      <c r="C40" s="80" t="s">
        <v>41</v>
      </c>
      <c r="D40" s="80" t="s">
        <v>1</v>
      </c>
      <c r="E40" s="80" t="str">
        <f>'I-Team3'!$C$56</f>
        <v>EU</v>
      </c>
      <c r="F40" s="80" t="str">
        <f t="shared" si="3"/>
        <v>3 - NA2 - EU</v>
      </c>
      <c r="G40" s="80">
        <f>'I-Team3'!J56</f>
        <v>0</v>
      </c>
      <c r="H40" s="80">
        <f>'I-Team3'!J57</f>
        <v>0</v>
      </c>
      <c r="I40" s="80">
        <v>75</v>
      </c>
      <c r="J40" s="80">
        <f t="shared" si="4"/>
        <v>0</v>
      </c>
      <c r="K40" s="80">
        <f t="shared" si="5"/>
        <v>75</v>
      </c>
      <c r="L40" s="81">
        <f t="shared" si="6"/>
        <v>0</v>
      </c>
      <c r="M40" s="40"/>
    </row>
    <row r="41" spans="2:13" x14ac:dyDescent="0.25">
      <c r="B41" s="79">
        <v>3</v>
      </c>
      <c r="C41" s="80" t="s">
        <v>41</v>
      </c>
      <c r="D41" s="80" t="s">
        <v>1</v>
      </c>
      <c r="E41" s="80">
        <f>'I-Team3'!$C$61</f>
        <v>0</v>
      </c>
      <c r="F41" s="80" t="str">
        <f t="shared" si="3"/>
        <v>3 - NA2 - 0</v>
      </c>
      <c r="G41" s="80">
        <f>'I-Team3'!J61</f>
        <v>0</v>
      </c>
      <c r="H41" s="80">
        <f>'I-Team3'!J62</f>
        <v>0</v>
      </c>
      <c r="I41" s="80">
        <v>0</v>
      </c>
      <c r="J41" s="80">
        <f t="shared" si="4"/>
        <v>0</v>
      </c>
      <c r="K41" s="80">
        <f t="shared" si="5"/>
        <v>0</v>
      </c>
      <c r="L41" s="81">
        <f t="shared" si="6"/>
        <v>0</v>
      </c>
      <c r="M41" s="40"/>
    </row>
    <row r="42" spans="2:13" x14ac:dyDescent="0.25">
      <c r="B42" s="79">
        <v>3</v>
      </c>
      <c r="C42" s="80" t="s">
        <v>45</v>
      </c>
      <c r="D42" s="80" t="s">
        <v>1</v>
      </c>
      <c r="E42" s="80" t="str">
        <f>'I-Team3'!$C$91</f>
        <v>NA</v>
      </c>
      <c r="F42" s="80" t="str">
        <f t="shared" si="3"/>
        <v>3 - NA6 - NA</v>
      </c>
      <c r="G42" s="80">
        <f>'I-Team3'!J91</f>
        <v>50</v>
      </c>
      <c r="H42" s="80">
        <f>'I-Team3'!J92</f>
        <v>1400</v>
      </c>
      <c r="I42" s="80">
        <v>50</v>
      </c>
      <c r="J42" s="80">
        <f t="shared" si="4"/>
        <v>70000</v>
      </c>
      <c r="K42" s="80">
        <f t="shared" si="5"/>
        <v>50</v>
      </c>
      <c r="L42" s="81">
        <f t="shared" si="6"/>
        <v>70000</v>
      </c>
      <c r="M42" s="40"/>
    </row>
    <row r="43" spans="2:13" x14ac:dyDescent="0.25">
      <c r="B43" s="79">
        <v>3</v>
      </c>
      <c r="C43" s="80" t="s">
        <v>45</v>
      </c>
      <c r="D43" s="80" t="s">
        <v>1</v>
      </c>
      <c r="E43" s="80">
        <f>'I-Team3'!$C$96</f>
        <v>0</v>
      </c>
      <c r="F43" s="80" t="str">
        <f t="shared" si="3"/>
        <v>3 - NA6 - 0</v>
      </c>
      <c r="G43" s="80">
        <f>'I-Team3'!J96</f>
        <v>0</v>
      </c>
      <c r="H43" s="80">
        <f>'I-Team3'!J97</f>
        <v>0</v>
      </c>
      <c r="I43" s="80">
        <v>0</v>
      </c>
      <c r="J43" s="80">
        <f t="shared" si="4"/>
        <v>0</v>
      </c>
      <c r="K43" s="80">
        <f t="shared" si="5"/>
        <v>0</v>
      </c>
      <c r="L43" s="81">
        <f t="shared" si="6"/>
        <v>0</v>
      </c>
      <c r="M43" s="40"/>
    </row>
    <row r="44" spans="2:13" x14ac:dyDescent="0.25">
      <c r="B44" s="79">
        <v>3</v>
      </c>
      <c r="C44" s="80" t="s">
        <v>45</v>
      </c>
      <c r="D44" s="80" t="s">
        <v>1</v>
      </c>
      <c r="E44" s="80">
        <f>'I-Team3'!$C$101</f>
        <v>0</v>
      </c>
      <c r="F44" s="80" t="str">
        <f t="shared" si="3"/>
        <v>3 - NA6 - 0</v>
      </c>
      <c r="G44" s="80">
        <f>'I-Team3'!J101</f>
        <v>0</v>
      </c>
      <c r="H44" s="80">
        <f>'I-Team3'!J102</f>
        <v>0</v>
      </c>
      <c r="I44" s="80">
        <v>0</v>
      </c>
      <c r="J44" s="80">
        <f t="shared" si="4"/>
        <v>0</v>
      </c>
      <c r="K44" s="80">
        <f t="shared" si="5"/>
        <v>0</v>
      </c>
      <c r="L44" s="81">
        <f t="shared" si="6"/>
        <v>0</v>
      </c>
      <c r="M44" s="40"/>
    </row>
    <row r="45" spans="2:13" x14ac:dyDescent="0.25">
      <c r="B45" s="79">
        <v>3</v>
      </c>
      <c r="C45" s="80" t="s">
        <v>46</v>
      </c>
      <c r="D45" s="80" t="s">
        <v>76</v>
      </c>
      <c r="E45" s="80" t="str">
        <f>'I-Team3'!$C$131</f>
        <v>CH</v>
      </c>
      <c r="F45" s="80" t="str">
        <f t="shared" si="3"/>
        <v>3 - CH1 - CH</v>
      </c>
      <c r="G45" s="80">
        <f>'I-Team3'!J131</f>
        <v>100</v>
      </c>
      <c r="H45" s="80">
        <f>'I-Team3'!J132</f>
        <v>1100</v>
      </c>
      <c r="I45" s="80">
        <v>100</v>
      </c>
      <c r="J45" s="80">
        <f t="shared" si="4"/>
        <v>110000</v>
      </c>
      <c r="K45" s="80">
        <f t="shared" si="5"/>
        <v>100</v>
      </c>
      <c r="L45" s="81">
        <f t="shared" si="6"/>
        <v>110000</v>
      </c>
    </row>
    <row r="46" spans="2:13" x14ac:dyDescent="0.25">
      <c r="B46" s="79">
        <v>3</v>
      </c>
      <c r="C46" s="80" t="s">
        <v>46</v>
      </c>
      <c r="D46" s="80" t="s">
        <v>76</v>
      </c>
      <c r="E46" s="80">
        <f>'I-Team3'!$C$136</f>
        <v>0</v>
      </c>
      <c r="F46" s="80" t="str">
        <f t="shared" si="3"/>
        <v>3 - CH1 - 0</v>
      </c>
      <c r="G46" s="80">
        <f>'I-Team3'!J136</f>
        <v>0</v>
      </c>
      <c r="H46" s="80">
        <f>'I-Team3'!J137</f>
        <v>0</v>
      </c>
      <c r="I46" s="80">
        <v>0</v>
      </c>
      <c r="J46" s="80">
        <f t="shared" si="4"/>
        <v>0</v>
      </c>
      <c r="K46" s="80">
        <f t="shared" si="5"/>
        <v>0</v>
      </c>
      <c r="L46" s="81">
        <f t="shared" si="6"/>
        <v>0</v>
      </c>
    </row>
    <row r="47" spans="2:13" x14ac:dyDescent="0.25">
      <c r="B47" s="79">
        <v>3</v>
      </c>
      <c r="C47" s="80" t="s">
        <v>46</v>
      </c>
      <c r="D47" s="80" t="s">
        <v>76</v>
      </c>
      <c r="E47" s="80">
        <f>'I-Team3'!$C$141</f>
        <v>0</v>
      </c>
      <c r="F47" s="80" t="str">
        <f t="shared" si="3"/>
        <v>3 - CH1 - 0</v>
      </c>
      <c r="G47" s="80">
        <f>'I-Team3'!J141</f>
        <v>0</v>
      </c>
      <c r="H47" s="80">
        <f>'I-Team3'!J142</f>
        <v>0</v>
      </c>
      <c r="I47" s="80">
        <v>0</v>
      </c>
      <c r="J47" s="80">
        <f t="shared" si="4"/>
        <v>0</v>
      </c>
      <c r="K47" s="80">
        <f t="shared" si="5"/>
        <v>0</v>
      </c>
      <c r="L47" s="81">
        <f t="shared" si="6"/>
        <v>0</v>
      </c>
    </row>
    <row r="48" spans="2:13" x14ac:dyDescent="0.25">
      <c r="B48" s="79">
        <v>4</v>
      </c>
      <c r="C48" s="80" t="s">
        <v>47</v>
      </c>
      <c r="D48" s="80" t="s">
        <v>76</v>
      </c>
      <c r="E48" s="80" t="str">
        <f>'I-Team4'!$C$11</f>
        <v>CH</v>
      </c>
      <c r="F48" s="80" t="str">
        <f t="shared" si="3"/>
        <v>4 - CH2 - CH</v>
      </c>
      <c r="G48" s="80">
        <f>'I-Team4'!J11</f>
        <v>100</v>
      </c>
      <c r="H48" s="80">
        <f>'I-Team4'!J12</f>
        <v>1100</v>
      </c>
      <c r="I48" s="80">
        <v>100</v>
      </c>
      <c r="J48" s="80">
        <f t="shared" si="4"/>
        <v>110000</v>
      </c>
      <c r="K48" s="80">
        <f t="shared" si="5"/>
        <v>100</v>
      </c>
      <c r="L48" s="81">
        <f t="shared" si="6"/>
        <v>110000</v>
      </c>
    </row>
    <row r="49" spans="2:12" x14ac:dyDescent="0.25">
      <c r="B49" s="79">
        <v>4</v>
      </c>
      <c r="C49" s="80" t="s">
        <v>47</v>
      </c>
      <c r="D49" s="80" t="s">
        <v>76</v>
      </c>
      <c r="E49" s="80">
        <f>'I-Team4'!$C$16</f>
        <v>0</v>
      </c>
      <c r="F49" s="80" t="str">
        <f t="shared" si="3"/>
        <v>4 - CH2 - 0</v>
      </c>
      <c r="G49" s="80">
        <f>'I-Team4'!J16</f>
        <v>0</v>
      </c>
      <c r="H49" s="80">
        <f>'I-Team4'!J17</f>
        <v>0</v>
      </c>
      <c r="I49" s="80">
        <v>0</v>
      </c>
      <c r="J49" s="80">
        <f t="shared" si="4"/>
        <v>0</v>
      </c>
      <c r="K49" s="80">
        <f t="shared" si="5"/>
        <v>0</v>
      </c>
      <c r="L49" s="81">
        <f t="shared" si="6"/>
        <v>0</v>
      </c>
    </row>
    <row r="50" spans="2:12" x14ac:dyDescent="0.25">
      <c r="B50" s="79">
        <v>4</v>
      </c>
      <c r="C50" s="80" t="s">
        <v>47</v>
      </c>
      <c r="D50" s="80" t="s">
        <v>76</v>
      </c>
      <c r="E50" s="80">
        <f>'I-Team4'!$C$21</f>
        <v>0</v>
      </c>
      <c r="F50" s="80" t="str">
        <f t="shared" si="3"/>
        <v>4 - CH2 - 0</v>
      </c>
      <c r="G50" s="80">
        <f>'I-Team4'!J21</f>
        <v>0</v>
      </c>
      <c r="H50" s="80">
        <f>'I-Team4'!J22</f>
        <v>0</v>
      </c>
      <c r="I50" s="80">
        <v>0</v>
      </c>
      <c r="J50" s="80">
        <f t="shared" si="4"/>
        <v>0</v>
      </c>
      <c r="K50" s="80">
        <f t="shared" si="5"/>
        <v>0</v>
      </c>
      <c r="L50" s="81">
        <f t="shared" si="6"/>
        <v>0</v>
      </c>
    </row>
    <row r="51" spans="2:12" x14ac:dyDescent="0.25">
      <c r="B51" s="79">
        <v>4</v>
      </c>
      <c r="C51" s="80" t="s">
        <v>49</v>
      </c>
      <c r="D51" s="80" t="s">
        <v>76</v>
      </c>
      <c r="E51" s="80" t="str">
        <f>'I-Team4'!$C$51</f>
        <v>CH</v>
      </c>
      <c r="F51" s="80" t="str">
        <f t="shared" si="3"/>
        <v>4 - CH4 - CH</v>
      </c>
      <c r="G51" s="80">
        <f>'I-Team4'!J51</f>
        <v>50</v>
      </c>
      <c r="H51" s="80">
        <f>'I-Team4'!J52</f>
        <v>1100</v>
      </c>
      <c r="I51" s="80">
        <v>50</v>
      </c>
      <c r="J51" s="80">
        <f t="shared" si="4"/>
        <v>55000</v>
      </c>
      <c r="K51" s="80">
        <f t="shared" si="5"/>
        <v>50</v>
      </c>
      <c r="L51" s="81">
        <f t="shared" si="6"/>
        <v>55000</v>
      </c>
    </row>
    <row r="52" spans="2:12" x14ac:dyDescent="0.25">
      <c r="B52" s="79">
        <v>4</v>
      </c>
      <c r="C52" s="80" t="s">
        <v>49</v>
      </c>
      <c r="D52" s="80" t="s">
        <v>76</v>
      </c>
      <c r="E52" s="80" t="str">
        <f>'I-Team4'!$C$56</f>
        <v>NA</v>
      </c>
      <c r="F52" s="80" t="str">
        <f t="shared" si="3"/>
        <v>4 - CH4 - NA</v>
      </c>
      <c r="G52" s="80">
        <f>'I-Team4'!J56</f>
        <v>0</v>
      </c>
      <c r="H52" s="80">
        <f>'I-Team4'!J57</f>
        <v>0</v>
      </c>
      <c r="I52" s="80">
        <v>0</v>
      </c>
      <c r="J52" s="80">
        <f t="shared" si="4"/>
        <v>0</v>
      </c>
      <c r="K52" s="80">
        <f t="shared" si="5"/>
        <v>0</v>
      </c>
      <c r="L52" s="81">
        <f t="shared" si="6"/>
        <v>0</v>
      </c>
    </row>
    <row r="53" spans="2:12" x14ac:dyDescent="0.25">
      <c r="B53" s="79">
        <v>4</v>
      </c>
      <c r="C53" s="80" t="s">
        <v>49</v>
      </c>
      <c r="D53" s="80" t="s">
        <v>76</v>
      </c>
      <c r="E53" s="80">
        <f>'I-Team4'!$C$61</f>
        <v>0</v>
      </c>
      <c r="F53" s="80" t="str">
        <f t="shared" si="3"/>
        <v>4 - CH4 - 0</v>
      </c>
      <c r="G53" s="80">
        <f>'I-Team4'!J61</f>
        <v>0</v>
      </c>
      <c r="H53" s="80">
        <f>'I-Team4'!J62</f>
        <v>0</v>
      </c>
      <c r="I53" s="80">
        <v>0</v>
      </c>
      <c r="J53" s="80">
        <f t="shared" si="4"/>
        <v>0</v>
      </c>
      <c r="K53" s="80">
        <f t="shared" si="5"/>
        <v>0</v>
      </c>
      <c r="L53" s="81">
        <f t="shared" si="6"/>
        <v>0</v>
      </c>
    </row>
    <row r="54" spans="2:12" x14ac:dyDescent="0.25">
      <c r="B54" s="79">
        <v>4</v>
      </c>
      <c r="C54" s="80" t="s">
        <v>87</v>
      </c>
      <c r="D54" s="80" t="s">
        <v>76</v>
      </c>
      <c r="E54" s="80" t="str">
        <f>'I-Team4'!$C$91</f>
        <v>EU</v>
      </c>
      <c r="F54" s="80" t="str">
        <f t="shared" si="3"/>
        <v>4 - CH6 - EU</v>
      </c>
      <c r="G54" s="80">
        <f>'I-Team4'!J91</f>
        <v>0</v>
      </c>
      <c r="H54" s="80">
        <f>'I-Team4'!J92</f>
        <v>0</v>
      </c>
      <c r="I54" s="80">
        <v>0</v>
      </c>
      <c r="J54" s="80">
        <f t="shared" si="4"/>
        <v>0</v>
      </c>
      <c r="K54" s="80">
        <f t="shared" si="5"/>
        <v>0</v>
      </c>
      <c r="L54" s="81">
        <f t="shared" si="6"/>
        <v>0</v>
      </c>
    </row>
    <row r="55" spans="2:12" x14ac:dyDescent="0.25">
      <c r="B55" s="79">
        <v>4</v>
      </c>
      <c r="C55" s="80" t="s">
        <v>87</v>
      </c>
      <c r="D55" s="80" t="s">
        <v>76</v>
      </c>
      <c r="E55" s="80" t="str">
        <f>'I-Team4'!$C$96</f>
        <v>NA</v>
      </c>
      <c r="F55" s="80" t="str">
        <f t="shared" si="3"/>
        <v>4 - CH6 - NA</v>
      </c>
      <c r="G55" s="80">
        <f>'I-Team4'!J96</f>
        <v>0</v>
      </c>
      <c r="H55" s="80">
        <f>'I-Team4'!J97</f>
        <v>0</v>
      </c>
      <c r="I55" s="80">
        <v>0</v>
      </c>
      <c r="J55" s="80">
        <f t="shared" si="4"/>
        <v>0</v>
      </c>
      <c r="K55" s="80">
        <f t="shared" si="5"/>
        <v>0</v>
      </c>
      <c r="L55" s="81">
        <f t="shared" si="6"/>
        <v>0</v>
      </c>
    </row>
    <row r="56" spans="2:12" ht="15.75" thickBot="1" x14ac:dyDescent="0.3">
      <c r="B56" s="82">
        <v>4</v>
      </c>
      <c r="C56" s="83" t="s">
        <v>87</v>
      </c>
      <c r="D56" s="83" t="s">
        <v>76</v>
      </c>
      <c r="E56" s="83">
        <f>'I-Team4'!$C$101</f>
        <v>0</v>
      </c>
      <c r="F56" s="83" t="str">
        <f t="shared" si="3"/>
        <v>4 - CH6 - 0</v>
      </c>
      <c r="G56" s="83">
        <f>'I-Team4'!J101</f>
        <v>0</v>
      </c>
      <c r="H56" s="83">
        <f>'I-Team4'!J102</f>
        <v>0</v>
      </c>
      <c r="I56" s="83">
        <v>0</v>
      </c>
      <c r="J56" s="83">
        <f t="shared" si="4"/>
        <v>0</v>
      </c>
      <c r="K56" s="80">
        <f t="shared" si="5"/>
        <v>0</v>
      </c>
      <c r="L56" s="81">
        <f t="shared" si="6"/>
        <v>0</v>
      </c>
    </row>
    <row r="58" spans="2:12" x14ac:dyDescent="0.25">
      <c r="B58" t="s">
        <v>149</v>
      </c>
      <c r="C58" t="s">
        <v>150</v>
      </c>
    </row>
    <row r="59" spans="2:12" x14ac:dyDescent="0.25">
      <c r="B59" t="s">
        <v>151</v>
      </c>
      <c r="C59" t="s">
        <v>153</v>
      </c>
    </row>
    <row r="60" spans="2:12" x14ac:dyDescent="0.25">
      <c r="B60" t="s">
        <v>152</v>
      </c>
      <c r="C60" t="s">
        <v>161</v>
      </c>
    </row>
    <row r="62" spans="2:12" ht="15.75" thickBot="1" x14ac:dyDescent="0.3">
      <c r="B62" t="s">
        <v>159</v>
      </c>
    </row>
    <row r="63" spans="2:12" x14ac:dyDescent="0.25">
      <c r="B63" s="72" t="s">
        <v>116</v>
      </c>
      <c r="C63" s="73" t="s">
        <v>117</v>
      </c>
      <c r="D63" s="73" t="s">
        <v>6</v>
      </c>
      <c r="E63" s="73" t="s">
        <v>118</v>
      </c>
      <c r="F63" s="74" t="s">
        <v>118</v>
      </c>
    </row>
    <row r="64" spans="2:12" x14ac:dyDescent="0.25">
      <c r="B64" s="66" t="s">
        <v>121</v>
      </c>
      <c r="C64" s="67" t="e">
        <f>VLOOKUP(B64,$F$12:$I$56,2,FALSE)</f>
        <v>#N/A</v>
      </c>
      <c r="D64" s="67" t="e">
        <f>VLOOKUP(B64,$F$12:$I$56,3,FALSE)</f>
        <v>#N/A</v>
      </c>
      <c r="E64" s="67" t="e">
        <f>VLOOKUP(B64,$F$12:$K$56,6,FALSE)</f>
        <v>#N/A</v>
      </c>
      <c r="F64" s="68" t="e">
        <v>#N/A</v>
      </c>
    </row>
    <row r="65" spans="2:6" x14ac:dyDescent="0.25">
      <c r="B65" s="66" t="s">
        <v>122</v>
      </c>
      <c r="C65" s="67" t="e">
        <f t="shared" ref="C65:C108" si="7">VLOOKUP(B65,$F$12:$I$56,2,FALSE)</f>
        <v>#N/A</v>
      </c>
      <c r="D65" s="67" t="e">
        <f t="shared" ref="D65:D108" si="8">VLOOKUP(B65,$F$12:$I$56,3,FALSE)</f>
        <v>#N/A</v>
      </c>
      <c r="E65" s="67" t="e">
        <f t="shared" ref="E65:E108" si="9">VLOOKUP(B65,$F$12:$K$56,6,FALSE)</f>
        <v>#N/A</v>
      </c>
      <c r="F65" s="68" t="e">
        <v>#N/A</v>
      </c>
    </row>
    <row r="66" spans="2:6" x14ac:dyDescent="0.25">
      <c r="B66" s="66" t="s">
        <v>101</v>
      </c>
      <c r="C66" s="67">
        <f t="shared" si="7"/>
        <v>0</v>
      </c>
      <c r="D66" s="67">
        <f t="shared" si="8"/>
        <v>0</v>
      </c>
      <c r="E66" s="67">
        <f t="shared" si="9"/>
        <v>0</v>
      </c>
      <c r="F66" s="68">
        <v>0</v>
      </c>
    </row>
    <row r="67" spans="2:6" x14ac:dyDescent="0.25">
      <c r="B67" s="66" t="s">
        <v>105</v>
      </c>
      <c r="C67" s="67">
        <f t="shared" si="7"/>
        <v>100</v>
      </c>
      <c r="D67" s="67">
        <f t="shared" si="8"/>
        <v>1400</v>
      </c>
      <c r="E67" s="67">
        <f t="shared" si="9"/>
        <v>100</v>
      </c>
      <c r="F67" s="68">
        <v>100</v>
      </c>
    </row>
    <row r="68" spans="2:6" x14ac:dyDescent="0.25">
      <c r="B68" s="66" t="s">
        <v>123</v>
      </c>
      <c r="C68" s="67">
        <f t="shared" si="7"/>
        <v>0</v>
      </c>
      <c r="D68" s="67">
        <f t="shared" si="8"/>
        <v>0</v>
      </c>
      <c r="E68" s="67">
        <f t="shared" si="9"/>
        <v>0</v>
      </c>
      <c r="F68" s="68" t="e">
        <v>#N/A</v>
      </c>
    </row>
    <row r="69" spans="2:6" x14ac:dyDescent="0.25">
      <c r="B69" s="66" t="s">
        <v>124</v>
      </c>
      <c r="C69" s="67" t="e">
        <f t="shared" si="7"/>
        <v>#N/A</v>
      </c>
      <c r="D69" s="67" t="e">
        <f t="shared" si="8"/>
        <v>#N/A</v>
      </c>
      <c r="E69" s="67" t="e">
        <f t="shared" si="9"/>
        <v>#N/A</v>
      </c>
      <c r="F69" s="68" t="e">
        <v>#N/A</v>
      </c>
    </row>
    <row r="70" spans="2:6" x14ac:dyDescent="0.25">
      <c r="B70" s="66" t="s">
        <v>98</v>
      </c>
      <c r="C70" s="67">
        <f t="shared" si="7"/>
        <v>0</v>
      </c>
      <c r="D70" s="67">
        <f t="shared" si="8"/>
        <v>0</v>
      </c>
      <c r="E70" s="67">
        <f t="shared" si="9"/>
        <v>0</v>
      </c>
      <c r="F70" s="68">
        <v>0</v>
      </c>
    </row>
    <row r="71" spans="2:6" x14ac:dyDescent="0.25">
      <c r="B71" s="66" t="s">
        <v>114</v>
      </c>
      <c r="C71" s="67">
        <f t="shared" si="7"/>
        <v>100</v>
      </c>
      <c r="D71" s="67">
        <f t="shared" si="8"/>
        <v>1400</v>
      </c>
      <c r="E71" s="67">
        <f t="shared" si="9"/>
        <v>100</v>
      </c>
      <c r="F71" s="68">
        <v>100</v>
      </c>
    </row>
    <row r="72" spans="2:6" x14ac:dyDescent="0.25">
      <c r="B72" s="66" t="s">
        <v>125</v>
      </c>
      <c r="C72" s="67" t="e">
        <f t="shared" si="7"/>
        <v>#N/A</v>
      </c>
      <c r="D72" s="67" t="e">
        <f t="shared" si="8"/>
        <v>#N/A</v>
      </c>
      <c r="E72" s="67" t="e">
        <f t="shared" si="9"/>
        <v>#N/A</v>
      </c>
      <c r="F72" s="68" t="e">
        <v>#N/A</v>
      </c>
    </row>
    <row r="73" spans="2:6" x14ac:dyDescent="0.25">
      <c r="B73" s="66" t="s">
        <v>126</v>
      </c>
      <c r="C73" s="67">
        <f t="shared" si="7"/>
        <v>0</v>
      </c>
      <c r="D73" s="67">
        <f t="shared" si="8"/>
        <v>0</v>
      </c>
      <c r="E73" s="67">
        <f t="shared" si="9"/>
        <v>0</v>
      </c>
      <c r="F73" s="68">
        <v>0</v>
      </c>
    </row>
    <row r="74" spans="2:6" x14ac:dyDescent="0.25">
      <c r="B74" s="66" t="s">
        <v>115</v>
      </c>
      <c r="C74" s="67">
        <f t="shared" si="7"/>
        <v>100</v>
      </c>
      <c r="D74" s="67">
        <f t="shared" si="8"/>
        <v>1400</v>
      </c>
      <c r="E74" s="67">
        <f t="shared" si="9"/>
        <v>100</v>
      </c>
      <c r="F74" s="68">
        <v>100</v>
      </c>
    </row>
    <row r="75" spans="2:6" x14ac:dyDescent="0.25">
      <c r="B75" s="66" t="s">
        <v>127</v>
      </c>
      <c r="C75" s="67" t="e">
        <f t="shared" si="7"/>
        <v>#N/A</v>
      </c>
      <c r="D75" s="67" t="e">
        <f t="shared" si="8"/>
        <v>#N/A</v>
      </c>
      <c r="E75" s="67" t="e">
        <f t="shared" si="9"/>
        <v>#N/A</v>
      </c>
      <c r="F75" s="68" t="e">
        <v>#N/A</v>
      </c>
    </row>
    <row r="76" spans="2:6" x14ac:dyDescent="0.25">
      <c r="B76" s="66" t="s">
        <v>128</v>
      </c>
      <c r="C76" s="67" t="e">
        <f t="shared" si="7"/>
        <v>#N/A</v>
      </c>
      <c r="D76" s="67" t="e">
        <f t="shared" si="8"/>
        <v>#N/A</v>
      </c>
      <c r="E76" s="67" t="e">
        <f t="shared" si="9"/>
        <v>#N/A</v>
      </c>
      <c r="F76" s="68" t="e">
        <v>#N/A</v>
      </c>
    </row>
    <row r="77" spans="2:6" x14ac:dyDescent="0.25">
      <c r="B77" s="66" t="s">
        <v>129</v>
      </c>
      <c r="C77" s="67">
        <f t="shared" si="7"/>
        <v>50</v>
      </c>
      <c r="D77" s="67">
        <f t="shared" si="8"/>
        <v>1400</v>
      </c>
      <c r="E77" s="67">
        <f t="shared" si="9"/>
        <v>0</v>
      </c>
      <c r="F77" s="68">
        <v>0</v>
      </c>
    </row>
    <row r="78" spans="2:6" x14ac:dyDescent="0.25">
      <c r="B78" s="66" t="s">
        <v>103</v>
      </c>
      <c r="C78" s="67">
        <f t="shared" si="7"/>
        <v>50</v>
      </c>
      <c r="D78" s="67">
        <f t="shared" si="8"/>
        <v>1100</v>
      </c>
      <c r="E78" s="67">
        <f t="shared" si="9"/>
        <v>50</v>
      </c>
      <c r="F78" s="68">
        <v>50</v>
      </c>
    </row>
    <row r="79" spans="2:6" x14ac:dyDescent="0.25">
      <c r="B79" s="66" t="s">
        <v>106</v>
      </c>
      <c r="C79" s="67">
        <f t="shared" si="7"/>
        <v>150</v>
      </c>
      <c r="D79" s="67">
        <f t="shared" si="8"/>
        <v>1200</v>
      </c>
      <c r="E79" s="67">
        <f t="shared" si="9"/>
        <v>150</v>
      </c>
      <c r="F79" s="68">
        <v>150</v>
      </c>
    </row>
    <row r="80" spans="2:6" x14ac:dyDescent="0.25">
      <c r="B80" s="66" t="s">
        <v>130</v>
      </c>
      <c r="C80" s="67" t="e">
        <f t="shared" si="7"/>
        <v>#N/A</v>
      </c>
      <c r="D80" s="67" t="e">
        <f t="shared" si="8"/>
        <v>#N/A</v>
      </c>
      <c r="E80" s="67" t="e">
        <f t="shared" si="9"/>
        <v>#N/A</v>
      </c>
      <c r="F80" s="68" t="e">
        <v>#N/A</v>
      </c>
    </row>
    <row r="81" spans="2:6" x14ac:dyDescent="0.25">
      <c r="B81" s="66" t="s">
        <v>131</v>
      </c>
      <c r="C81" s="67" t="e">
        <f t="shared" si="7"/>
        <v>#N/A</v>
      </c>
      <c r="D81" s="67" t="e">
        <f t="shared" si="8"/>
        <v>#N/A</v>
      </c>
      <c r="E81" s="67" t="e">
        <f t="shared" si="9"/>
        <v>#N/A</v>
      </c>
      <c r="F81" s="68" t="e">
        <v>#N/A</v>
      </c>
    </row>
    <row r="82" spans="2:6" x14ac:dyDescent="0.25">
      <c r="B82" s="66" t="s">
        <v>132</v>
      </c>
      <c r="C82" s="67">
        <f t="shared" si="7"/>
        <v>50</v>
      </c>
      <c r="D82" s="67">
        <f t="shared" si="8"/>
        <v>1350</v>
      </c>
      <c r="E82" s="67">
        <f t="shared" si="9"/>
        <v>50</v>
      </c>
      <c r="F82" s="68">
        <v>50</v>
      </c>
    </row>
    <row r="83" spans="2:6" x14ac:dyDescent="0.25">
      <c r="B83" s="66" t="s">
        <v>113</v>
      </c>
      <c r="C83" s="67">
        <f t="shared" si="7"/>
        <v>100</v>
      </c>
      <c r="D83" s="67">
        <f t="shared" si="8"/>
        <v>1400</v>
      </c>
      <c r="E83" s="67">
        <f t="shared" si="9"/>
        <v>100</v>
      </c>
      <c r="F83" s="68">
        <v>100</v>
      </c>
    </row>
    <row r="84" spans="2:6" x14ac:dyDescent="0.25">
      <c r="B84" s="66" t="s">
        <v>133</v>
      </c>
      <c r="C84" s="67" t="e">
        <f t="shared" si="7"/>
        <v>#N/A</v>
      </c>
      <c r="D84" s="67" t="e">
        <f t="shared" si="8"/>
        <v>#N/A</v>
      </c>
      <c r="E84" s="67" t="e">
        <f t="shared" si="9"/>
        <v>#N/A</v>
      </c>
      <c r="F84" s="68" t="e">
        <v>#N/A</v>
      </c>
    </row>
    <row r="85" spans="2:6" x14ac:dyDescent="0.25">
      <c r="B85" s="66" t="s">
        <v>107</v>
      </c>
      <c r="C85" s="67">
        <f t="shared" si="7"/>
        <v>0</v>
      </c>
      <c r="D85" s="67">
        <f t="shared" si="8"/>
        <v>0</v>
      </c>
      <c r="E85" s="67">
        <f t="shared" si="9"/>
        <v>0</v>
      </c>
      <c r="F85" s="68">
        <v>0</v>
      </c>
    </row>
    <row r="86" spans="2:6" x14ac:dyDescent="0.25">
      <c r="B86" s="66" t="s">
        <v>109</v>
      </c>
      <c r="C86" s="67">
        <f t="shared" si="7"/>
        <v>50</v>
      </c>
      <c r="D86" s="67">
        <f t="shared" si="8"/>
        <v>1300</v>
      </c>
      <c r="E86" s="67">
        <f t="shared" si="9"/>
        <v>50</v>
      </c>
      <c r="F86" s="68">
        <v>50</v>
      </c>
    </row>
    <row r="87" spans="2:6" x14ac:dyDescent="0.25">
      <c r="B87" s="66" t="s">
        <v>134</v>
      </c>
      <c r="C87" s="67" t="e">
        <f t="shared" si="7"/>
        <v>#N/A</v>
      </c>
      <c r="D87" s="67" t="e">
        <f t="shared" si="8"/>
        <v>#N/A</v>
      </c>
      <c r="E87" s="67" t="e">
        <f t="shared" si="9"/>
        <v>#N/A</v>
      </c>
      <c r="F87" s="68" t="e">
        <v>#N/A</v>
      </c>
    </row>
    <row r="88" spans="2:6" x14ac:dyDescent="0.25">
      <c r="B88" s="66" t="s">
        <v>135</v>
      </c>
      <c r="C88" s="67" t="e">
        <f t="shared" si="7"/>
        <v>#N/A</v>
      </c>
      <c r="D88" s="67" t="e">
        <f t="shared" si="8"/>
        <v>#N/A</v>
      </c>
      <c r="E88" s="67" t="e">
        <f t="shared" si="9"/>
        <v>#N/A</v>
      </c>
      <c r="F88" s="68" t="e">
        <v>#N/A</v>
      </c>
    </row>
    <row r="89" spans="2:6" x14ac:dyDescent="0.25">
      <c r="B89" s="66" t="s">
        <v>136</v>
      </c>
      <c r="C89" s="67" t="e">
        <f t="shared" si="7"/>
        <v>#N/A</v>
      </c>
      <c r="D89" s="67" t="e">
        <f t="shared" si="8"/>
        <v>#N/A</v>
      </c>
      <c r="E89" s="67" t="e">
        <f t="shared" si="9"/>
        <v>#N/A</v>
      </c>
      <c r="F89" s="68" t="e">
        <v>#N/A</v>
      </c>
    </row>
    <row r="90" spans="2:6" x14ac:dyDescent="0.25">
      <c r="B90" s="66" t="s">
        <v>99</v>
      </c>
      <c r="C90" s="67">
        <f t="shared" si="7"/>
        <v>100</v>
      </c>
      <c r="D90" s="67">
        <f t="shared" si="8"/>
        <v>1100</v>
      </c>
      <c r="E90" s="67">
        <f t="shared" si="9"/>
        <v>100</v>
      </c>
      <c r="F90" s="68">
        <v>100</v>
      </c>
    </row>
    <row r="91" spans="2:6" x14ac:dyDescent="0.25">
      <c r="B91" s="66" t="s">
        <v>108</v>
      </c>
      <c r="C91" s="67">
        <f t="shared" si="7"/>
        <v>50</v>
      </c>
      <c r="D91" s="67">
        <f t="shared" si="8"/>
        <v>1400</v>
      </c>
      <c r="E91" s="67">
        <f t="shared" si="9"/>
        <v>25</v>
      </c>
      <c r="F91" s="68">
        <v>25</v>
      </c>
    </row>
    <row r="92" spans="2:6" x14ac:dyDescent="0.25">
      <c r="B92" s="66" t="s">
        <v>137</v>
      </c>
      <c r="C92" s="67" t="e">
        <f t="shared" si="7"/>
        <v>#N/A</v>
      </c>
      <c r="D92" s="67" t="e">
        <f t="shared" si="8"/>
        <v>#N/A</v>
      </c>
      <c r="E92" s="67" t="e">
        <f t="shared" si="9"/>
        <v>#N/A</v>
      </c>
      <c r="F92" s="68" t="e">
        <v>#N/A</v>
      </c>
    </row>
    <row r="93" spans="2:6" x14ac:dyDescent="0.25">
      <c r="B93" s="66" t="s">
        <v>138</v>
      </c>
      <c r="C93" s="67" t="e">
        <f t="shared" si="7"/>
        <v>#N/A</v>
      </c>
      <c r="D93" s="67" t="e">
        <f t="shared" si="8"/>
        <v>#N/A</v>
      </c>
      <c r="E93" s="67" t="e">
        <f t="shared" si="9"/>
        <v>#N/A</v>
      </c>
      <c r="F93" s="68" t="e">
        <v>#N/A</v>
      </c>
    </row>
    <row r="94" spans="2:6" x14ac:dyDescent="0.25">
      <c r="B94" s="66" t="s">
        <v>139</v>
      </c>
      <c r="C94" s="67">
        <f t="shared" si="7"/>
        <v>0</v>
      </c>
      <c r="D94" s="67">
        <f t="shared" si="8"/>
        <v>0</v>
      </c>
      <c r="E94" s="67">
        <f t="shared" si="9"/>
        <v>75</v>
      </c>
      <c r="F94" s="68">
        <v>75</v>
      </c>
    </row>
    <row r="95" spans="2:6" x14ac:dyDescent="0.25">
      <c r="B95" s="66" t="s">
        <v>110</v>
      </c>
      <c r="C95" s="67">
        <f t="shared" si="7"/>
        <v>100</v>
      </c>
      <c r="D95" s="67">
        <f t="shared" si="8"/>
        <v>1300</v>
      </c>
      <c r="E95" s="67">
        <f t="shared" si="9"/>
        <v>100</v>
      </c>
      <c r="F95" s="68">
        <v>100</v>
      </c>
    </row>
    <row r="96" spans="2:6" x14ac:dyDescent="0.25">
      <c r="B96" s="66" t="s">
        <v>140</v>
      </c>
      <c r="C96" s="67" t="e">
        <f t="shared" si="7"/>
        <v>#N/A</v>
      </c>
      <c r="D96" s="67" t="e">
        <f t="shared" si="8"/>
        <v>#N/A</v>
      </c>
      <c r="E96" s="67" t="e">
        <f t="shared" si="9"/>
        <v>#N/A</v>
      </c>
      <c r="F96" s="68" t="e">
        <v>#N/A</v>
      </c>
    </row>
    <row r="97" spans="2:6" x14ac:dyDescent="0.25">
      <c r="B97" s="66" t="s">
        <v>141</v>
      </c>
      <c r="C97" s="67" t="e">
        <f t="shared" si="7"/>
        <v>#N/A</v>
      </c>
      <c r="D97" s="67" t="e">
        <f t="shared" si="8"/>
        <v>#N/A</v>
      </c>
      <c r="E97" s="67" t="e">
        <f t="shared" si="9"/>
        <v>#N/A</v>
      </c>
      <c r="F97" s="68" t="e">
        <v>#N/A</v>
      </c>
    </row>
    <row r="98" spans="2:6" x14ac:dyDescent="0.25">
      <c r="B98" s="66" t="s">
        <v>111</v>
      </c>
      <c r="C98" s="67">
        <f t="shared" si="7"/>
        <v>50</v>
      </c>
      <c r="D98" s="67">
        <f t="shared" si="8"/>
        <v>1400</v>
      </c>
      <c r="E98" s="67">
        <f t="shared" si="9"/>
        <v>50</v>
      </c>
      <c r="F98" s="68">
        <v>50</v>
      </c>
    </row>
    <row r="99" spans="2:6" x14ac:dyDescent="0.25">
      <c r="B99" s="66" t="s">
        <v>142</v>
      </c>
      <c r="C99" s="67" t="e">
        <f t="shared" si="7"/>
        <v>#N/A</v>
      </c>
      <c r="D99" s="67" t="e">
        <f t="shared" si="8"/>
        <v>#N/A</v>
      </c>
      <c r="E99" s="67" t="e">
        <f t="shared" si="9"/>
        <v>#N/A</v>
      </c>
      <c r="F99" s="68" t="e">
        <v>#N/A</v>
      </c>
    </row>
    <row r="100" spans="2:6" x14ac:dyDescent="0.25">
      <c r="B100" s="66" t="s">
        <v>143</v>
      </c>
      <c r="C100" s="67" t="e">
        <f t="shared" si="7"/>
        <v>#N/A</v>
      </c>
      <c r="D100" s="67" t="e">
        <f t="shared" si="8"/>
        <v>#N/A</v>
      </c>
      <c r="E100" s="67" t="e">
        <f t="shared" si="9"/>
        <v>#N/A</v>
      </c>
      <c r="F100" s="68" t="e">
        <v>#N/A</v>
      </c>
    </row>
    <row r="101" spans="2:6" x14ac:dyDescent="0.25">
      <c r="B101" s="66" t="s">
        <v>144</v>
      </c>
      <c r="C101" s="67" t="e">
        <f t="shared" si="7"/>
        <v>#N/A</v>
      </c>
      <c r="D101" s="67" t="e">
        <f t="shared" si="8"/>
        <v>#N/A</v>
      </c>
      <c r="E101" s="67" t="e">
        <f t="shared" si="9"/>
        <v>#N/A</v>
      </c>
      <c r="F101" s="68" t="e">
        <v>#N/A</v>
      </c>
    </row>
    <row r="102" spans="2:6" x14ac:dyDescent="0.25">
      <c r="B102" s="66" t="s">
        <v>100</v>
      </c>
      <c r="C102" s="67">
        <f t="shared" si="7"/>
        <v>100</v>
      </c>
      <c r="D102" s="67">
        <f t="shared" si="8"/>
        <v>1100</v>
      </c>
      <c r="E102" s="67">
        <f t="shared" si="9"/>
        <v>100</v>
      </c>
      <c r="F102" s="68">
        <v>100</v>
      </c>
    </row>
    <row r="103" spans="2:6" x14ac:dyDescent="0.25">
      <c r="B103" s="66" t="s">
        <v>145</v>
      </c>
      <c r="C103" s="67" t="e">
        <f t="shared" si="7"/>
        <v>#N/A</v>
      </c>
      <c r="D103" s="67" t="e">
        <f t="shared" si="8"/>
        <v>#N/A</v>
      </c>
      <c r="E103" s="67" t="e">
        <f t="shared" si="9"/>
        <v>#N/A</v>
      </c>
      <c r="F103" s="68" t="e">
        <v>#N/A</v>
      </c>
    </row>
    <row r="104" spans="2:6" x14ac:dyDescent="0.25">
      <c r="B104" s="66" t="s">
        <v>146</v>
      </c>
      <c r="C104" s="67">
        <f t="shared" si="7"/>
        <v>0</v>
      </c>
      <c r="D104" s="67">
        <f t="shared" si="8"/>
        <v>0</v>
      </c>
      <c r="E104" s="67">
        <f t="shared" si="9"/>
        <v>0</v>
      </c>
      <c r="F104" s="68" t="e">
        <v>#N/A</v>
      </c>
    </row>
    <row r="105" spans="2:6" x14ac:dyDescent="0.25">
      <c r="B105" s="66" t="s">
        <v>102</v>
      </c>
      <c r="C105" s="67">
        <f t="shared" si="7"/>
        <v>50</v>
      </c>
      <c r="D105" s="67">
        <f t="shared" si="8"/>
        <v>1100</v>
      </c>
      <c r="E105" s="67">
        <f t="shared" si="9"/>
        <v>50</v>
      </c>
      <c r="F105" s="68">
        <v>50</v>
      </c>
    </row>
    <row r="106" spans="2:6" x14ac:dyDescent="0.25">
      <c r="B106" s="66" t="s">
        <v>104</v>
      </c>
      <c r="C106" s="67">
        <f t="shared" si="7"/>
        <v>0</v>
      </c>
      <c r="D106" s="67">
        <f t="shared" si="8"/>
        <v>0</v>
      </c>
      <c r="E106" s="67">
        <f t="shared" si="9"/>
        <v>0</v>
      </c>
      <c r="F106" s="68">
        <v>0</v>
      </c>
    </row>
    <row r="107" spans="2:6" x14ac:dyDescent="0.25">
      <c r="B107" s="66" t="s">
        <v>112</v>
      </c>
      <c r="C107" s="67">
        <f t="shared" si="7"/>
        <v>0</v>
      </c>
      <c r="D107" s="67">
        <f t="shared" si="8"/>
        <v>0</v>
      </c>
      <c r="E107" s="67">
        <f t="shared" si="9"/>
        <v>0</v>
      </c>
      <c r="F107" s="68">
        <v>0</v>
      </c>
    </row>
    <row r="108" spans="2:6" ht="15.75" thickBot="1" x14ac:dyDescent="0.3">
      <c r="B108" s="69" t="s">
        <v>147</v>
      </c>
      <c r="C108" s="67" t="e">
        <f t="shared" si="7"/>
        <v>#N/A</v>
      </c>
      <c r="D108" s="67" t="e">
        <f t="shared" si="8"/>
        <v>#N/A</v>
      </c>
      <c r="E108" s="67" t="e">
        <f t="shared" si="9"/>
        <v>#N/A</v>
      </c>
      <c r="F108" s="71" t="e">
        <v>#N/A</v>
      </c>
    </row>
    <row r="111" spans="2:6" ht="15.75" thickBot="1" x14ac:dyDescent="0.3">
      <c r="B111" s="88" t="s">
        <v>160</v>
      </c>
    </row>
    <row r="112" spans="2:6" x14ac:dyDescent="0.25">
      <c r="B112" s="85" t="s">
        <v>71</v>
      </c>
      <c r="C112" s="86" t="s">
        <v>4</v>
      </c>
      <c r="D112" s="86" t="s">
        <v>163</v>
      </c>
      <c r="E112" s="86" t="s">
        <v>164</v>
      </c>
      <c r="F112" s="87" t="s">
        <v>165</v>
      </c>
    </row>
    <row r="113" spans="2:6" x14ac:dyDescent="0.25">
      <c r="B113" s="50" t="s">
        <v>37</v>
      </c>
      <c r="C113" s="36">
        <f>'I-Team1'!J6*'I-Team1'!J27</f>
        <v>150</v>
      </c>
      <c r="D113" s="13">
        <f>SUMIF($C$12:$C$56,B113,$I$12:$I$56)</f>
        <v>100</v>
      </c>
      <c r="E113" s="13">
        <f>SUMIF($C$12:$C$56,B113,$K$12:$K$56)</f>
        <v>100</v>
      </c>
      <c r="F113" s="51">
        <f>IF(D113&gt;C113,D113-C113,0)</f>
        <v>0</v>
      </c>
    </row>
    <row r="114" spans="2:6" x14ac:dyDescent="0.25">
      <c r="B114" s="50" t="s">
        <v>38</v>
      </c>
      <c r="C114" s="36">
        <f>+'I-Team2'!J6*'I-Team2'!J27</f>
        <v>150</v>
      </c>
      <c r="D114" s="13">
        <f t="shared" ref="D114:D127" si="10">SUMIF($C$12:$C$56,B114,$I$12:$I$56)</f>
        <v>150</v>
      </c>
      <c r="E114" s="13">
        <f t="shared" ref="E114:E127" si="11">SUMIF($C$12:$C$56,B114,$K$12:$K$56)</f>
        <v>150</v>
      </c>
      <c r="F114" s="51">
        <f t="shared" ref="F114:F127" si="12">IF(D114&gt;C114,D114-C114,0)</f>
        <v>0</v>
      </c>
    </row>
    <row r="115" spans="2:6" x14ac:dyDescent="0.25">
      <c r="B115" s="50" t="s">
        <v>39</v>
      </c>
      <c r="C115" s="36">
        <f>+'I-Team3'!J6*'I-Team3'!J67</f>
        <v>50</v>
      </c>
      <c r="D115" s="13">
        <f t="shared" si="10"/>
        <v>25</v>
      </c>
      <c r="E115" s="13">
        <f t="shared" si="11"/>
        <v>25</v>
      </c>
      <c r="F115" s="51">
        <f t="shared" si="12"/>
        <v>0</v>
      </c>
    </row>
    <row r="116" spans="2:6" x14ac:dyDescent="0.25">
      <c r="B116" s="50" t="s">
        <v>40</v>
      </c>
      <c r="C116" s="36">
        <f>+'I-Team2'!J46*'I-Team2'!J67</f>
        <v>150</v>
      </c>
      <c r="D116" s="13">
        <f t="shared" si="10"/>
        <v>150</v>
      </c>
      <c r="E116" s="13">
        <f t="shared" si="11"/>
        <v>150</v>
      </c>
      <c r="F116" s="51">
        <f t="shared" si="12"/>
        <v>0</v>
      </c>
    </row>
    <row r="117" spans="2:6" x14ac:dyDescent="0.25">
      <c r="B117" s="50" t="s">
        <v>41</v>
      </c>
      <c r="C117" s="36">
        <f>+'I-Team3'!J46*'I-Team3'!J67</f>
        <v>200</v>
      </c>
      <c r="D117" s="13">
        <f t="shared" si="10"/>
        <v>175</v>
      </c>
      <c r="E117" s="13">
        <f t="shared" si="11"/>
        <v>175</v>
      </c>
      <c r="F117" s="51">
        <f t="shared" si="12"/>
        <v>0</v>
      </c>
    </row>
    <row r="118" spans="2:6" x14ac:dyDescent="0.25">
      <c r="B118" s="50" t="s">
        <v>42</v>
      </c>
      <c r="C118" s="36">
        <f>+'I-Team1'!J46*'I-Team1'!J67</f>
        <v>100</v>
      </c>
      <c r="D118" s="13">
        <f t="shared" si="10"/>
        <v>100</v>
      </c>
      <c r="E118" s="13">
        <f t="shared" si="11"/>
        <v>100</v>
      </c>
      <c r="F118" s="51">
        <f t="shared" si="12"/>
        <v>0</v>
      </c>
    </row>
    <row r="119" spans="2:6" x14ac:dyDescent="0.25">
      <c r="B119" s="50" t="s">
        <v>43</v>
      </c>
      <c r="C119" s="36">
        <f>+'I-Team1'!J86*'I-Team1'!J107</f>
        <v>100</v>
      </c>
      <c r="D119" s="13">
        <f t="shared" si="10"/>
        <v>100</v>
      </c>
      <c r="E119" s="13">
        <f t="shared" si="11"/>
        <v>100</v>
      </c>
      <c r="F119" s="51">
        <f t="shared" si="12"/>
        <v>0</v>
      </c>
    </row>
    <row r="120" spans="2:6" x14ac:dyDescent="0.25">
      <c r="B120" s="50" t="s">
        <v>44</v>
      </c>
      <c r="C120" s="36">
        <f>+'I-Team2'!J86*'I-Team2'!J107</f>
        <v>50</v>
      </c>
      <c r="D120" s="13">
        <f t="shared" si="10"/>
        <v>50</v>
      </c>
      <c r="E120" s="13">
        <f t="shared" si="11"/>
        <v>50</v>
      </c>
      <c r="F120" s="51">
        <f t="shared" si="12"/>
        <v>0</v>
      </c>
    </row>
    <row r="121" spans="2:6" x14ac:dyDescent="0.25">
      <c r="B121" s="50" t="s">
        <v>45</v>
      </c>
      <c r="C121" s="36">
        <f>+'I-Team3'!J86*'I-Team3'!J107</f>
        <v>50</v>
      </c>
      <c r="D121" s="13">
        <f t="shared" si="10"/>
        <v>50</v>
      </c>
      <c r="E121" s="13">
        <f t="shared" si="11"/>
        <v>50</v>
      </c>
      <c r="F121" s="51">
        <f t="shared" si="12"/>
        <v>0</v>
      </c>
    </row>
    <row r="122" spans="2:6" x14ac:dyDescent="0.25">
      <c r="B122" s="50" t="s">
        <v>46</v>
      </c>
      <c r="C122" s="36">
        <f>+'I-Team3'!J126*'I-Team3'!J147</f>
        <v>100</v>
      </c>
      <c r="D122" s="13">
        <f t="shared" si="10"/>
        <v>100</v>
      </c>
      <c r="E122" s="13">
        <f t="shared" si="11"/>
        <v>100</v>
      </c>
      <c r="F122" s="51">
        <f t="shared" si="12"/>
        <v>0</v>
      </c>
    </row>
    <row r="123" spans="2:6" x14ac:dyDescent="0.25">
      <c r="B123" s="50" t="s">
        <v>47</v>
      </c>
      <c r="C123" s="36">
        <f>+'I-Team4'!J6*'I-Team4'!J27</f>
        <v>100</v>
      </c>
      <c r="D123" s="13">
        <f t="shared" si="10"/>
        <v>100</v>
      </c>
      <c r="E123" s="13">
        <f t="shared" si="11"/>
        <v>100</v>
      </c>
      <c r="F123" s="51">
        <f t="shared" si="12"/>
        <v>0</v>
      </c>
    </row>
    <row r="124" spans="2:6" x14ac:dyDescent="0.25">
      <c r="B124" s="50" t="s">
        <v>48</v>
      </c>
      <c r="C124" s="36">
        <f>+'I-Team2'!J126*'I-Team2'!J147</f>
        <v>50</v>
      </c>
      <c r="D124" s="13">
        <f t="shared" si="10"/>
        <v>50</v>
      </c>
      <c r="E124" s="13">
        <f t="shared" si="11"/>
        <v>50</v>
      </c>
      <c r="F124" s="51">
        <f t="shared" si="12"/>
        <v>0</v>
      </c>
    </row>
    <row r="125" spans="2:6" x14ac:dyDescent="0.25">
      <c r="B125" s="50" t="s">
        <v>49</v>
      </c>
      <c r="C125" s="36">
        <f>+'I-Team4'!J46*'I-Team4'!J67</f>
        <v>100</v>
      </c>
      <c r="D125" s="13">
        <f t="shared" si="10"/>
        <v>50</v>
      </c>
      <c r="E125" s="13">
        <f t="shared" si="11"/>
        <v>50</v>
      </c>
      <c r="F125" s="51">
        <f t="shared" si="12"/>
        <v>0</v>
      </c>
    </row>
    <row r="126" spans="2:6" x14ac:dyDescent="0.25">
      <c r="B126" s="50" t="s">
        <v>50</v>
      </c>
      <c r="C126" s="36">
        <f>+'I-Team1'!J126*'I-Team1'!J147</f>
        <v>0</v>
      </c>
      <c r="D126" s="13">
        <f t="shared" si="10"/>
        <v>0</v>
      </c>
      <c r="E126" s="13">
        <f t="shared" si="11"/>
        <v>0</v>
      </c>
      <c r="F126" s="51">
        <f t="shared" si="12"/>
        <v>0</v>
      </c>
    </row>
    <row r="127" spans="2:6" ht="15.75" thickBot="1" x14ac:dyDescent="0.3">
      <c r="B127" s="56" t="s">
        <v>87</v>
      </c>
      <c r="C127" s="58">
        <f>+'I-Team4'!J86*'I-Team4'!J107</f>
        <v>0</v>
      </c>
      <c r="D127" s="57">
        <f t="shared" si="10"/>
        <v>0</v>
      </c>
      <c r="E127" s="57">
        <f t="shared" si="11"/>
        <v>0</v>
      </c>
      <c r="F127" s="75">
        <f t="shared" si="12"/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5" name="Button 1">
              <controlPr defaultSize="0" print="0" autoFill="0" autoPict="0" macro="[0]!run_solver">
                <anchor moveWithCells="1" sizeWithCells="1">
                  <from>
                    <xdr:col>6</xdr:col>
                    <xdr:colOff>0</xdr:colOff>
                    <xdr:row>57</xdr:row>
                    <xdr:rowOff>9525</xdr:rowOff>
                  </from>
                  <to>
                    <xdr:col>7</xdr:col>
                    <xdr:colOff>323850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4" r:id="rId6" name="Button 2">
              <controlPr defaultSize="0" print="0" autoFill="0" autoPict="0" macro="[0]!Transfer_volumes">
                <anchor moveWithCells="1" sizeWithCells="1">
                  <from>
                    <xdr:col>6</xdr:col>
                    <xdr:colOff>0</xdr:colOff>
                    <xdr:row>59</xdr:row>
                    <xdr:rowOff>9525</xdr:rowOff>
                  </from>
                  <to>
                    <xdr:col>7</xdr:col>
                    <xdr:colOff>304800</xdr:colOff>
                    <xdr:row>60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0">
    <tabColor rgb="FF92D050"/>
  </sheetPr>
  <dimension ref="B2:BE127"/>
  <sheetViews>
    <sheetView topLeftCell="A43" workbookViewId="0">
      <selection activeCell="I59" sqref="I59"/>
    </sheetView>
  </sheetViews>
  <sheetFormatPr defaultRowHeight="15" x14ac:dyDescent="0.25"/>
  <cols>
    <col min="1" max="1" width="4.140625" customWidth="1"/>
    <col min="2" max="2" width="15.42578125" customWidth="1"/>
    <col min="3" max="4" width="12" customWidth="1"/>
    <col min="5" max="6" width="17.28515625" customWidth="1"/>
    <col min="7" max="7" width="14.7109375" bestFit="1" customWidth="1"/>
    <col min="8" max="8" width="11.42578125" customWidth="1"/>
    <col min="9" max="9" width="17.7109375" bestFit="1" customWidth="1"/>
    <col min="10" max="10" width="17.7109375" customWidth="1"/>
    <col min="11" max="12" width="13" customWidth="1"/>
    <col min="13" max="13" width="19.42578125" customWidth="1"/>
    <col min="14" max="17" width="12" customWidth="1"/>
    <col min="18" max="18" width="11.140625" customWidth="1"/>
    <col min="19" max="19" width="4.5703125" customWidth="1"/>
    <col min="20" max="25" width="12" customWidth="1"/>
    <col min="26" max="26" width="11.140625" customWidth="1"/>
    <col min="27" max="27" width="4.5703125" customWidth="1"/>
    <col min="28" max="33" width="12" customWidth="1"/>
    <col min="34" max="34" width="11.140625" customWidth="1"/>
    <col min="35" max="35" width="4.5703125" customWidth="1"/>
    <col min="36" max="41" width="12" customWidth="1"/>
    <col min="42" max="42" width="11.140625" customWidth="1"/>
    <col min="43" max="43" width="4.5703125" customWidth="1"/>
    <col min="44" max="49" width="12" customWidth="1"/>
    <col min="50" max="50" width="11.140625" customWidth="1"/>
    <col min="51" max="51" width="4.5703125" customWidth="1"/>
  </cols>
  <sheetData>
    <row r="2" spans="2:57" s="61" customFormat="1" x14ac:dyDescent="0.25">
      <c r="B2" s="15" t="s">
        <v>93</v>
      </c>
      <c r="C2" s="15"/>
      <c r="D2" s="15"/>
      <c r="E2" s="15"/>
      <c r="F2" s="15"/>
      <c r="G2" s="15"/>
      <c r="H2" s="15"/>
      <c r="I2" s="15"/>
      <c r="J2" s="15"/>
    </row>
    <row r="3" spans="2:57" s="61" customFormat="1" ht="15.75" thickBot="1" x14ac:dyDescent="0.3">
      <c r="B3"/>
      <c r="C3"/>
      <c r="D3"/>
      <c r="E3"/>
      <c r="F3"/>
      <c r="G3"/>
      <c r="H3"/>
      <c r="I3"/>
      <c r="J3"/>
    </row>
    <row r="4" spans="2:57" s="61" customFormat="1" x14ac:dyDescent="0.25">
      <c r="B4" s="72"/>
      <c r="C4" s="73" t="s">
        <v>0</v>
      </c>
      <c r="D4" s="73" t="s">
        <v>1</v>
      </c>
      <c r="E4" s="73" t="s">
        <v>76</v>
      </c>
      <c r="F4" s="74" t="s">
        <v>66</v>
      </c>
      <c r="G4"/>
      <c r="H4"/>
      <c r="I4"/>
      <c r="J4"/>
    </row>
    <row r="5" spans="2:57" s="61" customFormat="1" x14ac:dyDescent="0.25">
      <c r="B5" s="76" t="s">
        <v>117</v>
      </c>
      <c r="C5" s="78">
        <f>SUMIF($E$12:$E$56,C4,$G$12:$G$56)</f>
        <v>350</v>
      </c>
      <c r="D5" s="78">
        <f t="shared" ref="D5:E5" si="0">SUMIF($E$12:$E$56,D4,$G$12:$G$56)</f>
        <v>650</v>
      </c>
      <c r="E5" s="78">
        <f t="shared" si="0"/>
        <v>300</v>
      </c>
      <c r="F5" s="49">
        <f>SUM(C5:E5)</f>
        <v>1300</v>
      </c>
      <c r="G5"/>
      <c r="H5"/>
      <c r="I5"/>
      <c r="J5"/>
    </row>
    <row r="6" spans="2:57" s="61" customFormat="1" x14ac:dyDescent="0.25">
      <c r="B6" s="76" t="s">
        <v>65</v>
      </c>
      <c r="C6" s="36">
        <f>+'Market information'!I52</f>
        <v>400</v>
      </c>
      <c r="D6" s="36">
        <f>+'Market information'!I53</f>
        <v>500</v>
      </c>
      <c r="E6" s="36">
        <f>+'Market information'!I54</f>
        <v>300</v>
      </c>
      <c r="F6" s="49">
        <f>SUM(C6:E6)</f>
        <v>1200</v>
      </c>
      <c r="G6"/>
      <c r="H6"/>
      <c r="I6"/>
      <c r="J6"/>
    </row>
    <row r="7" spans="2:57" s="61" customFormat="1" x14ac:dyDescent="0.25">
      <c r="B7" s="76" t="s">
        <v>119</v>
      </c>
      <c r="C7" s="36">
        <f>C6-SUMIF($E$12:$E$56,C4,$I$12:$I$56)</f>
        <v>0</v>
      </c>
      <c r="D7" s="36">
        <f t="shared" ref="D7:E7" si="1">D6-SUMIF($E$12:$E$56,D4,$I$12:$I$56)</f>
        <v>0</v>
      </c>
      <c r="E7" s="36">
        <f t="shared" si="1"/>
        <v>0</v>
      </c>
      <c r="F7" s="49">
        <f>SUM(C7:E7)</f>
        <v>0</v>
      </c>
      <c r="G7"/>
      <c r="H7"/>
      <c r="I7"/>
      <c r="J7"/>
      <c r="K7"/>
    </row>
    <row r="8" spans="2:57" s="61" customFormat="1" ht="15.75" thickBot="1" x14ac:dyDescent="0.3">
      <c r="B8" s="77" t="s">
        <v>120</v>
      </c>
      <c r="C8" s="58">
        <f>SUMIF($E$12:$E$56,C4,$J$12:$J$56)</f>
        <v>465000</v>
      </c>
      <c r="D8" s="58">
        <f t="shared" ref="D8:E8" si="2">SUMIF($E$12:$E$56,D4,$J$12:$J$56)</f>
        <v>672500</v>
      </c>
      <c r="E8" s="58">
        <f t="shared" si="2"/>
        <v>360000</v>
      </c>
      <c r="F8" s="59">
        <f>SUM(C8:E8)</f>
        <v>1497500</v>
      </c>
      <c r="G8"/>
      <c r="H8"/>
      <c r="I8"/>
      <c r="J8"/>
      <c r="K8"/>
    </row>
    <row r="10" spans="2:57" ht="15.75" thickBot="1" x14ac:dyDescent="0.3">
      <c r="B10" t="s">
        <v>148</v>
      </c>
    </row>
    <row r="11" spans="2:57" x14ac:dyDescent="0.25">
      <c r="B11" s="63" t="s">
        <v>88</v>
      </c>
      <c r="C11" s="64" t="s">
        <v>71</v>
      </c>
      <c r="D11" s="64" t="s">
        <v>70</v>
      </c>
      <c r="E11" s="64" t="s">
        <v>89</v>
      </c>
      <c r="F11" s="64" t="s">
        <v>116</v>
      </c>
      <c r="G11" s="64" t="s">
        <v>27</v>
      </c>
      <c r="H11" s="64" t="s">
        <v>6</v>
      </c>
      <c r="I11" s="64"/>
      <c r="J11" s="64" t="s">
        <v>75</v>
      </c>
      <c r="K11" s="64" t="s">
        <v>164</v>
      </c>
      <c r="L11" s="65" t="s">
        <v>75</v>
      </c>
      <c r="AZ11" s="62"/>
      <c r="BA11" s="62"/>
      <c r="BB11" s="62"/>
      <c r="BC11" s="62"/>
      <c r="BD11" s="62"/>
      <c r="BE11" s="62"/>
    </row>
    <row r="12" spans="2:57" x14ac:dyDescent="0.25">
      <c r="B12" s="79">
        <v>1</v>
      </c>
      <c r="C12" s="80" t="s">
        <v>37</v>
      </c>
      <c r="D12" s="80" t="s">
        <v>0</v>
      </c>
      <c r="E12" s="80" t="str">
        <f>'I-Team1'!$C$11</f>
        <v>EU</v>
      </c>
      <c r="F12" s="80" t="str">
        <f>CONCATENATE(B12," - ",C12," - ",E12)</f>
        <v>1 - EU1 - EU</v>
      </c>
      <c r="G12" s="80">
        <f>'I-Team1'!K11</f>
        <v>150</v>
      </c>
      <c r="H12" s="80">
        <f>'I-Team1'!K12</f>
        <v>1400</v>
      </c>
      <c r="I12" s="80">
        <v>150</v>
      </c>
      <c r="J12" s="80">
        <f>+H12*I12</f>
        <v>210000</v>
      </c>
      <c r="K12" s="80">
        <f>+I12</f>
        <v>150</v>
      </c>
      <c r="L12" s="81">
        <f>+H12*K12</f>
        <v>210000</v>
      </c>
    </row>
    <row r="13" spans="2:57" x14ac:dyDescent="0.25">
      <c r="B13" s="79">
        <v>1</v>
      </c>
      <c r="C13" s="80" t="s">
        <v>37</v>
      </c>
      <c r="D13" s="80" t="s">
        <v>0</v>
      </c>
      <c r="E13" s="80" t="str">
        <f>'I-Team1'!$C$16</f>
        <v>NA</v>
      </c>
      <c r="F13" s="80" t="str">
        <f t="shared" ref="F13:F56" si="3">CONCATENATE(B13," - ",C13," - ",E13)</f>
        <v>1 - EU1 - NA</v>
      </c>
      <c r="G13" s="80">
        <f>'I-Team1'!K16</f>
        <v>0</v>
      </c>
      <c r="H13" s="80">
        <f>'I-Team1'!K17</f>
        <v>0</v>
      </c>
      <c r="I13" s="80">
        <v>0</v>
      </c>
      <c r="J13" s="80">
        <f t="shared" ref="J13:J56" si="4">+H13*I13</f>
        <v>0</v>
      </c>
      <c r="K13" s="80">
        <f t="shared" ref="K13:K56" si="5">+I13</f>
        <v>0</v>
      </c>
      <c r="L13" s="81">
        <f t="shared" ref="L13:L56" si="6">+H13*K13</f>
        <v>0</v>
      </c>
    </row>
    <row r="14" spans="2:57" x14ac:dyDescent="0.25">
      <c r="B14" s="79">
        <v>1</v>
      </c>
      <c r="C14" s="80" t="s">
        <v>37</v>
      </c>
      <c r="D14" s="80" t="s">
        <v>0</v>
      </c>
      <c r="E14" s="80">
        <f>'I-Team1'!$C$21</f>
        <v>0</v>
      </c>
      <c r="F14" s="80" t="str">
        <f t="shared" si="3"/>
        <v>1 - EU1 - 0</v>
      </c>
      <c r="G14" s="80">
        <f>'I-Team1'!K21</f>
        <v>0</v>
      </c>
      <c r="H14" s="80">
        <f>'I-Team1'!K22</f>
        <v>0</v>
      </c>
      <c r="I14" s="80">
        <v>0</v>
      </c>
      <c r="J14" s="80">
        <f t="shared" si="4"/>
        <v>0</v>
      </c>
      <c r="K14" s="80">
        <f t="shared" si="5"/>
        <v>0</v>
      </c>
      <c r="L14" s="81">
        <f t="shared" si="6"/>
        <v>0</v>
      </c>
      <c r="M14" s="40"/>
    </row>
    <row r="15" spans="2:57" x14ac:dyDescent="0.25">
      <c r="B15" s="79">
        <v>1</v>
      </c>
      <c r="C15" s="80" t="s">
        <v>42</v>
      </c>
      <c r="D15" s="80" t="s">
        <v>1</v>
      </c>
      <c r="E15" s="80" t="str">
        <f>'I-Team1'!$C$51</f>
        <v>NA</v>
      </c>
      <c r="F15" s="80" t="str">
        <f t="shared" si="3"/>
        <v>1 - NA3 - NA</v>
      </c>
      <c r="G15" s="80">
        <f>'I-Team1'!K51</f>
        <v>50</v>
      </c>
      <c r="H15" s="80">
        <f>'I-Team1'!K52</f>
        <v>1450</v>
      </c>
      <c r="I15" s="80">
        <v>50</v>
      </c>
      <c r="J15" s="80">
        <f t="shared" si="4"/>
        <v>72500</v>
      </c>
      <c r="K15" s="80">
        <f t="shared" si="5"/>
        <v>50</v>
      </c>
      <c r="L15" s="81">
        <f t="shared" si="6"/>
        <v>72500</v>
      </c>
      <c r="M15" s="40"/>
    </row>
    <row r="16" spans="2:57" x14ac:dyDescent="0.25">
      <c r="B16" s="79">
        <v>1</v>
      </c>
      <c r="C16" s="80" t="s">
        <v>42</v>
      </c>
      <c r="D16" s="80" t="s">
        <v>1</v>
      </c>
      <c r="E16" s="80" t="str">
        <f>'I-Team1'!$C$56</f>
        <v>EU</v>
      </c>
      <c r="F16" s="80" t="str">
        <f t="shared" si="3"/>
        <v>1 - NA3 - EU</v>
      </c>
      <c r="G16" s="80">
        <f>'I-Team1'!K56</f>
        <v>0</v>
      </c>
      <c r="H16" s="80">
        <f>'I-Team1'!K57</f>
        <v>0</v>
      </c>
      <c r="I16" s="80">
        <v>50</v>
      </c>
      <c r="J16" s="80">
        <f t="shared" si="4"/>
        <v>0</v>
      </c>
      <c r="K16" s="80">
        <f t="shared" si="5"/>
        <v>50</v>
      </c>
      <c r="L16" s="81">
        <f t="shared" si="6"/>
        <v>0</v>
      </c>
      <c r="M16" s="40"/>
    </row>
    <row r="17" spans="2:13" x14ac:dyDescent="0.25">
      <c r="B17" s="79">
        <v>1</v>
      </c>
      <c r="C17" s="80" t="s">
        <v>42</v>
      </c>
      <c r="D17" s="80" t="s">
        <v>1</v>
      </c>
      <c r="E17" s="80">
        <f>'I-Team1'!$C$61</f>
        <v>0</v>
      </c>
      <c r="F17" s="80" t="str">
        <f t="shared" si="3"/>
        <v>1 - NA3 - 0</v>
      </c>
      <c r="G17" s="80">
        <f>'I-Team1'!K61</f>
        <v>0</v>
      </c>
      <c r="H17" s="80">
        <f>'I-Team1'!K62</f>
        <v>0</v>
      </c>
      <c r="I17" s="80">
        <v>0</v>
      </c>
      <c r="J17" s="80">
        <f t="shared" si="4"/>
        <v>0</v>
      </c>
      <c r="K17" s="80">
        <f t="shared" si="5"/>
        <v>0</v>
      </c>
      <c r="L17" s="81">
        <f t="shared" si="6"/>
        <v>0</v>
      </c>
      <c r="M17" s="40"/>
    </row>
    <row r="18" spans="2:13" x14ac:dyDescent="0.25">
      <c r="B18" s="79">
        <v>1</v>
      </c>
      <c r="C18" s="80" t="s">
        <v>43</v>
      </c>
      <c r="D18" s="80" t="s">
        <v>1</v>
      </c>
      <c r="E18" s="80" t="str">
        <f>'I-Team1'!$C$91</f>
        <v>NA</v>
      </c>
      <c r="F18" s="80" t="str">
        <f t="shared" si="3"/>
        <v>1 - NA4 - NA</v>
      </c>
      <c r="G18" s="80">
        <f>'I-Team1'!K91</f>
        <v>100</v>
      </c>
      <c r="H18" s="80">
        <f>'I-Team1'!K92</f>
        <v>1450</v>
      </c>
      <c r="I18" s="80">
        <v>100</v>
      </c>
      <c r="J18" s="80">
        <f t="shared" si="4"/>
        <v>145000</v>
      </c>
      <c r="K18" s="80">
        <f t="shared" si="5"/>
        <v>100</v>
      </c>
      <c r="L18" s="81">
        <f t="shared" si="6"/>
        <v>145000</v>
      </c>
      <c r="M18" s="40"/>
    </row>
    <row r="19" spans="2:13" x14ac:dyDescent="0.25">
      <c r="B19" s="79">
        <v>1</v>
      </c>
      <c r="C19" s="80" t="s">
        <v>43</v>
      </c>
      <c r="D19" s="80" t="s">
        <v>1</v>
      </c>
      <c r="E19" s="80" t="str">
        <f>'I-Team1'!$C$96</f>
        <v>EU</v>
      </c>
      <c r="F19" s="80" t="str">
        <f t="shared" si="3"/>
        <v>1 - NA4 - EU</v>
      </c>
      <c r="G19" s="80">
        <f>'I-Team1'!K96</f>
        <v>0</v>
      </c>
      <c r="H19" s="80">
        <f>'I-Team1'!K97</f>
        <v>0</v>
      </c>
      <c r="I19" s="80">
        <v>0</v>
      </c>
      <c r="J19" s="80">
        <f t="shared" si="4"/>
        <v>0</v>
      </c>
      <c r="K19" s="80">
        <f t="shared" si="5"/>
        <v>0</v>
      </c>
      <c r="L19" s="81">
        <f t="shared" si="6"/>
        <v>0</v>
      </c>
      <c r="M19" s="40"/>
    </row>
    <row r="20" spans="2:13" x14ac:dyDescent="0.25">
      <c r="B20" s="79">
        <v>1</v>
      </c>
      <c r="C20" s="80" t="s">
        <v>43</v>
      </c>
      <c r="D20" s="80" t="s">
        <v>1</v>
      </c>
      <c r="E20" s="80">
        <f>'I-Team1'!$C$101</f>
        <v>0</v>
      </c>
      <c r="F20" s="80" t="str">
        <f t="shared" si="3"/>
        <v>1 - NA4 - 0</v>
      </c>
      <c r="G20" s="80">
        <f>'I-Team1'!K101</f>
        <v>0</v>
      </c>
      <c r="H20" s="80">
        <f>'I-Team1'!K102</f>
        <v>0</v>
      </c>
      <c r="I20" s="80">
        <v>0</v>
      </c>
      <c r="J20" s="80">
        <f t="shared" si="4"/>
        <v>0</v>
      </c>
      <c r="K20" s="80">
        <f t="shared" si="5"/>
        <v>0</v>
      </c>
      <c r="L20" s="81">
        <f t="shared" si="6"/>
        <v>0</v>
      </c>
      <c r="M20" s="40"/>
    </row>
    <row r="21" spans="2:13" x14ac:dyDescent="0.25">
      <c r="B21" s="79">
        <v>1</v>
      </c>
      <c r="C21" s="80" t="s">
        <v>50</v>
      </c>
      <c r="D21" s="80" t="s">
        <v>76</v>
      </c>
      <c r="E21" s="80" t="str">
        <f>'I-Team1'!$C$131</f>
        <v>CH</v>
      </c>
      <c r="F21" s="80" t="str">
        <f t="shared" si="3"/>
        <v>1 - CH5 - CH</v>
      </c>
      <c r="G21" s="80">
        <f>'I-Team1'!K131</f>
        <v>0</v>
      </c>
      <c r="H21" s="80">
        <f>'I-Team1'!K132</f>
        <v>0</v>
      </c>
      <c r="I21" s="80">
        <v>0</v>
      </c>
      <c r="J21" s="80">
        <f t="shared" si="4"/>
        <v>0</v>
      </c>
      <c r="K21" s="80">
        <f t="shared" si="5"/>
        <v>0</v>
      </c>
      <c r="L21" s="81">
        <f t="shared" si="6"/>
        <v>0</v>
      </c>
      <c r="M21" s="40"/>
    </row>
    <row r="22" spans="2:13" x14ac:dyDescent="0.25">
      <c r="B22" s="79">
        <v>1</v>
      </c>
      <c r="C22" s="80" t="s">
        <v>50</v>
      </c>
      <c r="D22" s="80" t="s">
        <v>76</v>
      </c>
      <c r="E22" s="80">
        <f>'I-Team1'!$C$136</f>
        <v>0</v>
      </c>
      <c r="F22" s="80" t="str">
        <f t="shared" si="3"/>
        <v>1 - CH5 - 0</v>
      </c>
      <c r="G22" s="80">
        <f>'I-Team1'!K136</f>
        <v>0</v>
      </c>
      <c r="H22" s="80">
        <f>'I-Team1'!K137</f>
        <v>0</v>
      </c>
      <c r="I22" s="80">
        <v>0</v>
      </c>
      <c r="J22" s="80">
        <f t="shared" si="4"/>
        <v>0</v>
      </c>
      <c r="K22" s="80">
        <f t="shared" si="5"/>
        <v>0</v>
      </c>
      <c r="L22" s="81">
        <f t="shared" si="6"/>
        <v>0</v>
      </c>
      <c r="M22" s="40"/>
    </row>
    <row r="23" spans="2:13" x14ac:dyDescent="0.25">
      <c r="B23" s="79">
        <v>1</v>
      </c>
      <c r="C23" s="80" t="s">
        <v>50</v>
      </c>
      <c r="D23" s="80" t="s">
        <v>76</v>
      </c>
      <c r="E23" s="80">
        <f>'I-Team1'!$C$141</f>
        <v>0</v>
      </c>
      <c r="F23" s="80" t="str">
        <f t="shared" si="3"/>
        <v>1 - CH5 - 0</v>
      </c>
      <c r="G23" s="80">
        <f>'I-Team1'!K141</f>
        <v>0</v>
      </c>
      <c r="H23" s="80">
        <f>'I-Team1'!K142</f>
        <v>0</v>
      </c>
      <c r="I23" s="80">
        <v>0</v>
      </c>
      <c r="J23" s="80">
        <f t="shared" si="4"/>
        <v>0</v>
      </c>
      <c r="K23" s="80">
        <f t="shared" si="5"/>
        <v>0</v>
      </c>
      <c r="L23" s="81">
        <f t="shared" si="6"/>
        <v>0</v>
      </c>
      <c r="M23" s="40"/>
    </row>
    <row r="24" spans="2:13" x14ac:dyDescent="0.25">
      <c r="B24" s="79">
        <v>2</v>
      </c>
      <c r="C24" s="80" t="s">
        <v>38</v>
      </c>
      <c r="D24" s="80" t="s">
        <v>0</v>
      </c>
      <c r="E24" s="80" t="str">
        <f>'I-Team2'!$C$11</f>
        <v>EU</v>
      </c>
      <c r="F24" s="80" t="str">
        <f t="shared" si="3"/>
        <v>2 - EU2 - EU</v>
      </c>
      <c r="G24" s="80">
        <f>'I-Team2'!K11</f>
        <v>150</v>
      </c>
      <c r="H24" s="80">
        <f>'I-Team2'!K12</f>
        <v>1250</v>
      </c>
      <c r="I24" s="80">
        <v>150</v>
      </c>
      <c r="J24" s="80">
        <f t="shared" si="4"/>
        <v>187500</v>
      </c>
      <c r="K24" s="80">
        <f t="shared" si="5"/>
        <v>150</v>
      </c>
      <c r="L24" s="81">
        <f t="shared" si="6"/>
        <v>187500</v>
      </c>
      <c r="M24" s="40"/>
    </row>
    <row r="25" spans="2:13" x14ac:dyDescent="0.25">
      <c r="B25" s="79">
        <v>2</v>
      </c>
      <c r="C25" s="80" t="s">
        <v>38</v>
      </c>
      <c r="D25" s="80" t="s">
        <v>0</v>
      </c>
      <c r="E25" s="80">
        <f>'I-Team2'!$C$16</f>
        <v>0</v>
      </c>
      <c r="F25" s="80" t="str">
        <f t="shared" si="3"/>
        <v>2 - EU2 - 0</v>
      </c>
      <c r="G25" s="80">
        <f>'I-Team2'!K16</f>
        <v>0</v>
      </c>
      <c r="H25" s="80">
        <f>'I-Team2'!K17</f>
        <v>0</v>
      </c>
      <c r="I25" s="80">
        <v>0</v>
      </c>
      <c r="J25" s="80">
        <f t="shared" si="4"/>
        <v>0</v>
      </c>
      <c r="K25" s="80">
        <f t="shared" si="5"/>
        <v>0</v>
      </c>
      <c r="L25" s="81">
        <f t="shared" si="6"/>
        <v>0</v>
      </c>
      <c r="M25" s="40"/>
    </row>
    <row r="26" spans="2:13" x14ac:dyDescent="0.25">
      <c r="B26" s="79">
        <v>2</v>
      </c>
      <c r="C26" s="80" t="s">
        <v>38</v>
      </c>
      <c r="D26" s="80" t="s">
        <v>0</v>
      </c>
      <c r="E26" s="80">
        <f>'I-Team2'!$C$21</f>
        <v>0</v>
      </c>
      <c r="F26" s="80" t="str">
        <f t="shared" si="3"/>
        <v>2 - EU2 - 0</v>
      </c>
      <c r="G26" s="80">
        <f>'I-Team2'!K21</f>
        <v>0</v>
      </c>
      <c r="H26" s="80">
        <f>'I-Team2'!K22</f>
        <v>0</v>
      </c>
      <c r="I26" s="80">
        <v>0</v>
      </c>
      <c r="J26" s="80">
        <f t="shared" si="4"/>
        <v>0</v>
      </c>
      <c r="K26" s="80">
        <f t="shared" si="5"/>
        <v>0</v>
      </c>
      <c r="L26" s="81">
        <f t="shared" si="6"/>
        <v>0</v>
      </c>
      <c r="M26" s="40"/>
    </row>
    <row r="27" spans="2:13" x14ac:dyDescent="0.25">
      <c r="B27" s="79">
        <v>2</v>
      </c>
      <c r="C27" s="80" t="s">
        <v>40</v>
      </c>
      <c r="D27" s="80" t="s">
        <v>1</v>
      </c>
      <c r="E27" s="80" t="str">
        <f>'I-Team2'!$C$51</f>
        <v>NA</v>
      </c>
      <c r="F27" s="80" t="str">
        <f t="shared" si="3"/>
        <v>2 - NA1 - NA</v>
      </c>
      <c r="G27" s="80">
        <f>'I-Team2'!K51</f>
        <v>150</v>
      </c>
      <c r="H27" s="80">
        <f>'I-Team2'!K52</f>
        <v>1450</v>
      </c>
      <c r="I27" s="80">
        <v>0</v>
      </c>
      <c r="J27" s="80">
        <f t="shared" si="4"/>
        <v>0</v>
      </c>
      <c r="K27" s="80">
        <f t="shared" si="5"/>
        <v>0</v>
      </c>
      <c r="L27" s="81">
        <f t="shared" si="6"/>
        <v>0</v>
      </c>
      <c r="M27" s="40"/>
    </row>
    <row r="28" spans="2:13" x14ac:dyDescent="0.25">
      <c r="B28" s="79">
        <v>2</v>
      </c>
      <c r="C28" s="80" t="s">
        <v>40</v>
      </c>
      <c r="D28" s="80" t="s">
        <v>1</v>
      </c>
      <c r="E28" s="80" t="str">
        <f>'I-Team2'!$C$56</f>
        <v>EU</v>
      </c>
      <c r="F28" s="80" t="str">
        <f t="shared" si="3"/>
        <v>2 - NA1 - EU</v>
      </c>
      <c r="G28" s="80">
        <f>'I-Team2'!K56</f>
        <v>0</v>
      </c>
      <c r="H28" s="80">
        <f>'I-Team2'!K57</f>
        <v>0</v>
      </c>
      <c r="I28" s="80">
        <v>0</v>
      </c>
      <c r="J28" s="80">
        <f t="shared" si="4"/>
        <v>0</v>
      </c>
      <c r="K28" s="80">
        <f t="shared" si="5"/>
        <v>0</v>
      </c>
      <c r="L28" s="81">
        <f t="shared" si="6"/>
        <v>0</v>
      </c>
      <c r="M28" s="40"/>
    </row>
    <row r="29" spans="2:13" x14ac:dyDescent="0.25">
      <c r="B29" s="79">
        <v>2</v>
      </c>
      <c r="C29" s="80" t="s">
        <v>40</v>
      </c>
      <c r="D29" s="80" t="s">
        <v>1</v>
      </c>
      <c r="E29" s="80">
        <f>'I-Team2'!$C$61</f>
        <v>0</v>
      </c>
      <c r="F29" s="80" t="str">
        <f t="shared" si="3"/>
        <v>2 - NA1 - 0</v>
      </c>
      <c r="G29" s="80">
        <f>'I-Team2'!K61</f>
        <v>0</v>
      </c>
      <c r="H29" s="80">
        <f>'I-Team2'!K62</f>
        <v>0</v>
      </c>
      <c r="I29" s="80">
        <v>0</v>
      </c>
      <c r="J29" s="80">
        <f t="shared" si="4"/>
        <v>0</v>
      </c>
      <c r="K29" s="80">
        <f t="shared" si="5"/>
        <v>0</v>
      </c>
      <c r="L29" s="81">
        <f t="shared" si="6"/>
        <v>0</v>
      </c>
      <c r="M29" s="40"/>
    </row>
    <row r="30" spans="2:13" x14ac:dyDescent="0.25">
      <c r="B30" s="79">
        <v>2</v>
      </c>
      <c r="C30" s="80" t="s">
        <v>44</v>
      </c>
      <c r="D30" s="80" t="s">
        <v>1</v>
      </c>
      <c r="E30" s="80" t="str">
        <f>'I-Team2'!$C$91</f>
        <v>NA</v>
      </c>
      <c r="F30" s="80" t="str">
        <f t="shared" si="3"/>
        <v>2 - NA5 - NA</v>
      </c>
      <c r="G30" s="80">
        <f>'I-Team2'!K91</f>
        <v>50</v>
      </c>
      <c r="H30" s="80">
        <f>'I-Team2'!K92</f>
        <v>1400</v>
      </c>
      <c r="I30" s="80">
        <v>50</v>
      </c>
      <c r="J30" s="80">
        <f t="shared" si="4"/>
        <v>70000</v>
      </c>
      <c r="K30" s="80">
        <f t="shared" si="5"/>
        <v>50</v>
      </c>
      <c r="L30" s="81">
        <f t="shared" si="6"/>
        <v>70000</v>
      </c>
      <c r="M30" s="40"/>
    </row>
    <row r="31" spans="2:13" x14ac:dyDescent="0.25">
      <c r="B31" s="79">
        <v>2</v>
      </c>
      <c r="C31" s="80" t="s">
        <v>44</v>
      </c>
      <c r="D31" s="80" t="s">
        <v>1</v>
      </c>
      <c r="E31" s="80" t="str">
        <f>'I-Team2'!$C$96</f>
        <v>EU</v>
      </c>
      <c r="F31" s="80" t="str">
        <f t="shared" si="3"/>
        <v>2 - NA5 - EU</v>
      </c>
      <c r="G31" s="80">
        <f>'I-Team2'!K96</f>
        <v>0</v>
      </c>
      <c r="H31" s="80">
        <f>'I-Team2'!K97</f>
        <v>0</v>
      </c>
      <c r="I31" s="80">
        <v>0</v>
      </c>
      <c r="J31" s="80">
        <f t="shared" si="4"/>
        <v>0</v>
      </c>
      <c r="K31" s="80">
        <f t="shared" si="5"/>
        <v>0</v>
      </c>
      <c r="L31" s="81">
        <f t="shared" si="6"/>
        <v>0</v>
      </c>
      <c r="M31" s="40"/>
    </row>
    <row r="32" spans="2:13" x14ac:dyDescent="0.25">
      <c r="B32" s="79">
        <v>2</v>
      </c>
      <c r="C32" s="80" t="s">
        <v>44</v>
      </c>
      <c r="D32" s="80" t="s">
        <v>1</v>
      </c>
      <c r="E32" s="80">
        <f>'I-Team2'!$C$101</f>
        <v>0</v>
      </c>
      <c r="F32" s="80" t="str">
        <f t="shared" si="3"/>
        <v>2 - NA5 - 0</v>
      </c>
      <c r="G32" s="80">
        <f>'I-Team2'!K101</f>
        <v>0</v>
      </c>
      <c r="H32" s="80">
        <f>'I-Team2'!K102</f>
        <v>0</v>
      </c>
      <c r="I32" s="80">
        <v>0</v>
      </c>
      <c r="J32" s="80">
        <f t="shared" si="4"/>
        <v>0</v>
      </c>
      <c r="K32" s="80">
        <f t="shared" si="5"/>
        <v>0</v>
      </c>
      <c r="L32" s="81">
        <f t="shared" si="6"/>
        <v>0</v>
      </c>
      <c r="M32" s="40"/>
    </row>
    <row r="33" spans="2:13" x14ac:dyDescent="0.25">
      <c r="B33" s="79">
        <v>2</v>
      </c>
      <c r="C33" s="80" t="s">
        <v>48</v>
      </c>
      <c r="D33" s="80" t="s">
        <v>76</v>
      </c>
      <c r="E33" s="80" t="str">
        <f>'I-Team2'!$C$131</f>
        <v>CH</v>
      </c>
      <c r="F33" s="80" t="str">
        <f t="shared" si="3"/>
        <v>2 - CH3 - CH</v>
      </c>
      <c r="G33" s="80">
        <f>'I-Team2'!K131</f>
        <v>50</v>
      </c>
      <c r="H33" s="80">
        <f>'I-Team2'!K132</f>
        <v>1200</v>
      </c>
      <c r="I33" s="80">
        <v>50</v>
      </c>
      <c r="J33" s="80">
        <f t="shared" si="4"/>
        <v>60000</v>
      </c>
      <c r="K33" s="80">
        <f t="shared" si="5"/>
        <v>50</v>
      </c>
      <c r="L33" s="81">
        <f t="shared" si="6"/>
        <v>60000</v>
      </c>
      <c r="M33" s="40"/>
    </row>
    <row r="34" spans="2:13" x14ac:dyDescent="0.25">
      <c r="B34" s="79">
        <v>2</v>
      </c>
      <c r="C34" s="80" t="s">
        <v>48</v>
      </c>
      <c r="D34" s="80" t="s">
        <v>76</v>
      </c>
      <c r="E34" s="80" t="str">
        <f>'I-Team2'!$C$136</f>
        <v>NA</v>
      </c>
      <c r="F34" s="80" t="str">
        <f t="shared" si="3"/>
        <v>2 - CH3 - NA</v>
      </c>
      <c r="G34" s="80">
        <f>'I-Team2'!K136</f>
        <v>0</v>
      </c>
      <c r="H34" s="80">
        <f>'I-Team2'!K137</f>
        <v>0</v>
      </c>
      <c r="I34" s="80">
        <v>0</v>
      </c>
      <c r="J34" s="80">
        <f t="shared" si="4"/>
        <v>0</v>
      </c>
      <c r="K34" s="80">
        <f t="shared" si="5"/>
        <v>0</v>
      </c>
      <c r="L34" s="81">
        <f t="shared" si="6"/>
        <v>0</v>
      </c>
      <c r="M34" s="40"/>
    </row>
    <row r="35" spans="2:13" x14ac:dyDescent="0.25">
      <c r="B35" s="79">
        <v>2</v>
      </c>
      <c r="C35" s="80" t="s">
        <v>48</v>
      </c>
      <c r="D35" s="80" t="s">
        <v>76</v>
      </c>
      <c r="E35" s="80">
        <f>'I-Team2'!$C$141</f>
        <v>0</v>
      </c>
      <c r="F35" s="80" t="str">
        <f t="shared" si="3"/>
        <v>2 - CH3 - 0</v>
      </c>
      <c r="G35" s="80">
        <f>'I-Team2'!K141</f>
        <v>0</v>
      </c>
      <c r="H35" s="80">
        <f>'I-Team2'!K142</f>
        <v>0</v>
      </c>
      <c r="I35" s="80">
        <v>0</v>
      </c>
      <c r="J35" s="80">
        <f t="shared" si="4"/>
        <v>0</v>
      </c>
      <c r="K35" s="80">
        <f t="shared" si="5"/>
        <v>0</v>
      </c>
      <c r="L35" s="81">
        <f t="shared" si="6"/>
        <v>0</v>
      </c>
      <c r="M35" s="40"/>
    </row>
    <row r="36" spans="2:13" x14ac:dyDescent="0.25">
      <c r="B36" s="79">
        <v>3</v>
      </c>
      <c r="C36" s="80" t="s">
        <v>39</v>
      </c>
      <c r="D36" s="80" t="s">
        <v>0</v>
      </c>
      <c r="E36" s="80" t="str">
        <f>'I-Team3'!$C$11</f>
        <v>EU</v>
      </c>
      <c r="F36" s="80" t="str">
        <f t="shared" si="3"/>
        <v>3 - EU3 - EU</v>
      </c>
      <c r="G36" s="80">
        <f>'I-Team3'!K11</f>
        <v>50</v>
      </c>
      <c r="H36" s="80">
        <f>'I-Team3'!K12</f>
        <v>1350</v>
      </c>
      <c r="I36" s="80">
        <v>50</v>
      </c>
      <c r="J36" s="80">
        <f t="shared" si="4"/>
        <v>67500</v>
      </c>
      <c r="K36" s="80">
        <f t="shared" si="5"/>
        <v>50</v>
      </c>
      <c r="L36" s="81">
        <f t="shared" si="6"/>
        <v>67500</v>
      </c>
      <c r="M36" s="40"/>
    </row>
    <row r="37" spans="2:13" x14ac:dyDescent="0.25">
      <c r="B37" s="79">
        <v>3</v>
      </c>
      <c r="C37" s="80" t="s">
        <v>39</v>
      </c>
      <c r="D37" s="80" t="s">
        <v>0</v>
      </c>
      <c r="E37" s="80">
        <f>'I-Team3'!$C$16</f>
        <v>0</v>
      </c>
      <c r="F37" s="80" t="str">
        <f t="shared" si="3"/>
        <v>3 - EU3 - 0</v>
      </c>
      <c r="G37" s="80">
        <f>'I-Team3'!K16</f>
        <v>0</v>
      </c>
      <c r="H37" s="80">
        <f>'I-Team3'!K17</f>
        <v>0</v>
      </c>
      <c r="I37" s="80">
        <v>0</v>
      </c>
      <c r="J37" s="80">
        <f t="shared" si="4"/>
        <v>0</v>
      </c>
      <c r="K37" s="80">
        <f t="shared" si="5"/>
        <v>0</v>
      </c>
      <c r="L37" s="81">
        <f t="shared" si="6"/>
        <v>0</v>
      </c>
      <c r="M37" s="40"/>
    </row>
    <row r="38" spans="2:13" x14ac:dyDescent="0.25">
      <c r="B38" s="79">
        <v>3</v>
      </c>
      <c r="C38" s="80" t="s">
        <v>39</v>
      </c>
      <c r="D38" s="80" t="s">
        <v>0</v>
      </c>
      <c r="E38" s="80">
        <f>'I-Team3'!$C$21</f>
        <v>0</v>
      </c>
      <c r="F38" s="80" t="str">
        <f t="shared" si="3"/>
        <v>3 - EU3 - 0</v>
      </c>
      <c r="G38" s="80">
        <f>'I-Team3'!K21</f>
        <v>0</v>
      </c>
      <c r="H38" s="80">
        <f>'I-Team3'!K22</f>
        <v>0</v>
      </c>
      <c r="I38" s="80">
        <v>0</v>
      </c>
      <c r="J38" s="80">
        <f t="shared" si="4"/>
        <v>0</v>
      </c>
      <c r="K38" s="80">
        <f t="shared" si="5"/>
        <v>0</v>
      </c>
      <c r="L38" s="81">
        <f t="shared" si="6"/>
        <v>0</v>
      </c>
      <c r="M38" s="40"/>
    </row>
    <row r="39" spans="2:13" x14ac:dyDescent="0.25">
      <c r="B39" s="79">
        <v>3</v>
      </c>
      <c r="C39" s="80" t="s">
        <v>41</v>
      </c>
      <c r="D39" s="80" t="s">
        <v>1</v>
      </c>
      <c r="E39" s="80" t="str">
        <f>'I-Team3'!$C$51</f>
        <v>NA</v>
      </c>
      <c r="F39" s="80" t="str">
        <f t="shared" si="3"/>
        <v>3 - NA2 - NA</v>
      </c>
      <c r="G39" s="80">
        <f>'I-Team3'!K51</f>
        <v>200</v>
      </c>
      <c r="H39" s="80">
        <f>'I-Team3'!K52</f>
        <v>1250</v>
      </c>
      <c r="I39" s="80">
        <v>200</v>
      </c>
      <c r="J39" s="80">
        <f t="shared" si="4"/>
        <v>250000</v>
      </c>
      <c r="K39" s="80">
        <f t="shared" si="5"/>
        <v>200</v>
      </c>
      <c r="L39" s="81">
        <f t="shared" si="6"/>
        <v>250000</v>
      </c>
      <c r="M39" s="40"/>
    </row>
    <row r="40" spans="2:13" x14ac:dyDescent="0.25">
      <c r="B40" s="79">
        <v>3</v>
      </c>
      <c r="C40" s="80" t="s">
        <v>41</v>
      </c>
      <c r="D40" s="80" t="s">
        <v>1</v>
      </c>
      <c r="E40" s="80" t="str">
        <f>'I-Team3'!$C$56</f>
        <v>EU</v>
      </c>
      <c r="F40" s="80" t="str">
        <f t="shared" si="3"/>
        <v>3 - NA2 - EU</v>
      </c>
      <c r="G40" s="80">
        <f>'I-Team3'!K56</f>
        <v>0</v>
      </c>
      <c r="H40" s="80">
        <f>'I-Team3'!K57</f>
        <v>0</v>
      </c>
      <c r="I40" s="80">
        <v>0</v>
      </c>
      <c r="J40" s="80">
        <f t="shared" si="4"/>
        <v>0</v>
      </c>
      <c r="K40" s="80">
        <f t="shared" si="5"/>
        <v>0</v>
      </c>
      <c r="L40" s="81">
        <f t="shared" si="6"/>
        <v>0</v>
      </c>
      <c r="M40" s="40"/>
    </row>
    <row r="41" spans="2:13" x14ac:dyDescent="0.25">
      <c r="B41" s="79">
        <v>3</v>
      </c>
      <c r="C41" s="80" t="s">
        <v>41</v>
      </c>
      <c r="D41" s="80" t="s">
        <v>1</v>
      </c>
      <c r="E41" s="80">
        <f>'I-Team3'!$C$61</f>
        <v>0</v>
      </c>
      <c r="F41" s="80" t="str">
        <f t="shared" si="3"/>
        <v>3 - NA2 - 0</v>
      </c>
      <c r="G41" s="80">
        <f>'I-Team3'!K61</f>
        <v>0</v>
      </c>
      <c r="H41" s="80">
        <f>'I-Team3'!K62</f>
        <v>0</v>
      </c>
      <c r="I41" s="80">
        <v>0</v>
      </c>
      <c r="J41" s="80">
        <f t="shared" si="4"/>
        <v>0</v>
      </c>
      <c r="K41" s="80">
        <f t="shared" si="5"/>
        <v>0</v>
      </c>
      <c r="L41" s="81">
        <f t="shared" si="6"/>
        <v>0</v>
      </c>
      <c r="M41" s="40"/>
    </row>
    <row r="42" spans="2:13" x14ac:dyDescent="0.25">
      <c r="B42" s="79">
        <v>3</v>
      </c>
      <c r="C42" s="80" t="s">
        <v>45</v>
      </c>
      <c r="D42" s="80" t="s">
        <v>1</v>
      </c>
      <c r="E42" s="80" t="str">
        <f>'I-Team3'!$C$91</f>
        <v>NA</v>
      </c>
      <c r="F42" s="80" t="str">
        <f t="shared" si="3"/>
        <v>3 - NA6 - NA</v>
      </c>
      <c r="G42" s="80">
        <f>'I-Team3'!K91</f>
        <v>50</v>
      </c>
      <c r="H42" s="80">
        <f>'I-Team3'!K92</f>
        <v>1300</v>
      </c>
      <c r="I42" s="80">
        <v>50</v>
      </c>
      <c r="J42" s="80">
        <f t="shared" si="4"/>
        <v>65000</v>
      </c>
      <c r="K42" s="80">
        <f t="shared" si="5"/>
        <v>50</v>
      </c>
      <c r="L42" s="81">
        <f t="shared" si="6"/>
        <v>65000</v>
      </c>
      <c r="M42" s="40"/>
    </row>
    <row r="43" spans="2:13" x14ac:dyDescent="0.25">
      <c r="B43" s="79">
        <v>3</v>
      </c>
      <c r="C43" s="80" t="s">
        <v>45</v>
      </c>
      <c r="D43" s="80" t="s">
        <v>1</v>
      </c>
      <c r="E43" s="80">
        <f>'I-Team3'!$C$96</f>
        <v>0</v>
      </c>
      <c r="F43" s="80" t="str">
        <f t="shared" si="3"/>
        <v>3 - NA6 - 0</v>
      </c>
      <c r="G43" s="80">
        <f>'I-Team3'!K96</f>
        <v>0</v>
      </c>
      <c r="H43" s="80">
        <f>'I-Team3'!K97</f>
        <v>0</v>
      </c>
      <c r="I43" s="80">
        <v>0</v>
      </c>
      <c r="J43" s="80">
        <f t="shared" si="4"/>
        <v>0</v>
      </c>
      <c r="K43" s="80">
        <f t="shared" si="5"/>
        <v>0</v>
      </c>
      <c r="L43" s="81">
        <f t="shared" si="6"/>
        <v>0</v>
      </c>
      <c r="M43" s="40"/>
    </row>
    <row r="44" spans="2:13" x14ac:dyDescent="0.25">
      <c r="B44" s="79">
        <v>3</v>
      </c>
      <c r="C44" s="80" t="s">
        <v>45</v>
      </c>
      <c r="D44" s="80" t="s">
        <v>1</v>
      </c>
      <c r="E44" s="80">
        <f>'I-Team3'!$C$101</f>
        <v>0</v>
      </c>
      <c r="F44" s="80" t="str">
        <f t="shared" si="3"/>
        <v>3 - NA6 - 0</v>
      </c>
      <c r="G44" s="80">
        <f>'I-Team3'!K101</f>
        <v>0</v>
      </c>
      <c r="H44" s="80">
        <f>'I-Team3'!K102</f>
        <v>0</v>
      </c>
      <c r="I44" s="80">
        <v>0</v>
      </c>
      <c r="J44" s="80">
        <f t="shared" si="4"/>
        <v>0</v>
      </c>
      <c r="K44" s="80">
        <f t="shared" si="5"/>
        <v>0</v>
      </c>
      <c r="L44" s="81">
        <f t="shared" si="6"/>
        <v>0</v>
      </c>
      <c r="M44" s="40"/>
    </row>
    <row r="45" spans="2:13" x14ac:dyDescent="0.25">
      <c r="B45" s="79">
        <v>3</v>
      </c>
      <c r="C45" s="80" t="s">
        <v>46</v>
      </c>
      <c r="D45" s="80" t="s">
        <v>76</v>
      </c>
      <c r="E45" s="80" t="str">
        <f>'I-Team3'!$C$131</f>
        <v>CH</v>
      </c>
      <c r="F45" s="80" t="str">
        <f t="shared" si="3"/>
        <v>3 - CH1 - CH</v>
      </c>
      <c r="G45" s="80">
        <f>'I-Team3'!K131</f>
        <v>100</v>
      </c>
      <c r="H45" s="80">
        <f>'I-Team3'!K132</f>
        <v>1250</v>
      </c>
      <c r="I45" s="80">
        <v>100</v>
      </c>
      <c r="J45" s="80">
        <f t="shared" si="4"/>
        <v>125000</v>
      </c>
      <c r="K45" s="80">
        <f t="shared" si="5"/>
        <v>100</v>
      </c>
      <c r="L45" s="81">
        <f t="shared" si="6"/>
        <v>125000</v>
      </c>
    </row>
    <row r="46" spans="2:13" x14ac:dyDescent="0.25">
      <c r="B46" s="79">
        <v>3</v>
      </c>
      <c r="C46" s="80" t="s">
        <v>46</v>
      </c>
      <c r="D46" s="80" t="s">
        <v>76</v>
      </c>
      <c r="E46" s="80">
        <f>'I-Team3'!$C$136</f>
        <v>0</v>
      </c>
      <c r="F46" s="80" t="str">
        <f t="shared" si="3"/>
        <v>3 - CH1 - 0</v>
      </c>
      <c r="G46" s="80">
        <f>'I-Team3'!K136</f>
        <v>0</v>
      </c>
      <c r="H46" s="80">
        <f>'I-Team3'!K137</f>
        <v>0</v>
      </c>
      <c r="I46" s="80">
        <v>0</v>
      </c>
      <c r="J46" s="80">
        <f t="shared" si="4"/>
        <v>0</v>
      </c>
      <c r="K46" s="80">
        <f t="shared" si="5"/>
        <v>0</v>
      </c>
      <c r="L46" s="81">
        <f t="shared" si="6"/>
        <v>0</v>
      </c>
    </row>
    <row r="47" spans="2:13" x14ac:dyDescent="0.25">
      <c r="B47" s="79">
        <v>3</v>
      </c>
      <c r="C47" s="80" t="s">
        <v>46</v>
      </c>
      <c r="D47" s="80" t="s">
        <v>76</v>
      </c>
      <c r="E47" s="80">
        <f>'I-Team3'!$C$141</f>
        <v>0</v>
      </c>
      <c r="F47" s="80" t="str">
        <f t="shared" si="3"/>
        <v>3 - CH1 - 0</v>
      </c>
      <c r="G47" s="80">
        <f>'I-Team3'!K141</f>
        <v>0</v>
      </c>
      <c r="H47" s="80">
        <f>'I-Team3'!K142</f>
        <v>0</v>
      </c>
      <c r="I47" s="80">
        <v>0</v>
      </c>
      <c r="J47" s="80">
        <f t="shared" si="4"/>
        <v>0</v>
      </c>
      <c r="K47" s="80">
        <f t="shared" si="5"/>
        <v>0</v>
      </c>
      <c r="L47" s="81">
        <f t="shared" si="6"/>
        <v>0</v>
      </c>
    </row>
    <row r="48" spans="2:13" x14ac:dyDescent="0.25">
      <c r="B48" s="79">
        <v>4</v>
      </c>
      <c r="C48" s="80" t="s">
        <v>47</v>
      </c>
      <c r="D48" s="80" t="s">
        <v>76</v>
      </c>
      <c r="E48" s="80" t="str">
        <f>'I-Team4'!$C$11</f>
        <v>CH</v>
      </c>
      <c r="F48" s="80" t="str">
        <f t="shared" si="3"/>
        <v>4 - CH2 - CH</v>
      </c>
      <c r="G48" s="80">
        <f>'I-Team4'!K11</f>
        <v>100</v>
      </c>
      <c r="H48" s="80">
        <f>'I-Team4'!K12</f>
        <v>1200</v>
      </c>
      <c r="I48" s="80">
        <v>100</v>
      </c>
      <c r="J48" s="80">
        <f t="shared" si="4"/>
        <v>120000</v>
      </c>
      <c r="K48" s="80">
        <f t="shared" si="5"/>
        <v>100</v>
      </c>
      <c r="L48" s="81">
        <f t="shared" si="6"/>
        <v>120000</v>
      </c>
    </row>
    <row r="49" spans="2:12" x14ac:dyDescent="0.25">
      <c r="B49" s="79">
        <v>4</v>
      </c>
      <c r="C49" s="80" t="s">
        <v>47</v>
      </c>
      <c r="D49" s="80" t="s">
        <v>76</v>
      </c>
      <c r="E49" s="80">
        <f>'I-Team4'!$C$16</f>
        <v>0</v>
      </c>
      <c r="F49" s="80" t="str">
        <f t="shared" si="3"/>
        <v>4 - CH2 - 0</v>
      </c>
      <c r="G49" s="80">
        <f>'I-Team4'!K16</f>
        <v>0</v>
      </c>
      <c r="H49" s="80">
        <f>'I-Team4'!K17</f>
        <v>0</v>
      </c>
      <c r="I49" s="80">
        <v>0</v>
      </c>
      <c r="J49" s="80">
        <f t="shared" si="4"/>
        <v>0</v>
      </c>
      <c r="K49" s="80">
        <f t="shared" si="5"/>
        <v>0</v>
      </c>
      <c r="L49" s="81">
        <f t="shared" si="6"/>
        <v>0</v>
      </c>
    </row>
    <row r="50" spans="2:12" x14ac:dyDescent="0.25">
      <c r="B50" s="79">
        <v>4</v>
      </c>
      <c r="C50" s="80" t="s">
        <v>47</v>
      </c>
      <c r="D50" s="80" t="s">
        <v>76</v>
      </c>
      <c r="E50" s="80">
        <f>'I-Team4'!$C$21</f>
        <v>0</v>
      </c>
      <c r="F50" s="80" t="str">
        <f t="shared" si="3"/>
        <v>4 - CH2 - 0</v>
      </c>
      <c r="G50" s="80">
        <f>'I-Team4'!K21</f>
        <v>0</v>
      </c>
      <c r="H50" s="80">
        <f>'I-Team4'!K22</f>
        <v>0</v>
      </c>
      <c r="I50" s="80">
        <v>0</v>
      </c>
      <c r="J50" s="80">
        <f t="shared" si="4"/>
        <v>0</v>
      </c>
      <c r="K50" s="80">
        <f t="shared" si="5"/>
        <v>0</v>
      </c>
      <c r="L50" s="81">
        <f t="shared" si="6"/>
        <v>0</v>
      </c>
    </row>
    <row r="51" spans="2:12" x14ac:dyDescent="0.25">
      <c r="B51" s="79">
        <v>4</v>
      </c>
      <c r="C51" s="80" t="s">
        <v>49</v>
      </c>
      <c r="D51" s="80" t="s">
        <v>76</v>
      </c>
      <c r="E51" s="80" t="str">
        <f>'I-Team4'!$C$51</f>
        <v>CH</v>
      </c>
      <c r="F51" s="80" t="str">
        <f t="shared" si="3"/>
        <v>4 - CH4 - CH</v>
      </c>
      <c r="G51" s="80">
        <f>'I-Team4'!K51</f>
        <v>50</v>
      </c>
      <c r="H51" s="80">
        <f>'I-Team4'!K52</f>
        <v>1100</v>
      </c>
      <c r="I51" s="80">
        <v>50</v>
      </c>
      <c r="J51" s="80">
        <f t="shared" si="4"/>
        <v>55000</v>
      </c>
      <c r="K51" s="80">
        <f t="shared" si="5"/>
        <v>50</v>
      </c>
      <c r="L51" s="81">
        <f t="shared" si="6"/>
        <v>55000</v>
      </c>
    </row>
    <row r="52" spans="2:12" x14ac:dyDescent="0.25">
      <c r="B52" s="79">
        <v>4</v>
      </c>
      <c r="C52" s="80" t="s">
        <v>49</v>
      </c>
      <c r="D52" s="80" t="s">
        <v>76</v>
      </c>
      <c r="E52" s="80" t="str">
        <f>'I-Team4'!$C$56</f>
        <v>NA</v>
      </c>
      <c r="F52" s="80" t="str">
        <f t="shared" si="3"/>
        <v>4 - CH4 - NA</v>
      </c>
      <c r="G52" s="80">
        <f>'I-Team4'!K56</f>
        <v>50</v>
      </c>
      <c r="H52" s="80">
        <f>'I-Team4'!K57</f>
        <v>1400</v>
      </c>
      <c r="I52" s="80">
        <v>50</v>
      </c>
      <c r="J52" s="80">
        <f t="shared" si="4"/>
        <v>70000</v>
      </c>
      <c r="K52" s="80">
        <f t="shared" si="5"/>
        <v>50</v>
      </c>
      <c r="L52" s="81">
        <f t="shared" si="6"/>
        <v>70000</v>
      </c>
    </row>
    <row r="53" spans="2:12" x14ac:dyDescent="0.25">
      <c r="B53" s="79">
        <v>4</v>
      </c>
      <c r="C53" s="80" t="s">
        <v>49</v>
      </c>
      <c r="D53" s="80" t="s">
        <v>76</v>
      </c>
      <c r="E53" s="80">
        <f>'I-Team4'!$C$61</f>
        <v>0</v>
      </c>
      <c r="F53" s="80" t="str">
        <f t="shared" si="3"/>
        <v>4 - CH4 - 0</v>
      </c>
      <c r="G53" s="80">
        <f>'I-Team4'!K61</f>
        <v>0</v>
      </c>
      <c r="H53" s="80">
        <f>'I-Team4'!K62</f>
        <v>0</v>
      </c>
      <c r="I53" s="80">
        <v>0</v>
      </c>
      <c r="J53" s="80">
        <f t="shared" si="4"/>
        <v>0</v>
      </c>
      <c r="K53" s="80">
        <f t="shared" si="5"/>
        <v>0</v>
      </c>
      <c r="L53" s="81">
        <f t="shared" si="6"/>
        <v>0</v>
      </c>
    </row>
    <row r="54" spans="2:12" x14ac:dyDescent="0.25">
      <c r="B54" s="79">
        <v>4</v>
      </c>
      <c r="C54" s="80" t="s">
        <v>87</v>
      </c>
      <c r="D54" s="80" t="s">
        <v>76</v>
      </c>
      <c r="E54" s="80" t="str">
        <f>'I-Team4'!$C$91</f>
        <v>EU</v>
      </c>
      <c r="F54" s="80" t="str">
        <f t="shared" si="3"/>
        <v>4 - CH6 - EU</v>
      </c>
      <c r="G54" s="80">
        <f>'I-Team4'!K91</f>
        <v>0</v>
      </c>
      <c r="H54" s="80">
        <f>'I-Team4'!K92</f>
        <v>0</v>
      </c>
      <c r="I54" s="80">
        <v>0</v>
      </c>
      <c r="J54" s="80">
        <f t="shared" si="4"/>
        <v>0</v>
      </c>
      <c r="K54" s="80">
        <f t="shared" si="5"/>
        <v>0</v>
      </c>
      <c r="L54" s="81">
        <f t="shared" si="6"/>
        <v>0</v>
      </c>
    </row>
    <row r="55" spans="2:12" x14ac:dyDescent="0.25">
      <c r="B55" s="79">
        <v>4</v>
      </c>
      <c r="C55" s="80" t="s">
        <v>87</v>
      </c>
      <c r="D55" s="80" t="s">
        <v>76</v>
      </c>
      <c r="E55" s="80" t="str">
        <f>'I-Team4'!$C$96</f>
        <v>NA</v>
      </c>
      <c r="F55" s="80" t="str">
        <f t="shared" si="3"/>
        <v>4 - CH6 - NA</v>
      </c>
      <c r="G55" s="80">
        <f>'I-Team4'!K96</f>
        <v>0</v>
      </c>
      <c r="H55" s="80">
        <f>'I-Team4'!K97</f>
        <v>0</v>
      </c>
      <c r="I55" s="80">
        <v>0</v>
      </c>
      <c r="J55" s="80">
        <f t="shared" si="4"/>
        <v>0</v>
      </c>
      <c r="K55" s="80">
        <f t="shared" si="5"/>
        <v>0</v>
      </c>
      <c r="L55" s="81">
        <f t="shared" si="6"/>
        <v>0</v>
      </c>
    </row>
    <row r="56" spans="2:12" ht="15.75" thickBot="1" x14ac:dyDescent="0.3">
      <c r="B56" s="82">
        <v>4</v>
      </c>
      <c r="C56" s="83" t="s">
        <v>87</v>
      </c>
      <c r="D56" s="83" t="s">
        <v>76</v>
      </c>
      <c r="E56" s="83">
        <f>'I-Team4'!$C$101</f>
        <v>0</v>
      </c>
      <c r="F56" s="83" t="str">
        <f t="shared" si="3"/>
        <v>4 - CH6 - 0</v>
      </c>
      <c r="G56" s="83">
        <f>'I-Team4'!K101</f>
        <v>0</v>
      </c>
      <c r="H56" s="83">
        <f>'I-Team4'!K102</f>
        <v>0</v>
      </c>
      <c r="I56" s="83">
        <v>0</v>
      </c>
      <c r="J56" s="83">
        <f t="shared" si="4"/>
        <v>0</v>
      </c>
      <c r="K56" s="80">
        <f t="shared" si="5"/>
        <v>0</v>
      </c>
      <c r="L56" s="81">
        <f t="shared" si="6"/>
        <v>0</v>
      </c>
    </row>
    <row r="58" spans="2:12" x14ac:dyDescent="0.25">
      <c r="B58" t="s">
        <v>149</v>
      </c>
      <c r="C58" t="s">
        <v>150</v>
      </c>
    </row>
    <row r="59" spans="2:12" x14ac:dyDescent="0.25">
      <c r="B59" t="s">
        <v>151</v>
      </c>
      <c r="C59" t="s">
        <v>153</v>
      </c>
    </row>
    <row r="60" spans="2:12" x14ac:dyDescent="0.25">
      <c r="B60" t="s">
        <v>152</v>
      </c>
      <c r="C60" t="s">
        <v>161</v>
      </c>
    </row>
    <row r="62" spans="2:12" ht="15.75" thickBot="1" x14ac:dyDescent="0.3">
      <c r="B62" t="s">
        <v>159</v>
      </c>
    </row>
    <row r="63" spans="2:12" x14ac:dyDescent="0.25">
      <c r="B63" s="72" t="s">
        <v>116</v>
      </c>
      <c r="C63" s="73" t="s">
        <v>117</v>
      </c>
      <c r="D63" s="73" t="s">
        <v>6</v>
      </c>
      <c r="E63" s="73" t="s">
        <v>118</v>
      </c>
      <c r="F63" s="74" t="s">
        <v>118</v>
      </c>
    </row>
    <row r="64" spans="2:12" x14ac:dyDescent="0.25">
      <c r="B64" s="66" t="s">
        <v>121</v>
      </c>
      <c r="C64" s="67" t="e">
        <f>VLOOKUP(B64,$F$12:$I$56,2,FALSE)</f>
        <v>#N/A</v>
      </c>
      <c r="D64" s="67" t="e">
        <f>VLOOKUP(B64,$F$12:$I$56,3,FALSE)</f>
        <v>#N/A</v>
      </c>
      <c r="E64" s="67" t="e">
        <f>VLOOKUP(B64,$F$12:$K$56,6,FALSE)</f>
        <v>#N/A</v>
      </c>
      <c r="F64" s="68" t="e">
        <v>#N/A</v>
      </c>
    </row>
    <row r="65" spans="2:6" x14ac:dyDescent="0.25">
      <c r="B65" s="66" t="s">
        <v>122</v>
      </c>
      <c r="C65" s="67" t="e">
        <f t="shared" ref="C65:C108" si="7">VLOOKUP(B65,$F$12:$I$56,2,FALSE)</f>
        <v>#N/A</v>
      </c>
      <c r="D65" s="67" t="e">
        <f t="shared" ref="D65:D108" si="8">VLOOKUP(B65,$F$12:$I$56,3,FALSE)</f>
        <v>#N/A</v>
      </c>
      <c r="E65" s="67" t="e">
        <f t="shared" ref="E65:E108" si="9">VLOOKUP(B65,$F$12:$K$56,6,FALSE)</f>
        <v>#N/A</v>
      </c>
      <c r="F65" s="68" t="e">
        <v>#N/A</v>
      </c>
    </row>
    <row r="66" spans="2:6" x14ac:dyDescent="0.25">
      <c r="B66" s="66" t="s">
        <v>101</v>
      </c>
      <c r="C66" s="67">
        <f t="shared" si="7"/>
        <v>0</v>
      </c>
      <c r="D66" s="67">
        <f t="shared" si="8"/>
        <v>0</v>
      </c>
      <c r="E66" s="67">
        <f t="shared" si="9"/>
        <v>0</v>
      </c>
      <c r="F66" s="68">
        <v>0</v>
      </c>
    </row>
    <row r="67" spans="2:6" x14ac:dyDescent="0.25">
      <c r="B67" s="66" t="s">
        <v>105</v>
      </c>
      <c r="C67" s="67">
        <f t="shared" si="7"/>
        <v>150</v>
      </c>
      <c r="D67" s="67">
        <f t="shared" si="8"/>
        <v>1400</v>
      </c>
      <c r="E67" s="67">
        <f t="shared" si="9"/>
        <v>150</v>
      </c>
      <c r="F67" s="68">
        <v>150</v>
      </c>
    </row>
    <row r="68" spans="2:6" x14ac:dyDescent="0.25">
      <c r="B68" s="66" t="s">
        <v>123</v>
      </c>
      <c r="C68" s="67">
        <f t="shared" si="7"/>
        <v>0</v>
      </c>
      <c r="D68" s="67">
        <f t="shared" si="8"/>
        <v>0</v>
      </c>
      <c r="E68" s="67">
        <f t="shared" si="9"/>
        <v>0</v>
      </c>
      <c r="F68" s="68" t="e">
        <v>#N/A</v>
      </c>
    </row>
    <row r="69" spans="2:6" x14ac:dyDescent="0.25">
      <c r="B69" s="66" t="s">
        <v>124</v>
      </c>
      <c r="C69" s="67" t="e">
        <f t="shared" si="7"/>
        <v>#N/A</v>
      </c>
      <c r="D69" s="67" t="e">
        <f t="shared" si="8"/>
        <v>#N/A</v>
      </c>
      <c r="E69" s="67" t="e">
        <f t="shared" si="9"/>
        <v>#N/A</v>
      </c>
      <c r="F69" s="68" t="e">
        <v>#N/A</v>
      </c>
    </row>
    <row r="70" spans="2:6" x14ac:dyDescent="0.25">
      <c r="B70" s="66" t="s">
        <v>98</v>
      </c>
      <c r="C70" s="67">
        <f t="shared" si="7"/>
        <v>0</v>
      </c>
      <c r="D70" s="67">
        <f t="shared" si="8"/>
        <v>0</v>
      </c>
      <c r="E70" s="67">
        <f t="shared" si="9"/>
        <v>50</v>
      </c>
      <c r="F70" s="68">
        <v>50</v>
      </c>
    </row>
    <row r="71" spans="2:6" x14ac:dyDescent="0.25">
      <c r="B71" s="66" t="s">
        <v>114</v>
      </c>
      <c r="C71" s="67">
        <f t="shared" si="7"/>
        <v>50</v>
      </c>
      <c r="D71" s="67">
        <f t="shared" si="8"/>
        <v>1450</v>
      </c>
      <c r="E71" s="67">
        <f t="shared" si="9"/>
        <v>50</v>
      </c>
      <c r="F71" s="68">
        <v>50</v>
      </c>
    </row>
    <row r="72" spans="2:6" x14ac:dyDescent="0.25">
      <c r="B72" s="66" t="s">
        <v>125</v>
      </c>
      <c r="C72" s="67" t="e">
        <f t="shared" si="7"/>
        <v>#N/A</v>
      </c>
      <c r="D72" s="67" t="e">
        <f t="shared" si="8"/>
        <v>#N/A</v>
      </c>
      <c r="E72" s="67" t="e">
        <f t="shared" si="9"/>
        <v>#N/A</v>
      </c>
      <c r="F72" s="68" t="e">
        <v>#N/A</v>
      </c>
    </row>
    <row r="73" spans="2:6" x14ac:dyDescent="0.25">
      <c r="B73" s="66" t="s">
        <v>126</v>
      </c>
      <c r="C73" s="67">
        <f t="shared" si="7"/>
        <v>0</v>
      </c>
      <c r="D73" s="67">
        <f t="shared" si="8"/>
        <v>0</v>
      </c>
      <c r="E73" s="67">
        <f t="shared" si="9"/>
        <v>0</v>
      </c>
      <c r="F73" s="68">
        <v>0</v>
      </c>
    </row>
    <row r="74" spans="2:6" x14ac:dyDescent="0.25">
      <c r="B74" s="66" t="s">
        <v>115</v>
      </c>
      <c r="C74" s="67">
        <f t="shared" si="7"/>
        <v>100</v>
      </c>
      <c r="D74" s="67">
        <f t="shared" si="8"/>
        <v>1450</v>
      </c>
      <c r="E74" s="67">
        <f t="shared" si="9"/>
        <v>100</v>
      </c>
      <c r="F74" s="68">
        <v>100</v>
      </c>
    </row>
    <row r="75" spans="2:6" x14ac:dyDescent="0.25">
      <c r="B75" s="66" t="s">
        <v>127</v>
      </c>
      <c r="C75" s="67" t="e">
        <f t="shared" si="7"/>
        <v>#N/A</v>
      </c>
      <c r="D75" s="67" t="e">
        <f t="shared" si="8"/>
        <v>#N/A</v>
      </c>
      <c r="E75" s="67" t="e">
        <f t="shared" si="9"/>
        <v>#N/A</v>
      </c>
      <c r="F75" s="68" t="e">
        <v>#N/A</v>
      </c>
    </row>
    <row r="76" spans="2:6" x14ac:dyDescent="0.25">
      <c r="B76" s="66" t="s">
        <v>128</v>
      </c>
      <c r="C76" s="67" t="e">
        <f t="shared" si="7"/>
        <v>#N/A</v>
      </c>
      <c r="D76" s="67" t="e">
        <f t="shared" si="8"/>
        <v>#N/A</v>
      </c>
      <c r="E76" s="67" t="e">
        <f t="shared" si="9"/>
        <v>#N/A</v>
      </c>
      <c r="F76" s="68" t="e">
        <v>#N/A</v>
      </c>
    </row>
    <row r="77" spans="2:6" x14ac:dyDescent="0.25">
      <c r="B77" s="66" t="s">
        <v>129</v>
      </c>
      <c r="C77" s="67">
        <f t="shared" si="7"/>
        <v>0</v>
      </c>
      <c r="D77" s="67">
        <f t="shared" si="8"/>
        <v>0</v>
      </c>
      <c r="E77" s="67">
        <f t="shared" si="9"/>
        <v>0</v>
      </c>
      <c r="F77" s="68">
        <v>0</v>
      </c>
    </row>
    <row r="78" spans="2:6" x14ac:dyDescent="0.25">
      <c r="B78" s="66" t="s">
        <v>103</v>
      </c>
      <c r="C78" s="67">
        <f t="shared" si="7"/>
        <v>50</v>
      </c>
      <c r="D78" s="67">
        <f t="shared" si="8"/>
        <v>1200</v>
      </c>
      <c r="E78" s="67">
        <f t="shared" si="9"/>
        <v>50</v>
      </c>
      <c r="F78" s="68">
        <v>50</v>
      </c>
    </row>
    <row r="79" spans="2:6" x14ac:dyDescent="0.25">
      <c r="B79" s="66" t="s">
        <v>106</v>
      </c>
      <c r="C79" s="67">
        <f t="shared" si="7"/>
        <v>150</v>
      </c>
      <c r="D79" s="67">
        <f t="shared" si="8"/>
        <v>1250</v>
      </c>
      <c r="E79" s="67">
        <f t="shared" si="9"/>
        <v>150</v>
      </c>
      <c r="F79" s="68">
        <v>150</v>
      </c>
    </row>
    <row r="80" spans="2:6" x14ac:dyDescent="0.25">
      <c r="B80" s="66" t="s">
        <v>130</v>
      </c>
      <c r="C80" s="67" t="e">
        <f t="shared" si="7"/>
        <v>#N/A</v>
      </c>
      <c r="D80" s="67" t="e">
        <f t="shared" si="8"/>
        <v>#N/A</v>
      </c>
      <c r="E80" s="67" t="e">
        <f t="shared" si="9"/>
        <v>#N/A</v>
      </c>
      <c r="F80" s="68" t="e">
        <v>#N/A</v>
      </c>
    </row>
    <row r="81" spans="2:6" x14ac:dyDescent="0.25">
      <c r="B81" s="66" t="s">
        <v>131</v>
      </c>
      <c r="C81" s="67" t="e">
        <f t="shared" si="7"/>
        <v>#N/A</v>
      </c>
      <c r="D81" s="67" t="e">
        <f t="shared" si="8"/>
        <v>#N/A</v>
      </c>
      <c r="E81" s="67" t="e">
        <f t="shared" si="9"/>
        <v>#N/A</v>
      </c>
      <c r="F81" s="68" t="e">
        <v>#N/A</v>
      </c>
    </row>
    <row r="82" spans="2:6" x14ac:dyDescent="0.25">
      <c r="B82" s="66" t="s">
        <v>132</v>
      </c>
      <c r="C82" s="67">
        <f t="shared" si="7"/>
        <v>0</v>
      </c>
      <c r="D82" s="67">
        <f t="shared" si="8"/>
        <v>0</v>
      </c>
      <c r="E82" s="67">
        <f t="shared" si="9"/>
        <v>0</v>
      </c>
      <c r="F82" s="68">
        <v>0</v>
      </c>
    </row>
    <row r="83" spans="2:6" x14ac:dyDescent="0.25">
      <c r="B83" s="66" t="s">
        <v>113</v>
      </c>
      <c r="C83" s="67">
        <f t="shared" si="7"/>
        <v>150</v>
      </c>
      <c r="D83" s="67">
        <f t="shared" si="8"/>
        <v>1450</v>
      </c>
      <c r="E83" s="67">
        <f t="shared" si="9"/>
        <v>0</v>
      </c>
      <c r="F83" s="68">
        <v>0</v>
      </c>
    </row>
    <row r="84" spans="2:6" x14ac:dyDescent="0.25">
      <c r="B84" s="66" t="s">
        <v>133</v>
      </c>
      <c r="C84" s="67" t="e">
        <f t="shared" si="7"/>
        <v>#N/A</v>
      </c>
      <c r="D84" s="67" t="e">
        <f t="shared" si="8"/>
        <v>#N/A</v>
      </c>
      <c r="E84" s="67" t="e">
        <f t="shared" si="9"/>
        <v>#N/A</v>
      </c>
      <c r="F84" s="68" t="e">
        <v>#N/A</v>
      </c>
    </row>
    <row r="85" spans="2:6" x14ac:dyDescent="0.25">
      <c r="B85" s="66" t="s">
        <v>107</v>
      </c>
      <c r="C85" s="67">
        <f t="shared" si="7"/>
        <v>0</v>
      </c>
      <c r="D85" s="67">
        <f t="shared" si="8"/>
        <v>0</v>
      </c>
      <c r="E85" s="67">
        <f t="shared" si="9"/>
        <v>0</v>
      </c>
      <c r="F85" s="68">
        <v>0</v>
      </c>
    </row>
    <row r="86" spans="2:6" x14ac:dyDescent="0.25">
      <c r="B86" s="66" t="s">
        <v>109</v>
      </c>
      <c r="C86" s="67">
        <f t="shared" si="7"/>
        <v>50</v>
      </c>
      <c r="D86" s="67">
        <f t="shared" si="8"/>
        <v>1400</v>
      </c>
      <c r="E86" s="67">
        <f t="shared" si="9"/>
        <v>50</v>
      </c>
      <c r="F86" s="68">
        <v>50</v>
      </c>
    </row>
    <row r="87" spans="2:6" x14ac:dyDescent="0.25">
      <c r="B87" s="66" t="s">
        <v>134</v>
      </c>
      <c r="C87" s="67" t="e">
        <f t="shared" si="7"/>
        <v>#N/A</v>
      </c>
      <c r="D87" s="67" t="e">
        <f t="shared" si="8"/>
        <v>#N/A</v>
      </c>
      <c r="E87" s="67" t="e">
        <f t="shared" si="9"/>
        <v>#N/A</v>
      </c>
      <c r="F87" s="68" t="e">
        <v>#N/A</v>
      </c>
    </row>
    <row r="88" spans="2:6" x14ac:dyDescent="0.25">
      <c r="B88" s="66" t="s">
        <v>135</v>
      </c>
      <c r="C88" s="67" t="e">
        <f t="shared" si="7"/>
        <v>#N/A</v>
      </c>
      <c r="D88" s="67" t="e">
        <f t="shared" si="8"/>
        <v>#N/A</v>
      </c>
      <c r="E88" s="67" t="e">
        <f t="shared" si="9"/>
        <v>#N/A</v>
      </c>
      <c r="F88" s="68" t="e">
        <v>#N/A</v>
      </c>
    </row>
    <row r="89" spans="2:6" x14ac:dyDescent="0.25">
      <c r="B89" s="66" t="s">
        <v>136</v>
      </c>
      <c r="C89" s="67" t="e">
        <f t="shared" si="7"/>
        <v>#N/A</v>
      </c>
      <c r="D89" s="67" t="e">
        <f t="shared" si="8"/>
        <v>#N/A</v>
      </c>
      <c r="E89" s="67" t="e">
        <f t="shared" si="9"/>
        <v>#N/A</v>
      </c>
      <c r="F89" s="68" t="e">
        <v>#N/A</v>
      </c>
    </row>
    <row r="90" spans="2:6" x14ac:dyDescent="0.25">
      <c r="B90" s="66" t="s">
        <v>99</v>
      </c>
      <c r="C90" s="67">
        <f t="shared" si="7"/>
        <v>100</v>
      </c>
      <c r="D90" s="67">
        <f t="shared" si="8"/>
        <v>1250</v>
      </c>
      <c r="E90" s="67">
        <f t="shared" si="9"/>
        <v>100</v>
      </c>
      <c r="F90" s="68">
        <v>100</v>
      </c>
    </row>
    <row r="91" spans="2:6" x14ac:dyDescent="0.25">
      <c r="B91" s="66" t="s">
        <v>108</v>
      </c>
      <c r="C91" s="67">
        <f t="shared" si="7"/>
        <v>50</v>
      </c>
      <c r="D91" s="67">
        <f t="shared" si="8"/>
        <v>1350</v>
      </c>
      <c r="E91" s="67">
        <f t="shared" si="9"/>
        <v>50</v>
      </c>
      <c r="F91" s="68">
        <v>50</v>
      </c>
    </row>
    <row r="92" spans="2:6" x14ac:dyDescent="0.25">
      <c r="B92" s="66" t="s">
        <v>137</v>
      </c>
      <c r="C92" s="67" t="e">
        <f t="shared" si="7"/>
        <v>#N/A</v>
      </c>
      <c r="D92" s="67" t="e">
        <f t="shared" si="8"/>
        <v>#N/A</v>
      </c>
      <c r="E92" s="67" t="e">
        <f t="shared" si="9"/>
        <v>#N/A</v>
      </c>
      <c r="F92" s="68" t="e">
        <v>#N/A</v>
      </c>
    </row>
    <row r="93" spans="2:6" x14ac:dyDescent="0.25">
      <c r="B93" s="66" t="s">
        <v>138</v>
      </c>
      <c r="C93" s="67" t="e">
        <f t="shared" si="7"/>
        <v>#N/A</v>
      </c>
      <c r="D93" s="67" t="e">
        <f t="shared" si="8"/>
        <v>#N/A</v>
      </c>
      <c r="E93" s="67" t="e">
        <f t="shared" si="9"/>
        <v>#N/A</v>
      </c>
      <c r="F93" s="68" t="e">
        <v>#N/A</v>
      </c>
    </row>
    <row r="94" spans="2:6" x14ac:dyDescent="0.25">
      <c r="B94" s="66" t="s">
        <v>139</v>
      </c>
      <c r="C94" s="67">
        <f t="shared" si="7"/>
        <v>0</v>
      </c>
      <c r="D94" s="67">
        <f t="shared" si="8"/>
        <v>0</v>
      </c>
      <c r="E94" s="67">
        <f t="shared" si="9"/>
        <v>0</v>
      </c>
      <c r="F94" s="68">
        <v>0</v>
      </c>
    </row>
    <row r="95" spans="2:6" x14ac:dyDescent="0.25">
      <c r="B95" s="66" t="s">
        <v>110</v>
      </c>
      <c r="C95" s="67">
        <f t="shared" si="7"/>
        <v>200</v>
      </c>
      <c r="D95" s="67">
        <f t="shared" si="8"/>
        <v>1250</v>
      </c>
      <c r="E95" s="67">
        <f t="shared" si="9"/>
        <v>200</v>
      </c>
      <c r="F95" s="68">
        <v>200</v>
      </c>
    </row>
    <row r="96" spans="2:6" x14ac:dyDescent="0.25">
      <c r="B96" s="66" t="s">
        <v>140</v>
      </c>
      <c r="C96" s="67" t="e">
        <f t="shared" si="7"/>
        <v>#N/A</v>
      </c>
      <c r="D96" s="67" t="e">
        <f t="shared" si="8"/>
        <v>#N/A</v>
      </c>
      <c r="E96" s="67" t="e">
        <f t="shared" si="9"/>
        <v>#N/A</v>
      </c>
      <c r="F96" s="68" t="e">
        <v>#N/A</v>
      </c>
    </row>
    <row r="97" spans="2:6" x14ac:dyDescent="0.25">
      <c r="B97" s="66" t="s">
        <v>141</v>
      </c>
      <c r="C97" s="67" t="e">
        <f t="shared" si="7"/>
        <v>#N/A</v>
      </c>
      <c r="D97" s="67" t="e">
        <f t="shared" si="8"/>
        <v>#N/A</v>
      </c>
      <c r="E97" s="67" t="e">
        <f t="shared" si="9"/>
        <v>#N/A</v>
      </c>
      <c r="F97" s="68" t="e">
        <v>#N/A</v>
      </c>
    </row>
    <row r="98" spans="2:6" x14ac:dyDescent="0.25">
      <c r="B98" s="66" t="s">
        <v>111</v>
      </c>
      <c r="C98" s="67">
        <f t="shared" si="7"/>
        <v>50</v>
      </c>
      <c r="D98" s="67">
        <f t="shared" si="8"/>
        <v>1300</v>
      </c>
      <c r="E98" s="67">
        <f t="shared" si="9"/>
        <v>50</v>
      </c>
      <c r="F98" s="68">
        <v>50</v>
      </c>
    </row>
    <row r="99" spans="2:6" x14ac:dyDescent="0.25">
      <c r="B99" s="66" t="s">
        <v>142</v>
      </c>
      <c r="C99" s="67" t="e">
        <f t="shared" si="7"/>
        <v>#N/A</v>
      </c>
      <c r="D99" s="67" t="e">
        <f t="shared" si="8"/>
        <v>#N/A</v>
      </c>
      <c r="E99" s="67" t="e">
        <f t="shared" si="9"/>
        <v>#N/A</v>
      </c>
      <c r="F99" s="68" t="e">
        <v>#N/A</v>
      </c>
    </row>
    <row r="100" spans="2:6" x14ac:dyDescent="0.25">
      <c r="B100" s="66" t="s">
        <v>143</v>
      </c>
      <c r="C100" s="67" t="e">
        <f t="shared" si="7"/>
        <v>#N/A</v>
      </c>
      <c r="D100" s="67" t="e">
        <f t="shared" si="8"/>
        <v>#N/A</v>
      </c>
      <c r="E100" s="67" t="e">
        <f t="shared" si="9"/>
        <v>#N/A</v>
      </c>
      <c r="F100" s="68" t="e">
        <v>#N/A</v>
      </c>
    </row>
    <row r="101" spans="2:6" x14ac:dyDescent="0.25">
      <c r="B101" s="66" t="s">
        <v>144</v>
      </c>
      <c r="C101" s="67" t="e">
        <f t="shared" si="7"/>
        <v>#N/A</v>
      </c>
      <c r="D101" s="67" t="e">
        <f t="shared" si="8"/>
        <v>#N/A</v>
      </c>
      <c r="E101" s="67" t="e">
        <f t="shared" si="9"/>
        <v>#N/A</v>
      </c>
      <c r="F101" s="68" t="e">
        <v>#N/A</v>
      </c>
    </row>
    <row r="102" spans="2:6" x14ac:dyDescent="0.25">
      <c r="B102" s="66" t="s">
        <v>100</v>
      </c>
      <c r="C102" s="67">
        <f t="shared" si="7"/>
        <v>100</v>
      </c>
      <c r="D102" s="67">
        <f t="shared" si="8"/>
        <v>1200</v>
      </c>
      <c r="E102" s="67">
        <f t="shared" si="9"/>
        <v>100</v>
      </c>
      <c r="F102" s="68">
        <v>100</v>
      </c>
    </row>
    <row r="103" spans="2:6" x14ac:dyDescent="0.25">
      <c r="B103" s="66" t="s">
        <v>145</v>
      </c>
      <c r="C103" s="67" t="e">
        <f t="shared" si="7"/>
        <v>#N/A</v>
      </c>
      <c r="D103" s="67" t="e">
        <f t="shared" si="8"/>
        <v>#N/A</v>
      </c>
      <c r="E103" s="67" t="e">
        <f t="shared" si="9"/>
        <v>#N/A</v>
      </c>
      <c r="F103" s="68" t="e">
        <v>#N/A</v>
      </c>
    </row>
    <row r="104" spans="2:6" x14ac:dyDescent="0.25">
      <c r="B104" s="66" t="s">
        <v>146</v>
      </c>
      <c r="C104" s="67">
        <f t="shared" si="7"/>
        <v>50</v>
      </c>
      <c r="D104" s="67">
        <f t="shared" si="8"/>
        <v>1400</v>
      </c>
      <c r="E104" s="67">
        <f t="shared" si="9"/>
        <v>50</v>
      </c>
      <c r="F104" s="68">
        <v>50</v>
      </c>
    </row>
    <row r="105" spans="2:6" x14ac:dyDescent="0.25">
      <c r="B105" s="66" t="s">
        <v>102</v>
      </c>
      <c r="C105" s="67">
        <f t="shared" si="7"/>
        <v>50</v>
      </c>
      <c r="D105" s="67">
        <f t="shared" si="8"/>
        <v>1100</v>
      </c>
      <c r="E105" s="67">
        <f t="shared" si="9"/>
        <v>50</v>
      </c>
      <c r="F105" s="68">
        <v>50</v>
      </c>
    </row>
    <row r="106" spans="2:6" x14ac:dyDescent="0.25">
      <c r="B106" s="66" t="s">
        <v>104</v>
      </c>
      <c r="C106" s="67">
        <f t="shared" si="7"/>
        <v>0</v>
      </c>
      <c r="D106" s="67">
        <f t="shared" si="8"/>
        <v>0</v>
      </c>
      <c r="E106" s="67">
        <f t="shared" si="9"/>
        <v>0</v>
      </c>
      <c r="F106" s="68">
        <v>0</v>
      </c>
    </row>
    <row r="107" spans="2:6" x14ac:dyDescent="0.25">
      <c r="B107" s="66" t="s">
        <v>112</v>
      </c>
      <c r="C107" s="67">
        <f t="shared" si="7"/>
        <v>0</v>
      </c>
      <c r="D107" s="67">
        <f t="shared" si="8"/>
        <v>0</v>
      </c>
      <c r="E107" s="67">
        <f t="shared" si="9"/>
        <v>0</v>
      </c>
      <c r="F107" s="68">
        <v>0</v>
      </c>
    </row>
    <row r="108" spans="2:6" ht="15.75" thickBot="1" x14ac:dyDescent="0.3">
      <c r="B108" s="69" t="s">
        <v>147</v>
      </c>
      <c r="C108" s="67" t="e">
        <f t="shared" si="7"/>
        <v>#N/A</v>
      </c>
      <c r="D108" s="67" t="e">
        <f t="shared" si="8"/>
        <v>#N/A</v>
      </c>
      <c r="E108" s="67" t="e">
        <f t="shared" si="9"/>
        <v>#N/A</v>
      </c>
      <c r="F108" s="71" t="e">
        <v>#N/A</v>
      </c>
    </row>
    <row r="111" spans="2:6" ht="15.75" thickBot="1" x14ac:dyDescent="0.3">
      <c r="B111" s="88" t="s">
        <v>160</v>
      </c>
    </row>
    <row r="112" spans="2:6" x14ac:dyDescent="0.25">
      <c r="B112" s="85" t="s">
        <v>71</v>
      </c>
      <c r="C112" s="86" t="s">
        <v>4</v>
      </c>
      <c r="D112" s="86" t="s">
        <v>163</v>
      </c>
      <c r="E112" s="86" t="s">
        <v>164</v>
      </c>
      <c r="F112" s="87" t="s">
        <v>165</v>
      </c>
    </row>
    <row r="113" spans="2:6" x14ac:dyDescent="0.25">
      <c r="B113" s="50" t="s">
        <v>37</v>
      </c>
      <c r="C113" s="36">
        <f>'I-Team1'!K6*'I-Team1'!K27</f>
        <v>150</v>
      </c>
      <c r="D113" s="13">
        <f>SUMIF($C$12:$C$56,B113,$I$12:$I$56)</f>
        <v>150</v>
      </c>
      <c r="E113" s="13">
        <f>SUMIF($C$12:$C$56,B113,$K$12:$K$56)</f>
        <v>150</v>
      </c>
      <c r="F113" s="51">
        <f>IF(D113&gt;C113,D113-C113,0)</f>
        <v>0</v>
      </c>
    </row>
    <row r="114" spans="2:6" x14ac:dyDescent="0.25">
      <c r="B114" s="50" t="s">
        <v>38</v>
      </c>
      <c r="C114" s="36">
        <f>+'I-Team2'!K6*'I-Team2'!K27</f>
        <v>150</v>
      </c>
      <c r="D114" s="13">
        <f t="shared" ref="D114:D127" si="10">SUMIF($C$12:$C$56,B114,$I$12:$I$56)</f>
        <v>150</v>
      </c>
      <c r="E114" s="13">
        <f t="shared" ref="E114:E127" si="11">SUMIF($C$12:$C$56,B114,$K$12:$K$56)</f>
        <v>150</v>
      </c>
      <c r="F114" s="51">
        <f t="shared" ref="F114:F127" si="12">IF(D114&gt;C114,D114-C114,0)</f>
        <v>0</v>
      </c>
    </row>
    <row r="115" spans="2:6" x14ac:dyDescent="0.25">
      <c r="B115" s="50" t="s">
        <v>39</v>
      </c>
      <c r="C115" s="36">
        <f>+'I-Team3'!K6*'I-Team3'!K67</f>
        <v>50</v>
      </c>
      <c r="D115" s="13">
        <f t="shared" si="10"/>
        <v>50</v>
      </c>
      <c r="E115" s="13">
        <f t="shared" si="11"/>
        <v>50</v>
      </c>
      <c r="F115" s="51">
        <f t="shared" si="12"/>
        <v>0</v>
      </c>
    </row>
    <row r="116" spans="2:6" x14ac:dyDescent="0.25">
      <c r="B116" s="50" t="s">
        <v>40</v>
      </c>
      <c r="C116" s="36">
        <f>+'I-Team2'!K46*'I-Team2'!K67</f>
        <v>150</v>
      </c>
      <c r="D116" s="13">
        <f t="shared" si="10"/>
        <v>0</v>
      </c>
      <c r="E116" s="13">
        <f t="shared" si="11"/>
        <v>0</v>
      </c>
      <c r="F116" s="51">
        <f t="shared" si="12"/>
        <v>0</v>
      </c>
    </row>
    <row r="117" spans="2:6" x14ac:dyDescent="0.25">
      <c r="B117" s="50" t="s">
        <v>41</v>
      </c>
      <c r="C117" s="36">
        <f>+'I-Team3'!K46*'I-Team3'!K67</f>
        <v>200</v>
      </c>
      <c r="D117" s="13">
        <f t="shared" si="10"/>
        <v>200</v>
      </c>
      <c r="E117" s="13">
        <f t="shared" si="11"/>
        <v>200</v>
      </c>
      <c r="F117" s="51">
        <f t="shared" si="12"/>
        <v>0</v>
      </c>
    </row>
    <row r="118" spans="2:6" x14ac:dyDescent="0.25">
      <c r="B118" s="50" t="s">
        <v>42</v>
      </c>
      <c r="C118" s="36">
        <f>+'I-Team1'!K46*'I-Team1'!K67</f>
        <v>100</v>
      </c>
      <c r="D118" s="13">
        <f t="shared" si="10"/>
        <v>100</v>
      </c>
      <c r="E118" s="13">
        <f t="shared" si="11"/>
        <v>100</v>
      </c>
      <c r="F118" s="51">
        <f t="shared" si="12"/>
        <v>0</v>
      </c>
    </row>
    <row r="119" spans="2:6" x14ac:dyDescent="0.25">
      <c r="B119" s="50" t="s">
        <v>43</v>
      </c>
      <c r="C119" s="36">
        <f>+'I-Team1'!K86*'I-Team1'!K107</f>
        <v>100</v>
      </c>
      <c r="D119" s="13">
        <f t="shared" si="10"/>
        <v>100</v>
      </c>
      <c r="E119" s="13">
        <f t="shared" si="11"/>
        <v>100</v>
      </c>
      <c r="F119" s="51">
        <f t="shared" si="12"/>
        <v>0</v>
      </c>
    </row>
    <row r="120" spans="2:6" x14ac:dyDescent="0.25">
      <c r="B120" s="50" t="s">
        <v>44</v>
      </c>
      <c r="C120" s="36">
        <f>+'I-Team2'!K86*'I-Team2'!K107</f>
        <v>50</v>
      </c>
      <c r="D120" s="13">
        <f t="shared" si="10"/>
        <v>50</v>
      </c>
      <c r="E120" s="13">
        <f t="shared" si="11"/>
        <v>50</v>
      </c>
      <c r="F120" s="51">
        <f t="shared" si="12"/>
        <v>0</v>
      </c>
    </row>
    <row r="121" spans="2:6" x14ac:dyDescent="0.25">
      <c r="B121" s="50" t="s">
        <v>45</v>
      </c>
      <c r="C121" s="36">
        <f>+'I-Team3'!K86*'I-Team3'!K107</f>
        <v>50</v>
      </c>
      <c r="D121" s="13">
        <f t="shared" si="10"/>
        <v>50</v>
      </c>
      <c r="E121" s="13">
        <f t="shared" si="11"/>
        <v>50</v>
      </c>
      <c r="F121" s="51">
        <f t="shared" si="12"/>
        <v>0</v>
      </c>
    </row>
    <row r="122" spans="2:6" x14ac:dyDescent="0.25">
      <c r="B122" s="50" t="s">
        <v>46</v>
      </c>
      <c r="C122" s="36">
        <f>+'I-Team3'!K126*'I-Team3'!K147</f>
        <v>100</v>
      </c>
      <c r="D122" s="13">
        <f t="shared" si="10"/>
        <v>100</v>
      </c>
      <c r="E122" s="13">
        <f t="shared" si="11"/>
        <v>100</v>
      </c>
      <c r="F122" s="51">
        <f t="shared" si="12"/>
        <v>0</v>
      </c>
    </row>
    <row r="123" spans="2:6" x14ac:dyDescent="0.25">
      <c r="B123" s="50" t="s">
        <v>47</v>
      </c>
      <c r="C123" s="36">
        <f>+'I-Team4'!K6*'I-Team4'!K27</f>
        <v>100</v>
      </c>
      <c r="D123" s="13">
        <f t="shared" si="10"/>
        <v>100</v>
      </c>
      <c r="E123" s="13">
        <f t="shared" si="11"/>
        <v>100</v>
      </c>
      <c r="F123" s="51">
        <f t="shared" si="12"/>
        <v>0</v>
      </c>
    </row>
    <row r="124" spans="2:6" x14ac:dyDescent="0.25">
      <c r="B124" s="50" t="s">
        <v>48</v>
      </c>
      <c r="C124" s="36">
        <f>+'I-Team2'!K126*'I-Team2'!K147</f>
        <v>50</v>
      </c>
      <c r="D124" s="13">
        <f t="shared" si="10"/>
        <v>50</v>
      </c>
      <c r="E124" s="13">
        <f t="shared" si="11"/>
        <v>50</v>
      </c>
      <c r="F124" s="51">
        <f t="shared" si="12"/>
        <v>0</v>
      </c>
    </row>
    <row r="125" spans="2:6" x14ac:dyDescent="0.25">
      <c r="B125" s="50" t="s">
        <v>49</v>
      </c>
      <c r="C125" s="36">
        <f>+'I-Team4'!K46*'I-Team4'!K67</f>
        <v>100</v>
      </c>
      <c r="D125" s="13">
        <f t="shared" si="10"/>
        <v>100</v>
      </c>
      <c r="E125" s="13">
        <f t="shared" si="11"/>
        <v>100</v>
      </c>
      <c r="F125" s="51">
        <f t="shared" si="12"/>
        <v>0</v>
      </c>
    </row>
    <row r="126" spans="2:6" x14ac:dyDescent="0.25">
      <c r="B126" s="50" t="s">
        <v>50</v>
      </c>
      <c r="C126" s="36">
        <f>+'I-Team1'!K126*'I-Team1'!K147</f>
        <v>0</v>
      </c>
      <c r="D126" s="13">
        <f t="shared" si="10"/>
        <v>0</v>
      </c>
      <c r="E126" s="13">
        <f t="shared" si="11"/>
        <v>0</v>
      </c>
      <c r="F126" s="51">
        <f t="shared" si="12"/>
        <v>0</v>
      </c>
    </row>
    <row r="127" spans="2:6" ht="15.75" thickBot="1" x14ac:dyDescent="0.3">
      <c r="B127" s="56" t="s">
        <v>87</v>
      </c>
      <c r="C127" s="58">
        <f>+'I-Team4'!K86*'I-Team4'!K107</f>
        <v>0</v>
      </c>
      <c r="D127" s="57">
        <f t="shared" si="10"/>
        <v>0</v>
      </c>
      <c r="E127" s="57">
        <f t="shared" si="11"/>
        <v>0</v>
      </c>
      <c r="F127" s="75">
        <f t="shared" si="12"/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5" name="Button 1">
              <controlPr defaultSize="0" print="0" autoFill="0" autoPict="0" macro="[0]!run_solver">
                <anchor moveWithCells="1" sizeWithCells="1">
                  <from>
                    <xdr:col>6</xdr:col>
                    <xdr:colOff>0</xdr:colOff>
                    <xdr:row>57</xdr:row>
                    <xdr:rowOff>9525</xdr:rowOff>
                  </from>
                  <to>
                    <xdr:col>7</xdr:col>
                    <xdr:colOff>323850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6" name="Button 2">
              <controlPr defaultSize="0" print="0" autoFill="0" autoPict="0" macro="[0]!Transfer_volumes">
                <anchor moveWithCells="1" sizeWithCells="1">
                  <from>
                    <xdr:col>6</xdr:col>
                    <xdr:colOff>0</xdr:colOff>
                    <xdr:row>59</xdr:row>
                    <xdr:rowOff>9525</xdr:rowOff>
                  </from>
                  <to>
                    <xdr:col>7</xdr:col>
                    <xdr:colOff>304800</xdr:colOff>
                    <xdr:row>60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BC299"/>
  <sheetViews>
    <sheetView topLeftCell="A10" workbookViewId="0">
      <selection activeCell="K69" sqref="K69"/>
    </sheetView>
  </sheetViews>
  <sheetFormatPr defaultRowHeight="15" x14ac:dyDescent="0.25"/>
  <cols>
    <col min="1" max="1" width="4.140625" customWidth="1"/>
    <col min="2" max="7" width="12" customWidth="1"/>
    <col min="8" max="8" width="11.140625" customWidth="1"/>
    <col min="9" max="9" width="4.5703125" customWidth="1"/>
    <col min="10" max="15" width="12" customWidth="1"/>
    <col min="16" max="16" width="11.140625" customWidth="1"/>
    <col min="17" max="17" width="4.5703125" customWidth="1"/>
    <col min="18" max="23" width="12" customWidth="1"/>
    <col min="24" max="24" width="11.140625" customWidth="1"/>
    <col min="25" max="25" width="4.5703125" customWidth="1"/>
    <col min="26" max="31" width="12" customWidth="1"/>
    <col min="32" max="32" width="11.140625" customWidth="1"/>
    <col min="33" max="33" width="4.5703125" customWidth="1"/>
    <col min="34" max="39" width="12" customWidth="1"/>
    <col min="40" max="40" width="11.140625" customWidth="1"/>
    <col min="41" max="41" width="4.5703125" customWidth="1"/>
    <col min="42" max="47" width="12" customWidth="1"/>
    <col min="48" max="48" width="11.140625" customWidth="1"/>
    <col min="49" max="49" width="4.5703125" customWidth="1"/>
  </cols>
  <sheetData>
    <row r="2" spans="2:55" s="61" customFormat="1" x14ac:dyDescent="0.25">
      <c r="B2" s="15" t="s">
        <v>90</v>
      </c>
      <c r="C2" s="15"/>
      <c r="D2" s="15"/>
      <c r="E2" s="15"/>
      <c r="F2" s="15"/>
      <c r="G2" s="15"/>
      <c r="H2" s="15"/>
    </row>
    <row r="4" spans="2:55" x14ac:dyDescent="0.25">
      <c r="B4" s="6" t="s">
        <v>88</v>
      </c>
      <c r="C4" s="6" t="s">
        <v>71</v>
      </c>
      <c r="D4" s="6" t="s">
        <v>70</v>
      </c>
      <c r="E4" s="6" t="s">
        <v>89</v>
      </c>
      <c r="F4" s="6" t="s">
        <v>27</v>
      </c>
      <c r="G4" s="6" t="s">
        <v>6</v>
      </c>
      <c r="H4" s="6" t="s">
        <v>91</v>
      </c>
      <c r="AX4" s="62"/>
      <c r="AY4" s="62"/>
      <c r="AZ4" s="62"/>
      <c r="BA4" s="62"/>
      <c r="BB4" s="62"/>
      <c r="BC4" s="62"/>
    </row>
    <row r="5" spans="2:55" x14ac:dyDescent="0.25">
      <c r="B5">
        <v>1</v>
      </c>
      <c r="C5" t="s">
        <v>37</v>
      </c>
      <c r="D5" t="s">
        <v>0</v>
      </c>
      <c r="E5" t="str">
        <f>'I-Team1'!$C$11</f>
        <v>EU</v>
      </c>
      <c r="F5">
        <f>'I-Team1'!F11</f>
        <v>150</v>
      </c>
      <c r="G5">
        <f>'I-Team1'!F12</f>
        <v>1550</v>
      </c>
    </row>
    <row r="6" spans="2:55" x14ac:dyDescent="0.25">
      <c r="B6">
        <v>1</v>
      </c>
      <c r="C6" t="s">
        <v>37</v>
      </c>
      <c r="D6" t="s">
        <v>0</v>
      </c>
      <c r="E6" t="str">
        <f>'I-Team1'!$C$16</f>
        <v>NA</v>
      </c>
      <c r="F6">
        <f>'I-Team1'!F16</f>
        <v>100</v>
      </c>
      <c r="G6">
        <f>'I-Team1'!F17</f>
        <v>1400</v>
      </c>
    </row>
    <row r="7" spans="2:55" x14ac:dyDescent="0.25">
      <c r="B7">
        <v>1</v>
      </c>
      <c r="C7" t="s">
        <v>37</v>
      </c>
      <c r="D7" t="s">
        <v>0</v>
      </c>
      <c r="E7">
        <f>'I-Team1'!$C$21</f>
        <v>0</v>
      </c>
      <c r="F7">
        <f>'I-Team1'!F21</f>
        <v>0</v>
      </c>
      <c r="G7">
        <f>'I-Team1'!F22</f>
        <v>0</v>
      </c>
    </row>
    <row r="8" spans="2:55" x14ac:dyDescent="0.25">
      <c r="B8">
        <v>1</v>
      </c>
      <c r="C8" t="s">
        <v>42</v>
      </c>
      <c r="D8" t="s">
        <v>1</v>
      </c>
      <c r="E8" t="str">
        <f>'I-Team1'!$C$51</f>
        <v>NA</v>
      </c>
      <c r="F8">
        <f>'I-Team1'!F51</f>
        <v>100</v>
      </c>
      <c r="G8">
        <f>'I-Team1'!F52</f>
        <v>1050</v>
      </c>
    </row>
    <row r="9" spans="2:55" x14ac:dyDescent="0.25">
      <c r="B9">
        <v>1</v>
      </c>
      <c r="C9" t="s">
        <v>42</v>
      </c>
      <c r="D9" t="s">
        <v>1</v>
      </c>
      <c r="E9" t="str">
        <f>'I-Team1'!$C$56</f>
        <v>EU</v>
      </c>
      <c r="F9">
        <f>'I-Team1'!F56</f>
        <v>0</v>
      </c>
      <c r="G9">
        <f>'I-Team1'!F57</f>
        <v>0</v>
      </c>
    </row>
    <row r="10" spans="2:55" x14ac:dyDescent="0.25">
      <c r="B10">
        <v>1</v>
      </c>
      <c r="C10" t="s">
        <v>42</v>
      </c>
      <c r="D10" t="s">
        <v>1</v>
      </c>
      <c r="E10">
        <f>'I-Team1'!$C$61</f>
        <v>0</v>
      </c>
      <c r="F10">
        <f>'I-Team1'!F61</f>
        <v>0</v>
      </c>
      <c r="G10">
        <f>'I-Team1'!F62</f>
        <v>0</v>
      </c>
    </row>
    <row r="11" spans="2:55" x14ac:dyDescent="0.25">
      <c r="B11">
        <v>1</v>
      </c>
      <c r="C11" t="s">
        <v>43</v>
      </c>
      <c r="D11" t="s">
        <v>1</v>
      </c>
      <c r="E11" t="str">
        <f>'I-Team1'!$C$91</f>
        <v>NA</v>
      </c>
      <c r="F11">
        <f>'I-Team1'!F91</f>
        <v>100</v>
      </c>
      <c r="G11">
        <f>'I-Team1'!F92</f>
        <v>1150</v>
      </c>
    </row>
    <row r="12" spans="2:55" x14ac:dyDescent="0.25">
      <c r="B12">
        <v>1</v>
      </c>
      <c r="C12" t="s">
        <v>43</v>
      </c>
      <c r="D12" t="s">
        <v>1</v>
      </c>
      <c r="E12" t="str">
        <f>'I-Team1'!$C$96</f>
        <v>EU</v>
      </c>
      <c r="F12">
        <f>'I-Team1'!F96</f>
        <v>0</v>
      </c>
      <c r="G12">
        <f>'I-Team1'!F97</f>
        <v>0</v>
      </c>
    </row>
    <row r="13" spans="2:55" x14ac:dyDescent="0.25">
      <c r="B13">
        <v>1</v>
      </c>
      <c r="C13" t="s">
        <v>43</v>
      </c>
      <c r="D13" t="s">
        <v>1</v>
      </c>
      <c r="E13">
        <f>'I-Team1'!$C$101</f>
        <v>0</v>
      </c>
      <c r="F13">
        <f>'I-Team1'!F101</f>
        <v>0</v>
      </c>
      <c r="G13">
        <f>'I-Team1'!F102</f>
        <v>0</v>
      </c>
    </row>
    <row r="14" spans="2:55" x14ac:dyDescent="0.25">
      <c r="B14">
        <v>1</v>
      </c>
      <c r="C14" t="s">
        <v>50</v>
      </c>
      <c r="D14" t="s">
        <v>76</v>
      </c>
      <c r="E14" t="str">
        <f>'I-Team1'!$C$131</f>
        <v>CH</v>
      </c>
      <c r="F14">
        <f>'I-Team1'!F131</f>
        <v>0</v>
      </c>
      <c r="G14">
        <f>'I-Team1'!F132</f>
        <v>0</v>
      </c>
    </row>
    <row r="15" spans="2:55" x14ac:dyDescent="0.25">
      <c r="B15">
        <v>1</v>
      </c>
      <c r="C15" t="s">
        <v>50</v>
      </c>
      <c r="D15" t="s">
        <v>76</v>
      </c>
      <c r="E15">
        <f>'I-Team1'!$C$136</f>
        <v>0</v>
      </c>
      <c r="F15">
        <f>'I-Team1'!F136</f>
        <v>0</v>
      </c>
      <c r="G15">
        <f>'I-Team1'!F137</f>
        <v>0</v>
      </c>
    </row>
    <row r="16" spans="2:55" x14ac:dyDescent="0.25">
      <c r="B16">
        <v>1</v>
      </c>
      <c r="C16" t="s">
        <v>50</v>
      </c>
      <c r="D16" t="s">
        <v>76</v>
      </c>
      <c r="E16">
        <f>'I-Team1'!$C$141</f>
        <v>0</v>
      </c>
      <c r="F16">
        <f>'I-Team1'!F141</f>
        <v>0</v>
      </c>
      <c r="G16">
        <f>'I-Team1'!F142</f>
        <v>0</v>
      </c>
    </row>
    <row r="17" spans="2:7" x14ac:dyDescent="0.25">
      <c r="B17">
        <v>2</v>
      </c>
      <c r="C17" t="s">
        <v>38</v>
      </c>
      <c r="D17" t="s">
        <v>0</v>
      </c>
      <c r="E17" t="str">
        <f>'I-Team2'!$C$11</f>
        <v>EU</v>
      </c>
      <c r="F17">
        <f>'I-Team2'!F11</f>
        <v>150</v>
      </c>
      <c r="G17">
        <f>'I-Team2'!F12</f>
        <v>1200</v>
      </c>
    </row>
    <row r="18" spans="2:7" x14ac:dyDescent="0.25">
      <c r="B18">
        <v>2</v>
      </c>
      <c r="C18" t="s">
        <v>38</v>
      </c>
      <c r="D18" t="s">
        <v>0</v>
      </c>
      <c r="E18">
        <f>'I-Team2'!$C$16</f>
        <v>0</v>
      </c>
      <c r="F18">
        <f>'I-Team2'!F16</f>
        <v>0</v>
      </c>
      <c r="G18">
        <f>'I-Team2'!F17</f>
        <v>0</v>
      </c>
    </row>
    <row r="19" spans="2:7" x14ac:dyDescent="0.25">
      <c r="B19">
        <v>2</v>
      </c>
      <c r="C19" t="s">
        <v>38</v>
      </c>
      <c r="D19" t="s">
        <v>0</v>
      </c>
      <c r="E19">
        <f>'I-Team2'!$C$21</f>
        <v>0</v>
      </c>
      <c r="F19">
        <f>'I-Team2'!F21</f>
        <v>0</v>
      </c>
      <c r="G19">
        <f>'I-Team2'!F22</f>
        <v>0</v>
      </c>
    </row>
    <row r="20" spans="2:7" x14ac:dyDescent="0.25">
      <c r="B20">
        <v>2</v>
      </c>
      <c r="C20" t="s">
        <v>40</v>
      </c>
      <c r="D20" t="s">
        <v>1</v>
      </c>
      <c r="E20" t="str">
        <f>'I-Team2'!$C$51</f>
        <v>NA</v>
      </c>
      <c r="F20">
        <f>'I-Team2'!F51</f>
        <v>100</v>
      </c>
      <c r="G20">
        <f>'I-Team2'!F52</f>
        <v>1250</v>
      </c>
    </row>
    <row r="21" spans="2:7" x14ac:dyDescent="0.25">
      <c r="B21">
        <v>2</v>
      </c>
      <c r="C21" t="s">
        <v>40</v>
      </c>
      <c r="D21" t="s">
        <v>1</v>
      </c>
      <c r="E21" t="str">
        <f>'I-Team2'!$C$56</f>
        <v>EU</v>
      </c>
      <c r="F21">
        <f>'I-Team2'!F56</f>
        <v>50</v>
      </c>
      <c r="G21">
        <f>'I-Team2'!F57</f>
        <v>1300</v>
      </c>
    </row>
    <row r="22" spans="2:7" x14ac:dyDescent="0.25">
      <c r="B22">
        <v>2</v>
      </c>
      <c r="C22" t="s">
        <v>40</v>
      </c>
      <c r="D22" t="s">
        <v>1</v>
      </c>
      <c r="E22">
        <f>'I-Team2'!$C$61</f>
        <v>0</v>
      </c>
      <c r="F22">
        <f>'I-Team2'!F61</f>
        <v>0</v>
      </c>
      <c r="G22">
        <f>'I-Team2'!F62</f>
        <v>0</v>
      </c>
    </row>
    <row r="23" spans="2:7" x14ac:dyDescent="0.25">
      <c r="B23">
        <v>2</v>
      </c>
      <c r="C23" t="s">
        <v>44</v>
      </c>
      <c r="D23" t="s">
        <v>1</v>
      </c>
      <c r="E23" t="str">
        <f>'I-Team2'!$C$91</f>
        <v>NA</v>
      </c>
      <c r="F23">
        <f>'I-Team2'!F91</f>
        <v>50</v>
      </c>
      <c r="G23">
        <f>'I-Team2'!F92</f>
        <v>1250</v>
      </c>
    </row>
    <row r="24" spans="2:7" x14ac:dyDescent="0.25">
      <c r="B24">
        <v>2</v>
      </c>
      <c r="C24" t="s">
        <v>44</v>
      </c>
      <c r="D24" t="s">
        <v>1</v>
      </c>
      <c r="E24" t="str">
        <f>'I-Team2'!$C$96</f>
        <v>EU</v>
      </c>
      <c r="F24">
        <f>'I-Team2'!F96</f>
        <v>0</v>
      </c>
      <c r="G24">
        <f>'I-Team2'!F97</f>
        <v>0</v>
      </c>
    </row>
    <row r="25" spans="2:7" x14ac:dyDescent="0.25">
      <c r="B25">
        <v>2</v>
      </c>
      <c r="C25" t="s">
        <v>44</v>
      </c>
      <c r="D25" t="s">
        <v>1</v>
      </c>
      <c r="E25">
        <f>'I-Team2'!$C$101</f>
        <v>0</v>
      </c>
      <c r="F25">
        <f>'I-Team2'!F101</f>
        <v>0</v>
      </c>
      <c r="G25">
        <f>'I-Team2'!F102</f>
        <v>0</v>
      </c>
    </row>
    <row r="26" spans="2:7" x14ac:dyDescent="0.25">
      <c r="B26">
        <v>2</v>
      </c>
      <c r="C26" t="s">
        <v>48</v>
      </c>
      <c r="D26" t="s">
        <v>76</v>
      </c>
      <c r="E26" t="str">
        <f>'I-Team2'!$C$131</f>
        <v>CH</v>
      </c>
      <c r="F26">
        <f>'I-Team2'!F131</f>
        <v>50</v>
      </c>
      <c r="G26">
        <f>'I-Team2'!F132</f>
        <v>1100</v>
      </c>
    </row>
    <row r="27" spans="2:7" x14ac:dyDescent="0.25">
      <c r="B27">
        <v>2</v>
      </c>
      <c r="C27" t="s">
        <v>48</v>
      </c>
      <c r="D27" t="s">
        <v>76</v>
      </c>
      <c r="E27" t="str">
        <f>'I-Team2'!$C$136</f>
        <v>NA</v>
      </c>
      <c r="F27">
        <f>'I-Team2'!F136</f>
        <v>0</v>
      </c>
      <c r="G27">
        <f>'I-Team2'!F137</f>
        <v>0</v>
      </c>
    </row>
    <row r="28" spans="2:7" x14ac:dyDescent="0.25">
      <c r="B28">
        <v>2</v>
      </c>
      <c r="C28" t="s">
        <v>48</v>
      </c>
      <c r="D28" t="s">
        <v>76</v>
      </c>
      <c r="E28">
        <f>'I-Team2'!$C$141</f>
        <v>0</v>
      </c>
      <c r="F28">
        <f>'I-Team2'!F141</f>
        <v>0</v>
      </c>
      <c r="G28">
        <f>'I-Team2'!F142</f>
        <v>0</v>
      </c>
    </row>
    <row r="29" spans="2:7" x14ac:dyDescent="0.25">
      <c r="B29">
        <v>3</v>
      </c>
      <c r="C29" t="s">
        <v>39</v>
      </c>
      <c r="D29" t="s">
        <v>0</v>
      </c>
      <c r="E29" t="str">
        <f>'I-Team3'!$C$11</f>
        <v>EU</v>
      </c>
      <c r="F29">
        <f>'I-Team3'!F11</f>
        <v>50</v>
      </c>
      <c r="G29">
        <f>'I-Team3'!F12</f>
        <v>1400</v>
      </c>
    </row>
    <row r="30" spans="2:7" x14ac:dyDescent="0.25">
      <c r="B30">
        <v>3</v>
      </c>
      <c r="C30" t="s">
        <v>39</v>
      </c>
      <c r="D30" t="s">
        <v>0</v>
      </c>
      <c r="E30">
        <f>'I-Team3'!$C$16</f>
        <v>0</v>
      </c>
      <c r="F30">
        <f>'I-Team3'!F16</f>
        <v>0</v>
      </c>
      <c r="G30">
        <f>'I-Team3'!F17</f>
        <v>0</v>
      </c>
    </row>
    <row r="31" spans="2:7" x14ac:dyDescent="0.25">
      <c r="B31">
        <v>3</v>
      </c>
      <c r="C31" t="s">
        <v>39</v>
      </c>
      <c r="D31" t="s">
        <v>0</v>
      </c>
      <c r="E31">
        <f>'I-Team3'!$C$21</f>
        <v>0</v>
      </c>
      <c r="F31">
        <f>'I-Team3'!F21</f>
        <v>0</v>
      </c>
      <c r="G31">
        <f>'I-Team3'!F22</f>
        <v>0</v>
      </c>
    </row>
    <row r="32" spans="2:7" x14ac:dyDescent="0.25">
      <c r="B32">
        <v>3</v>
      </c>
      <c r="C32" t="s">
        <v>41</v>
      </c>
      <c r="D32" t="s">
        <v>1</v>
      </c>
      <c r="E32" t="str">
        <f>'I-Team3'!$C$51</f>
        <v>NA</v>
      </c>
      <c r="F32">
        <f>'I-Team3'!F51</f>
        <v>200</v>
      </c>
      <c r="G32">
        <f>'I-Team3'!F52</f>
        <v>1000</v>
      </c>
    </row>
    <row r="33" spans="2:7" x14ac:dyDescent="0.25">
      <c r="B33">
        <v>3</v>
      </c>
      <c r="C33" t="s">
        <v>41</v>
      </c>
      <c r="D33" t="s">
        <v>1</v>
      </c>
      <c r="E33" t="str">
        <f>'I-Team3'!$C$56</f>
        <v>EU</v>
      </c>
      <c r="F33">
        <f>'I-Team3'!F56</f>
        <v>0</v>
      </c>
      <c r="G33">
        <f>'I-Team3'!F57</f>
        <v>0</v>
      </c>
    </row>
    <row r="34" spans="2:7" x14ac:dyDescent="0.25">
      <c r="B34">
        <v>3</v>
      </c>
      <c r="C34" t="s">
        <v>41</v>
      </c>
      <c r="D34" t="s">
        <v>1</v>
      </c>
      <c r="E34">
        <f>'I-Team3'!$C$61</f>
        <v>0</v>
      </c>
      <c r="F34">
        <f>'I-Team3'!F61</f>
        <v>0</v>
      </c>
      <c r="G34">
        <f>'I-Team3'!F62</f>
        <v>0</v>
      </c>
    </row>
    <row r="35" spans="2:7" x14ac:dyDescent="0.25">
      <c r="B35">
        <v>3</v>
      </c>
      <c r="C35" t="s">
        <v>45</v>
      </c>
      <c r="D35" t="s">
        <v>1</v>
      </c>
      <c r="E35" t="str">
        <f>'I-Team3'!$C$91</f>
        <v>NA</v>
      </c>
      <c r="F35">
        <f>'I-Team3'!F91</f>
        <v>50</v>
      </c>
      <c r="G35">
        <f>'I-Team3'!F92</f>
        <v>1300</v>
      </c>
    </row>
    <row r="36" spans="2:7" x14ac:dyDescent="0.25">
      <c r="B36">
        <v>3</v>
      </c>
      <c r="C36" t="s">
        <v>45</v>
      </c>
      <c r="D36" t="s">
        <v>1</v>
      </c>
      <c r="E36">
        <f>'I-Team3'!$C$96</f>
        <v>0</v>
      </c>
      <c r="F36">
        <f>'I-Team3'!F96</f>
        <v>0</v>
      </c>
      <c r="G36">
        <f>'I-Team3'!F97</f>
        <v>0</v>
      </c>
    </row>
    <row r="37" spans="2:7" x14ac:dyDescent="0.25">
      <c r="B37">
        <v>3</v>
      </c>
      <c r="C37" t="s">
        <v>45</v>
      </c>
      <c r="D37" t="s">
        <v>1</v>
      </c>
      <c r="E37">
        <f>'I-Team3'!$C$101</f>
        <v>0</v>
      </c>
      <c r="F37">
        <f>'I-Team3'!F101</f>
        <v>0</v>
      </c>
      <c r="G37">
        <f>'I-Team3'!F102</f>
        <v>0</v>
      </c>
    </row>
    <row r="38" spans="2:7" x14ac:dyDescent="0.25">
      <c r="B38">
        <v>3</v>
      </c>
      <c r="C38" t="s">
        <v>46</v>
      </c>
      <c r="D38" t="s">
        <v>76</v>
      </c>
      <c r="E38" t="str">
        <f>'I-Team3'!$C$131</f>
        <v>CH</v>
      </c>
      <c r="F38">
        <f>'I-Team3'!F131</f>
        <v>100</v>
      </c>
      <c r="G38">
        <f>'I-Team3'!F132</f>
        <v>1100</v>
      </c>
    </row>
    <row r="39" spans="2:7" x14ac:dyDescent="0.25">
      <c r="B39">
        <v>3</v>
      </c>
      <c r="C39" t="s">
        <v>46</v>
      </c>
      <c r="D39" t="s">
        <v>76</v>
      </c>
      <c r="E39">
        <f>'I-Team3'!$C$136</f>
        <v>0</v>
      </c>
      <c r="F39">
        <f>'I-Team3'!F136</f>
        <v>0</v>
      </c>
      <c r="G39">
        <f>'I-Team3'!F137</f>
        <v>0</v>
      </c>
    </row>
    <row r="40" spans="2:7" x14ac:dyDescent="0.25">
      <c r="B40">
        <v>3</v>
      </c>
      <c r="C40" t="s">
        <v>46</v>
      </c>
      <c r="D40" t="s">
        <v>76</v>
      </c>
      <c r="E40">
        <f>'I-Team3'!$C$141</f>
        <v>0</v>
      </c>
      <c r="F40">
        <f>'I-Team3'!F141</f>
        <v>0</v>
      </c>
      <c r="G40">
        <f>'I-Team3'!F142</f>
        <v>0</v>
      </c>
    </row>
    <row r="41" spans="2:7" x14ac:dyDescent="0.25">
      <c r="B41">
        <v>4</v>
      </c>
      <c r="C41" t="s">
        <v>47</v>
      </c>
      <c r="D41" t="s">
        <v>76</v>
      </c>
      <c r="E41" t="str">
        <f>'I-Team4'!$C$11</f>
        <v>CH</v>
      </c>
      <c r="F41">
        <f>'I-Team4'!F11</f>
        <v>100</v>
      </c>
      <c r="G41">
        <f>'I-Team4'!F12</f>
        <v>900</v>
      </c>
    </row>
    <row r="42" spans="2:7" x14ac:dyDescent="0.25">
      <c r="B42">
        <v>4</v>
      </c>
      <c r="C42" t="s">
        <v>47</v>
      </c>
      <c r="D42" t="s">
        <v>76</v>
      </c>
      <c r="E42">
        <f>'I-Team4'!$C$16</f>
        <v>0</v>
      </c>
      <c r="F42">
        <f>'I-Team4'!F16</f>
        <v>0</v>
      </c>
      <c r="G42">
        <f>'I-Team4'!F17</f>
        <v>0</v>
      </c>
    </row>
    <row r="43" spans="2:7" x14ac:dyDescent="0.25">
      <c r="B43">
        <v>4</v>
      </c>
      <c r="C43" t="s">
        <v>47</v>
      </c>
      <c r="D43" t="s">
        <v>76</v>
      </c>
      <c r="E43">
        <f>'I-Team4'!$C$21</f>
        <v>0</v>
      </c>
      <c r="F43">
        <f>'I-Team4'!F21</f>
        <v>0</v>
      </c>
      <c r="G43">
        <f>'I-Team4'!F22</f>
        <v>0</v>
      </c>
    </row>
    <row r="44" spans="2:7" x14ac:dyDescent="0.25">
      <c r="B44">
        <v>4</v>
      </c>
      <c r="C44" t="s">
        <v>49</v>
      </c>
      <c r="D44" t="s">
        <v>76</v>
      </c>
      <c r="E44" t="str">
        <f>'I-Team4'!$C$51</f>
        <v>CH</v>
      </c>
      <c r="F44">
        <f>'I-Team4'!F51</f>
        <v>100</v>
      </c>
      <c r="G44">
        <f>'I-Team4'!F52</f>
        <v>1100</v>
      </c>
    </row>
    <row r="45" spans="2:7" x14ac:dyDescent="0.25">
      <c r="B45">
        <v>4</v>
      </c>
      <c r="C45" t="s">
        <v>49</v>
      </c>
      <c r="D45" t="s">
        <v>76</v>
      </c>
      <c r="E45" t="str">
        <f>'I-Team4'!$C$56</f>
        <v>NA</v>
      </c>
      <c r="F45">
        <f>'I-Team4'!F56</f>
        <v>0</v>
      </c>
      <c r="G45">
        <f>'I-Team4'!F57</f>
        <v>0</v>
      </c>
    </row>
    <row r="46" spans="2:7" x14ac:dyDescent="0.25">
      <c r="B46">
        <v>4</v>
      </c>
      <c r="C46" t="s">
        <v>49</v>
      </c>
      <c r="D46" t="s">
        <v>76</v>
      </c>
      <c r="E46">
        <f>'I-Team4'!$C$61</f>
        <v>0</v>
      </c>
      <c r="F46">
        <f>'I-Team4'!F61</f>
        <v>0</v>
      </c>
      <c r="G46">
        <f>'I-Team4'!F62</f>
        <v>0</v>
      </c>
    </row>
    <row r="47" spans="2:7" x14ac:dyDescent="0.25">
      <c r="B47">
        <v>4</v>
      </c>
      <c r="C47" t="s">
        <v>87</v>
      </c>
      <c r="D47" t="s">
        <v>76</v>
      </c>
      <c r="E47" t="str">
        <f>'I-Team4'!$C$91</f>
        <v>EU</v>
      </c>
      <c r="F47">
        <f>'I-Team4'!F91</f>
        <v>0</v>
      </c>
      <c r="G47">
        <f>'I-Team4'!F92</f>
        <v>0</v>
      </c>
    </row>
    <row r="48" spans="2:7" x14ac:dyDescent="0.25">
      <c r="B48">
        <v>4</v>
      </c>
      <c r="C48" t="s">
        <v>87</v>
      </c>
      <c r="D48" t="s">
        <v>76</v>
      </c>
      <c r="E48" t="str">
        <f>'I-Team4'!$C$96</f>
        <v>NA</v>
      </c>
      <c r="F48">
        <f>'I-Team4'!F96</f>
        <v>0</v>
      </c>
      <c r="G48">
        <f>'I-Team4'!F97</f>
        <v>0</v>
      </c>
    </row>
    <row r="49" spans="2:9" x14ac:dyDescent="0.25">
      <c r="B49">
        <v>4</v>
      </c>
      <c r="C49" t="s">
        <v>87</v>
      </c>
      <c r="D49" t="s">
        <v>76</v>
      </c>
      <c r="E49">
        <f>'I-Team4'!$C$101</f>
        <v>0</v>
      </c>
      <c r="F49">
        <f>'I-Team4'!F101</f>
        <v>0</v>
      </c>
      <c r="G49">
        <f>'I-Team4'!F102</f>
        <v>0</v>
      </c>
    </row>
    <row r="52" spans="2:9" x14ac:dyDescent="0.25">
      <c r="B52" s="15" t="s">
        <v>92</v>
      </c>
      <c r="C52" s="15"/>
      <c r="D52" s="15"/>
      <c r="E52" s="15"/>
      <c r="F52" s="15"/>
      <c r="G52" s="15"/>
      <c r="H52" s="15"/>
      <c r="I52" s="61"/>
    </row>
    <row r="54" spans="2:9" x14ac:dyDescent="0.25">
      <c r="B54" s="6" t="s">
        <v>88</v>
      </c>
      <c r="C54" s="6" t="s">
        <v>71</v>
      </c>
      <c r="D54" s="6" t="s">
        <v>70</v>
      </c>
      <c r="E54" s="6" t="s">
        <v>89</v>
      </c>
      <c r="F54" s="6" t="s">
        <v>27</v>
      </c>
      <c r="G54" s="6" t="s">
        <v>6</v>
      </c>
      <c r="H54" s="6" t="s">
        <v>91</v>
      </c>
    </row>
    <row r="55" spans="2:9" x14ac:dyDescent="0.25">
      <c r="B55">
        <v>1</v>
      </c>
      <c r="C55" t="s">
        <v>37</v>
      </c>
      <c r="D55" t="s">
        <v>0</v>
      </c>
      <c r="E55" t="str">
        <f>'I-Team1'!$C$11</f>
        <v>EU</v>
      </c>
      <c r="F55">
        <f>'I-Team1'!G11</f>
        <v>100</v>
      </c>
      <c r="G55">
        <f>'I-Team1'!G12</f>
        <v>1250</v>
      </c>
    </row>
    <row r="56" spans="2:9" x14ac:dyDescent="0.25">
      <c r="B56">
        <v>1</v>
      </c>
      <c r="C56" t="s">
        <v>37</v>
      </c>
      <c r="D56" t="s">
        <v>0</v>
      </c>
      <c r="E56" t="str">
        <f>'I-Team1'!$C$16</f>
        <v>NA</v>
      </c>
      <c r="F56">
        <f>'I-Team1'!G16</f>
        <v>0</v>
      </c>
      <c r="G56">
        <f>'I-Team1'!G17</f>
        <v>0</v>
      </c>
    </row>
    <row r="57" spans="2:9" x14ac:dyDescent="0.25">
      <c r="B57">
        <v>1</v>
      </c>
      <c r="C57" t="s">
        <v>37</v>
      </c>
      <c r="D57" t="s">
        <v>0</v>
      </c>
      <c r="E57">
        <f>'I-Team1'!$C$21</f>
        <v>0</v>
      </c>
      <c r="F57">
        <f>'I-Team1'!G21</f>
        <v>0</v>
      </c>
      <c r="G57">
        <f>'I-Team1'!G22</f>
        <v>0</v>
      </c>
    </row>
    <row r="58" spans="2:9" x14ac:dyDescent="0.25">
      <c r="B58">
        <v>1</v>
      </c>
      <c r="C58" t="s">
        <v>42</v>
      </c>
      <c r="D58" t="s">
        <v>1</v>
      </c>
      <c r="E58" t="str">
        <f>'I-Team1'!$C$51</f>
        <v>NA</v>
      </c>
      <c r="F58">
        <f>'I-Team1'!G51</f>
        <v>100</v>
      </c>
      <c r="G58">
        <f>'I-Team1'!G52</f>
        <v>1200</v>
      </c>
    </row>
    <row r="59" spans="2:9" x14ac:dyDescent="0.25">
      <c r="B59">
        <v>1</v>
      </c>
      <c r="C59" t="s">
        <v>42</v>
      </c>
      <c r="D59" t="s">
        <v>1</v>
      </c>
      <c r="E59" t="str">
        <f>'I-Team1'!$C$56</f>
        <v>EU</v>
      </c>
      <c r="F59">
        <f>'I-Team1'!G56</f>
        <v>0</v>
      </c>
      <c r="G59">
        <f>'I-Team1'!G57</f>
        <v>0</v>
      </c>
    </row>
    <row r="60" spans="2:9" x14ac:dyDescent="0.25">
      <c r="B60">
        <v>1</v>
      </c>
      <c r="C60" t="s">
        <v>42</v>
      </c>
      <c r="D60" t="s">
        <v>1</v>
      </c>
      <c r="E60">
        <f>'I-Team1'!$C$61</f>
        <v>0</v>
      </c>
      <c r="F60">
        <f>'I-Team1'!G61</f>
        <v>0</v>
      </c>
      <c r="G60">
        <f>'I-Team1'!G62</f>
        <v>0</v>
      </c>
    </row>
    <row r="61" spans="2:9" x14ac:dyDescent="0.25">
      <c r="B61">
        <v>1</v>
      </c>
      <c r="C61" t="s">
        <v>43</v>
      </c>
      <c r="D61" t="s">
        <v>1</v>
      </c>
      <c r="E61" t="str">
        <f>'I-Team1'!$C$91</f>
        <v>NA</v>
      </c>
      <c r="F61">
        <f>'I-Team1'!G91</f>
        <v>100</v>
      </c>
      <c r="G61">
        <f>'I-Team1'!G92</f>
        <v>1150</v>
      </c>
    </row>
    <row r="62" spans="2:9" x14ac:dyDescent="0.25">
      <c r="B62">
        <v>1</v>
      </c>
      <c r="C62" t="s">
        <v>43</v>
      </c>
      <c r="D62" t="s">
        <v>1</v>
      </c>
      <c r="E62" t="str">
        <f>'I-Team1'!$C$96</f>
        <v>EU</v>
      </c>
      <c r="F62">
        <f>'I-Team1'!G96</f>
        <v>0</v>
      </c>
      <c r="G62">
        <f>'I-Team1'!G97</f>
        <v>0</v>
      </c>
    </row>
    <row r="63" spans="2:9" x14ac:dyDescent="0.25">
      <c r="B63">
        <v>1</v>
      </c>
      <c r="C63" t="s">
        <v>43</v>
      </c>
      <c r="D63" t="s">
        <v>1</v>
      </c>
      <c r="E63">
        <f>'I-Team1'!$C$101</f>
        <v>0</v>
      </c>
      <c r="F63">
        <f>'I-Team1'!G101</f>
        <v>0</v>
      </c>
      <c r="G63">
        <f>'I-Team1'!G102</f>
        <v>0</v>
      </c>
    </row>
    <row r="64" spans="2:9" x14ac:dyDescent="0.25">
      <c r="B64">
        <v>1</v>
      </c>
      <c r="C64" t="s">
        <v>50</v>
      </c>
      <c r="D64" t="s">
        <v>76</v>
      </c>
      <c r="E64" t="str">
        <f>'I-Team1'!$C$131</f>
        <v>CH</v>
      </c>
      <c r="F64">
        <f>'I-Team1'!G131</f>
        <v>0</v>
      </c>
      <c r="G64">
        <f>'I-Team1'!G132</f>
        <v>0</v>
      </c>
    </row>
    <row r="65" spans="2:7" x14ac:dyDescent="0.25">
      <c r="B65">
        <v>1</v>
      </c>
      <c r="C65" t="s">
        <v>50</v>
      </c>
      <c r="D65" t="s">
        <v>76</v>
      </c>
      <c r="E65">
        <f>'I-Team1'!$C$136</f>
        <v>0</v>
      </c>
      <c r="F65">
        <f>'I-Team1'!G136</f>
        <v>0</v>
      </c>
      <c r="G65">
        <f>'I-Team1'!G137</f>
        <v>0</v>
      </c>
    </row>
    <row r="66" spans="2:7" x14ac:dyDescent="0.25">
      <c r="B66">
        <v>1</v>
      </c>
      <c r="C66" t="s">
        <v>50</v>
      </c>
      <c r="D66" t="s">
        <v>76</v>
      </c>
      <c r="E66">
        <f>'I-Team1'!$C$141</f>
        <v>0</v>
      </c>
      <c r="F66">
        <f>'I-Team1'!G141</f>
        <v>0</v>
      </c>
      <c r="G66">
        <f>'I-Team1'!G142</f>
        <v>0</v>
      </c>
    </row>
    <row r="67" spans="2:7" x14ac:dyDescent="0.25">
      <c r="B67">
        <v>2</v>
      </c>
      <c r="C67" t="s">
        <v>38</v>
      </c>
      <c r="D67" t="s">
        <v>0</v>
      </c>
      <c r="E67" t="str">
        <f>'I-Team2'!$C$11</f>
        <v>EU</v>
      </c>
      <c r="F67">
        <f>'I-Team2'!G11</f>
        <v>0</v>
      </c>
      <c r="G67">
        <f>'I-Team2'!G12</f>
        <v>0</v>
      </c>
    </row>
    <row r="68" spans="2:7" x14ac:dyDescent="0.25">
      <c r="B68">
        <v>2</v>
      </c>
      <c r="C68" t="s">
        <v>38</v>
      </c>
      <c r="D68" t="s">
        <v>0</v>
      </c>
      <c r="E68">
        <f>'I-Team2'!$C$16</f>
        <v>0</v>
      </c>
      <c r="F68">
        <f>'I-Team2'!G16</f>
        <v>0</v>
      </c>
      <c r="G68">
        <f>'I-Team2'!G17</f>
        <v>0</v>
      </c>
    </row>
    <row r="69" spans="2:7" x14ac:dyDescent="0.25">
      <c r="B69">
        <v>2</v>
      </c>
      <c r="C69" t="s">
        <v>38</v>
      </c>
      <c r="D69" t="s">
        <v>0</v>
      </c>
      <c r="E69">
        <f>'I-Team2'!$C$21</f>
        <v>0</v>
      </c>
      <c r="F69">
        <f>'I-Team2'!G21</f>
        <v>0</v>
      </c>
      <c r="G69">
        <f>'I-Team2'!G22</f>
        <v>0</v>
      </c>
    </row>
    <row r="70" spans="2:7" x14ac:dyDescent="0.25">
      <c r="B70">
        <v>2</v>
      </c>
      <c r="C70" t="s">
        <v>40</v>
      </c>
      <c r="D70" t="s">
        <v>1</v>
      </c>
      <c r="E70" t="str">
        <f>'I-Team2'!$C$51</f>
        <v>NA</v>
      </c>
      <c r="F70">
        <f>'I-Team2'!G51</f>
        <v>0</v>
      </c>
      <c r="G70">
        <f>'I-Team2'!G52</f>
        <v>0</v>
      </c>
    </row>
    <row r="71" spans="2:7" x14ac:dyDescent="0.25">
      <c r="B71">
        <v>2</v>
      </c>
      <c r="C71" t="s">
        <v>40</v>
      </c>
      <c r="D71" t="s">
        <v>1</v>
      </c>
      <c r="E71" t="str">
        <f>'I-Team2'!$C$56</f>
        <v>EU</v>
      </c>
      <c r="F71">
        <f>'I-Team2'!G56</f>
        <v>0</v>
      </c>
      <c r="G71">
        <f>'I-Team2'!G57</f>
        <v>0</v>
      </c>
    </row>
    <row r="72" spans="2:7" x14ac:dyDescent="0.25">
      <c r="B72">
        <v>2</v>
      </c>
      <c r="C72" t="s">
        <v>40</v>
      </c>
      <c r="D72" t="s">
        <v>1</v>
      </c>
      <c r="E72">
        <f>'I-Team2'!$C$61</f>
        <v>0</v>
      </c>
      <c r="F72">
        <f>'I-Team2'!G61</f>
        <v>0</v>
      </c>
      <c r="G72">
        <f>'I-Team2'!G62</f>
        <v>0</v>
      </c>
    </row>
    <row r="73" spans="2:7" x14ac:dyDescent="0.25">
      <c r="B73">
        <v>2</v>
      </c>
      <c r="C73" t="s">
        <v>44</v>
      </c>
      <c r="D73" t="s">
        <v>1</v>
      </c>
      <c r="E73" t="str">
        <f>'I-Team2'!$C$91</f>
        <v>NA</v>
      </c>
      <c r="F73">
        <f>'I-Team2'!G91</f>
        <v>50</v>
      </c>
      <c r="G73">
        <f>'I-Team2'!G92</f>
        <v>1300</v>
      </c>
    </row>
    <row r="74" spans="2:7" x14ac:dyDescent="0.25">
      <c r="B74">
        <v>2</v>
      </c>
      <c r="C74" t="s">
        <v>44</v>
      </c>
      <c r="D74" t="s">
        <v>1</v>
      </c>
      <c r="E74" t="str">
        <f>'I-Team2'!$C$96</f>
        <v>EU</v>
      </c>
      <c r="F74">
        <f>'I-Team2'!G96</f>
        <v>0</v>
      </c>
      <c r="G74">
        <f>'I-Team2'!G97</f>
        <v>0</v>
      </c>
    </row>
    <row r="75" spans="2:7" x14ac:dyDescent="0.25">
      <c r="B75">
        <v>2</v>
      </c>
      <c r="C75" t="s">
        <v>44</v>
      </c>
      <c r="D75" t="s">
        <v>1</v>
      </c>
      <c r="E75">
        <f>'I-Team2'!$C$101</f>
        <v>0</v>
      </c>
      <c r="F75">
        <f>'I-Team2'!G101</f>
        <v>0</v>
      </c>
      <c r="G75">
        <f>'I-Team2'!G102</f>
        <v>0</v>
      </c>
    </row>
    <row r="76" spans="2:7" x14ac:dyDescent="0.25">
      <c r="B76">
        <v>2</v>
      </c>
      <c r="C76" t="s">
        <v>48</v>
      </c>
      <c r="D76" t="s">
        <v>76</v>
      </c>
      <c r="E76" t="str">
        <f>'I-Team2'!$C$131</f>
        <v>CH</v>
      </c>
      <c r="F76">
        <f>'I-Team2'!G131</f>
        <v>50</v>
      </c>
      <c r="G76">
        <f>'I-Team2'!G132</f>
        <v>1100</v>
      </c>
    </row>
    <row r="77" spans="2:7" x14ac:dyDescent="0.25">
      <c r="B77">
        <v>2</v>
      </c>
      <c r="C77" t="s">
        <v>48</v>
      </c>
      <c r="D77" t="s">
        <v>76</v>
      </c>
      <c r="E77" t="str">
        <f>'I-Team2'!$C$136</f>
        <v>NA</v>
      </c>
      <c r="F77">
        <f>'I-Team2'!G136</f>
        <v>0</v>
      </c>
      <c r="G77">
        <f>'I-Team2'!G137</f>
        <v>0</v>
      </c>
    </row>
    <row r="78" spans="2:7" x14ac:dyDescent="0.25">
      <c r="B78">
        <v>2</v>
      </c>
      <c r="C78" t="s">
        <v>48</v>
      </c>
      <c r="D78" t="s">
        <v>76</v>
      </c>
      <c r="E78">
        <f>'I-Team2'!$C$141</f>
        <v>0</v>
      </c>
      <c r="F78">
        <f>'I-Team2'!G141</f>
        <v>0</v>
      </c>
      <c r="G78">
        <f>'I-Team2'!G142</f>
        <v>0</v>
      </c>
    </row>
    <row r="79" spans="2:7" x14ac:dyDescent="0.25">
      <c r="B79">
        <v>3</v>
      </c>
      <c r="C79" t="s">
        <v>39</v>
      </c>
      <c r="D79" t="s">
        <v>0</v>
      </c>
      <c r="E79" t="str">
        <f>'I-Team3'!$C$11</f>
        <v>EU</v>
      </c>
      <c r="F79">
        <f>'I-Team3'!G11</f>
        <v>50</v>
      </c>
      <c r="G79">
        <f>'I-Team3'!G12</f>
        <v>1400</v>
      </c>
    </row>
    <row r="80" spans="2:7" x14ac:dyDescent="0.25">
      <c r="B80">
        <v>3</v>
      </c>
      <c r="C80" t="s">
        <v>39</v>
      </c>
      <c r="D80" t="s">
        <v>0</v>
      </c>
      <c r="E80">
        <f>'I-Team3'!$C$16</f>
        <v>0</v>
      </c>
      <c r="F80">
        <f>'I-Team3'!G16</f>
        <v>0</v>
      </c>
      <c r="G80">
        <f>'I-Team3'!G17</f>
        <v>0</v>
      </c>
    </row>
    <row r="81" spans="2:7" x14ac:dyDescent="0.25">
      <c r="B81">
        <v>3</v>
      </c>
      <c r="C81" t="s">
        <v>39</v>
      </c>
      <c r="D81" t="s">
        <v>0</v>
      </c>
      <c r="E81">
        <f>'I-Team3'!$C$21</f>
        <v>0</v>
      </c>
      <c r="F81">
        <f>'I-Team3'!G21</f>
        <v>0</v>
      </c>
      <c r="G81">
        <f>'I-Team3'!G22</f>
        <v>0</v>
      </c>
    </row>
    <row r="82" spans="2:7" x14ac:dyDescent="0.25">
      <c r="B82">
        <v>3</v>
      </c>
      <c r="C82" t="s">
        <v>41</v>
      </c>
      <c r="D82" t="s">
        <v>1</v>
      </c>
      <c r="E82" t="str">
        <f>'I-Team3'!$C$51</f>
        <v>NA</v>
      </c>
      <c r="F82">
        <f>'I-Team3'!G51</f>
        <v>100</v>
      </c>
      <c r="G82">
        <f>'I-Team3'!G52</f>
        <v>1300</v>
      </c>
    </row>
    <row r="83" spans="2:7" x14ac:dyDescent="0.25">
      <c r="B83">
        <v>3</v>
      </c>
      <c r="C83" t="s">
        <v>41</v>
      </c>
      <c r="D83" t="s">
        <v>1</v>
      </c>
      <c r="E83" t="str">
        <f>'I-Team3'!$C$56</f>
        <v>EU</v>
      </c>
      <c r="F83">
        <f>'I-Team3'!G56</f>
        <v>0</v>
      </c>
      <c r="G83">
        <f>'I-Team3'!G57</f>
        <v>0</v>
      </c>
    </row>
    <row r="84" spans="2:7" x14ac:dyDescent="0.25">
      <c r="B84">
        <v>3</v>
      </c>
      <c r="C84" t="s">
        <v>41</v>
      </c>
      <c r="D84" t="s">
        <v>1</v>
      </c>
      <c r="E84">
        <f>'I-Team3'!$C$61</f>
        <v>0</v>
      </c>
      <c r="F84">
        <f>'I-Team3'!G61</f>
        <v>0</v>
      </c>
      <c r="G84">
        <f>'I-Team3'!G62</f>
        <v>0</v>
      </c>
    </row>
    <row r="85" spans="2:7" x14ac:dyDescent="0.25">
      <c r="B85">
        <v>3</v>
      </c>
      <c r="C85" t="s">
        <v>45</v>
      </c>
      <c r="D85" t="s">
        <v>1</v>
      </c>
      <c r="E85" t="str">
        <f>'I-Team3'!$C$91</f>
        <v>NA</v>
      </c>
      <c r="F85">
        <f>'I-Team3'!G91</f>
        <v>50</v>
      </c>
      <c r="G85">
        <f>'I-Team3'!G92</f>
        <v>1400</v>
      </c>
    </row>
    <row r="86" spans="2:7" x14ac:dyDescent="0.25">
      <c r="B86">
        <v>3</v>
      </c>
      <c r="C86" t="s">
        <v>45</v>
      </c>
      <c r="D86" t="s">
        <v>1</v>
      </c>
      <c r="E86">
        <f>'I-Team3'!$C$96</f>
        <v>0</v>
      </c>
      <c r="F86">
        <f>'I-Team3'!G96</f>
        <v>0</v>
      </c>
      <c r="G86">
        <f>'I-Team3'!G97</f>
        <v>0</v>
      </c>
    </row>
    <row r="87" spans="2:7" x14ac:dyDescent="0.25">
      <c r="B87">
        <v>3</v>
      </c>
      <c r="C87" t="s">
        <v>45</v>
      </c>
      <c r="D87" t="s">
        <v>1</v>
      </c>
      <c r="E87">
        <f>'I-Team3'!$C$101</f>
        <v>0</v>
      </c>
      <c r="F87">
        <f>'I-Team3'!G101</f>
        <v>0</v>
      </c>
      <c r="G87">
        <f>'I-Team3'!G102</f>
        <v>0</v>
      </c>
    </row>
    <row r="88" spans="2:7" x14ac:dyDescent="0.25">
      <c r="B88">
        <v>3</v>
      </c>
      <c r="C88" t="s">
        <v>46</v>
      </c>
      <c r="D88" t="s">
        <v>76</v>
      </c>
      <c r="E88" t="str">
        <f>'I-Team3'!$C$131</f>
        <v>CH</v>
      </c>
      <c r="F88">
        <f>'I-Team3'!G131</f>
        <v>100</v>
      </c>
      <c r="G88">
        <f>'I-Team3'!G132</f>
        <v>1100</v>
      </c>
    </row>
    <row r="89" spans="2:7" x14ac:dyDescent="0.25">
      <c r="B89">
        <v>3</v>
      </c>
      <c r="C89" t="s">
        <v>46</v>
      </c>
      <c r="D89" t="s">
        <v>76</v>
      </c>
      <c r="E89">
        <f>'I-Team3'!$C$136</f>
        <v>0</v>
      </c>
      <c r="F89">
        <f>'I-Team3'!G136</f>
        <v>0</v>
      </c>
      <c r="G89">
        <f>'I-Team3'!G137</f>
        <v>0</v>
      </c>
    </row>
    <row r="90" spans="2:7" x14ac:dyDescent="0.25">
      <c r="B90">
        <v>3</v>
      </c>
      <c r="C90" t="s">
        <v>46</v>
      </c>
      <c r="D90" t="s">
        <v>76</v>
      </c>
      <c r="E90">
        <f>'I-Team3'!$C$141</f>
        <v>0</v>
      </c>
      <c r="F90">
        <f>'I-Team3'!G141</f>
        <v>0</v>
      </c>
      <c r="G90">
        <f>'I-Team3'!G142</f>
        <v>0</v>
      </c>
    </row>
    <row r="91" spans="2:7" x14ac:dyDescent="0.25">
      <c r="B91">
        <v>4</v>
      </c>
      <c r="C91" t="s">
        <v>47</v>
      </c>
      <c r="D91" t="s">
        <v>76</v>
      </c>
      <c r="E91" t="str">
        <f>'I-Team4'!$C$11</f>
        <v>CH</v>
      </c>
      <c r="F91">
        <f>'I-Team4'!G11</f>
        <v>100</v>
      </c>
      <c r="G91">
        <f>'I-Team4'!G12</f>
        <v>1100</v>
      </c>
    </row>
    <row r="92" spans="2:7" x14ac:dyDescent="0.25">
      <c r="B92">
        <v>4</v>
      </c>
      <c r="C92" t="s">
        <v>47</v>
      </c>
      <c r="D92" t="s">
        <v>76</v>
      </c>
      <c r="E92">
        <f>'I-Team4'!$C$16</f>
        <v>0</v>
      </c>
      <c r="F92">
        <f>'I-Team4'!G16</f>
        <v>0</v>
      </c>
      <c r="G92">
        <f>'I-Team4'!G17</f>
        <v>0</v>
      </c>
    </row>
    <row r="93" spans="2:7" x14ac:dyDescent="0.25">
      <c r="B93">
        <v>4</v>
      </c>
      <c r="C93" t="s">
        <v>47</v>
      </c>
      <c r="D93" t="s">
        <v>76</v>
      </c>
      <c r="E93">
        <f>'I-Team4'!$C$21</f>
        <v>0</v>
      </c>
      <c r="F93">
        <f>'I-Team4'!G21</f>
        <v>0</v>
      </c>
      <c r="G93">
        <f>'I-Team4'!G22</f>
        <v>0</v>
      </c>
    </row>
    <row r="94" spans="2:7" x14ac:dyDescent="0.25">
      <c r="B94">
        <v>4</v>
      </c>
      <c r="C94" t="s">
        <v>49</v>
      </c>
      <c r="D94" t="s">
        <v>76</v>
      </c>
      <c r="E94" t="str">
        <f>'I-Team4'!$C$51</f>
        <v>CH</v>
      </c>
      <c r="F94">
        <f>'I-Team4'!G51</f>
        <v>50</v>
      </c>
      <c r="G94">
        <f>'I-Team4'!G52</f>
        <v>1100</v>
      </c>
    </row>
    <row r="95" spans="2:7" x14ac:dyDescent="0.25">
      <c r="B95">
        <v>4</v>
      </c>
      <c r="C95" t="s">
        <v>49</v>
      </c>
      <c r="D95" t="s">
        <v>76</v>
      </c>
      <c r="E95" t="str">
        <f>'I-Team4'!$C$56</f>
        <v>NA</v>
      </c>
      <c r="F95">
        <f>'I-Team4'!G56</f>
        <v>0</v>
      </c>
      <c r="G95">
        <f>'I-Team4'!G57</f>
        <v>0</v>
      </c>
    </row>
    <row r="96" spans="2:7" x14ac:dyDescent="0.25">
      <c r="B96">
        <v>4</v>
      </c>
      <c r="C96" t="s">
        <v>49</v>
      </c>
      <c r="D96" t="s">
        <v>76</v>
      </c>
      <c r="E96">
        <f>'I-Team4'!$C$61</f>
        <v>0</v>
      </c>
      <c r="F96">
        <f>'I-Team4'!G61</f>
        <v>0</v>
      </c>
      <c r="G96">
        <f>'I-Team4'!G62</f>
        <v>0</v>
      </c>
    </row>
    <row r="97" spans="2:9" x14ac:dyDescent="0.25">
      <c r="B97">
        <v>4</v>
      </c>
      <c r="C97" t="s">
        <v>87</v>
      </c>
      <c r="D97" t="s">
        <v>76</v>
      </c>
      <c r="E97" t="str">
        <f>'I-Team4'!$C$91</f>
        <v>EU</v>
      </c>
      <c r="F97">
        <f>'I-Team4'!G91</f>
        <v>0</v>
      </c>
      <c r="G97">
        <f>'I-Team4'!G92</f>
        <v>0</v>
      </c>
    </row>
    <row r="98" spans="2:9" x14ac:dyDescent="0.25">
      <c r="B98">
        <v>4</v>
      </c>
      <c r="C98" t="s">
        <v>87</v>
      </c>
      <c r="D98" t="s">
        <v>76</v>
      </c>
      <c r="E98" t="str">
        <f>'I-Team4'!$C$96</f>
        <v>NA</v>
      </c>
      <c r="F98">
        <f>'I-Team4'!G96</f>
        <v>0</v>
      </c>
      <c r="G98">
        <f>'I-Team4'!G97</f>
        <v>0</v>
      </c>
    </row>
    <row r="99" spans="2:9" x14ac:dyDescent="0.25">
      <c r="B99">
        <v>4</v>
      </c>
      <c r="C99" t="s">
        <v>87</v>
      </c>
      <c r="D99" t="s">
        <v>76</v>
      </c>
      <c r="E99">
        <f>'I-Team4'!$C$101</f>
        <v>0</v>
      </c>
      <c r="F99">
        <f>'I-Team4'!G101</f>
        <v>0</v>
      </c>
      <c r="G99">
        <f>'I-Team4'!G102</f>
        <v>0</v>
      </c>
    </row>
    <row r="102" spans="2:9" x14ac:dyDescent="0.25">
      <c r="B102" s="15" t="s">
        <v>93</v>
      </c>
      <c r="C102" s="15"/>
      <c r="D102" s="15"/>
      <c r="E102" s="15"/>
      <c r="F102" s="15"/>
      <c r="G102" s="15"/>
      <c r="H102" s="15"/>
      <c r="I102" s="61"/>
    </row>
    <row r="104" spans="2:9" x14ac:dyDescent="0.25">
      <c r="B104" s="6" t="s">
        <v>88</v>
      </c>
      <c r="C104" s="6" t="s">
        <v>71</v>
      </c>
      <c r="D104" s="6" t="s">
        <v>70</v>
      </c>
      <c r="E104" s="6" t="s">
        <v>89</v>
      </c>
      <c r="F104" s="6" t="s">
        <v>27</v>
      </c>
      <c r="G104" s="6" t="s">
        <v>6</v>
      </c>
      <c r="H104" s="6" t="s">
        <v>91</v>
      </c>
    </row>
    <row r="105" spans="2:9" x14ac:dyDescent="0.25">
      <c r="B105">
        <v>1</v>
      </c>
      <c r="C105" t="s">
        <v>37</v>
      </c>
      <c r="D105" t="s">
        <v>0</v>
      </c>
      <c r="E105" t="str">
        <f>'I-Team1'!$C$11</f>
        <v>EU</v>
      </c>
      <c r="F105">
        <f>'I-Team1'!H11</f>
        <v>100</v>
      </c>
      <c r="G105">
        <f>'I-Team1'!H12</f>
        <v>1250</v>
      </c>
    </row>
    <row r="106" spans="2:9" x14ac:dyDescent="0.25">
      <c r="B106">
        <v>1</v>
      </c>
      <c r="C106" t="s">
        <v>37</v>
      </c>
      <c r="D106" t="s">
        <v>0</v>
      </c>
      <c r="E106" t="str">
        <f>'I-Team1'!$C$16</f>
        <v>NA</v>
      </c>
      <c r="F106">
        <f>'I-Team1'!H16</f>
        <v>0</v>
      </c>
      <c r="G106">
        <f>'I-Team1'!H17</f>
        <v>0</v>
      </c>
    </row>
    <row r="107" spans="2:9" x14ac:dyDescent="0.25">
      <c r="B107">
        <v>1</v>
      </c>
      <c r="C107" t="s">
        <v>37</v>
      </c>
      <c r="D107" t="s">
        <v>0</v>
      </c>
      <c r="E107">
        <f>'I-Team1'!$C$21</f>
        <v>0</v>
      </c>
      <c r="F107">
        <f>'I-Team1'!H21</f>
        <v>0</v>
      </c>
      <c r="G107">
        <f>'I-Team1'!H22</f>
        <v>0</v>
      </c>
    </row>
    <row r="108" spans="2:9" x14ac:dyDescent="0.25">
      <c r="B108">
        <v>1</v>
      </c>
      <c r="C108" t="s">
        <v>42</v>
      </c>
      <c r="D108" t="s">
        <v>1</v>
      </c>
      <c r="E108" t="str">
        <f>'I-Team1'!$C$51</f>
        <v>NA</v>
      </c>
      <c r="F108">
        <f>'I-Team1'!H51</f>
        <v>100</v>
      </c>
      <c r="G108">
        <f>'I-Team1'!H52</f>
        <v>1300</v>
      </c>
    </row>
    <row r="109" spans="2:9" x14ac:dyDescent="0.25">
      <c r="B109">
        <v>1</v>
      </c>
      <c r="C109" t="s">
        <v>42</v>
      </c>
      <c r="D109" t="s">
        <v>1</v>
      </c>
      <c r="E109" t="str">
        <f>'I-Team1'!$C$56</f>
        <v>EU</v>
      </c>
      <c r="F109">
        <f>'I-Team1'!H56</f>
        <v>0</v>
      </c>
      <c r="G109">
        <f>'I-Team1'!H57</f>
        <v>0</v>
      </c>
    </row>
    <row r="110" spans="2:9" x14ac:dyDescent="0.25">
      <c r="B110">
        <v>1</v>
      </c>
      <c r="C110" t="s">
        <v>42</v>
      </c>
      <c r="D110" t="s">
        <v>1</v>
      </c>
      <c r="E110">
        <f>'I-Team1'!$C$61</f>
        <v>0</v>
      </c>
      <c r="F110">
        <f>'I-Team1'!H61</f>
        <v>0</v>
      </c>
      <c r="G110">
        <f>'I-Team1'!H62</f>
        <v>0</v>
      </c>
    </row>
    <row r="111" spans="2:9" x14ac:dyDescent="0.25">
      <c r="B111">
        <v>1</v>
      </c>
      <c r="C111" t="s">
        <v>43</v>
      </c>
      <c r="D111" t="s">
        <v>1</v>
      </c>
      <c r="E111" t="str">
        <f>'I-Team1'!$C$91</f>
        <v>NA</v>
      </c>
      <c r="F111">
        <f>'I-Team1'!H91</f>
        <v>100</v>
      </c>
      <c r="G111">
        <f>'I-Team1'!H92</f>
        <v>1150</v>
      </c>
    </row>
    <row r="112" spans="2:9" x14ac:dyDescent="0.25">
      <c r="B112">
        <v>1</v>
      </c>
      <c r="C112" t="s">
        <v>43</v>
      </c>
      <c r="D112" t="s">
        <v>1</v>
      </c>
      <c r="E112" t="str">
        <f>'I-Team1'!$C$96</f>
        <v>EU</v>
      </c>
      <c r="F112">
        <f>'I-Team1'!H96</f>
        <v>0</v>
      </c>
      <c r="G112">
        <f>'I-Team1'!H97</f>
        <v>0</v>
      </c>
    </row>
    <row r="113" spans="2:7" x14ac:dyDescent="0.25">
      <c r="B113">
        <v>1</v>
      </c>
      <c r="C113" t="s">
        <v>43</v>
      </c>
      <c r="D113" t="s">
        <v>1</v>
      </c>
      <c r="E113">
        <f>'I-Team1'!$C$101</f>
        <v>0</v>
      </c>
      <c r="F113">
        <f>'I-Team1'!H101</f>
        <v>0</v>
      </c>
      <c r="G113">
        <f>'I-Team1'!H102</f>
        <v>0</v>
      </c>
    </row>
    <row r="114" spans="2:7" x14ac:dyDescent="0.25">
      <c r="B114">
        <v>1</v>
      </c>
      <c r="C114" t="s">
        <v>50</v>
      </c>
      <c r="D114" t="s">
        <v>76</v>
      </c>
      <c r="E114" t="str">
        <f>'I-Team1'!$C$131</f>
        <v>CH</v>
      </c>
      <c r="F114">
        <f>'I-Team1'!H131</f>
        <v>0</v>
      </c>
      <c r="G114">
        <f>'I-Team1'!H132</f>
        <v>0</v>
      </c>
    </row>
    <row r="115" spans="2:7" x14ac:dyDescent="0.25">
      <c r="B115">
        <v>1</v>
      </c>
      <c r="C115" t="s">
        <v>50</v>
      </c>
      <c r="D115" t="s">
        <v>76</v>
      </c>
      <c r="E115">
        <f>'I-Team1'!$C$136</f>
        <v>0</v>
      </c>
      <c r="F115">
        <f>'I-Team1'!H136</f>
        <v>0</v>
      </c>
      <c r="G115">
        <f>'I-Team1'!H137</f>
        <v>0</v>
      </c>
    </row>
    <row r="116" spans="2:7" x14ac:dyDescent="0.25">
      <c r="B116">
        <v>1</v>
      </c>
      <c r="C116" t="s">
        <v>50</v>
      </c>
      <c r="D116" t="s">
        <v>76</v>
      </c>
      <c r="E116">
        <f>'I-Team1'!$C$141</f>
        <v>0</v>
      </c>
      <c r="F116">
        <f>'I-Team1'!H141</f>
        <v>0</v>
      </c>
      <c r="G116">
        <f>'I-Team1'!H142</f>
        <v>0</v>
      </c>
    </row>
    <row r="117" spans="2:7" x14ac:dyDescent="0.25">
      <c r="B117">
        <v>2</v>
      </c>
      <c r="C117" t="s">
        <v>38</v>
      </c>
      <c r="D117" t="s">
        <v>0</v>
      </c>
      <c r="E117" t="str">
        <f>'I-Team2'!$C$11</f>
        <v>EU</v>
      </c>
      <c r="F117">
        <f>'I-Team2'!H11</f>
        <v>0</v>
      </c>
      <c r="G117">
        <f>'I-Team2'!H12</f>
        <v>0</v>
      </c>
    </row>
    <row r="118" spans="2:7" x14ac:dyDescent="0.25">
      <c r="B118">
        <v>2</v>
      </c>
      <c r="C118" t="s">
        <v>38</v>
      </c>
      <c r="D118" t="s">
        <v>0</v>
      </c>
      <c r="E118">
        <f>'I-Team2'!$C$16</f>
        <v>0</v>
      </c>
      <c r="F118">
        <f>'I-Team2'!H16</f>
        <v>0</v>
      </c>
      <c r="G118">
        <f>'I-Team2'!H17</f>
        <v>0</v>
      </c>
    </row>
    <row r="119" spans="2:7" x14ac:dyDescent="0.25">
      <c r="B119">
        <v>2</v>
      </c>
      <c r="C119" t="s">
        <v>38</v>
      </c>
      <c r="D119" t="s">
        <v>0</v>
      </c>
      <c r="E119">
        <f>'I-Team2'!$C$21</f>
        <v>0</v>
      </c>
      <c r="F119">
        <f>'I-Team2'!H21</f>
        <v>0</v>
      </c>
      <c r="G119">
        <f>'I-Team2'!H22</f>
        <v>0</v>
      </c>
    </row>
    <row r="120" spans="2:7" x14ac:dyDescent="0.25">
      <c r="B120">
        <v>2</v>
      </c>
      <c r="C120" t="s">
        <v>40</v>
      </c>
      <c r="D120" t="s">
        <v>1</v>
      </c>
      <c r="E120" t="str">
        <f>'I-Team2'!$C$51</f>
        <v>NA</v>
      </c>
      <c r="F120">
        <f>'I-Team2'!H51</f>
        <v>0</v>
      </c>
      <c r="G120">
        <f>'I-Team2'!H52</f>
        <v>0</v>
      </c>
    </row>
    <row r="121" spans="2:7" x14ac:dyDescent="0.25">
      <c r="B121">
        <v>2</v>
      </c>
      <c r="C121" t="s">
        <v>40</v>
      </c>
      <c r="D121" t="s">
        <v>1</v>
      </c>
      <c r="E121" t="str">
        <f>'I-Team2'!$C$56</f>
        <v>EU</v>
      </c>
      <c r="F121">
        <f>'I-Team2'!H56</f>
        <v>0</v>
      </c>
      <c r="G121">
        <f>'I-Team2'!H57</f>
        <v>0</v>
      </c>
    </row>
    <row r="122" spans="2:7" x14ac:dyDescent="0.25">
      <c r="B122">
        <v>2</v>
      </c>
      <c r="C122" t="s">
        <v>40</v>
      </c>
      <c r="D122" t="s">
        <v>1</v>
      </c>
      <c r="E122">
        <f>'I-Team2'!$C$61</f>
        <v>0</v>
      </c>
      <c r="F122">
        <f>'I-Team2'!H61</f>
        <v>0</v>
      </c>
      <c r="G122">
        <f>'I-Team2'!H62</f>
        <v>0</v>
      </c>
    </row>
    <row r="123" spans="2:7" x14ac:dyDescent="0.25">
      <c r="B123">
        <v>2</v>
      </c>
      <c r="C123" t="s">
        <v>44</v>
      </c>
      <c r="D123" t="s">
        <v>1</v>
      </c>
      <c r="E123" t="str">
        <f>'I-Team2'!$C$91</f>
        <v>NA</v>
      </c>
      <c r="F123">
        <f>'I-Team2'!H91</f>
        <v>50</v>
      </c>
      <c r="G123">
        <f>'I-Team2'!H92</f>
        <v>1300</v>
      </c>
    </row>
    <row r="124" spans="2:7" x14ac:dyDescent="0.25">
      <c r="B124">
        <v>2</v>
      </c>
      <c r="C124" t="s">
        <v>44</v>
      </c>
      <c r="D124" t="s">
        <v>1</v>
      </c>
      <c r="E124" t="str">
        <f>'I-Team2'!$C$96</f>
        <v>EU</v>
      </c>
      <c r="F124">
        <f>'I-Team2'!H96</f>
        <v>0</v>
      </c>
      <c r="G124">
        <f>'I-Team2'!H97</f>
        <v>0</v>
      </c>
    </row>
    <row r="125" spans="2:7" x14ac:dyDescent="0.25">
      <c r="B125">
        <v>2</v>
      </c>
      <c r="C125" t="s">
        <v>44</v>
      </c>
      <c r="D125" t="s">
        <v>1</v>
      </c>
      <c r="E125">
        <f>'I-Team2'!$C$101</f>
        <v>0</v>
      </c>
      <c r="F125">
        <f>'I-Team2'!H101</f>
        <v>0</v>
      </c>
      <c r="G125">
        <f>'I-Team2'!H102</f>
        <v>0</v>
      </c>
    </row>
    <row r="126" spans="2:7" x14ac:dyDescent="0.25">
      <c r="B126">
        <v>2</v>
      </c>
      <c r="C126" t="s">
        <v>48</v>
      </c>
      <c r="D126" t="s">
        <v>76</v>
      </c>
      <c r="E126" t="str">
        <f>'I-Team2'!$C$131</f>
        <v>CH</v>
      </c>
      <c r="F126">
        <f>'I-Team2'!H131</f>
        <v>50</v>
      </c>
      <c r="G126">
        <f>'I-Team2'!H132</f>
        <v>1100</v>
      </c>
    </row>
    <row r="127" spans="2:7" x14ac:dyDescent="0.25">
      <c r="B127">
        <v>2</v>
      </c>
      <c r="C127" t="s">
        <v>48</v>
      </c>
      <c r="D127" t="s">
        <v>76</v>
      </c>
      <c r="E127" t="str">
        <f>'I-Team2'!$C$136</f>
        <v>NA</v>
      </c>
      <c r="F127">
        <f>'I-Team2'!H136</f>
        <v>0</v>
      </c>
      <c r="G127">
        <f>'I-Team2'!H137</f>
        <v>0</v>
      </c>
    </row>
    <row r="128" spans="2:7" x14ac:dyDescent="0.25">
      <c r="B128">
        <v>2</v>
      </c>
      <c r="C128" t="s">
        <v>48</v>
      </c>
      <c r="D128" t="s">
        <v>76</v>
      </c>
      <c r="E128">
        <f>'I-Team2'!$C$141</f>
        <v>0</v>
      </c>
      <c r="F128">
        <f>'I-Team2'!H141</f>
        <v>0</v>
      </c>
      <c r="G128">
        <f>'I-Team2'!H142</f>
        <v>0</v>
      </c>
    </row>
    <row r="129" spans="2:7" x14ac:dyDescent="0.25">
      <c r="B129">
        <v>3</v>
      </c>
      <c r="C129" t="s">
        <v>39</v>
      </c>
      <c r="D129" t="s">
        <v>0</v>
      </c>
      <c r="E129" t="str">
        <f>'I-Team3'!$C$11</f>
        <v>EU</v>
      </c>
      <c r="F129">
        <f>'I-Team3'!H11</f>
        <v>50</v>
      </c>
      <c r="G129">
        <f>'I-Team3'!H12</f>
        <v>1400</v>
      </c>
    </row>
    <row r="130" spans="2:7" x14ac:dyDescent="0.25">
      <c r="B130">
        <v>3</v>
      </c>
      <c r="C130" t="s">
        <v>39</v>
      </c>
      <c r="D130" t="s">
        <v>0</v>
      </c>
      <c r="E130">
        <f>'I-Team3'!$C$16</f>
        <v>0</v>
      </c>
      <c r="F130">
        <f>'I-Team3'!H16</f>
        <v>0</v>
      </c>
      <c r="G130">
        <f>'I-Team3'!H17</f>
        <v>0</v>
      </c>
    </row>
    <row r="131" spans="2:7" x14ac:dyDescent="0.25">
      <c r="B131">
        <v>3</v>
      </c>
      <c r="C131" t="s">
        <v>39</v>
      </c>
      <c r="D131" t="s">
        <v>0</v>
      </c>
      <c r="E131">
        <f>'I-Team3'!$C$21</f>
        <v>0</v>
      </c>
      <c r="F131">
        <f>'I-Team3'!H21</f>
        <v>0</v>
      </c>
      <c r="G131">
        <f>'I-Team3'!H22</f>
        <v>0</v>
      </c>
    </row>
    <row r="132" spans="2:7" x14ac:dyDescent="0.25">
      <c r="B132">
        <v>3</v>
      </c>
      <c r="C132" t="s">
        <v>41</v>
      </c>
      <c r="D132" t="s">
        <v>1</v>
      </c>
      <c r="E132" t="str">
        <f>'I-Team3'!$C$51</f>
        <v>NA</v>
      </c>
      <c r="F132">
        <f>'I-Team3'!H51</f>
        <v>100</v>
      </c>
      <c r="G132">
        <f>'I-Team3'!H52</f>
        <v>1300</v>
      </c>
    </row>
    <row r="133" spans="2:7" x14ac:dyDescent="0.25">
      <c r="B133">
        <v>3</v>
      </c>
      <c r="C133" t="s">
        <v>41</v>
      </c>
      <c r="D133" t="s">
        <v>1</v>
      </c>
      <c r="E133" t="str">
        <f>'I-Team3'!$C$56</f>
        <v>EU</v>
      </c>
      <c r="F133">
        <f>'I-Team3'!H56</f>
        <v>0</v>
      </c>
      <c r="G133">
        <f>'I-Team3'!H57</f>
        <v>0</v>
      </c>
    </row>
    <row r="134" spans="2:7" x14ac:dyDescent="0.25">
      <c r="B134">
        <v>3</v>
      </c>
      <c r="C134" t="s">
        <v>41</v>
      </c>
      <c r="D134" t="s">
        <v>1</v>
      </c>
      <c r="E134">
        <f>'I-Team3'!$C$61</f>
        <v>0</v>
      </c>
      <c r="F134">
        <f>'I-Team3'!H61</f>
        <v>0</v>
      </c>
      <c r="G134">
        <f>'I-Team3'!H62</f>
        <v>0</v>
      </c>
    </row>
    <row r="135" spans="2:7" x14ac:dyDescent="0.25">
      <c r="B135">
        <v>3</v>
      </c>
      <c r="C135" t="s">
        <v>45</v>
      </c>
      <c r="D135" t="s">
        <v>1</v>
      </c>
      <c r="E135" t="str">
        <f>'I-Team3'!$C$91</f>
        <v>NA</v>
      </c>
      <c r="F135">
        <f>'I-Team3'!H91</f>
        <v>50</v>
      </c>
      <c r="G135">
        <f>'I-Team3'!H92</f>
        <v>1400</v>
      </c>
    </row>
    <row r="136" spans="2:7" x14ac:dyDescent="0.25">
      <c r="B136">
        <v>3</v>
      </c>
      <c r="C136" t="s">
        <v>45</v>
      </c>
      <c r="D136" t="s">
        <v>1</v>
      </c>
      <c r="E136">
        <f>'I-Team3'!$C$96</f>
        <v>0</v>
      </c>
      <c r="F136">
        <f>'I-Team3'!H96</f>
        <v>0</v>
      </c>
      <c r="G136">
        <f>'I-Team3'!H97</f>
        <v>0</v>
      </c>
    </row>
    <row r="137" spans="2:7" x14ac:dyDescent="0.25">
      <c r="B137">
        <v>3</v>
      </c>
      <c r="C137" t="s">
        <v>45</v>
      </c>
      <c r="D137" t="s">
        <v>1</v>
      </c>
      <c r="E137">
        <f>'I-Team3'!$C$101</f>
        <v>0</v>
      </c>
      <c r="F137">
        <f>'I-Team3'!H101</f>
        <v>0</v>
      </c>
      <c r="G137">
        <f>'I-Team3'!H102</f>
        <v>0</v>
      </c>
    </row>
    <row r="138" spans="2:7" x14ac:dyDescent="0.25">
      <c r="B138">
        <v>3</v>
      </c>
      <c r="C138" t="s">
        <v>46</v>
      </c>
      <c r="D138" t="s">
        <v>76</v>
      </c>
      <c r="E138" t="str">
        <f>'I-Team3'!$C$131</f>
        <v>CH</v>
      </c>
      <c r="F138">
        <f>'I-Team3'!H131</f>
        <v>100</v>
      </c>
      <c r="G138">
        <f>'I-Team3'!H132</f>
        <v>1100</v>
      </c>
    </row>
    <row r="139" spans="2:7" x14ac:dyDescent="0.25">
      <c r="B139">
        <v>3</v>
      </c>
      <c r="C139" t="s">
        <v>46</v>
      </c>
      <c r="D139" t="s">
        <v>76</v>
      </c>
      <c r="E139">
        <f>'I-Team3'!$C$136</f>
        <v>0</v>
      </c>
      <c r="F139">
        <f>'I-Team3'!H136</f>
        <v>0</v>
      </c>
      <c r="G139">
        <f>'I-Team3'!H137</f>
        <v>0</v>
      </c>
    </row>
    <row r="140" spans="2:7" x14ac:dyDescent="0.25">
      <c r="B140">
        <v>3</v>
      </c>
      <c r="C140" t="s">
        <v>46</v>
      </c>
      <c r="D140" t="s">
        <v>76</v>
      </c>
      <c r="E140">
        <f>'I-Team3'!$C$141</f>
        <v>0</v>
      </c>
      <c r="F140">
        <f>'I-Team3'!H141</f>
        <v>0</v>
      </c>
      <c r="G140">
        <f>'I-Team3'!H142</f>
        <v>0</v>
      </c>
    </row>
    <row r="141" spans="2:7" x14ac:dyDescent="0.25">
      <c r="B141">
        <v>4</v>
      </c>
      <c r="C141" t="s">
        <v>47</v>
      </c>
      <c r="D141" t="s">
        <v>76</v>
      </c>
      <c r="E141" t="str">
        <f>'I-Team4'!$C$11</f>
        <v>CH</v>
      </c>
      <c r="F141">
        <f>'I-Team4'!H11</f>
        <v>100</v>
      </c>
      <c r="G141">
        <f>'I-Team4'!H12</f>
        <v>1100</v>
      </c>
    </row>
    <row r="142" spans="2:7" x14ac:dyDescent="0.25">
      <c r="B142">
        <v>4</v>
      </c>
      <c r="C142" t="s">
        <v>47</v>
      </c>
      <c r="D142" t="s">
        <v>76</v>
      </c>
      <c r="E142">
        <f>'I-Team4'!$C$16</f>
        <v>0</v>
      </c>
      <c r="F142">
        <f>'I-Team4'!H16</f>
        <v>0</v>
      </c>
      <c r="G142">
        <f>'I-Team4'!H17</f>
        <v>0</v>
      </c>
    </row>
    <row r="143" spans="2:7" x14ac:dyDescent="0.25">
      <c r="B143">
        <v>4</v>
      </c>
      <c r="C143" t="s">
        <v>47</v>
      </c>
      <c r="D143" t="s">
        <v>76</v>
      </c>
      <c r="E143">
        <f>'I-Team4'!$C$21</f>
        <v>0</v>
      </c>
      <c r="F143">
        <f>'I-Team4'!H21</f>
        <v>0</v>
      </c>
      <c r="G143">
        <f>'I-Team4'!H22</f>
        <v>0</v>
      </c>
    </row>
    <row r="144" spans="2:7" x14ac:dyDescent="0.25">
      <c r="B144">
        <v>4</v>
      </c>
      <c r="C144" t="s">
        <v>49</v>
      </c>
      <c r="D144" t="s">
        <v>76</v>
      </c>
      <c r="E144" t="str">
        <f>'I-Team4'!$C$51</f>
        <v>CH</v>
      </c>
      <c r="F144">
        <f>'I-Team4'!H51</f>
        <v>50</v>
      </c>
      <c r="G144">
        <f>'I-Team4'!H52</f>
        <v>1100</v>
      </c>
    </row>
    <row r="145" spans="2:9" x14ac:dyDescent="0.25">
      <c r="B145">
        <v>4</v>
      </c>
      <c r="C145" t="s">
        <v>49</v>
      </c>
      <c r="D145" t="s">
        <v>76</v>
      </c>
      <c r="E145" t="str">
        <f>'I-Team4'!$C$56</f>
        <v>NA</v>
      </c>
      <c r="F145">
        <f>'I-Team4'!H56</f>
        <v>0</v>
      </c>
      <c r="G145">
        <f>'I-Team4'!H57</f>
        <v>0</v>
      </c>
    </row>
    <row r="146" spans="2:9" x14ac:dyDescent="0.25">
      <c r="B146">
        <v>4</v>
      </c>
      <c r="C146" t="s">
        <v>49</v>
      </c>
      <c r="D146" t="s">
        <v>76</v>
      </c>
      <c r="E146">
        <f>'I-Team4'!$C$61</f>
        <v>0</v>
      </c>
      <c r="F146">
        <f>'I-Team4'!H61</f>
        <v>0</v>
      </c>
      <c r="G146">
        <f>'I-Team4'!H62</f>
        <v>0</v>
      </c>
    </row>
    <row r="147" spans="2:9" x14ac:dyDescent="0.25">
      <c r="B147">
        <v>4</v>
      </c>
      <c r="C147" t="s">
        <v>87</v>
      </c>
      <c r="D147" t="s">
        <v>76</v>
      </c>
      <c r="E147" t="str">
        <f>'I-Team4'!$C$91</f>
        <v>EU</v>
      </c>
      <c r="F147">
        <f>'I-Team4'!H91</f>
        <v>0</v>
      </c>
      <c r="G147">
        <f>'I-Team4'!H92</f>
        <v>0</v>
      </c>
    </row>
    <row r="148" spans="2:9" x14ac:dyDescent="0.25">
      <c r="B148">
        <v>4</v>
      </c>
      <c r="C148" t="s">
        <v>87</v>
      </c>
      <c r="D148" t="s">
        <v>76</v>
      </c>
      <c r="E148" t="str">
        <f>'I-Team4'!$C$96</f>
        <v>NA</v>
      </c>
      <c r="F148">
        <f>'I-Team4'!H96</f>
        <v>0</v>
      </c>
      <c r="G148">
        <f>'I-Team4'!H97</f>
        <v>0</v>
      </c>
    </row>
    <row r="149" spans="2:9" x14ac:dyDescent="0.25">
      <c r="B149">
        <v>4</v>
      </c>
      <c r="C149" t="s">
        <v>87</v>
      </c>
      <c r="D149" t="s">
        <v>76</v>
      </c>
      <c r="E149">
        <f>'I-Team4'!$C$101</f>
        <v>0</v>
      </c>
      <c r="F149">
        <f>'I-Team4'!H101</f>
        <v>0</v>
      </c>
      <c r="G149">
        <f>'I-Team4'!H102</f>
        <v>0</v>
      </c>
    </row>
    <row r="152" spans="2:9" x14ac:dyDescent="0.25">
      <c r="B152" s="15" t="s">
        <v>94</v>
      </c>
      <c r="C152" s="15"/>
      <c r="D152" s="15"/>
      <c r="E152" s="15"/>
      <c r="F152" s="15"/>
      <c r="G152" s="15"/>
      <c r="H152" s="15"/>
      <c r="I152" s="61"/>
    </row>
    <row r="154" spans="2:9" x14ac:dyDescent="0.25">
      <c r="B154" s="6" t="s">
        <v>88</v>
      </c>
      <c r="C154" s="6" t="s">
        <v>71</v>
      </c>
      <c r="D154" s="6" t="s">
        <v>70</v>
      </c>
      <c r="E154" s="6" t="s">
        <v>89</v>
      </c>
      <c r="F154" s="6" t="s">
        <v>27</v>
      </c>
      <c r="G154" s="6" t="s">
        <v>6</v>
      </c>
      <c r="H154" s="6" t="s">
        <v>91</v>
      </c>
    </row>
    <row r="155" spans="2:9" x14ac:dyDescent="0.25">
      <c r="B155">
        <v>1</v>
      </c>
      <c r="C155" t="s">
        <v>37</v>
      </c>
      <c r="D155" t="s">
        <v>0</v>
      </c>
      <c r="E155" t="str">
        <f>'I-Team1'!$C$11</f>
        <v>EU</v>
      </c>
      <c r="F155">
        <f>'I-Team1'!I11</f>
        <v>150</v>
      </c>
      <c r="G155">
        <f>'I-Team1'!I12</f>
        <v>1250</v>
      </c>
    </row>
    <row r="156" spans="2:9" x14ac:dyDescent="0.25">
      <c r="B156">
        <v>1</v>
      </c>
      <c r="C156" t="s">
        <v>37</v>
      </c>
      <c r="D156" t="s">
        <v>0</v>
      </c>
      <c r="E156" t="str">
        <f>'I-Team1'!$C$16</f>
        <v>NA</v>
      </c>
      <c r="F156">
        <f>'I-Team1'!I16</f>
        <v>0</v>
      </c>
      <c r="G156">
        <f>'I-Team1'!I17</f>
        <v>0</v>
      </c>
    </row>
    <row r="157" spans="2:9" x14ac:dyDescent="0.25">
      <c r="B157">
        <v>1</v>
      </c>
      <c r="C157" t="s">
        <v>37</v>
      </c>
      <c r="D157" t="s">
        <v>0</v>
      </c>
      <c r="E157">
        <f>'I-Team1'!$C$21</f>
        <v>0</v>
      </c>
      <c r="F157">
        <f>'I-Team1'!I21</f>
        <v>0</v>
      </c>
      <c r="G157">
        <f>'I-Team1'!I22</f>
        <v>0</v>
      </c>
    </row>
    <row r="158" spans="2:9" x14ac:dyDescent="0.25">
      <c r="B158">
        <v>1</v>
      </c>
      <c r="C158" t="s">
        <v>42</v>
      </c>
      <c r="D158" t="s">
        <v>1</v>
      </c>
      <c r="E158" t="str">
        <f>'I-Team1'!$C$51</f>
        <v>NA</v>
      </c>
      <c r="F158">
        <f>'I-Team1'!I51</f>
        <v>100</v>
      </c>
      <c r="G158">
        <f>'I-Team1'!I52</f>
        <v>1300</v>
      </c>
    </row>
    <row r="159" spans="2:9" x14ac:dyDescent="0.25">
      <c r="B159">
        <v>1</v>
      </c>
      <c r="C159" t="s">
        <v>42</v>
      </c>
      <c r="D159" t="s">
        <v>1</v>
      </c>
      <c r="E159" t="str">
        <f>'I-Team1'!$C$56</f>
        <v>EU</v>
      </c>
      <c r="F159">
        <f>'I-Team1'!I56</f>
        <v>0</v>
      </c>
      <c r="G159">
        <f>'I-Team1'!I57</f>
        <v>0</v>
      </c>
    </row>
    <row r="160" spans="2:9" x14ac:dyDescent="0.25">
      <c r="B160">
        <v>1</v>
      </c>
      <c r="C160" t="s">
        <v>42</v>
      </c>
      <c r="D160" t="s">
        <v>1</v>
      </c>
      <c r="E160">
        <f>'I-Team1'!$C$61</f>
        <v>0</v>
      </c>
      <c r="F160">
        <f>'I-Team1'!I61</f>
        <v>0</v>
      </c>
      <c r="G160">
        <f>'I-Team1'!I62</f>
        <v>0</v>
      </c>
    </row>
    <row r="161" spans="2:7" x14ac:dyDescent="0.25">
      <c r="B161">
        <v>1</v>
      </c>
      <c r="C161" t="s">
        <v>43</v>
      </c>
      <c r="D161" t="s">
        <v>1</v>
      </c>
      <c r="E161" t="str">
        <f>'I-Team1'!$C$91</f>
        <v>NA</v>
      </c>
      <c r="F161">
        <f>'I-Team1'!I91</f>
        <v>100</v>
      </c>
      <c r="G161">
        <f>'I-Team1'!I92</f>
        <v>1150</v>
      </c>
    </row>
    <row r="162" spans="2:7" x14ac:dyDescent="0.25">
      <c r="B162">
        <v>1</v>
      </c>
      <c r="C162" t="s">
        <v>43</v>
      </c>
      <c r="D162" t="s">
        <v>1</v>
      </c>
      <c r="E162" t="str">
        <f>'I-Team1'!$C$96</f>
        <v>EU</v>
      </c>
      <c r="F162">
        <f>'I-Team1'!I96</f>
        <v>0</v>
      </c>
      <c r="G162">
        <f>'I-Team1'!I97</f>
        <v>0</v>
      </c>
    </row>
    <row r="163" spans="2:7" x14ac:dyDescent="0.25">
      <c r="B163">
        <v>1</v>
      </c>
      <c r="C163" t="s">
        <v>43</v>
      </c>
      <c r="D163" t="s">
        <v>1</v>
      </c>
      <c r="E163">
        <f>'I-Team1'!$C$101</f>
        <v>0</v>
      </c>
      <c r="F163">
        <f>'I-Team1'!I101</f>
        <v>0</v>
      </c>
      <c r="G163">
        <f>'I-Team1'!I102</f>
        <v>0</v>
      </c>
    </row>
    <row r="164" spans="2:7" x14ac:dyDescent="0.25">
      <c r="B164">
        <v>1</v>
      </c>
      <c r="C164" t="s">
        <v>50</v>
      </c>
      <c r="D164" t="s">
        <v>76</v>
      </c>
      <c r="E164" t="str">
        <f>'I-Team1'!$C$131</f>
        <v>CH</v>
      </c>
      <c r="F164">
        <f>'I-Team1'!I131</f>
        <v>0</v>
      </c>
      <c r="G164">
        <f>'I-Team1'!I132</f>
        <v>0</v>
      </c>
    </row>
    <row r="165" spans="2:7" x14ac:dyDescent="0.25">
      <c r="B165">
        <v>1</v>
      </c>
      <c r="C165" t="s">
        <v>50</v>
      </c>
      <c r="D165" t="s">
        <v>76</v>
      </c>
      <c r="E165">
        <f>'I-Team1'!$C$136</f>
        <v>0</v>
      </c>
      <c r="F165">
        <f>'I-Team1'!I136</f>
        <v>0</v>
      </c>
      <c r="G165">
        <f>'I-Team1'!I137</f>
        <v>0</v>
      </c>
    </row>
    <row r="166" spans="2:7" x14ac:dyDescent="0.25">
      <c r="B166">
        <v>1</v>
      </c>
      <c r="C166" t="s">
        <v>50</v>
      </c>
      <c r="D166" t="s">
        <v>76</v>
      </c>
      <c r="E166">
        <f>'I-Team1'!$C$141</f>
        <v>0</v>
      </c>
      <c r="F166">
        <f>'I-Team1'!I141</f>
        <v>0</v>
      </c>
      <c r="G166">
        <f>'I-Team1'!I142</f>
        <v>0</v>
      </c>
    </row>
    <row r="167" spans="2:7" x14ac:dyDescent="0.25">
      <c r="B167">
        <v>2</v>
      </c>
      <c r="C167" t="s">
        <v>38</v>
      </c>
      <c r="D167" t="s">
        <v>0</v>
      </c>
      <c r="E167" t="str">
        <f>'I-Team2'!$C$11</f>
        <v>EU</v>
      </c>
      <c r="F167">
        <f>'I-Team2'!I11</f>
        <v>0</v>
      </c>
      <c r="G167">
        <f>'I-Team2'!I12</f>
        <v>0</v>
      </c>
    </row>
    <row r="168" spans="2:7" x14ac:dyDescent="0.25">
      <c r="B168">
        <v>2</v>
      </c>
      <c r="C168" t="s">
        <v>38</v>
      </c>
      <c r="D168" t="s">
        <v>0</v>
      </c>
      <c r="E168">
        <f>'I-Team2'!$C$16</f>
        <v>0</v>
      </c>
      <c r="F168">
        <f>'I-Team2'!I16</f>
        <v>0</v>
      </c>
      <c r="G168">
        <f>'I-Team2'!I17</f>
        <v>0</v>
      </c>
    </row>
    <row r="169" spans="2:7" x14ac:dyDescent="0.25">
      <c r="B169">
        <v>2</v>
      </c>
      <c r="C169" t="s">
        <v>38</v>
      </c>
      <c r="D169" t="s">
        <v>0</v>
      </c>
      <c r="E169">
        <f>'I-Team2'!$C$21</f>
        <v>0</v>
      </c>
      <c r="F169">
        <f>'I-Team2'!I21</f>
        <v>0</v>
      </c>
      <c r="G169">
        <f>'I-Team2'!I22</f>
        <v>0</v>
      </c>
    </row>
    <row r="170" spans="2:7" x14ac:dyDescent="0.25">
      <c r="B170">
        <v>2</v>
      </c>
      <c r="C170" t="s">
        <v>40</v>
      </c>
      <c r="D170" t="s">
        <v>1</v>
      </c>
      <c r="E170" t="str">
        <f>'I-Team2'!$C$51</f>
        <v>NA</v>
      </c>
      <c r="F170">
        <f>'I-Team2'!I51</f>
        <v>0</v>
      </c>
      <c r="G170">
        <f>'I-Team2'!I52</f>
        <v>0</v>
      </c>
    </row>
    <row r="171" spans="2:7" x14ac:dyDescent="0.25">
      <c r="B171">
        <v>2</v>
      </c>
      <c r="C171" t="s">
        <v>40</v>
      </c>
      <c r="D171" t="s">
        <v>1</v>
      </c>
      <c r="E171" t="str">
        <f>'I-Team2'!$C$56</f>
        <v>EU</v>
      </c>
      <c r="F171">
        <f>'I-Team2'!I56</f>
        <v>0</v>
      </c>
      <c r="G171">
        <f>'I-Team2'!I57</f>
        <v>0</v>
      </c>
    </row>
    <row r="172" spans="2:7" x14ac:dyDescent="0.25">
      <c r="B172">
        <v>2</v>
      </c>
      <c r="C172" t="s">
        <v>40</v>
      </c>
      <c r="D172" t="s">
        <v>1</v>
      </c>
      <c r="E172">
        <f>'I-Team2'!$C$61</f>
        <v>0</v>
      </c>
      <c r="F172">
        <f>'I-Team2'!I61</f>
        <v>0</v>
      </c>
      <c r="G172">
        <f>'I-Team2'!I62</f>
        <v>0</v>
      </c>
    </row>
    <row r="173" spans="2:7" x14ac:dyDescent="0.25">
      <c r="B173">
        <v>2</v>
      </c>
      <c r="C173" t="s">
        <v>44</v>
      </c>
      <c r="D173" t="s">
        <v>1</v>
      </c>
      <c r="E173" t="str">
        <f>'I-Team2'!$C$91</f>
        <v>NA</v>
      </c>
      <c r="F173">
        <f>'I-Team2'!I91</f>
        <v>50</v>
      </c>
      <c r="G173">
        <f>'I-Team2'!I92</f>
        <v>1300</v>
      </c>
    </row>
    <row r="174" spans="2:7" x14ac:dyDescent="0.25">
      <c r="B174">
        <v>2</v>
      </c>
      <c r="C174" t="s">
        <v>44</v>
      </c>
      <c r="D174" t="s">
        <v>1</v>
      </c>
      <c r="E174" t="str">
        <f>'I-Team2'!$C$96</f>
        <v>EU</v>
      </c>
      <c r="F174">
        <f>'I-Team2'!I96</f>
        <v>0</v>
      </c>
      <c r="G174">
        <f>'I-Team2'!I97</f>
        <v>0</v>
      </c>
    </row>
    <row r="175" spans="2:7" x14ac:dyDescent="0.25">
      <c r="B175">
        <v>2</v>
      </c>
      <c r="C175" t="s">
        <v>44</v>
      </c>
      <c r="D175" t="s">
        <v>1</v>
      </c>
      <c r="E175">
        <f>'I-Team2'!$C$101</f>
        <v>0</v>
      </c>
      <c r="F175">
        <f>'I-Team2'!I101</f>
        <v>0</v>
      </c>
      <c r="G175">
        <f>'I-Team2'!I102</f>
        <v>0</v>
      </c>
    </row>
    <row r="176" spans="2:7" x14ac:dyDescent="0.25">
      <c r="B176">
        <v>2</v>
      </c>
      <c r="C176" t="s">
        <v>48</v>
      </c>
      <c r="D176" t="s">
        <v>76</v>
      </c>
      <c r="E176" t="str">
        <f>'I-Team2'!$C$131</f>
        <v>CH</v>
      </c>
      <c r="F176">
        <f>'I-Team2'!I131</f>
        <v>50</v>
      </c>
      <c r="G176">
        <f>'I-Team2'!I132</f>
        <v>1100</v>
      </c>
    </row>
    <row r="177" spans="2:7" x14ac:dyDescent="0.25">
      <c r="B177">
        <v>2</v>
      </c>
      <c r="C177" t="s">
        <v>48</v>
      </c>
      <c r="D177" t="s">
        <v>76</v>
      </c>
      <c r="E177" t="str">
        <f>'I-Team2'!$C$136</f>
        <v>NA</v>
      </c>
      <c r="F177">
        <f>'I-Team2'!I136</f>
        <v>50</v>
      </c>
      <c r="G177">
        <f>'I-Team2'!I137</f>
        <v>1400</v>
      </c>
    </row>
    <row r="178" spans="2:7" x14ac:dyDescent="0.25">
      <c r="B178">
        <v>2</v>
      </c>
      <c r="C178" t="s">
        <v>48</v>
      </c>
      <c r="D178" t="s">
        <v>76</v>
      </c>
      <c r="E178">
        <f>'I-Team2'!$C$141</f>
        <v>0</v>
      </c>
      <c r="F178">
        <f>'I-Team2'!I141</f>
        <v>0</v>
      </c>
      <c r="G178">
        <f>'I-Team2'!I142</f>
        <v>0</v>
      </c>
    </row>
    <row r="179" spans="2:7" x14ac:dyDescent="0.25">
      <c r="B179">
        <v>3</v>
      </c>
      <c r="C179" t="s">
        <v>39</v>
      </c>
      <c r="D179" t="s">
        <v>0</v>
      </c>
      <c r="E179" t="str">
        <f>'I-Team3'!$C$11</f>
        <v>EU</v>
      </c>
      <c r="F179">
        <f>'I-Team3'!I11</f>
        <v>50</v>
      </c>
      <c r="G179">
        <f>'I-Team3'!I12</f>
        <v>1400</v>
      </c>
    </row>
    <row r="180" spans="2:7" x14ac:dyDescent="0.25">
      <c r="B180">
        <v>3</v>
      </c>
      <c r="C180" t="s">
        <v>39</v>
      </c>
      <c r="D180" t="s">
        <v>0</v>
      </c>
      <c r="E180">
        <f>'I-Team3'!$C$16</f>
        <v>0</v>
      </c>
      <c r="F180">
        <f>'I-Team3'!I16</f>
        <v>0</v>
      </c>
      <c r="G180">
        <f>'I-Team3'!I17</f>
        <v>0</v>
      </c>
    </row>
    <row r="181" spans="2:7" x14ac:dyDescent="0.25">
      <c r="B181">
        <v>3</v>
      </c>
      <c r="C181" t="s">
        <v>39</v>
      </c>
      <c r="D181" t="s">
        <v>0</v>
      </c>
      <c r="E181">
        <f>'I-Team3'!$C$21</f>
        <v>0</v>
      </c>
      <c r="F181">
        <f>'I-Team3'!I21</f>
        <v>0</v>
      </c>
      <c r="G181">
        <f>'I-Team3'!I22</f>
        <v>0</v>
      </c>
    </row>
    <row r="182" spans="2:7" x14ac:dyDescent="0.25">
      <c r="B182">
        <v>3</v>
      </c>
      <c r="C182" t="s">
        <v>41</v>
      </c>
      <c r="D182" t="s">
        <v>1</v>
      </c>
      <c r="E182" t="str">
        <f>'I-Team3'!$C$51</f>
        <v>NA</v>
      </c>
      <c r="F182">
        <f>'I-Team3'!I51</f>
        <v>100</v>
      </c>
      <c r="G182">
        <f>'I-Team3'!I52</f>
        <v>1300</v>
      </c>
    </row>
    <row r="183" spans="2:7" x14ac:dyDescent="0.25">
      <c r="B183">
        <v>3</v>
      </c>
      <c r="C183" t="s">
        <v>41</v>
      </c>
      <c r="D183" t="s">
        <v>1</v>
      </c>
      <c r="E183" t="str">
        <f>'I-Team3'!$C$56</f>
        <v>EU</v>
      </c>
      <c r="F183">
        <f>'I-Team3'!I56</f>
        <v>0</v>
      </c>
      <c r="G183">
        <f>'I-Team3'!I57</f>
        <v>0</v>
      </c>
    </row>
    <row r="184" spans="2:7" x14ac:dyDescent="0.25">
      <c r="B184">
        <v>3</v>
      </c>
      <c r="C184" t="s">
        <v>41</v>
      </c>
      <c r="D184" t="s">
        <v>1</v>
      </c>
      <c r="E184">
        <f>'I-Team3'!$C$61</f>
        <v>0</v>
      </c>
      <c r="F184">
        <f>'I-Team3'!I61</f>
        <v>0</v>
      </c>
      <c r="G184">
        <f>'I-Team3'!I62</f>
        <v>0</v>
      </c>
    </row>
    <row r="185" spans="2:7" x14ac:dyDescent="0.25">
      <c r="B185">
        <v>3</v>
      </c>
      <c r="C185" t="s">
        <v>45</v>
      </c>
      <c r="D185" t="s">
        <v>1</v>
      </c>
      <c r="E185" t="str">
        <f>'I-Team3'!$C$91</f>
        <v>NA</v>
      </c>
      <c r="F185">
        <f>'I-Team3'!I91</f>
        <v>50</v>
      </c>
      <c r="G185">
        <f>'I-Team3'!I92</f>
        <v>1400</v>
      </c>
    </row>
    <row r="186" spans="2:7" x14ac:dyDescent="0.25">
      <c r="B186">
        <v>3</v>
      </c>
      <c r="C186" t="s">
        <v>45</v>
      </c>
      <c r="D186" t="s">
        <v>1</v>
      </c>
      <c r="E186">
        <f>'I-Team3'!$C$96</f>
        <v>0</v>
      </c>
      <c r="F186">
        <f>'I-Team3'!I96</f>
        <v>0</v>
      </c>
      <c r="G186">
        <f>'I-Team3'!I97</f>
        <v>0</v>
      </c>
    </row>
    <row r="187" spans="2:7" x14ac:dyDescent="0.25">
      <c r="B187">
        <v>3</v>
      </c>
      <c r="C187" t="s">
        <v>45</v>
      </c>
      <c r="D187" t="s">
        <v>1</v>
      </c>
      <c r="E187">
        <f>'I-Team3'!$C$101</f>
        <v>0</v>
      </c>
      <c r="F187">
        <f>'I-Team3'!I101</f>
        <v>0</v>
      </c>
      <c r="G187">
        <f>'I-Team3'!I102</f>
        <v>0</v>
      </c>
    </row>
    <row r="188" spans="2:7" x14ac:dyDescent="0.25">
      <c r="B188">
        <v>3</v>
      </c>
      <c r="C188" t="s">
        <v>46</v>
      </c>
      <c r="D188" t="s">
        <v>76</v>
      </c>
      <c r="E188" t="str">
        <f>'I-Team3'!$C$131</f>
        <v>CH</v>
      </c>
      <c r="F188">
        <f>'I-Team3'!I131</f>
        <v>100</v>
      </c>
      <c r="G188">
        <f>'I-Team3'!I132</f>
        <v>1100</v>
      </c>
    </row>
    <row r="189" spans="2:7" x14ac:dyDescent="0.25">
      <c r="B189">
        <v>3</v>
      </c>
      <c r="C189" t="s">
        <v>46</v>
      </c>
      <c r="D189" t="s">
        <v>76</v>
      </c>
      <c r="E189">
        <f>'I-Team3'!$C$136</f>
        <v>0</v>
      </c>
      <c r="F189">
        <f>'I-Team3'!I136</f>
        <v>0</v>
      </c>
      <c r="G189">
        <f>'I-Team3'!I137</f>
        <v>0</v>
      </c>
    </row>
    <row r="190" spans="2:7" x14ac:dyDescent="0.25">
      <c r="B190">
        <v>3</v>
      </c>
      <c r="C190" t="s">
        <v>46</v>
      </c>
      <c r="D190" t="s">
        <v>76</v>
      </c>
      <c r="E190">
        <f>'I-Team3'!$C$141</f>
        <v>0</v>
      </c>
      <c r="F190">
        <f>'I-Team3'!I141</f>
        <v>0</v>
      </c>
      <c r="G190">
        <f>'I-Team3'!I142</f>
        <v>0</v>
      </c>
    </row>
    <row r="191" spans="2:7" x14ac:dyDescent="0.25">
      <c r="B191">
        <v>4</v>
      </c>
      <c r="C191" t="s">
        <v>47</v>
      </c>
      <c r="D191" t="s">
        <v>76</v>
      </c>
      <c r="E191" t="str">
        <f>'I-Team4'!$C$11</f>
        <v>CH</v>
      </c>
      <c r="F191">
        <f>'I-Team4'!I11</f>
        <v>100</v>
      </c>
      <c r="G191">
        <f>'I-Team4'!I12</f>
        <v>1100</v>
      </c>
    </row>
    <row r="192" spans="2:7" x14ac:dyDescent="0.25">
      <c r="B192">
        <v>4</v>
      </c>
      <c r="C192" t="s">
        <v>47</v>
      </c>
      <c r="D192" t="s">
        <v>76</v>
      </c>
      <c r="E192">
        <f>'I-Team4'!$C$16</f>
        <v>0</v>
      </c>
      <c r="F192">
        <f>'I-Team4'!I16</f>
        <v>0</v>
      </c>
      <c r="G192">
        <f>'I-Team4'!I17</f>
        <v>0</v>
      </c>
    </row>
    <row r="193" spans="2:17" x14ac:dyDescent="0.25">
      <c r="B193">
        <v>4</v>
      </c>
      <c r="C193" t="s">
        <v>47</v>
      </c>
      <c r="D193" t="s">
        <v>76</v>
      </c>
      <c r="E193">
        <f>'I-Team4'!$C$21</f>
        <v>0</v>
      </c>
      <c r="F193">
        <f>'I-Team4'!I21</f>
        <v>0</v>
      </c>
      <c r="G193">
        <f>'I-Team4'!I22</f>
        <v>0</v>
      </c>
    </row>
    <row r="194" spans="2:17" x14ac:dyDescent="0.25">
      <c r="B194">
        <v>4</v>
      </c>
      <c r="C194" t="s">
        <v>49</v>
      </c>
      <c r="D194" t="s">
        <v>76</v>
      </c>
      <c r="E194" t="str">
        <f>'I-Team4'!$C$51</f>
        <v>CH</v>
      </c>
      <c r="F194">
        <f>'I-Team4'!I51</f>
        <v>50</v>
      </c>
      <c r="G194">
        <f>'I-Team4'!I52</f>
        <v>1100</v>
      </c>
    </row>
    <row r="195" spans="2:17" x14ac:dyDescent="0.25">
      <c r="B195">
        <v>4</v>
      </c>
      <c r="C195" t="s">
        <v>49</v>
      </c>
      <c r="D195" t="s">
        <v>76</v>
      </c>
      <c r="E195" t="str">
        <f>'I-Team4'!$C$56</f>
        <v>NA</v>
      </c>
      <c r="F195">
        <f>'I-Team4'!I56</f>
        <v>0</v>
      </c>
      <c r="G195">
        <f>'I-Team4'!I57</f>
        <v>0</v>
      </c>
    </row>
    <row r="196" spans="2:17" x14ac:dyDescent="0.25">
      <c r="B196">
        <v>4</v>
      </c>
      <c r="C196" t="s">
        <v>49</v>
      </c>
      <c r="D196" t="s">
        <v>76</v>
      </c>
      <c r="E196">
        <f>'I-Team4'!$C$61</f>
        <v>0</v>
      </c>
      <c r="F196">
        <f>'I-Team4'!I61</f>
        <v>0</v>
      </c>
      <c r="G196">
        <f>'I-Team4'!I62</f>
        <v>0</v>
      </c>
    </row>
    <row r="197" spans="2:17" x14ac:dyDescent="0.25">
      <c r="B197">
        <v>4</v>
      </c>
      <c r="C197" t="s">
        <v>87</v>
      </c>
      <c r="D197" t="s">
        <v>76</v>
      </c>
      <c r="E197" t="str">
        <f>'I-Team4'!$C$91</f>
        <v>EU</v>
      </c>
      <c r="F197">
        <f>'I-Team4'!I91</f>
        <v>0</v>
      </c>
      <c r="G197">
        <f>'I-Team4'!I92</f>
        <v>0</v>
      </c>
    </row>
    <row r="198" spans="2:17" x14ac:dyDescent="0.25">
      <c r="B198">
        <v>4</v>
      </c>
      <c r="C198" t="s">
        <v>87</v>
      </c>
      <c r="D198" t="s">
        <v>76</v>
      </c>
      <c r="E198" t="str">
        <f>'I-Team4'!$C$96</f>
        <v>NA</v>
      </c>
      <c r="F198">
        <f>'I-Team4'!I96</f>
        <v>0</v>
      </c>
      <c r="G198">
        <f>'I-Team4'!I97</f>
        <v>0</v>
      </c>
    </row>
    <row r="199" spans="2:17" x14ac:dyDescent="0.25">
      <c r="B199">
        <v>4</v>
      </c>
      <c r="C199" t="s">
        <v>87</v>
      </c>
      <c r="D199" t="s">
        <v>76</v>
      </c>
      <c r="E199">
        <f>'I-Team4'!$C$101</f>
        <v>0</v>
      </c>
      <c r="F199">
        <f>'I-Team4'!I101</f>
        <v>0</v>
      </c>
      <c r="G199">
        <f>'I-Team4'!I102</f>
        <v>0</v>
      </c>
    </row>
    <row r="202" spans="2:17" x14ac:dyDescent="0.25">
      <c r="B202" s="15" t="s">
        <v>95</v>
      </c>
      <c r="C202" s="15"/>
      <c r="D202" s="15"/>
      <c r="E202" s="15"/>
      <c r="F202" s="15"/>
      <c r="G202" s="15"/>
      <c r="H202" s="15"/>
      <c r="I202" s="61"/>
      <c r="Q202" s="61"/>
    </row>
    <row r="204" spans="2:17" x14ac:dyDescent="0.25">
      <c r="B204" s="6" t="s">
        <v>88</v>
      </c>
      <c r="C204" s="6" t="s">
        <v>71</v>
      </c>
      <c r="D204" s="6" t="s">
        <v>70</v>
      </c>
      <c r="E204" s="6" t="s">
        <v>89</v>
      </c>
      <c r="F204" s="6" t="s">
        <v>27</v>
      </c>
      <c r="G204" s="6" t="s">
        <v>6</v>
      </c>
      <c r="H204" s="6" t="s">
        <v>91</v>
      </c>
    </row>
    <row r="205" spans="2:17" x14ac:dyDescent="0.25">
      <c r="B205">
        <v>1</v>
      </c>
      <c r="C205" t="s">
        <v>37</v>
      </c>
      <c r="D205" t="s">
        <v>0</v>
      </c>
      <c r="E205" t="str">
        <f>'I-Team1'!$C$11</f>
        <v>EU</v>
      </c>
      <c r="F205">
        <f>'I-Team1'!J11</f>
        <v>100</v>
      </c>
      <c r="G205">
        <f>'I-Team1'!J12</f>
        <v>1400</v>
      </c>
    </row>
    <row r="206" spans="2:17" x14ac:dyDescent="0.25">
      <c r="B206">
        <v>1</v>
      </c>
      <c r="C206" t="s">
        <v>37</v>
      </c>
      <c r="D206" t="s">
        <v>0</v>
      </c>
      <c r="E206" t="str">
        <f>'I-Team1'!$C$16</f>
        <v>NA</v>
      </c>
      <c r="F206">
        <f>'I-Team1'!J16</f>
        <v>0</v>
      </c>
      <c r="G206">
        <f>'I-Team1'!J17</f>
        <v>0</v>
      </c>
    </row>
    <row r="207" spans="2:17" x14ac:dyDescent="0.25">
      <c r="B207">
        <v>1</v>
      </c>
      <c r="C207" t="s">
        <v>37</v>
      </c>
      <c r="D207" t="s">
        <v>0</v>
      </c>
      <c r="E207">
        <f>'I-Team1'!$C$21</f>
        <v>0</v>
      </c>
      <c r="F207">
        <f>'I-Team1'!J21</f>
        <v>0</v>
      </c>
      <c r="G207">
        <f>'I-Team1'!J22</f>
        <v>0</v>
      </c>
    </row>
    <row r="208" spans="2:17" x14ac:dyDescent="0.25">
      <c r="B208">
        <v>1</v>
      </c>
      <c r="C208" t="s">
        <v>42</v>
      </c>
      <c r="D208" t="s">
        <v>1</v>
      </c>
      <c r="E208" t="str">
        <f>'I-Team1'!$C$51</f>
        <v>NA</v>
      </c>
      <c r="F208">
        <f>'I-Team1'!J51</f>
        <v>100</v>
      </c>
      <c r="G208">
        <f>'I-Team1'!J52</f>
        <v>1400</v>
      </c>
    </row>
    <row r="209" spans="2:7" x14ac:dyDescent="0.25">
      <c r="B209">
        <v>1</v>
      </c>
      <c r="C209" t="s">
        <v>42</v>
      </c>
      <c r="D209" t="s">
        <v>1</v>
      </c>
      <c r="E209" t="str">
        <f>'I-Team1'!$C$56</f>
        <v>EU</v>
      </c>
      <c r="F209">
        <f>'I-Team1'!J56</f>
        <v>0</v>
      </c>
      <c r="G209">
        <f>'I-Team1'!J57</f>
        <v>0</v>
      </c>
    </row>
    <row r="210" spans="2:7" x14ac:dyDescent="0.25">
      <c r="B210">
        <v>1</v>
      </c>
      <c r="C210" t="s">
        <v>42</v>
      </c>
      <c r="D210" t="s">
        <v>1</v>
      </c>
      <c r="E210">
        <f>'I-Team1'!$C$61</f>
        <v>0</v>
      </c>
      <c r="F210">
        <f>'I-Team1'!J61</f>
        <v>0</v>
      </c>
      <c r="G210">
        <f>'I-Team1'!J62</f>
        <v>0</v>
      </c>
    </row>
    <row r="211" spans="2:7" x14ac:dyDescent="0.25">
      <c r="B211">
        <v>1</v>
      </c>
      <c r="C211" t="s">
        <v>43</v>
      </c>
      <c r="D211" t="s">
        <v>1</v>
      </c>
      <c r="E211" t="str">
        <f>'I-Team1'!$C$91</f>
        <v>NA</v>
      </c>
      <c r="F211">
        <f>'I-Team1'!J91</f>
        <v>100</v>
      </c>
      <c r="G211">
        <f>'I-Team1'!J92</f>
        <v>1400</v>
      </c>
    </row>
    <row r="212" spans="2:7" x14ac:dyDescent="0.25">
      <c r="B212">
        <v>1</v>
      </c>
      <c r="C212" t="s">
        <v>43</v>
      </c>
      <c r="D212" t="s">
        <v>1</v>
      </c>
      <c r="E212" t="str">
        <f>'I-Team1'!$C$96</f>
        <v>EU</v>
      </c>
      <c r="F212">
        <f>'I-Team1'!J96</f>
        <v>0</v>
      </c>
      <c r="G212">
        <f>'I-Team1'!J97</f>
        <v>0</v>
      </c>
    </row>
    <row r="213" spans="2:7" x14ac:dyDescent="0.25">
      <c r="B213">
        <v>1</v>
      </c>
      <c r="C213" t="s">
        <v>43</v>
      </c>
      <c r="D213" t="s">
        <v>1</v>
      </c>
      <c r="E213">
        <f>'I-Team1'!$C$101</f>
        <v>0</v>
      </c>
      <c r="F213">
        <f>'I-Team1'!J101</f>
        <v>0</v>
      </c>
      <c r="G213">
        <f>'I-Team1'!J102</f>
        <v>0</v>
      </c>
    </row>
    <row r="214" spans="2:7" x14ac:dyDescent="0.25">
      <c r="B214">
        <v>1</v>
      </c>
      <c r="C214" t="s">
        <v>50</v>
      </c>
      <c r="D214" t="s">
        <v>76</v>
      </c>
      <c r="E214" t="str">
        <f>'I-Team1'!$C$131</f>
        <v>CH</v>
      </c>
      <c r="F214">
        <f>'I-Team1'!J131</f>
        <v>0</v>
      </c>
      <c r="G214">
        <f>'I-Team1'!J132</f>
        <v>0</v>
      </c>
    </row>
    <row r="215" spans="2:7" x14ac:dyDescent="0.25">
      <c r="B215">
        <v>1</v>
      </c>
      <c r="C215" t="s">
        <v>50</v>
      </c>
      <c r="D215" t="s">
        <v>76</v>
      </c>
      <c r="E215">
        <f>'I-Team1'!$C$136</f>
        <v>0</v>
      </c>
      <c r="F215">
        <f>'I-Team1'!J136</f>
        <v>0</v>
      </c>
      <c r="G215">
        <f>'I-Team1'!J137</f>
        <v>0</v>
      </c>
    </row>
    <row r="216" spans="2:7" x14ac:dyDescent="0.25">
      <c r="B216">
        <v>1</v>
      </c>
      <c r="C216" t="s">
        <v>50</v>
      </c>
      <c r="D216" t="s">
        <v>76</v>
      </c>
      <c r="E216">
        <f>'I-Team1'!$C$141</f>
        <v>0</v>
      </c>
      <c r="F216">
        <f>'I-Team1'!J141</f>
        <v>0</v>
      </c>
      <c r="G216">
        <f>'I-Team1'!J142</f>
        <v>0</v>
      </c>
    </row>
    <row r="217" spans="2:7" x14ac:dyDescent="0.25">
      <c r="B217">
        <v>2</v>
      </c>
      <c r="C217" t="s">
        <v>38</v>
      </c>
      <c r="D217" t="s">
        <v>0</v>
      </c>
      <c r="E217" t="str">
        <f>'I-Team2'!$C$11</f>
        <v>EU</v>
      </c>
      <c r="F217">
        <f>'I-Team2'!J11</f>
        <v>150</v>
      </c>
      <c r="G217">
        <f>'I-Team2'!J12</f>
        <v>1200</v>
      </c>
    </row>
    <row r="218" spans="2:7" x14ac:dyDescent="0.25">
      <c r="B218">
        <v>2</v>
      </c>
      <c r="C218" t="s">
        <v>38</v>
      </c>
      <c r="D218" t="s">
        <v>0</v>
      </c>
      <c r="E218">
        <f>'I-Team2'!$C$16</f>
        <v>0</v>
      </c>
      <c r="F218">
        <f>'I-Team2'!J16</f>
        <v>0</v>
      </c>
      <c r="G218">
        <f>'I-Team2'!J17</f>
        <v>0</v>
      </c>
    </row>
    <row r="219" spans="2:7" x14ac:dyDescent="0.25">
      <c r="B219">
        <v>2</v>
      </c>
      <c r="C219" t="s">
        <v>38</v>
      </c>
      <c r="D219" t="s">
        <v>0</v>
      </c>
      <c r="E219">
        <f>'I-Team2'!$C$21</f>
        <v>0</v>
      </c>
      <c r="F219">
        <f>'I-Team2'!J21</f>
        <v>0</v>
      </c>
      <c r="G219">
        <f>'I-Team2'!J22</f>
        <v>0</v>
      </c>
    </row>
    <row r="220" spans="2:7" x14ac:dyDescent="0.25">
      <c r="B220">
        <v>2</v>
      </c>
      <c r="C220" t="s">
        <v>40</v>
      </c>
      <c r="D220" t="s">
        <v>1</v>
      </c>
      <c r="E220" t="str">
        <f>'I-Team2'!$C$51</f>
        <v>NA</v>
      </c>
      <c r="F220">
        <f>'I-Team2'!J51</f>
        <v>100</v>
      </c>
      <c r="G220">
        <f>'I-Team2'!J52</f>
        <v>1400</v>
      </c>
    </row>
    <row r="221" spans="2:7" x14ac:dyDescent="0.25">
      <c r="B221">
        <v>2</v>
      </c>
      <c r="C221" t="s">
        <v>40</v>
      </c>
      <c r="D221" t="s">
        <v>1</v>
      </c>
      <c r="E221" t="str">
        <f>'I-Team2'!$C$56</f>
        <v>EU</v>
      </c>
      <c r="F221">
        <f>'I-Team2'!J56</f>
        <v>50</v>
      </c>
      <c r="G221">
        <f>'I-Team2'!J57</f>
        <v>1350</v>
      </c>
    </row>
    <row r="222" spans="2:7" x14ac:dyDescent="0.25">
      <c r="B222">
        <v>2</v>
      </c>
      <c r="C222" t="s">
        <v>40</v>
      </c>
      <c r="D222" t="s">
        <v>1</v>
      </c>
      <c r="E222">
        <f>'I-Team2'!$C$61</f>
        <v>0</v>
      </c>
      <c r="F222">
        <f>'I-Team2'!J61</f>
        <v>0</v>
      </c>
      <c r="G222">
        <f>'I-Team2'!J62</f>
        <v>0</v>
      </c>
    </row>
    <row r="223" spans="2:7" x14ac:dyDescent="0.25">
      <c r="B223">
        <v>2</v>
      </c>
      <c r="C223" t="s">
        <v>44</v>
      </c>
      <c r="D223" t="s">
        <v>1</v>
      </c>
      <c r="E223" t="str">
        <f>'I-Team2'!$C$91</f>
        <v>NA</v>
      </c>
      <c r="F223">
        <f>'I-Team2'!J91</f>
        <v>50</v>
      </c>
      <c r="G223">
        <f>'I-Team2'!J92</f>
        <v>1300</v>
      </c>
    </row>
    <row r="224" spans="2:7" x14ac:dyDescent="0.25">
      <c r="B224">
        <v>2</v>
      </c>
      <c r="C224" t="s">
        <v>44</v>
      </c>
      <c r="D224" t="s">
        <v>1</v>
      </c>
      <c r="E224" t="str">
        <f>'I-Team2'!$C$96</f>
        <v>EU</v>
      </c>
      <c r="F224">
        <f>'I-Team2'!J96</f>
        <v>0</v>
      </c>
      <c r="G224">
        <f>'I-Team2'!J97</f>
        <v>0</v>
      </c>
    </row>
    <row r="225" spans="2:7" x14ac:dyDescent="0.25">
      <c r="B225">
        <v>2</v>
      </c>
      <c r="C225" t="s">
        <v>44</v>
      </c>
      <c r="D225" t="s">
        <v>1</v>
      </c>
      <c r="E225">
        <f>'I-Team2'!$C$101</f>
        <v>0</v>
      </c>
      <c r="F225">
        <f>'I-Team2'!J101</f>
        <v>0</v>
      </c>
      <c r="G225">
        <f>'I-Team2'!J102</f>
        <v>0</v>
      </c>
    </row>
    <row r="226" spans="2:7" x14ac:dyDescent="0.25">
      <c r="B226">
        <v>2</v>
      </c>
      <c r="C226" t="s">
        <v>48</v>
      </c>
      <c r="D226" t="s">
        <v>76</v>
      </c>
      <c r="E226" t="str">
        <f>'I-Team2'!$C$131</f>
        <v>CH</v>
      </c>
      <c r="F226">
        <f>'I-Team2'!J131</f>
        <v>50</v>
      </c>
      <c r="G226">
        <f>'I-Team2'!J132</f>
        <v>1100</v>
      </c>
    </row>
    <row r="227" spans="2:7" x14ac:dyDescent="0.25">
      <c r="B227">
        <v>2</v>
      </c>
      <c r="C227" t="s">
        <v>48</v>
      </c>
      <c r="D227" t="s">
        <v>76</v>
      </c>
      <c r="E227" t="str">
        <f>'I-Team2'!$C$136</f>
        <v>NA</v>
      </c>
      <c r="F227">
        <f>'I-Team2'!J136</f>
        <v>50</v>
      </c>
      <c r="G227">
        <f>'I-Team2'!J137</f>
        <v>1400</v>
      </c>
    </row>
    <row r="228" spans="2:7" x14ac:dyDescent="0.25">
      <c r="B228">
        <v>2</v>
      </c>
      <c r="C228" t="s">
        <v>48</v>
      </c>
      <c r="D228" t="s">
        <v>76</v>
      </c>
      <c r="E228">
        <f>'I-Team2'!$C$141</f>
        <v>0</v>
      </c>
      <c r="F228">
        <f>'I-Team2'!J141</f>
        <v>0</v>
      </c>
      <c r="G228">
        <f>'I-Team2'!J142</f>
        <v>0</v>
      </c>
    </row>
    <row r="229" spans="2:7" x14ac:dyDescent="0.25">
      <c r="B229">
        <v>3</v>
      </c>
      <c r="C229" t="s">
        <v>39</v>
      </c>
      <c r="D229" t="s">
        <v>0</v>
      </c>
      <c r="E229" t="str">
        <f>'I-Team3'!$C$11</f>
        <v>EU</v>
      </c>
      <c r="F229">
        <f>'I-Team3'!J11</f>
        <v>50</v>
      </c>
      <c r="G229">
        <f>'I-Team3'!J12</f>
        <v>1400</v>
      </c>
    </row>
    <row r="230" spans="2:7" x14ac:dyDescent="0.25">
      <c r="B230">
        <v>3</v>
      </c>
      <c r="C230" t="s">
        <v>39</v>
      </c>
      <c r="D230" t="s">
        <v>0</v>
      </c>
      <c r="E230">
        <f>'I-Team3'!$C$16</f>
        <v>0</v>
      </c>
      <c r="F230">
        <f>'I-Team3'!J16</f>
        <v>0</v>
      </c>
      <c r="G230">
        <f>'I-Team3'!J17</f>
        <v>0</v>
      </c>
    </row>
    <row r="231" spans="2:7" x14ac:dyDescent="0.25">
      <c r="B231">
        <v>3</v>
      </c>
      <c r="C231" t="s">
        <v>39</v>
      </c>
      <c r="D231" t="s">
        <v>0</v>
      </c>
      <c r="E231">
        <f>'I-Team3'!$C$21</f>
        <v>0</v>
      </c>
      <c r="F231">
        <f>'I-Team3'!J21</f>
        <v>0</v>
      </c>
      <c r="G231">
        <f>'I-Team3'!J22</f>
        <v>0</v>
      </c>
    </row>
    <row r="232" spans="2:7" x14ac:dyDescent="0.25">
      <c r="B232">
        <v>3</v>
      </c>
      <c r="C232" t="s">
        <v>41</v>
      </c>
      <c r="D232" t="s">
        <v>1</v>
      </c>
      <c r="E232" t="str">
        <f>'I-Team3'!$C$51</f>
        <v>NA</v>
      </c>
      <c r="F232">
        <f>'I-Team3'!J51</f>
        <v>100</v>
      </c>
      <c r="G232">
        <f>'I-Team3'!J52</f>
        <v>1300</v>
      </c>
    </row>
    <row r="233" spans="2:7" x14ac:dyDescent="0.25">
      <c r="B233">
        <v>3</v>
      </c>
      <c r="C233" t="s">
        <v>41</v>
      </c>
      <c r="D233" t="s">
        <v>1</v>
      </c>
      <c r="E233" t="str">
        <f>'I-Team3'!$C$56</f>
        <v>EU</v>
      </c>
      <c r="F233">
        <f>'I-Team3'!J56</f>
        <v>0</v>
      </c>
      <c r="G233">
        <f>'I-Team3'!J57</f>
        <v>0</v>
      </c>
    </row>
    <row r="234" spans="2:7" x14ac:dyDescent="0.25">
      <c r="B234">
        <v>3</v>
      </c>
      <c r="C234" t="s">
        <v>41</v>
      </c>
      <c r="D234" t="s">
        <v>1</v>
      </c>
      <c r="E234">
        <f>'I-Team3'!$C$61</f>
        <v>0</v>
      </c>
      <c r="F234">
        <f>'I-Team3'!J61</f>
        <v>0</v>
      </c>
      <c r="G234">
        <f>'I-Team3'!J62</f>
        <v>0</v>
      </c>
    </row>
    <row r="235" spans="2:7" x14ac:dyDescent="0.25">
      <c r="B235">
        <v>3</v>
      </c>
      <c r="C235" t="s">
        <v>45</v>
      </c>
      <c r="D235" t="s">
        <v>1</v>
      </c>
      <c r="E235" t="str">
        <f>'I-Team3'!$C$91</f>
        <v>NA</v>
      </c>
      <c r="F235">
        <f>'I-Team3'!J91</f>
        <v>50</v>
      </c>
      <c r="G235">
        <f>'I-Team3'!J92</f>
        <v>1400</v>
      </c>
    </row>
    <row r="236" spans="2:7" x14ac:dyDescent="0.25">
      <c r="B236">
        <v>3</v>
      </c>
      <c r="C236" t="s">
        <v>45</v>
      </c>
      <c r="D236" t="s">
        <v>1</v>
      </c>
      <c r="E236">
        <f>'I-Team3'!$C$96</f>
        <v>0</v>
      </c>
      <c r="F236">
        <f>'I-Team3'!J96</f>
        <v>0</v>
      </c>
      <c r="G236">
        <f>'I-Team3'!J97</f>
        <v>0</v>
      </c>
    </row>
    <row r="237" spans="2:7" x14ac:dyDescent="0.25">
      <c r="B237">
        <v>3</v>
      </c>
      <c r="C237" t="s">
        <v>45</v>
      </c>
      <c r="D237" t="s">
        <v>1</v>
      </c>
      <c r="E237">
        <f>'I-Team3'!$C$101</f>
        <v>0</v>
      </c>
      <c r="F237">
        <f>'I-Team3'!J101</f>
        <v>0</v>
      </c>
      <c r="G237">
        <f>'I-Team3'!J102</f>
        <v>0</v>
      </c>
    </row>
    <row r="238" spans="2:7" x14ac:dyDescent="0.25">
      <c r="B238">
        <v>3</v>
      </c>
      <c r="C238" t="s">
        <v>46</v>
      </c>
      <c r="D238" t="s">
        <v>76</v>
      </c>
      <c r="E238" t="str">
        <f>'I-Team3'!$C$131</f>
        <v>CH</v>
      </c>
      <c r="F238">
        <f>'I-Team3'!J131</f>
        <v>100</v>
      </c>
      <c r="G238">
        <f>'I-Team3'!J132</f>
        <v>1100</v>
      </c>
    </row>
    <row r="239" spans="2:7" x14ac:dyDescent="0.25">
      <c r="B239">
        <v>3</v>
      </c>
      <c r="C239" t="s">
        <v>46</v>
      </c>
      <c r="D239" t="s">
        <v>76</v>
      </c>
      <c r="E239">
        <f>'I-Team3'!$C$136</f>
        <v>0</v>
      </c>
      <c r="F239">
        <f>'I-Team3'!J136</f>
        <v>0</v>
      </c>
      <c r="G239">
        <f>'I-Team3'!J137</f>
        <v>0</v>
      </c>
    </row>
    <row r="240" spans="2:7" x14ac:dyDescent="0.25">
      <c r="B240">
        <v>3</v>
      </c>
      <c r="C240" t="s">
        <v>46</v>
      </c>
      <c r="D240" t="s">
        <v>76</v>
      </c>
      <c r="E240">
        <f>'I-Team3'!$C$141</f>
        <v>0</v>
      </c>
      <c r="F240">
        <f>'I-Team3'!J141</f>
        <v>0</v>
      </c>
      <c r="G240">
        <f>'I-Team3'!J142</f>
        <v>0</v>
      </c>
    </row>
    <row r="241" spans="2:8" x14ac:dyDescent="0.25">
      <c r="B241">
        <v>4</v>
      </c>
      <c r="C241" t="s">
        <v>47</v>
      </c>
      <c r="D241" t="s">
        <v>76</v>
      </c>
      <c r="E241" t="str">
        <f>'I-Team4'!$C$11</f>
        <v>CH</v>
      </c>
      <c r="F241">
        <f>'I-Team4'!J11</f>
        <v>100</v>
      </c>
      <c r="G241">
        <f>'I-Team4'!J12</f>
        <v>1100</v>
      </c>
    </row>
    <row r="242" spans="2:8" x14ac:dyDescent="0.25">
      <c r="B242">
        <v>4</v>
      </c>
      <c r="C242" t="s">
        <v>47</v>
      </c>
      <c r="D242" t="s">
        <v>76</v>
      </c>
      <c r="E242">
        <f>'I-Team4'!$C$16</f>
        <v>0</v>
      </c>
      <c r="F242">
        <f>'I-Team4'!J16</f>
        <v>0</v>
      </c>
      <c r="G242">
        <f>'I-Team4'!J17</f>
        <v>0</v>
      </c>
    </row>
    <row r="243" spans="2:8" x14ac:dyDescent="0.25">
      <c r="B243">
        <v>4</v>
      </c>
      <c r="C243" t="s">
        <v>47</v>
      </c>
      <c r="D243" t="s">
        <v>76</v>
      </c>
      <c r="E243">
        <f>'I-Team4'!$C$21</f>
        <v>0</v>
      </c>
      <c r="F243">
        <f>'I-Team4'!J21</f>
        <v>0</v>
      </c>
      <c r="G243">
        <f>'I-Team4'!J22</f>
        <v>0</v>
      </c>
    </row>
    <row r="244" spans="2:8" x14ac:dyDescent="0.25">
      <c r="B244">
        <v>4</v>
      </c>
      <c r="C244" t="s">
        <v>49</v>
      </c>
      <c r="D244" t="s">
        <v>76</v>
      </c>
      <c r="E244" t="str">
        <f>'I-Team4'!$C$51</f>
        <v>CH</v>
      </c>
      <c r="F244">
        <f>'I-Team4'!J51</f>
        <v>50</v>
      </c>
      <c r="G244">
        <f>'I-Team4'!J52</f>
        <v>1100</v>
      </c>
    </row>
    <row r="245" spans="2:8" x14ac:dyDescent="0.25">
      <c r="B245">
        <v>4</v>
      </c>
      <c r="C245" t="s">
        <v>49</v>
      </c>
      <c r="D245" t="s">
        <v>76</v>
      </c>
      <c r="E245" t="str">
        <f>'I-Team4'!$C$56</f>
        <v>NA</v>
      </c>
      <c r="F245">
        <f>'I-Team4'!J56</f>
        <v>0</v>
      </c>
      <c r="G245">
        <f>'I-Team4'!J57</f>
        <v>0</v>
      </c>
    </row>
    <row r="246" spans="2:8" x14ac:dyDescent="0.25">
      <c r="B246">
        <v>4</v>
      </c>
      <c r="C246" t="s">
        <v>49</v>
      </c>
      <c r="D246" t="s">
        <v>76</v>
      </c>
      <c r="E246">
        <f>'I-Team4'!$C$61</f>
        <v>0</v>
      </c>
      <c r="F246">
        <f>'I-Team4'!J61</f>
        <v>0</v>
      </c>
      <c r="G246">
        <f>'I-Team4'!J62</f>
        <v>0</v>
      </c>
    </row>
    <row r="247" spans="2:8" x14ac:dyDescent="0.25">
      <c r="B247">
        <v>4</v>
      </c>
      <c r="C247" t="s">
        <v>87</v>
      </c>
      <c r="D247" t="s">
        <v>76</v>
      </c>
      <c r="E247" t="str">
        <f>'I-Team4'!$C$91</f>
        <v>EU</v>
      </c>
      <c r="F247">
        <f>'I-Team4'!J91</f>
        <v>0</v>
      </c>
      <c r="G247">
        <f>'I-Team4'!J92</f>
        <v>0</v>
      </c>
    </row>
    <row r="248" spans="2:8" x14ac:dyDescent="0.25">
      <c r="B248">
        <v>4</v>
      </c>
      <c r="C248" t="s">
        <v>87</v>
      </c>
      <c r="D248" t="s">
        <v>76</v>
      </c>
      <c r="E248" t="str">
        <f>'I-Team4'!$C$96</f>
        <v>NA</v>
      </c>
      <c r="F248">
        <f>'I-Team4'!J96</f>
        <v>0</v>
      </c>
      <c r="G248">
        <f>'I-Team4'!J97</f>
        <v>0</v>
      </c>
    </row>
    <row r="249" spans="2:8" x14ac:dyDescent="0.25">
      <c r="B249">
        <v>4</v>
      </c>
      <c r="C249" t="s">
        <v>87</v>
      </c>
      <c r="D249" t="s">
        <v>76</v>
      </c>
      <c r="E249">
        <f>'I-Team4'!$C$101</f>
        <v>0</v>
      </c>
      <c r="F249">
        <f>'I-Team4'!J101</f>
        <v>0</v>
      </c>
      <c r="G249">
        <f>'I-Team4'!J102</f>
        <v>0</v>
      </c>
    </row>
    <row r="252" spans="2:8" x14ac:dyDescent="0.25">
      <c r="B252" s="15" t="s">
        <v>96</v>
      </c>
      <c r="C252" s="15"/>
      <c r="D252" s="15"/>
      <c r="E252" s="15"/>
      <c r="F252" s="15"/>
      <c r="G252" s="15"/>
      <c r="H252" s="15"/>
    </row>
    <row r="254" spans="2:8" x14ac:dyDescent="0.25">
      <c r="B254" s="6" t="s">
        <v>88</v>
      </c>
      <c r="C254" s="6" t="s">
        <v>71</v>
      </c>
      <c r="D254" s="6" t="s">
        <v>70</v>
      </c>
      <c r="E254" s="6" t="s">
        <v>89</v>
      </c>
      <c r="F254" s="6" t="s">
        <v>27</v>
      </c>
      <c r="G254" s="6" t="s">
        <v>6</v>
      </c>
      <c r="H254" s="6" t="s">
        <v>91</v>
      </c>
    </row>
    <row r="255" spans="2:8" x14ac:dyDescent="0.25">
      <c r="B255">
        <v>1</v>
      </c>
      <c r="C255" t="s">
        <v>37</v>
      </c>
      <c r="D255" t="s">
        <v>0</v>
      </c>
      <c r="E255" t="str">
        <f>'I-Team1'!$C$11</f>
        <v>EU</v>
      </c>
      <c r="F255">
        <f>'I-Team1'!K11</f>
        <v>150</v>
      </c>
      <c r="G255">
        <f>'I-Team1'!K12</f>
        <v>1400</v>
      </c>
    </row>
    <row r="256" spans="2:8" x14ac:dyDescent="0.25">
      <c r="B256">
        <v>1</v>
      </c>
      <c r="C256" t="s">
        <v>37</v>
      </c>
      <c r="D256" t="s">
        <v>0</v>
      </c>
      <c r="E256" t="str">
        <f>'I-Team1'!$C$16</f>
        <v>NA</v>
      </c>
      <c r="F256">
        <f>'I-Team1'!K16</f>
        <v>0</v>
      </c>
      <c r="G256">
        <f>'I-Team1'!K17</f>
        <v>0</v>
      </c>
    </row>
    <row r="257" spans="2:7" x14ac:dyDescent="0.25">
      <c r="B257">
        <v>1</v>
      </c>
      <c r="C257" t="s">
        <v>37</v>
      </c>
      <c r="D257" t="s">
        <v>0</v>
      </c>
      <c r="E257">
        <f>'I-Team1'!$C$21</f>
        <v>0</v>
      </c>
      <c r="F257">
        <f>'I-Team1'!K21</f>
        <v>0</v>
      </c>
      <c r="G257">
        <f>'I-Team1'!K22</f>
        <v>0</v>
      </c>
    </row>
    <row r="258" spans="2:7" x14ac:dyDescent="0.25">
      <c r="B258">
        <v>1</v>
      </c>
      <c r="C258" t="s">
        <v>42</v>
      </c>
      <c r="D258" t="s">
        <v>1</v>
      </c>
      <c r="E258" t="str">
        <f>'I-Team1'!$C$51</f>
        <v>NA</v>
      </c>
      <c r="F258">
        <f>'I-Team1'!K51</f>
        <v>50</v>
      </c>
      <c r="G258">
        <f>'I-Team1'!K52</f>
        <v>1450</v>
      </c>
    </row>
    <row r="259" spans="2:7" x14ac:dyDescent="0.25">
      <c r="B259">
        <v>1</v>
      </c>
      <c r="C259" t="s">
        <v>42</v>
      </c>
      <c r="D259" t="s">
        <v>1</v>
      </c>
      <c r="E259" t="str">
        <f>'I-Team1'!$C$56</f>
        <v>EU</v>
      </c>
      <c r="F259">
        <f>'I-Team1'!K56</f>
        <v>0</v>
      </c>
      <c r="G259">
        <f>'I-Team1'!K57</f>
        <v>0</v>
      </c>
    </row>
    <row r="260" spans="2:7" x14ac:dyDescent="0.25">
      <c r="B260">
        <v>1</v>
      </c>
      <c r="C260" t="s">
        <v>42</v>
      </c>
      <c r="D260" t="s">
        <v>1</v>
      </c>
      <c r="E260">
        <f>'I-Team1'!$C$61</f>
        <v>0</v>
      </c>
      <c r="F260">
        <f>'I-Team1'!K61</f>
        <v>0</v>
      </c>
      <c r="G260">
        <f>'I-Team1'!K62</f>
        <v>0</v>
      </c>
    </row>
    <row r="261" spans="2:7" x14ac:dyDescent="0.25">
      <c r="B261">
        <v>1</v>
      </c>
      <c r="C261" t="s">
        <v>43</v>
      </c>
      <c r="D261" t="s">
        <v>1</v>
      </c>
      <c r="E261" t="str">
        <f>'I-Team1'!$C$91</f>
        <v>NA</v>
      </c>
      <c r="F261">
        <f>'I-Team1'!K91</f>
        <v>100</v>
      </c>
      <c r="G261">
        <f>'I-Team1'!K92</f>
        <v>1450</v>
      </c>
    </row>
    <row r="262" spans="2:7" x14ac:dyDescent="0.25">
      <c r="B262">
        <v>1</v>
      </c>
      <c r="C262" t="s">
        <v>43</v>
      </c>
      <c r="D262" t="s">
        <v>1</v>
      </c>
      <c r="E262" t="str">
        <f>'I-Team1'!$C$96</f>
        <v>EU</v>
      </c>
      <c r="F262">
        <f>'I-Team1'!K96</f>
        <v>0</v>
      </c>
      <c r="G262">
        <f>'I-Team1'!K97</f>
        <v>0</v>
      </c>
    </row>
    <row r="263" spans="2:7" x14ac:dyDescent="0.25">
      <c r="B263">
        <v>1</v>
      </c>
      <c r="C263" t="s">
        <v>43</v>
      </c>
      <c r="D263" t="s">
        <v>1</v>
      </c>
      <c r="E263">
        <f>'I-Team1'!$C$101</f>
        <v>0</v>
      </c>
      <c r="F263">
        <f>'I-Team1'!K101</f>
        <v>0</v>
      </c>
      <c r="G263">
        <f>'I-Team1'!K102</f>
        <v>0</v>
      </c>
    </row>
    <row r="264" spans="2:7" x14ac:dyDescent="0.25">
      <c r="B264">
        <v>1</v>
      </c>
      <c r="C264" t="s">
        <v>50</v>
      </c>
      <c r="D264" t="s">
        <v>76</v>
      </c>
      <c r="E264" t="str">
        <f>'I-Team1'!$C$131</f>
        <v>CH</v>
      </c>
      <c r="F264">
        <f>'I-Team1'!K131</f>
        <v>0</v>
      </c>
      <c r="G264">
        <f>'I-Team1'!K132</f>
        <v>0</v>
      </c>
    </row>
    <row r="265" spans="2:7" x14ac:dyDescent="0.25">
      <c r="B265">
        <v>1</v>
      </c>
      <c r="C265" t="s">
        <v>50</v>
      </c>
      <c r="D265" t="s">
        <v>76</v>
      </c>
      <c r="E265">
        <f>'I-Team1'!$C$136</f>
        <v>0</v>
      </c>
      <c r="F265">
        <f>'I-Team1'!K136</f>
        <v>0</v>
      </c>
      <c r="G265">
        <f>'I-Team1'!K137</f>
        <v>0</v>
      </c>
    </row>
    <row r="266" spans="2:7" x14ac:dyDescent="0.25">
      <c r="B266">
        <v>1</v>
      </c>
      <c r="C266" t="s">
        <v>50</v>
      </c>
      <c r="D266" t="s">
        <v>76</v>
      </c>
      <c r="E266">
        <f>'I-Team1'!$C$141</f>
        <v>0</v>
      </c>
      <c r="F266">
        <f>'I-Team1'!K141</f>
        <v>0</v>
      </c>
      <c r="G266">
        <f>'I-Team1'!K142</f>
        <v>0</v>
      </c>
    </row>
    <row r="267" spans="2:7" x14ac:dyDescent="0.25">
      <c r="B267">
        <v>2</v>
      </c>
      <c r="C267" t="s">
        <v>38</v>
      </c>
      <c r="D267" t="s">
        <v>0</v>
      </c>
      <c r="E267" t="str">
        <f>'I-Team2'!$C$11</f>
        <v>EU</v>
      </c>
      <c r="F267">
        <f>'I-Team2'!K11</f>
        <v>150</v>
      </c>
      <c r="G267">
        <f>'I-Team2'!K12</f>
        <v>1250</v>
      </c>
    </row>
    <row r="268" spans="2:7" x14ac:dyDescent="0.25">
      <c r="B268">
        <v>2</v>
      </c>
      <c r="C268" t="s">
        <v>38</v>
      </c>
      <c r="D268" t="s">
        <v>0</v>
      </c>
      <c r="E268">
        <f>'I-Team2'!$C$16</f>
        <v>0</v>
      </c>
      <c r="F268">
        <f>'I-Team2'!K16</f>
        <v>0</v>
      </c>
      <c r="G268">
        <f>'I-Team2'!K17</f>
        <v>0</v>
      </c>
    </row>
    <row r="269" spans="2:7" x14ac:dyDescent="0.25">
      <c r="B269">
        <v>2</v>
      </c>
      <c r="C269" t="s">
        <v>38</v>
      </c>
      <c r="D269" t="s">
        <v>0</v>
      </c>
      <c r="E269">
        <f>'I-Team2'!$C$21</f>
        <v>0</v>
      </c>
      <c r="F269">
        <f>'I-Team2'!K21</f>
        <v>0</v>
      </c>
      <c r="G269">
        <f>'I-Team2'!K22</f>
        <v>0</v>
      </c>
    </row>
    <row r="270" spans="2:7" x14ac:dyDescent="0.25">
      <c r="B270">
        <v>2</v>
      </c>
      <c r="C270" t="s">
        <v>40</v>
      </c>
      <c r="D270" t="s">
        <v>1</v>
      </c>
      <c r="E270" t="str">
        <f>'I-Team2'!$C$51</f>
        <v>NA</v>
      </c>
      <c r="F270">
        <f>'I-Team2'!K51</f>
        <v>150</v>
      </c>
      <c r="G270">
        <f>'I-Team2'!K52</f>
        <v>1450</v>
      </c>
    </row>
    <row r="271" spans="2:7" x14ac:dyDescent="0.25">
      <c r="B271">
        <v>2</v>
      </c>
      <c r="C271" t="s">
        <v>40</v>
      </c>
      <c r="D271" t="s">
        <v>1</v>
      </c>
      <c r="E271" t="str">
        <f>'I-Team2'!$C$56</f>
        <v>EU</v>
      </c>
      <c r="F271">
        <f>'I-Team2'!K56</f>
        <v>0</v>
      </c>
      <c r="G271">
        <f>'I-Team2'!K57</f>
        <v>0</v>
      </c>
    </row>
    <row r="272" spans="2:7" x14ac:dyDescent="0.25">
      <c r="B272">
        <v>2</v>
      </c>
      <c r="C272" t="s">
        <v>40</v>
      </c>
      <c r="D272" t="s">
        <v>1</v>
      </c>
      <c r="E272">
        <f>'I-Team2'!$C$61</f>
        <v>0</v>
      </c>
      <c r="F272">
        <f>'I-Team2'!K61</f>
        <v>0</v>
      </c>
      <c r="G272">
        <f>'I-Team2'!K62</f>
        <v>0</v>
      </c>
    </row>
    <row r="273" spans="2:7" x14ac:dyDescent="0.25">
      <c r="B273">
        <v>2</v>
      </c>
      <c r="C273" t="s">
        <v>44</v>
      </c>
      <c r="D273" t="s">
        <v>1</v>
      </c>
      <c r="E273" t="str">
        <f>'I-Team2'!$C$91</f>
        <v>NA</v>
      </c>
      <c r="F273">
        <f>'I-Team2'!K91</f>
        <v>50</v>
      </c>
      <c r="G273">
        <f>'I-Team2'!K92</f>
        <v>1400</v>
      </c>
    </row>
    <row r="274" spans="2:7" x14ac:dyDescent="0.25">
      <c r="B274">
        <v>2</v>
      </c>
      <c r="C274" t="s">
        <v>44</v>
      </c>
      <c r="D274" t="s">
        <v>1</v>
      </c>
      <c r="E274" t="str">
        <f>'I-Team2'!$C$96</f>
        <v>EU</v>
      </c>
      <c r="F274">
        <f>'I-Team2'!K96</f>
        <v>0</v>
      </c>
      <c r="G274">
        <f>'I-Team2'!K97</f>
        <v>0</v>
      </c>
    </row>
    <row r="275" spans="2:7" x14ac:dyDescent="0.25">
      <c r="B275">
        <v>2</v>
      </c>
      <c r="C275" t="s">
        <v>44</v>
      </c>
      <c r="D275" t="s">
        <v>1</v>
      </c>
      <c r="E275">
        <f>'I-Team2'!$C$101</f>
        <v>0</v>
      </c>
      <c r="F275">
        <f>'I-Team2'!K101</f>
        <v>0</v>
      </c>
      <c r="G275">
        <f>'I-Team2'!K102</f>
        <v>0</v>
      </c>
    </row>
    <row r="276" spans="2:7" x14ac:dyDescent="0.25">
      <c r="B276">
        <v>2</v>
      </c>
      <c r="C276" t="s">
        <v>48</v>
      </c>
      <c r="D276" t="s">
        <v>76</v>
      </c>
      <c r="E276" t="str">
        <f>'I-Team2'!$C$131</f>
        <v>CH</v>
      </c>
      <c r="F276">
        <f>'I-Team2'!K131</f>
        <v>50</v>
      </c>
      <c r="G276">
        <f>'I-Team2'!K132</f>
        <v>1200</v>
      </c>
    </row>
    <row r="277" spans="2:7" x14ac:dyDescent="0.25">
      <c r="B277">
        <v>2</v>
      </c>
      <c r="C277" t="s">
        <v>48</v>
      </c>
      <c r="D277" t="s">
        <v>76</v>
      </c>
      <c r="E277" t="str">
        <f>'I-Team2'!$C$136</f>
        <v>NA</v>
      </c>
      <c r="F277">
        <f>'I-Team2'!K136</f>
        <v>0</v>
      </c>
      <c r="G277">
        <f>'I-Team2'!K137</f>
        <v>0</v>
      </c>
    </row>
    <row r="278" spans="2:7" x14ac:dyDescent="0.25">
      <c r="B278">
        <v>2</v>
      </c>
      <c r="C278" t="s">
        <v>48</v>
      </c>
      <c r="D278" t="s">
        <v>76</v>
      </c>
      <c r="E278">
        <f>'I-Team2'!$C$141</f>
        <v>0</v>
      </c>
      <c r="F278">
        <f>'I-Team2'!K141</f>
        <v>0</v>
      </c>
      <c r="G278">
        <f>'I-Team2'!K142</f>
        <v>0</v>
      </c>
    </row>
    <row r="279" spans="2:7" x14ac:dyDescent="0.25">
      <c r="B279">
        <v>3</v>
      </c>
      <c r="C279" t="s">
        <v>39</v>
      </c>
      <c r="D279" t="s">
        <v>0</v>
      </c>
      <c r="E279" t="str">
        <f>'I-Team3'!$C$11</f>
        <v>EU</v>
      </c>
      <c r="F279">
        <f>'I-Team3'!K11</f>
        <v>50</v>
      </c>
      <c r="G279">
        <f>'I-Team3'!K12</f>
        <v>1350</v>
      </c>
    </row>
    <row r="280" spans="2:7" x14ac:dyDescent="0.25">
      <c r="B280">
        <v>3</v>
      </c>
      <c r="C280" t="s">
        <v>39</v>
      </c>
      <c r="D280" t="s">
        <v>0</v>
      </c>
      <c r="E280">
        <f>'I-Team3'!$C$16</f>
        <v>0</v>
      </c>
      <c r="F280">
        <f>'I-Team3'!K16</f>
        <v>0</v>
      </c>
      <c r="G280">
        <f>'I-Team3'!K17</f>
        <v>0</v>
      </c>
    </row>
    <row r="281" spans="2:7" x14ac:dyDescent="0.25">
      <c r="B281">
        <v>3</v>
      </c>
      <c r="C281" t="s">
        <v>39</v>
      </c>
      <c r="D281" t="s">
        <v>0</v>
      </c>
      <c r="E281">
        <f>'I-Team3'!$C$21</f>
        <v>0</v>
      </c>
      <c r="F281">
        <f>'I-Team3'!K21</f>
        <v>0</v>
      </c>
      <c r="G281">
        <f>'I-Team3'!K22</f>
        <v>0</v>
      </c>
    </row>
    <row r="282" spans="2:7" x14ac:dyDescent="0.25">
      <c r="B282">
        <v>3</v>
      </c>
      <c r="C282" t="s">
        <v>41</v>
      </c>
      <c r="D282" t="s">
        <v>1</v>
      </c>
      <c r="E282" t="str">
        <f>'I-Team3'!$C$51</f>
        <v>NA</v>
      </c>
      <c r="F282">
        <f>'I-Team3'!K51</f>
        <v>200</v>
      </c>
      <c r="G282">
        <f>'I-Team3'!K52</f>
        <v>1250</v>
      </c>
    </row>
    <row r="283" spans="2:7" x14ac:dyDescent="0.25">
      <c r="B283">
        <v>3</v>
      </c>
      <c r="C283" t="s">
        <v>41</v>
      </c>
      <c r="D283" t="s">
        <v>1</v>
      </c>
      <c r="E283" t="str">
        <f>'I-Team3'!$C$56</f>
        <v>EU</v>
      </c>
      <c r="F283">
        <f>'I-Team3'!K56</f>
        <v>0</v>
      </c>
      <c r="G283">
        <f>'I-Team3'!K57</f>
        <v>0</v>
      </c>
    </row>
    <row r="284" spans="2:7" x14ac:dyDescent="0.25">
      <c r="B284">
        <v>3</v>
      </c>
      <c r="C284" t="s">
        <v>41</v>
      </c>
      <c r="D284" t="s">
        <v>1</v>
      </c>
      <c r="E284">
        <f>'I-Team3'!$C$61</f>
        <v>0</v>
      </c>
      <c r="F284">
        <f>'I-Team3'!K61</f>
        <v>0</v>
      </c>
      <c r="G284">
        <f>'I-Team3'!K62</f>
        <v>0</v>
      </c>
    </row>
    <row r="285" spans="2:7" x14ac:dyDescent="0.25">
      <c r="B285">
        <v>3</v>
      </c>
      <c r="C285" t="s">
        <v>45</v>
      </c>
      <c r="D285" t="s">
        <v>1</v>
      </c>
      <c r="E285" t="str">
        <f>'I-Team3'!$C$91</f>
        <v>NA</v>
      </c>
      <c r="F285">
        <f>'I-Team3'!K91</f>
        <v>50</v>
      </c>
      <c r="G285">
        <f>'I-Team3'!K92</f>
        <v>1300</v>
      </c>
    </row>
    <row r="286" spans="2:7" x14ac:dyDescent="0.25">
      <c r="B286">
        <v>3</v>
      </c>
      <c r="C286" t="s">
        <v>45</v>
      </c>
      <c r="D286" t="s">
        <v>1</v>
      </c>
      <c r="E286">
        <f>'I-Team3'!$C$96</f>
        <v>0</v>
      </c>
      <c r="F286">
        <f>'I-Team3'!K96</f>
        <v>0</v>
      </c>
      <c r="G286">
        <f>'I-Team3'!K97</f>
        <v>0</v>
      </c>
    </row>
    <row r="287" spans="2:7" x14ac:dyDescent="0.25">
      <c r="B287">
        <v>3</v>
      </c>
      <c r="C287" t="s">
        <v>45</v>
      </c>
      <c r="D287" t="s">
        <v>1</v>
      </c>
      <c r="E287">
        <f>'I-Team3'!$C$101</f>
        <v>0</v>
      </c>
      <c r="F287">
        <f>'I-Team3'!K101</f>
        <v>0</v>
      </c>
      <c r="G287">
        <f>'I-Team3'!K102</f>
        <v>0</v>
      </c>
    </row>
    <row r="288" spans="2:7" x14ac:dyDescent="0.25">
      <c r="B288">
        <v>3</v>
      </c>
      <c r="C288" t="s">
        <v>46</v>
      </c>
      <c r="D288" t="s">
        <v>76</v>
      </c>
      <c r="E288" t="str">
        <f>'I-Team3'!$C$131</f>
        <v>CH</v>
      </c>
      <c r="F288">
        <f>'I-Team3'!K131</f>
        <v>100</v>
      </c>
      <c r="G288">
        <f>'I-Team3'!K132</f>
        <v>1250</v>
      </c>
    </row>
    <row r="289" spans="2:7" x14ac:dyDescent="0.25">
      <c r="B289">
        <v>3</v>
      </c>
      <c r="C289" t="s">
        <v>46</v>
      </c>
      <c r="D289" t="s">
        <v>76</v>
      </c>
      <c r="E289">
        <f>'I-Team3'!$C$136</f>
        <v>0</v>
      </c>
      <c r="F289">
        <f>'I-Team3'!K136</f>
        <v>0</v>
      </c>
      <c r="G289">
        <f>'I-Team3'!K137</f>
        <v>0</v>
      </c>
    </row>
    <row r="290" spans="2:7" x14ac:dyDescent="0.25">
      <c r="B290">
        <v>3</v>
      </c>
      <c r="C290" t="s">
        <v>46</v>
      </c>
      <c r="D290" t="s">
        <v>76</v>
      </c>
      <c r="E290">
        <f>'I-Team3'!$C$141</f>
        <v>0</v>
      </c>
      <c r="F290">
        <f>'I-Team3'!K141</f>
        <v>0</v>
      </c>
      <c r="G290">
        <f>'I-Team3'!K142</f>
        <v>0</v>
      </c>
    </row>
    <row r="291" spans="2:7" x14ac:dyDescent="0.25">
      <c r="B291">
        <v>4</v>
      </c>
      <c r="C291" t="s">
        <v>47</v>
      </c>
      <c r="D291" t="s">
        <v>76</v>
      </c>
      <c r="E291" t="str">
        <f>'I-Team4'!$C$11</f>
        <v>CH</v>
      </c>
      <c r="F291">
        <f>'I-Team4'!K11</f>
        <v>100</v>
      </c>
      <c r="G291">
        <f>'I-Team4'!K12</f>
        <v>1200</v>
      </c>
    </row>
    <row r="292" spans="2:7" x14ac:dyDescent="0.25">
      <c r="B292">
        <v>4</v>
      </c>
      <c r="C292" t="s">
        <v>47</v>
      </c>
      <c r="D292" t="s">
        <v>76</v>
      </c>
      <c r="E292">
        <f>'I-Team4'!$C$16</f>
        <v>0</v>
      </c>
      <c r="F292">
        <f>'I-Team4'!K16</f>
        <v>0</v>
      </c>
      <c r="G292">
        <f>'I-Team4'!K17</f>
        <v>0</v>
      </c>
    </row>
    <row r="293" spans="2:7" x14ac:dyDescent="0.25">
      <c r="B293">
        <v>4</v>
      </c>
      <c r="C293" t="s">
        <v>47</v>
      </c>
      <c r="D293" t="s">
        <v>76</v>
      </c>
      <c r="E293">
        <f>'I-Team4'!$C$21</f>
        <v>0</v>
      </c>
      <c r="F293">
        <f>'I-Team4'!K21</f>
        <v>0</v>
      </c>
      <c r="G293">
        <f>'I-Team4'!K22</f>
        <v>0</v>
      </c>
    </row>
    <row r="294" spans="2:7" x14ac:dyDescent="0.25">
      <c r="B294">
        <v>4</v>
      </c>
      <c r="C294" t="s">
        <v>49</v>
      </c>
      <c r="D294" t="s">
        <v>76</v>
      </c>
      <c r="E294" t="str">
        <f>'I-Team4'!$C$51</f>
        <v>CH</v>
      </c>
      <c r="F294">
        <f>'I-Team4'!K51</f>
        <v>50</v>
      </c>
      <c r="G294">
        <f>'I-Team4'!K52</f>
        <v>1100</v>
      </c>
    </row>
    <row r="295" spans="2:7" x14ac:dyDescent="0.25">
      <c r="B295">
        <v>4</v>
      </c>
      <c r="C295" t="s">
        <v>49</v>
      </c>
      <c r="D295" t="s">
        <v>76</v>
      </c>
      <c r="E295" t="str">
        <f>'I-Team4'!$C$56</f>
        <v>NA</v>
      </c>
      <c r="F295">
        <f>'I-Team4'!K56</f>
        <v>50</v>
      </c>
      <c r="G295">
        <f>'I-Team4'!K57</f>
        <v>1400</v>
      </c>
    </row>
    <row r="296" spans="2:7" x14ac:dyDescent="0.25">
      <c r="B296">
        <v>4</v>
      </c>
      <c r="C296" t="s">
        <v>49</v>
      </c>
      <c r="D296" t="s">
        <v>76</v>
      </c>
      <c r="E296">
        <f>'I-Team4'!$C$61</f>
        <v>0</v>
      </c>
      <c r="F296">
        <f>'I-Team4'!K61</f>
        <v>0</v>
      </c>
      <c r="G296">
        <f>'I-Team4'!K62</f>
        <v>0</v>
      </c>
    </row>
    <row r="297" spans="2:7" x14ac:dyDescent="0.25">
      <c r="B297">
        <v>4</v>
      </c>
      <c r="C297" t="s">
        <v>87</v>
      </c>
      <c r="D297" t="s">
        <v>76</v>
      </c>
      <c r="E297" t="str">
        <f>'I-Team4'!$C$91</f>
        <v>EU</v>
      </c>
      <c r="F297">
        <f>'I-Team4'!K91</f>
        <v>0</v>
      </c>
      <c r="G297">
        <f>'I-Team4'!K92</f>
        <v>0</v>
      </c>
    </row>
    <row r="298" spans="2:7" x14ac:dyDescent="0.25">
      <c r="B298">
        <v>4</v>
      </c>
      <c r="C298" t="s">
        <v>87</v>
      </c>
      <c r="D298" t="s">
        <v>76</v>
      </c>
      <c r="E298" t="str">
        <f>'I-Team4'!$C$96</f>
        <v>NA</v>
      </c>
      <c r="F298">
        <f>'I-Team4'!K96</f>
        <v>0</v>
      </c>
      <c r="G298">
        <f>'I-Team4'!K97</f>
        <v>0</v>
      </c>
    </row>
    <row r="299" spans="2:7" x14ac:dyDescent="0.25">
      <c r="B299">
        <v>4</v>
      </c>
      <c r="C299" t="s">
        <v>87</v>
      </c>
      <c r="D299" t="s">
        <v>76</v>
      </c>
      <c r="E299">
        <f>'I-Team4'!$C$101</f>
        <v>0</v>
      </c>
      <c r="F299">
        <f>'I-Team4'!K101</f>
        <v>0</v>
      </c>
      <c r="G299">
        <f>'I-Team4'!K102</f>
        <v>0</v>
      </c>
    </row>
  </sheetData>
  <autoFilter ref="B4:H49"/>
  <pageMargins left="0.7" right="0.7" top="0.75" bottom="0.75" header="0.3" footer="0.3"/>
  <customProperties>
    <customPr name="_pios_id" r:id="rId1"/>
  </customPropertie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0000"/>
    <pageSetUpPr fitToPage="1"/>
  </sheetPr>
  <dimension ref="B1:O236"/>
  <sheetViews>
    <sheetView topLeftCell="A40" zoomScaleNormal="100" workbookViewId="0">
      <selection activeCell="N75" sqref="N75"/>
    </sheetView>
  </sheetViews>
  <sheetFormatPr defaultRowHeight="15" x14ac:dyDescent="0.25"/>
  <cols>
    <col min="1" max="1" width="2.5703125" customWidth="1"/>
    <col min="2" max="2" width="14.140625" customWidth="1"/>
    <col min="3" max="8" width="12" customWidth="1"/>
    <col min="9" max="9" width="3" customWidth="1"/>
    <col min="10" max="12" width="14.5703125" customWidth="1"/>
    <col min="14" max="14" width="23.7109375" customWidth="1"/>
    <col min="15" max="15" width="10.28515625" bestFit="1" customWidth="1"/>
  </cols>
  <sheetData>
    <row r="1" spans="2:15" ht="18.75" x14ac:dyDescent="0.3">
      <c r="B1" s="32" t="s">
        <v>11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3" spans="2:15" x14ac:dyDescent="0.25">
      <c r="B3" s="15" t="s">
        <v>12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5" spans="2:15" x14ac:dyDescent="0.25">
      <c r="B5" s="3" t="s">
        <v>0</v>
      </c>
      <c r="C5" s="17" t="s">
        <v>37</v>
      </c>
      <c r="D5" s="17" t="s">
        <v>38</v>
      </c>
      <c r="E5" s="17" t="s">
        <v>39</v>
      </c>
      <c r="F5" s="8"/>
      <c r="G5" s="9"/>
      <c r="H5" s="9"/>
      <c r="I5" s="6"/>
      <c r="J5" s="16" t="s">
        <v>16</v>
      </c>
      <c r="K5" s="16" t="s">
        <v>22</v>
      </c>
      <c r="L5" s="16" t="s">
        <v>19</v>
      </c>
      <c r="M5" s="16" t="s">
        <v>6</v>
      </c>
      <c r="N5" s="16" t="s">
        <v>7</v>
      </c>
      <c r="O5" s="16" t="s">
        <v>15</v>
      </c>
    </row>
    <row r="6" spans="2:15" x14ac:dyDescent="0.25">
      <c r="B6" s="7" t="s">
        <v>4</v>
      </c>
      <c r="C6" s="1">
        <v>150</v>
      </c>
      <c r="D6" s="1">
        <v>150</v>
      </c>
      <c r="E6" s="1">
        <v>50</v>
      </c>
      <c r="F6" s="1"/>
      <c r="G6" s="10"/>
      <c r="H6" s="10"/>
      <c r="J6">
        <f>+SUM(C6:H6)</f>
        <v>350</v>
      </c>
      <c r="O6" s="18">
        <f>+IF(K7&gt;(J6*0.9),90%,K7/J6)</f>
        <v>0.9</v>
      </c>
    </row>
    <row r="7" spans="2:15" x14ac:dyDescent="0.25">
      <c r="B7" s="7" t="s">
        <v>52</v>
      </c>
      <c r="C7" s="1">
        <v>150</v>
      </c>
      <c r="D7" s="1">
        <v>150</v>
      </c>
      <c r="E7" s="1">
        <v>50</v>
      </c>
      <c r="F7" s="1"/>
      <c r="G7" s="10"/>
      <c r="H7" s="10"/>
      <c r="K7">
        <f>+SUM(C7:H7)</f>
        <v>350</v>
      </c>
      <c r="L7">
        <v>400</v>
      </c>
      <c r="O7" s="18"/>
    </row>
    <row r="8" spans="2:15" x14ac:dyDescent="0.25">
      <c r="B8" s="11" t="s">
        <v>54</v>
      </c>
      <c r="C8" s="12">
        <v>1100</v>
      </c>
      <c r="D8" s="12">
        <v>1200</v>
      </c>
      <c r="E8" s="12">
        <v>1400</v>
      </c>
      <c r="F8" s="12"/>
      <c r="G8" s="10"/>
      <c r="H8" s="10"/>
      <c r="M8">
        <v>1550</v>
      </c>
      <c r="N8" s="2" t="s">
        <v>8</v>
      </c>
      <c r="O8" s="2"/>
    </row>
    <row r="9" spans="2:15" x14ac:dyDescent="0.25">
      <c r="B9" s="25" t="s">
        <v>56</v>
      </c>
      <c r="C9" s="12">
        <f>C8-C10</f>
        <v>600</v>
      </c>
      <c r="D9" s="12">
        <f t="shared" ref="D9:E9" si="0">D8-D10</f>
        <v>650</v>
      </c>
      <c r="E9" s="12">
        <f t="shared" si="0"/>
        <v>800</v>
      </c>
      <c r="F9" s="12"/>
      <c r="G9" s="10"/>
      <c r="H9" s="10"/>
      <c r="N9" s="2"/>
      <c r="O9" s="2"/>
    </row>
    <row r="10" spans="2:15" x14ac:dyDescent="0.25">
      <c r="B10" s="25" t="s">
        <v>55</v>
      </c>
      <c r="C10" s="12">
        <v>500</v>
      </c>
      <c r="D10" s="12">
        <v>550</v>
      </c>
      <c r="E10" s="12">
        <v>600</v>
      </c>
      <c r="F10" s="12"/>
      <c r="G10" s="10"/>
      <c r="H10" s="10"/>
      <c r="N10" s="2"/>
      <c r="O10" s="2"/>
    </row>
    <row r="11" spans="2:15" x14ac:dyDescent="0.25">
      <c r="B11" s="13"/>
      <c r="C11" s="10"/>
      <c r="D11" s="10"/>
      <c r="E11" s="10"/>
      <c r="F11" s="10"/>
      <c r="G11" s="10"/>
      <c r="H11" s="10"/>
      <c r="N11" s="2"/>
      <c r="O11" s="2"/>
    </row>
    <row r="12" spans="2:15" x14ac:dyDescent="0.25">
      <c r="B12" s="14" t="s">
        <v>1</v>
      </c>
      <c r="C12" s="17" t="s">
        <v>40</v>
      </c>
      <c r="D12" s="17" t="s">
        <v>41</v>
      </c>
      <c r="E12" s="17" t="s">
        <v>42</v>
      </c>
      <c r="F12" s="17" t="s">
        <v>43</v>
      </c>
      <c r="G12" s="17" t="s">
        <v>44</v>
      </c>
      <c r="H12" s="17" t="s">
        <v>45</v>
      </c>
      <c r="I12" s="6"/>
      <c r="J12" s="16" t="s">
        <v>17</v>
      </c>
      <c r="K12" s="16" t="s">
        <v>23</v>
      </c>
      <c r="L12" s="16" t="s">
        <v>20</v>
      </c>
      <c r="M12" s="16" t="s">
        <v>6</v>
      </c>
      <c r="N12" s="16" t="s">
        <v>7</v>
      </c>
      <c r="O12" s="16" t="s">
        <v>15</v>
      </c>
    </row>
    <row r="13" spans="2:15" x14ac:dyDescent="0.25">
      <c r="B13" s="7" t="s">
        <v>4</v>
      </c>
      <c r="C13" s="1">
        <v>150</v>
      </c>
      <c r="D13" s="1">
        <v>200</v>
      </c>
      <c r="E13" s="1">
        <v>100</v>
      </c>
      <c r="F13" s="1">
        <v>100</v>
      </c>
      <c r="G13" s="1">
        <v>50</v>
      </c>
      <c r="H13" s="1">
        <v>50</v>
      </c>
      <c r="J13">
        <f>+SUM(C13:H13)</f>
        <v>650</v>
      </c>
      <c r="N13" s="2"/>
      <c r="O13" s="18">
        <f>+IF(K14&gt;(J13*0.9),90%,K14/J13)</f>
        <v>0.84615384615384615</v>
      </c>
    </row>
    <row r="14" spans="2:15" x14ac:dyDescent="0.25">
      <c r="B14" s="7" t="s">
        <v>52</v>
      </c>
      <c r="C14" s="1">
        <v>150</v>
      </c>
      <c r="D14" s="1">
        <v>150</v>
      </c>
      <c r="E14" s="1">
        <v>100</v>
      </c>
      <c r="F14" s="1">
        <v>75</v>
      </c>
      <c r="G14" s="10">
        <v>50</v>
      </c>
      <c r="H14" s="10">
        <v>25</v>
      </c>
      <c r="K14">
        <f>+SUM(C14:H14)</f>
        <v>550</v>
      </c>
      <c r="L14" s="1">
        <v>500</v>
      </c>
      <c r="O14" s="18"/>
    </row>
    <row r="15" spans="2:15" x14ac:dyDescent="0.25">
      <c r="B15" s="11" t="s">
        <v>5</v>
      </c>
      <c r="C15" s="1">
        <v>900</v>
      </c>
      <c r="D15" s="1">
        <v>1000</v>
      </c>
      <c r="E15" s="1">
        <v>1050</v>
      </c>
      <c r="F15" s="1">
        <v>1150</v>
      </c>
      <c r="G15" s="1">
        <v>1250</v>
      </c>
      <c r="H15" s="1">
        <v>1300</v>
      </c>
      <c r="M15" s="1">
        <v>1400</v>
      </c>
      <c r="N15" s="2" t="s">
        <v>9</v>
      </c>
      <c r="O15" s="2"/>
    </row>
    <row r="16" spans="2:15" x14ac:dyDescent="0.25">
      <c r="B16" s="25" t="s">
        <v>56</v>
      </c>
      <c r="C16" s="12">
        <f>C15-C17</f>
        <v>500</v>
      </c>
      <c r="D16" s="12">
        <f t="shared" ref="D16" si="1">D15-D17</f>
        <v>500</v>
      </c>
      <c r="E16" s="12">
        <f t="shared" ref="E16" si="2">E15-E17</f>
        <v>550</v>
      </c>
      <c r="F16" s="12">
        <f>F15-F17</f>
        <v>600</v>
      </c>
      <c r="G16" s="12">
        <f>G15-G17</f>
        <v>650</v>
      </c>
      <c r="H16" s="12">
        <f t="shared" ref="H16" si="3">H15-H17</f>
        <v>700</v>
      </c>
      <c r="N16" s="2"/>
      <c r="O16" s="2"/>
    </row>
    <row r="17" spans="2:15" x14ac:dyDescent="0.25">
      <c r="B17" s="25" t="s">
        <v>55</v>
      </c>
      <c r="C17" s="12">
        <v>400</v>
      </c>
      <c r="D17" s="12">
        <v>500</v>
      </c>
      <c r="E17" s="12">
        <v>500</v>
      </c>
      <c r="F17" s="12">
        <v>550</v>
      </c>
      <c r="G17" s="10">
        <v>600</v>
      </c>
      <c r="H17" s="10">
        <v>600</v>
      </c>
      <c r="N17" s="2"/>
      <c r="O17" s="2"/>
    </row>
    <row r="18" spans="2:15" x14ac:dyDescent="0.25">
      <c r="B18" s="13"/>
      <c r="C18" s="10"/>
      <c r="D18" s="10"/>
      <c r="E18" s="10"/>
      <c r="F18" s="10"/>
      <c r="G18" s="10"/>
      <c r="H18" s="10"/>
      <c r="N18" s="2"/>
      <c r="O18" s="2"/>
    </row>
    <row r="19" spans="2:15" x14ac:dyDescent="0.25">
      <c r="B19" s="14" t="s">
        <v>2</v>
      </c>
      <c r="C19" s="17" t="s">
        <v>46</v>
      </c>
      <c r="D19" s="17" t="s">
        <v>47</v>
      </c>
      <c r="E19" s="17" t="s">
        <v>48</v>
      </c>
      <c r="F19" s="17" t="s">
        <v>49</v>
      </c>
      <c r="G19" s="17" t="s">
        <v>50</v>
      </c>
      <c r="H19" s="8"/>
      <c r="I19" s="6"/>
      <c r="J19" s="16" t="s">
        <v>18</v>
      </c>
      <c r="K19" s="16" t="s">
        <v>24</v>
      </c>
      <c r="L19" s="16" t="s">
        <v>21</v>
      </c>
      <c r="M19" s="16" t="s">
        <v>6</v>
      </c>
      <c r="N19" s="16" t="s">
        <v>7</v>
      </c>
      <c r="O19" s="16" t="s">
        <v>15</v>
      </c>
    </row>
    <row r="20" spans="2:15" x14ac:dyDescent="0.25">
      <c r="B20" s="7" t="s">
        <v>4</v>
      </c>
      <c r="C20" s="1">
        <v>100</v>
      </c>
      <c r="D20" s="1">
        <v>100</v>
      </c>
      <c r="E20" s="1">
        <v>50</v>
      </c>
      <c r="F20" s="1">
        <v>100</v>
      </c>
      <c r="G20" s="1">
        <v>50</v>
      </c>
      <c r="J20">
        <f>+SUM(C20:G20)</f>
        <v>400</v>
      </c>
      <c r="N20" s="2"/>
      <c r="O20" s="18">
        <f>+IF(K21&gt;(J20*0.9),90%,K21/J20)</f>
        <v>0.875</v>
      </c>
    </row>
    <row r="21" spans="2:15" x14ac:dyDescent="0.25">
      <c r="B21" s="7" t="s">
        <v>52</v>
      </c>
      <c r="C21" s="1">
        <v>100</v>
      </c>
      <c r="D21" s="1">
        <v>100</v>
      </c>
      <c r="E21" s="1">
        <v>50</v>
      </c>
      <c r="F21" s="1">
        <v>100</v>
      </c>
      <c r="G21" s="10">
        <v>0</v>
      </c>
      <c r="H21" s="10"/>
      <c r="K21">
        <f>+SUM(C21:H21)</f>
        <v>350</v>
      </c>
      <c r="L21">
        <v>250</v>
      </c>
      <c r="O21" s="18"/>
    </row>
    <row r="22" spans="2:15" x14ac:dyDescent="0.25">
      <c r="B22" s="11" t="s">
        <v>5</v>
      </c>
      <c r="C22" s="1">
        <v>900</v>
      </c>
      <c r="D22" s="1">
        <v>950</v>
      </c>
      <c r="E22" s="1">
        <v>1100</v>
      </c>
      <c r="F22" s="1">
        <v>1150</v>
      </c>
      <c r="G22" s="1">
        <v>1400</v>
      </c>
      <c r="M22" s="1">
        <v>1150</v>
      </c>
      <c r="N22" s="2" t="s">
        <v>10</v>
      </c>
      <c r="O22" s="2"/>
    </row>
    <row r="23" spans="2:15" x14ac:dyDescent="0.25">
      <c r="B23" s="25" t="s">
        <v>56</v>
      </c>
      <c r="C23" s="12">
        <f>C22-C24</f>
        <v>500</v>
      </c>
      <c r="D23" s="12">
        <f t="shared" ref="D23" si="4">D22-D24</f>
        <v>450</v>
      </c>
      <c r="E23" s="12">
        <f t="shared" ref="E23" si="5">E22-E24</f>
        <v>600</v>
      </c>
      <c r="F23" s="12">
        <f>F22-F24</f>
        <v>600</v>
      </c>
      <c r="G23" s="12">
        <f t="shared" ref="G23" si="6">G22-G24</f>
        <v>800</v>
      </c>
      <c r="H23" s="12"/>
      <c r="N23" s="2"/>
      <c r="O23" s="2"/>
    </row>
    <row r="24" spans="2:15" x14ac:dyDescent="0.25">
      <c r="B24" s="25" t="s">
        <v>55</v>
      </c>
      <c r="C24" s="12">
        <v>400</v>
      </c>
      <c r="D24" s="12">
        <v>500</v>
      </c>
      <c r="E24" s="12">
        <v>500</v>
      </c>
      <c r="F24" s="12">
        <v>550</v>
      </c>
      <c r="G24" s="10">
        <v>600</v>
      </c>
      <c r="H24" s="10"/>
      <c r="N24" s="2"/>
      <c r="O24" s="2"/>
    </row>
    <row r="26" spans="2:15" x14ac:dyDescent="0.25">
      <c r="B26" s="5" t="s">
        <v>13</v>
      </c>
      <c r="C26" s="6" t="s">
        <v>0</v>
      </c>
      <c r="D26" s="6" t="s">
        <v>1</v>
      </c>
      <c r="E26" s="6" t="s">
        <v>2</v>
      </c>
    </row>
    <row r="27" spans="2:15" x14ac:dyDescent="0.25">
      <c r="B27" s="6" t="s">
        <v>0</v>
      </c>
      <c r="C27">
        <v>0</v>
      </c>
      <c r="D27">
        <v>300</v>
      </c>
      <c r="E27">
        <v>300</v>
      </c>
    </row>
    <row r="28" spans="2:15" x14ac:dyDescent="0.25">
      <c r="B28" s="6" t="s">
        <v>1</v>
      </c>
      <c r="C28">
        <v>300</v>
      </c>
      <c r="D28">
        <v>0</v>
      </c>
      <c r="E28">
        <v>250</v>
      </c>
    </row>
    <row r="29" spans="2:15" x14ac:dyDescent="0.25">
      <c r="B29" s="6" t="s">
        <v>2</v>
      </c>
      <c r="C29">
        <v>300</v>
      </c>
      <c r="D29">
        <v>250</v>
      </c>
      <c r="E29">
        <v>0</v>
      </c>
    </row>
    <row r="31" spans="2:15" x14ac:dyDescent="0.25">
      <c r="B31" s="6" t="s">
        <v>3</v>
      </c>
      <c r="C31">
        <f>+J6+J13+J20</f>
        <v>1400</v>
      </c>
    </row>
    <row r="32" spans="2:15" x14ac:dyDescent="0.25">
      <c r="B32" s="6" t="s">
        <v>33</v>
      </c>
      <c r="C32">
        <f>+K7+K14+K21</f>
        <v>1250</v>
      </c>
    </row>
    <row r="33" spans="2:15" x14ac:dyDescent="0.25">
      <c r="B33" s="6" t="s">
        <v>14</v>
      </c>
      <c r="C33">
        <f>+L7+L14+L21</f>
        <v>1150</v>
      </c>
    </row>
    <row r="35" spans="2:15" x14ac:dyDescent="0.25">
      <c r="B35" s="5" t="s">
        <v>28</v>
      </c>
      <c r="C35" s="4" t="s">
        <v>25</v>
      </c>
      <c r="D35" s="4" t="s">
        <v>26</v>
      </c>
      <c r="E35" s="4" t="s">
        <v>27</v>
      </c>
      <c r="F35" s="4" t="s">
        <v>31</v>
      </c>
      <c r="G35" s="4" t="s">
        <v>6</v>
      </c>
    </row>
    <row r="36" spans="2:15" x14ac:dyDescent="0.25">
      <c r="B36" s="17" t="s">
        <v>44</v>
      </c>
      <c r="C36" s="2" t="s">
        <v>1</v>
      </c>
      <c r="D36" s="2" t="s">
        <v>0</v>
      </c>
      <c r="E36">
        <v>50</v>
      </c>
      <c r="F36">
        <v>1550</v>
      </c>
      <c r="G36">
        <v>1550</v>
      </c>
    </row>
    <row r="39" spans="2:15" x14ac:dyDescent="0.25">
      <c r="B39" s="15" t="s">
        <v>29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</row>
    <row r="41" spans="2:15" x14ac:dyDescent="0.25">
      <c r="B41" s="3" t="s">
        <v>0</v>
      </c>
      <c r="C41" s="17" t="s">
        <v>37</v>
      </c>
      <c r="D41" s="17" t="s">
        <v>38</v>
      </c>
      <c r="E41" s="17" t="s">
        <v>39</v>
      </c>
      <c r="F41" s="8"/>
      <c r="G41" s="9"/>
      <c r="H41" s="9"/>
      <c r="I41" s="6"/>
      <c r="J41" s="16" t="s">
        <v>16</v>
      </c>
      <c r="K41" s="16" t="s">
        <v>22</v>
      </c>
      <c r="L41" s="16" t="s">
        <v>19</v>
      </c>
      <c r="M41" s="16" t="s">
        <v>6</v>
      </c>
      <c r="N41" s="16" t="s">
        <v>7</v>
      </c>
      <c r="O41" s="16" t="s">
        <v>15</v>
      </c>
    </row>
    <row r="42" spans="2:15" x14ac:dyDescent="0.25">
      <c r="B42" s="7" t="s">
        <v>4</v>
      </c>
      <c r="C42" s="1">
        <v>150</v>
      </c>
      <c r="D42" s="1">
        <v>150</v>
      </c>
      <c r="E42" s="1">
        <v>50</v>
      </c>
      <c r="F42" s="1"/>
      <c r="G42" s="10"/>
      <c r="H42" s="10"/>
      <c r="J42">
        <f>+SUM(C42:H42)</f>
        <v>350</v>
      </c>
      <c r="O42" s="18">
        <f>+IF(K43&gt;(J42*0.9),90%,K43/J42)</f>
        <v>0.8571428571428571</v>
      </c>
    </row>
    <row r="43" spans="2:15" x14ac:dyDescent="0.25">
      <c r="B43" s="7" t="s">
        <v>52</v>
      </c>
      <c r="C43" s="1">
        <v>150</v>
      </c>
      <c r="D43" s="1">
        <v>150</v>
      </c>
      <c r="E43" s="19">
        <v>0</v>
      </c>
      <c r="F43" s="1"/>
      <c r="G43" s="10"/>
      <c r="H43" s="10"/>
      <c r="K43">
        <f>+SUM(C43:H43)</f>
        <v>300</v>
      </c>
      <c r="L43">
        <v>400</v>
      </c>
      <c r="O43" s="18"/>
    </row>
    <row r="44" spans="2:15" x14ac:dyDescent="0.25">
      <c r="B44" s="11" t="s">
        <v>5</v>
      </c>
      <c r="C44" s="12">
        <v>1100</v>
      </c>
      <c r="D44" s="12">
        <v>1200</v>
      </c>
      <c r="E44" s="12">
        <v>1400</v>
      </c>
      <c r="F44" s="12"/>
      <c r="G44" s="10"/>
      <c r="H44" s="10"/>
      <c r="M44" s="28">
        <v>1300</v>
      </c>
      <c r="N44" s="2" t="s">
        <v>58</v>
      </c>
      <c r="O44" s="2"/>
    </row>
    <row r="45" spans="2:15" x14ac:dyDescent="0.25">
      <c r="B45" s="25" t="s">
        <v>56</v>
      </c>
      <c r="C45" s="12">
        <f>C44-C46</f>
        <v>600</v>
      </c>
      <c r="D45" s="12">
        <f t="shared" ref="D45" si="7">D44-D46</f>
        <v>650</v>
      </c>
      <c r="E45" s="12">
        <f t="shared" ref="E45" si="8">E44-E46</f>
        <v>750</v>
      </c>
      <c r="F45" s="12"/>
      <c r="G45" s="10"/>
      <c r="H45" s="10"/>
      <c r="N45" s="2"/>
      <c r="O45" s="2"/>
    </row>
    <row r="46" spans="2:15" x14ac:dyDescent="0.25">
      <c r="B46" s="25" t="s">
        <v>55</v>
      </c>
      <c r="C46" s="12">
        <v>500</v>
      </c>
      <c r="D46" s="12">
        <v>550</v>
      </c>
      <c r="E46" s="12">
        <v>650</v>
      </c>
      <c r="F46" s="12"/>
      <c r="G46" s="10"/>
      <c r="H46" s="10"/>
      <c r="N46" s="2"/>
      <c r="O46" s="2"/>
    </row>
    <row r="47" spans="2:15" x14ac:dyDescent="0.25">
      <c r="B47" s="13"/>
      <c r="C47" s="10"/>
      <c r="D47" s="10"/>
      <c r="E47" s="10"/>
      <c r="F47" s="10"/>
      <c r="G47" s="10"/>
      <c r="H47" s="10"/>
      <c r="N47" s="2"/>
      <c r="O47" s="2"/>
    </row>
    <row r="48" spans="2:15" x14ac:dyDescent="0.25">
      <c r="B48" s="14" t="s">
        <v>1</v>
      </c>
      <c r="C48" s="17" t="s">
        <v>40</v>
      </c>
      <c r="D48" s="17" t="s">
        <v>41</v>
      </c>
      <c r="E48" s="17" t="s">
        <v>42</v>
      </c>
      <c r="F48" s="17" t="s">
        <v>43</v>
      </c>
      <c r="G48" s="17" t="s">
        <v>44</v>
      </c>
      <c r="H48" s="17" t="s">
        <v>45</v>
      </c>
      <c r="I48" s="6"/>
      <c r="J48" s="16" t="s">
        <v>17</v>
      </c>
      <c r="K48" s="16" t="s">
        <v>23</v>
      </c>
      <c r="L48" s="16" t="s">
        <v>20</v>
      </c>
      <c r="M48" s="16" t="s">
        <v>6</v>
      </c>
      <c r="N48" s="16" t="s">
        <v>7</v>
      </c>
      <c r="O48" s="16" t="s">
        <v>15</v>
      </c>
    </row>
    <row r="49" spans="2:15" x14ac:dyDescent="0.25">
      <c r="B49" s="7" t="s">
        <v>4</v>
      </c>
      <c r="C49" s="1">
        <v>150</v>
      </c>
      <c r="D49" s="1">
        <v>200</v>
      </c>
      <c r="E49" s="1">
        <v>100</v>
      </c>
      <c r="F49" s="1">
        <v>100</v>
      </c>
      <c r="G49" s="1">
        <v>50</v>
      </c>
      <c r="H49" s="1">
        <v>50</v>
      </c>
      <c r="J49">
        <f>+SUM(C49:H49)</f>
        <v>650</v>
      </c>
      <c r="N49" s="2"/>
      <c r="O49" s="18">
        <f>+IF(K50&gt;(J49*0.9),90%,K50/J49)</f>
        <v>0.76923076923076927</v>
      </c>
    </row>
    <row r="50" spans="2:15" x14ac:dyDescent="0.25">
      <c r="B50" s="7" t="s">
        <v>52</v>
      </c>
      <c r="C50" s="1">
        <v>150</v>
      </c>
      <c r="D50" s="1">
        <v>150</v>
      </c>
      <c r="E50" s="1">
        <v>100</v>
      </c>
      <c r="F50" s="1">
        <v>75</v>
      </c>
      <c r="G50" s="24">
        <v>0</v>
      </c>
      <c r="H50" s="10">
        <v>25</v>
      </c>
      <c r="K50">
        <f>+SUM(C50:H50)</f>
        <v>500</v>
      </c>
      <c r="L50" s="1">
        <v>500</v>
      </c>
      <c r="O50" s="18"/>
    </row>
    <row r="51" spans="2:15" x14ac:dyDescent="0.25">
      <c r="B51" s="11" t="s">
        <v>5</v>
      </c>
      <c r="C51" s="1">
        <v>900</v>
      </c>
      <c r="D51" s="1">
        <v>1000</v>
      </c>
      <c r="E51" s="1">
        <v>1050</v>
      </c>
      <c r="F51" s="1">
        <v>1150</v>
      </c>
      <c r="G51" s="1">
        <v>1250</v>
      </c>
      <c r="H51" s="1">
        <v>1300</v>
      </c>
      <c r="M51" s="1">
        <v>1400</v>
      </c>
      <c r="N51" s="2" t="s">
        <v>9</v>
      </c>
      <c r="O51" s="2"/>
    </row>
    <row r="52" spans="2:15" x14ac:dyDescent="0.25">
      <c r="B52" s="25" t="s">
        <v>56</v>
      </c>
      <c r="C52" s="12">
        <f>C51-C53</f>
        <v>500</v>
      </c>
      <c r="D52" s="12">
        <f t="shared" ref="D52" si="9">D51-D53</f>
        <v>500</v>
      </c>
      <c r="E52" s="12">
        <f t="shared" ref="E52" si="10">E51-E53</f>
        <v>550</v>
      </c>
      <c r="F52" s="12">
        <f>F51-F53</f>
        <v>600</v>
      </c>
      <c r="G52" s="12">
        <f t="shared" ref="G52" si="11">G51-G53</f>
        <v>650</v>
      </c>
      <c r="H52" s="12">
        <f t="shared" ref="H52" si="12">H51-H53</f>
        <v>700</v>
      </c>
      <c r="N52" s="2"/>
      <c r="O52" s="2"/>
    </row>
    <row r="53" spans="2:15" x14ac:dyDescent="0.25">
      <c r="B53" s="25" t="s">
        <v>55</v>
      </c>
      <c r="C53" s="12">
        <v>400</v>
      </c>
      <c r="D53" s="12">
        <v>500</v>
      </c>
      <c r="E53" s="12">
        <v>500</v>
      </c>
      <c r="F53" s="12">
        <v>550</v>
      </c>
      <c r="G53" s="10">
        <v>600</v>
      </c>
      <c r="H53" s="10">
        <v>600</v>
      </c>
      <c r="N53" s="2"/>
      <c r="O53" s="2"/>
    </row>
    <row r="54" spans="2:15" x14ac:dyDescent="0.25">
      <c r="B54" s="13"/>
      <c r="C54" s="10"/>
      <c r="D54" s="10"/>
      <c r="E54" s="10"/>
      <c r="F54" s="10"/>
      <c r="G54" s="10"/>
      <c r="H54" s="10"/>
      <c r="N54" s="2"/>
      <c r="O54" s="2"/>
    </row>
    <row r="55" spans="2:15" x14ac:dyDescent="0.25">
      <c r="B55" s="14" t="s">
        <v>2</v>
      </c>
      <c r="C55" s="17" t="s">
        <v>46</v>
      </c>
      <c r="D55" s="17" t="s">
        <v>47</v>
      </c>
      <c r="E55" s="17" t="s">
        <v>47</v>
      </c>
      <c r="F55" s="17" t="s">
        <v>48</v>
      </c>
      <c r="G55" s="17" t="s">
        <v>49</v>
      </c>
      <c r="H55" s="17" t="s">
        <v>50</v>
      </c>
      <c r="I55" s="6"/>
      <c r="J55" s="16" t="s">
        <v>18</v>
      </c>
      <c r="K55" s="16" t="s">
        <v>24</v>
      </c>
      <c r="L55" s="16" t="s">
        <v>21</v>
      </c>
      <c r="M55" s="16" t="s">
        <v>6</v>
      </c>
      <c r="N55" s="16" t="s">
        <v>7</v>
      </c>
      <c r="O55" s="16" t="s">
        <v>15</v>
      </c>
    </row>
    <row r="56" spans="2:15" x14ac:dyDescent="0.25">
      <c r="B56" s="7" t="s">
        <v>4</v>
      </c>
      <c r="C56" s="1">
        <v>100</v>
      </c>
      <c r="D56" s="1">
        <v>100</v>
      </c>
      <c r="E56" s="19">
        <v>100</v>
      </c>
      <c r="F56" s="1">
        <v>50</v>
      </c>
      <c r="G56" s="1">
        <v>100</v>
      </c>
      <c r="H56" s="1">
        <v>50</v>
      </c>
      <c r="J56">
        <f>+SUM(C56:H56)</f>
        <v>500</v>
      </c>
      <c r="N56" s="2"/>
      <c r="O56" s="18">
        <f>+IF(K57&gt;(J56*0.9),90%,K57/J56)</f>
        <v>0.9</v>
      </c>
    </row>
    <row r="57" spans="2:15" x14ac:dyDescent="0.25">
      <c r="B57" s="7" t="s">
        <v>52</v>
      </c>
      <c r="C57" s="1">
        <v>100</v>
      </c>
      <c r="D57" s="1">
        <v>100</v>
      </c>
      <c r="E57" s="19">
        <v>100</v>
      </c>
      <c r="F57" s="1">
        <v>50</v>
      </c>
      <c r="G57" s="1">
        <v>100</v>
      </c>
      <c r="H57" s="10">
        <v>0</v>
      </c>
      <c r="K57">
        <f>+SUM(C57:H57)</f>
        <v>450</v>
      </c>
      <c r="L57">
        <v>250</v>
      </c>
      <c r="O57" s="18"/>
    </row>
    <row r="58" spans="2:15" x14ac:dyDescent="0.25">
      <c r="B58" s="11" t="s">
        <v>5</v>
      </c>
      <c r="C58" s="1">
        <v>900</v>
      </c>
      <c r="D58" s="1">
        <v>950</v>
      </c>
      <c r="E58" s="19">
        <v>1000</v>
      </c>
      <c r="F58" s="1">
        <v>1100</v>
      </c>
      <c r="G58" s="1">
        <v>1150</v>
      </c>
      <c r="H58" s="1">
        <v>1400</v>
      </c>
      <c r="M58" s="1">
        <v>1150</v>
      </c>
      <c r="N58" s="2" t="s">
        <v>10</v>
      </c>
      <c r="O58" s="2"/>
    </row>
    <row r="59" spans="2:15" x14ac:dyDescent="0.25">
      <c r="B59" s="25" t="s">
        <v>56</v>
      </c>
      <c r="C59" s="12">
        <f t="shared" ref="C59:H59" si="13">C58-C60</f>
        <v>500</v>
      </c>
      <c r="D59" s="12">
        <f t="shared" si="13"/>
        <v>450</v>
      </c>
      <c r="E59" s="12">
        <f t="shared" si="13"/>
        <v>500</v>
      </c>
      <c r="F59" s="12">
        <f t="shared" si="13"/>
        <v>550</v>
      </c>
      <c r="G59" s="12">
        <f t="shared" si="13"/>
        <v>550</v>
      </c>
      <c r="H59" s="12">
        <f t="shared" si="13"/>
        <v>750</v>
      </c>
      <c r="N59" s="2"/>
      <c r="O59" s="2"/>
    </row>
    <row r="60" spans="2:15" x14ac:dyDescent="0.25">
      <c r="B60" s="25" t="s">
        <v>55</v>
      </c>
      <c r="C60" s="12">
        <v>400</v>
      </c>
      <c r="D60" s="12">
        <v>500</v>
      </c>
      <c r="E60" s="12">
        <v>500</v>
      </c>
      <c r="F60" s="12">
        <v>550</v>
      </c>
      <c r="G60" s="10">
        <v>600</v>
      </c>
      <c r="H60" s="26">
        <v>650</v>
      </c>
      <c r="N60" s="2"/>
      <c r="O60" s="2"/>
    </row>
    <row r="62" spans="2:15" x14ac:dyDescent="0.25">
      <c r="B62" s="6" t="s">
        <v>3</v>
      </c>
      <c r="C62">
        <f>+J42+J49+J56</f>
        <v>1500</v>
      </c>
    </row>
    <row r="63" spans="2:15" x14ac:dyDescent="0.25">
      <c r="B63" s="6" t="s">
        <v>33</v>
      </c>
      <c r="C63">
        <f>+K43+K50+K57</f>
        <v>1250</v>
      </c>
    </row>
    <row r="64" spans="2:15" x14ac:dyDescent="0.25">
      <c r="B64" s="6" t="s">
        <v>14</v>
      </c>
      <c r="C64">
        <f>+L43+L50+L57</f>
        <v>1150</v>
      </c>
    </row>
    <row r="66" spans="2:15" x14ac:dyDescent="0.25">
      <c r="B66" s="20" t="s">
        <v>64</v>
      </c>
    </row>
    <row r="67" spans="2:15" x14ac:dyDescent="0.25">
      <c r="B67" s="5" t="s">
        <v>28</v>
      </c>
      <c r="C67" s="4" t="s">
        <v>25</v>
      </c>
      <c r="D67" s="4" t="s">
        <v>26</v>
      </c>
      <c r="E67" s="4" t="s">
        <v>27</v>
      </c>
      <c r="F67" s="4" t="s">
        <v>31</v>
      </c>
      <c r="G67" s="4" t="s">
        <v>30</v>
      </c>
      <c r="H67" s="4" t="s">
        <v>32</v>
      </c>
      <c r="I67" s="21" t="s">
        <v>34</v>
      </c>
      <c r="J67" s="6"/>
    </row>
    <row r="68" spans="2:15" x14ac:dyDescent="0.25">
      <c r="B68" s="22" t="s">
        <v>47</v>
      </c>
      <c r="C68" s="2" t="s">
        <v>2</v>
      </c>
      <c r="D68" s="2" t="s">
        <v>0</v>
      </c>
      <c r="E68">
        <v>100</v>
      </c>
      <c r="F68">
        <v>1300</v>
      </c>
      <c r="G68">
        <v>1550</v>
      </c>
      <c r="H68">
        <f>+M44</f>
        <v>1300</v>
      </c>
      <c r="I68" t="s">
        <v>58</v>
      </c>
    </row>
    <row r="69" spans="2:15" x14ac:dyDescent="0.25">
      <c r="C69" s="2"/>
      <c r="D69" s="2"/>
    </row>
    <row r="70" spans="2:15" x14ac:dyDescent="0.25">
      <c r="B70" s="5" t="s">
        <v>53</v>
      </c>
      <c r="C70" s="4" t="s">
        <v>60</v>
      </c>
      <c r="D70" s="4" t="s">
        <v>59</v>
      </c>
    </row>
    <row r="71" spans="2:15" x14ac:dyDescent="0.25">
      <c r="B71" s="17" t="s">
        <v>47</v>
      </c>
      <c r="C71" s="2">
        <v>100</v>
      </c>
      <c r="D71" s="27">
        <f>+(H68-F68)*E68</f>
        <v>0</v>
      </c>
    </row>
    <row r="72" spans="2:15" x14ac:dyDescent="0.25">
      <c r="B72" s="17" t="s">
        <v>37</v>
      </c>
      <c r="C72" s="2">
        <v>0</v>
      </c>
      <c r="D72" s="27">
        <f>+(M44-M8)*C43</f>
        <v>-37500</v>
      </c>
    </row>
    <row r="73" spans="2:15" x14ac:dyDescent="0.25">
      <c r="B73" s="17" t="s">
        <v>38</v>
      </c>
      <c r="C73" s="2">
        <v>0</v>
      </c>
      <c r="D73" s="27">
        <f>+(M44-M8)*D43</f>
        <v>-37500</v>
      </c>
    </row>
    <row r="74" spans="2:15" x14ac:dyDescent="0.25">
      <c r="B74" s="17" t="s">
        <v>39</v>
      </c>
      <c r="C74" s="2">
        <v>-50</v>
      </c>
      <c r="D74" s="27">
        <f>-(M8-E10)*E7</f>
        <v>-47500</v>
      </c>
    </row>
    <row r="75" spans="2:15" x14ac:dyDescent="0.25">
      <c r="B75" s="17" t="s">
        <v>44</v>
      </c>
      <c r="C75" s="2">
        <v>-50</v>
      </c>
      <c r="D75" s="27">
        <f>-(G36-G17-D27)*G14</f>
        <v>-32500</v>
      </c>
    </row>
    <row r="77" spans="2:15" x14ac:dyDescent="0.25">
      <c r="B77" s="15" t="s">
        <v>35</v>
      </c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</row>
    <row r="79" spans="2:15" x14ac:dyDescent="0.25">
      <c r="B79" s="3" t="s">
        <v>0</v>
      </c>
      <c r="C79" s="17" t="s">
        <v>37</v>
      </c>
      <c r="D79" s="17" t="s">
        <v>38</v>
      </c>
      <c r="E79" s="17" t="s">
        <v>39</v>
      </c>
      <c r="F79" s="8"/>
      <c r="G79" s="9"/>
      <c r="H79" s="9"/>
      <c r="I79" s="6"/>
      <c r="J79" s="16" t="s">
        <v>16</v>
      </c>
      <c r="K79" s="16" t="s">
        <v>22</v>
      </c>
      <c r="L79" s="16" t="s">
        <v>19</v>
      </c>
      <c r="M79" s="16" t="s">
        <v>6</v>
      </c>
      <c r="N79" s="16" t="s">
        <v>7</v>
      </c>
      <c r="O79" s="16" t="s">
        <v>15</v>
      </c>
    </row>
    <row r="80" spans="2:15" x14ac:dyDescent="0.25">
      <c r="B80" s="7" t="s">
        <v>4</v>
      </c>
      <c r="C80" s="1">
        <v>150</v>
      </c>
      <c r="D80" s="1">
        <v>150</v>
      </c>
      <c r="E80" s="1">
        <v>50</v>
      </c>
      <c r="F80" s="1"/>
      <c r="G80" s="10"/>
      <c r="H80" s="10"/>
      <c r="J80">
        <f>+SUM(C80:H80)</f>
        <v>350</v>
      </c>
      <c r="O80" s="18">
        <f>+IF(K81&gt;(J80*0.9),90%,K81/J80)</f>
        <v>0.9</v>
      </c>
    </row>
    <row r="81" spans="2:15" x14ac:dyDescent="0.25">
      <c r="B81" s="7" t="s">
        <v>52</v>
      </c>
      <c r="C81" s="1">
        <v>150</v>
      </c>
      <c r="D81" s="1">
        <v>150</v>
      </c>
      <c r="E81" s="19">
        <v>50</v>
      </c>
      <c r="F81" s="1"/>
      <c r="G81" s="10"/>
      <c r="H81" s="10"/>
      <c r="K81">
        <f>+SUM(C81:H81)</f>
        <v>350</v>
      </c>
      <c r="L81">
        <v>400</v>
      </c>
      <c r="O81" s="18"/>
    </row>
    <row r="82" spans="2:15" x14ac:dyDescent="0.25">
      <c r="B82" s="11" t="s">
        <v>5</v>
      </c>
      <c r="C82" s="12">
        <v>1100</v>
      </c>
      <c r="D82" s="12">
        <v>1200</v>
      </c>
      <c r="E82" s="12">
        <v>1400</v>
      </c>
      <c r="F82" s="12"/>
      <c r="G82" s="10"/>
      <c r="H82" s="10"/>
      <c r="M82" s="28">
        <v>1400</v>
      </c>
      <c r="N82" s="2" t="s">
        <v>10</v>
      </c>
      <c r="O82" s="2"/>
    </row>
    <row r="83" spans="2:15" x14ac:dyDescent="0.25">
      <c r="B83" s="25" t="s">
        <v>56</v>
      </c>
      <c r="C83" s="12">
        <f>C82-C84</f>
        <v>600</v>
      </c>
      <c r="D83" s="12">
        <f t="shared" ref="D83" si="14">D82-D84</f>
        <v>650</v>
      </c>
      <c r="E83" s="12">
        <f t="shared" ref="E83" si="15">E82-E84</f>
        <v>750</v>
      </c>
      <c r="F83" s="12"/>
      <c r="G83" s="10"/>
      <c r="H83" s="10"/>
      <c r="N83" s="2"/>
      <c r="O83" s="2"/>
    </row>
    <row r="84" spans="2:15" x14ac:dyDescent="0.25">
      <c r="B84" s="25" t="s">
        <v>55</v>
      </c>
      <c r="C84" s="12">
        <v>500</v>
      </c>
      <c r="D84" s="12">
        <v>550</v>
      </c>
      <c r="E84" s="12">
        <v>650</v>
      </c>
      <c r="F84" s="12"/>
      <c r="G84" s="10"/>
      <c r="H84" s="10"/>
      <c r="N84" s="2"/>
      <c r="O84" s="2"/>
    </row>
    <row r="85" spans="2:15" x14ac:dyDescent="0.25">
      <c r="B85" s="13"/>
      <c r="C85" s="10"/>
      <c r="D85" s="10"/>
      <c r="E85" s="10"/>
      <c r="F85" s="10"/>
      <c r="G85" s="10"/>
      <c r="H85" s="10"/>
      <c r="N85" s="2"/>
      <c r="O85" s="2"/>
    </row>
    <row r="86" spans="2:15" x14ac:dyDescent="0.25">
      <c r="B86" s="14" t="s">
        <v>1</v>
      </c>
      <c r="C86" s="17" t="s">
        <v>40</v>
      </c>
      <c r="D86" s="17" t="s">
        <v>41</v>
      </c>
      <c r="E86" s="17" t="s">
        <v>42</v>
      </c>
      <c r="F86" s="17" t="s">
        <v>43</v>
      </c>
      <c r="G86" s="17" t="s">
        <v>44</v>
      </c>
      <c r="H86" s="17" t="s">
        <v>45</v>
      </c>
      <c r="I86" s="6"/>
      <c r="J86" s="16" t="s">
        <v>17</v>
      </c>
      <c r="K86" s="16" t="s">
        <v>23</v>
      </c>
      <c r="L86" s="16" t="s">
        <v>20</v>
      </c>
      <c r="M86" s="16" t="s">
        <v>6</v>
      </c>
      <c r="N86" s="16" t="s">
        <v>7</v>
      </c>
      <c r="O86" s="16" t="s">
        <v>15</v>
      </c>
    </row>
    <row r="87" spans="2:15" x14ac:dyDescent="0.25">
      <c r="B87" s="7" t="s">
        <v>4</v>
      </c>
      <c r="C87" s="1">
        <v>150</v>
      </c>
      <c r="D87" s="1">
        <v>200</v>
      </c>
      <c r="E87" s="1">
        <v>100</v>
      </c>
      <c r="F87" s="1">
        <v>100</v>
      </c>
      <c r="G87" s="1">
        <v>50</v>
      </c>
      <c r="H87" s="1">
        <v>50</v>
      </c>
      <c r="J87">
        <f>+SUM(C87:H87)</f>
        <v>650</v>
      </c>
      <c r="N87" s="2"/>
      <c r="O87" s="18">
        <f>+IF(K88&gt;(J87*0.9),90%,K88/J87)</f>
        <v>0.69230769230769229</v>
      </c>
    </row>
    <row r="88" spans="2:15" x14ac:dyDescent="0.25">
      <c r="B88" s="7" t="s">
        <v>52</v>
      </c>
      <c r="C88" s="1">
        <v>150</v>
      </c>
      <c r="D88" s="1">
        <v>150</v>
      </c>
      <c r="E88" s="19">
        <v>75</v>
      </c>
      <c r="F88" s="1">
        <v>75</v>
      </c>
      <c r="G88" s="30">
        <v>0</v>
      </c>
      <c r="H88" s="24">
        <v>0</v>
      </c>
      <c r="K88">
        <f>+SUM(C88:H88)</f>
        <v>450</v>
      </c>
      <c r="L88" s="1">
        <v>500</v>
      </c>
      <c r="O88" s="18"/>
    </row>
    <row r="89" spans="2:15" x14ac:dyDescent="0.25">
      <c r="B89" s="11" t="s">
        <v>5</v>
      </c>
      <c r="C89" s="1">
        <v>900</v>
      </c>
      <c r="D89" s="1">
        <v>1000</v>
      </c>
      <c r="E89" s="1">
        <v>1050</v>
      </c>
      <c r="F89" s="1">
        <v>1150</v>
      </c>
      <c r="G89" s="1">
        <v>1250</v>
      </c>
      <c r="H89" s="1">
        <v>1300</v>
      </c>
      <c r="M89" s="19">
        <v>1250</v>
      </c>
      <c r="N89" s="2" t="s">
        <v>58</v>
      </c>
      <c r="O89" s="2"/>
    </row>
    <row r="90" spans="2:15" x14ac:dyDescent="0.25">
      <c r="B90" s="25" t="s">
        <v>56</v>
      </c>
      <c r="C90" s="12">
        <f>C89-C91</f>
        <v>500</v>
      </c>
      <c r="D90" s="12">
        <f t="shared" ref="D90" si="16">D89-D91</f>
        <v>500</v>
      </c>
      <c r="E90" s="12">
        <f t="shared" ref="E90" si="17">E89-E91</f>
        <v>550</v>
      </c>
      <c r="F90" s="12">
        <f>F89-F91</f>
        <v>600</v>
      </c>
      <c r="G90" s="12">
        <f t="shared" ref="G90" si="18">G89-G91</f>
        <v>650</v>
      </c>
      <c r="H90" s="12">
        <f t="shared" ref="H90" si="19">H89-H91</f>
        <v>700</v>
      </c>
      <c r="N90" s="2"/>
      <c r="O90" s="2"/>
    </row>
    <row r="91" spans="2:15" x14ac:dyDescent="0.25">
      <c r="B91" s="25" t="s">
        <v>55</v>
      </c>
      <c r="C91" s="12">
        <v>400</v>
      </c>
      <c r="D91" s="12">
        <v>500</v>
      </c>
      <c r="E91" s="12">
        <v>500</v>
      </c>
      <c r="F91" s="12">
        <v>550</v>
      </c>
      <c r="G91" s="10">
        <v>600</v>
      </c>
      <c r="H91" s="10">
        <v>600</v>
      </c>
      <c r="N91" s="2"/>
      <c r="O91" s="2"/>
    </row>
    <row r="92" spans="2:15" x14ac:dyDescent="0.25">
      <c r="B92" s="13"/>
      <c r="C92" s="10"/>
      <c r="D92" s="10"/>
      <c r="E92" s="10"/>
      <c r="F92" s="10"/>
      <c r="G92" s="10"/>
      <c r="H92" s="10"/>
      <c r="N92" s="2"/>
      <c r="O92" s="2"/>
    </row>
    <row r="93" spans="2:15" x14ac:dyDescent="0.25">
      <c r="B93" s="14" t="s">
        <v>2</v>
      </c>
      <c r="C93" s="17" t="s">
        <v>46</v>
      </c>
      <c r="D93" s="17" t="s">
        <v>47</v>
      </c>
      <c r="E93" s="17" t="s">
        <v>47</v>
      </c>
      <c r="F93" s="17" t="s">
        <v>48</v>
      </c>
      <c r="G93" s="17" t="s">
        <v>49</v>
      </c>
      <c r="H93" s="17" t="s">
        <v>50</v>
      </c>
      <c r="I93" s="6"/>
      <c r="J93" s="16" t="s">
        <v>18</v>
      </c>
      <c r="K93" s="16" t="s">
        <v>24</v>
      </c>
      <c r="L93" s="16" t="s">
        <v>21</v>
      </c>
      <c r="M93" s="16" t="s">
        <v>6</v>
      </c>
      <c r="N93" s="16" t="s">
        <v>7</v>
      </c>
      <c r="O93" s="16" t="s">
        <v>15</v>
      </c>
    </row>
    <row r="94" spans="2:15" x14ac:dyDescent="0.25">
      <c r="B94" s="7" t="s">
        <v>4</v>
      </c>
      <c r="C94" s="1">
        <v>100</v>
      </c>
      <c r="D94" s="1">
        <v>100</v>
      </c>
      <c r="E94" s="19">
        <v>100</v>
      </c>
      <c r="F94" s="1">
        <v>50</v>
      </c>
      <c r="G94" s="1">
        <v>100</v>
      </c>
      <c r="H94" s="1">
        <v>50</v>
      </c>
      <c r="J94">
        <f>+SUM(C94:H94)</f>
        <v>500</v>
      </c>
      <c r="N94" s="2"/>
      <c r="O94" s="18">
        <f>+IF(K95&gt;(J94*0.9),90%,K95/J94)</f>
        <v>0.9</v>
      </c>
    </row>
    <row r="95" spans="2:15" x14ac:dyDescent="0.25">
      <c r="B95" s="7" t="s">
        <v>52</v>
      </c>
      <c r="C95" s="1">
        <v>100</v>
      </c>
      <c r="D95" s="1">
        <v>100</v>
      </c>
      <c r="E95" s="19">
        <v>100</v>
      </c>
      <c r="F95" s="1">
        <v>50</v>
      </c>
      <c r="G95" s="1">
        <v>100</v>
      </c>
      <c r="H95" s="10">
        <v>0</v>
      </c>
      <c r="K95">
        <f>+SUM(C95:H95)</f>
        <v>450</v>
      </c>
      <c r="L95">
        <v>250</v>
      </c>
      <c r="O95" s="18"/>
    </row>
    <row r="96" spans="2:15" x14ac:dyDescent="0.25">
      <c r="B96" s="11" t="s">
        <v>5</v>
      </c>
      <c r="C96" s="1">
        <v>900</v>
      </c>
      <c r="D96" s="1">
        <v>950</v>
      </c>
      <c r="E96" s="19">
        <v>1000</v>
      </c>
      <c r="F96" s="1">
        <v>1100</v>
      </c>
      <c r="G96" s="1">
        <v>1150</v>
      </c>
      <c r="H96" s="1">
        <v>1400</v>
      </c>
      <c r="M96" s="1">
        <v>1150</v>
      </c>
      <c r="N96" s="2" t="s">
        <v>10</v>
      </c>
      <c r="O96" s="2"/>
    </row>
    <row r="97" spans="2:15" x14ac:dyDescent="0.25">
      <c r="B97" s="25" t="s">
        <v>56</v>
      </c>
      <c r="C97" s="12">
        <f t="shared" ref="C97:H97" si="20">C96-C98</f>
        <v>500</v>
      </c>
      <c r="D97" s="12">
        <f t="shared" si="20"/>
        <v>450</v>
      </c>
      <c r="E97" s="12">
        <f t="shared" si="20"/>
        <v>500</v>
      </c>
      <c r="F97" s="12">
        <f t="shared" si="20"/>
        <v>550</v>
      </c>
      <c r="G97" s="12">
        <f t="shared" si="20"/>
        <v>550</v>
      </c>
      <c r="H97" s="12">
        <f t="shared" si="20"/>
        <v>750</v>
      </c>
      <c r="N97" s="2"/>
      <c r="O97" s="2"/>
    </row>
    <row r="98" spans="2:15" x14ac:dyDescent="0.25">
      <c r="B98" s="25" t="s">
        <v>55</v>
      </c>
      <c r="C98" s="12">
        <v>400</v>
      </c>
      <c r="D98" s="12">
        <v>500</v>
      </c>
      <c r="E98" s="12">
        <v>500</v>
      </c>
      <c r="F98" s="12">
        <v>550</v>
      </c>
      <c r="G98" s="10">
        <v>600</v>
      </c>
      <c r="H98" s="26">
        <v>650</v>
      </c>
      <c r="N98" s="2"/>
      <c r="O98" s="2"/>
    </row>
    <row r="100" spans="2:15" x14ac:dyDescent="0.25">
      <c r="B100" s="20" t="s">
        <v>51</v>
      </c>
    </row>
    <row r="101" spans="2:15" x14ac:dyDescent="0.25">
      <c r="B101" s="5" t="s">
        <v>28</v>
      </c>
      <c r="C101" s="4" t="s">
        <v>25</v>
      </c>
      <c r="D101" s="4" t="s">
        <v>26</v>
      </c>
      <c r="E101" s="4" t="s">
        <v>27</v>
      </c>
      <c r="F101" s="4" t="s">
        <v>31</v>
      </c>
      <c r="G101" s="4" t="s">
        <v>30</v>
      </c>
      <c r="H101" s="4" t="s">
        <v>32</v>
      </c>
      <c r="I101" s="21" t="s">
        <v>34</v>
      </c>
      <c r="J101" s="6"/>
    </row>
    <row r="102" spans="2:15" x14ac:dyDescent="0.25">
      <c r="B102" s="22" t="s">
        <v>47</v>
      </c>
      <c r="C102" s="2" t="s">
        <v>2</v>
      </c>
      <c r="D102" s="2" t="s">
        <v>0</v>
      </c>
      <c r="E102">
        <v>50</v>
      </c>
      <c r="F102">
        <v>1300</v>
      </c>
      <c r="G102">
        <v>1300</v>
      </c>
      <c r="H102">
        <f>+M82</f>
        <v>1400</v>
      </c>
      <c r="I102" t="s">
        <v>10</v>
      </c>
    </row>
    <row r="103" spans="2:15" x14ac:dyDescent="0.25">
      <c r="B103" s="22" t="s">
        <v>47</v>
      </c>
      <c r="C103" s="2" t="s">
        <v>2</v>
      </c>
      <c r="D103" s="2" t="s">
        <v>1</v>
      </c>
      <c r="E103">
        <v>50</v>
      </c>
      <c r="F103">
        <v>1250</v>
      </c>
      <c r="G103">
        <v>1450</v>
      </c>
      <c r="H103">
        <f>+M89</f>
        <v>1250</v>
      </c>
      <c r="I103" s="23" t="s">
        <v>58</v>
      </c>
    </row>
    <row r="104" spans="2:15" x14ac:dyDescent="0.25">
      <c r="C104" s="2"/>
      <c r="D104" s="2"/>
    </row>
    <row r="105" spans="2:15" x14ac:dyDescent="0.25">
      <c r="B105" s="5" t="s">
        <v>53</v>
      </c>
      <c r="C105" s="4" t="s">
        <v>27</v>
      </c>
      <c r="D105" s="4" t="s">
        <v>59</v>
      </c>
    </row>
    <row r="106" spans="2:15" x14ac:dyDescent="0.25">
      <c r="B106" s="17" t="s">
        <v>47</v>
      </c>
      <c r="C106" s="2">
        <v>0</v>
      </c>
      <c r="D106" s="27">
        <f>+(H102-F102)*E102+(H103-F103)*E103</f>
        <v>5000</v>
      </c>
    </row>
    <row r="107" spans="2:15" x14ac:dyDescent="0.25">
      <c r="B107" s="17" t="s">
        <v>37</v>
      </c>
      <c r="C107" s="2">
        <v>0</v>
      </c>
      <c r="D107" s="27">
        <f>+(M82-M44)*C81</f>
        <v>15000</v>
      </c>
    </row>
    <row r="108" spans="2:15" x14ac:dyDescent="0.25">
      <c r="B108" s="17" t="s">
        <v>38</v>
      </c>
      <c r="C108" s="2">
        <v>0</v>
      </c>
      <c r="D108" s="27">
        <f>+(M82-M44)*D81</f>
        <v>15000</v>
      </c>
    </row>
    <row r="109" spans="2:15" x14ac:dyDescent="0.25">
      <c r="B109" s="17" t="s">
        <v>39</v>
      </c>
      <c r="C109" s="2">
        <v>50</v>
      </c>
      <c r="D109" s="27">
        <f>(+(M82-E82)*E81)-(-E45*E42)</f>
        <v>37500</v>
      </c>
    </row>
    <row r="110" spans="2:15" x14ac:dyDescent="0.25">
      <c r="B110" s="17" t="s">
        <v>40</v>
      </c>
      <c r="C110" s="2">
        <v>0</v>
      </c>
      <c r="D110" s="27">
        <f>+(M89-M51)*C88</f>
        <v>-22500</v>
      </c>
    </row>
    <row r="111" spans="2:15" x14ac:dyDescent="0.25">
      <c r="B111" s="17" t="s">
        <v>41</v>
      </c>
      <c r="C111" s="2">
        <v>0</v>
      </c>
      <c r="D111" s="27">
        <f>+(M89-M51)*D88</f>
        <v>-22500</v>
      </c>
    </row>
    <row r="112" spans="2:15" x14ac:dyDescent="0.25">
      <c r="B112" s="17" t="s">
        <v>42</v>
      </c>
      <c r="C112" s="2">
        <v>-25</v>
      </c>
      <c r="D112" s="27">
        <f>+((M89-E89)*E88)-(M51-E51)*E49</f>
        <v>-20000</v>
      </c>
    </row>
    <row r="113" spans="2:15" x14ac:dyDescent="0.25">
      <c r="B113" s="17" t="s">
        <v>43</v>
      </c>
      <c r="C113" s="2">
        <v>0</v>
      </c>
      <c r="D113" s="27">
        <f>+(M89-M51)*F88</f>
        <v>-11250</v>
      </c>
    </row>
    <row r="114" spans="2:15" x14ac:dyDescent="0.25">
      <c r="B114" s="17" t="s">
        <v>44</v>
      </c>
      <c r="C114" s="2">
        <v>0</v>
      </c>
      <c r="D114" s="27">
        <v>0</v>
      </c>
    </row>
    <row r="115" spans="2:15" x14ac:dyDescent="0.25">
      <c r="B115" s="17" t="s">
        <v>45</v>
      </c>
      <c r="C115" s="2">
        <v>-25</v>
      </c>
      <c r="D115" s="27">
        <f>+(-M51+H53)*H50</f>
        <v>-20000</v>
      </c>
    </row>
    <row r="117" spans="2:15" x14ac:dyDescent="0.25">
      <c r="B117" s="15" t="s">
        <v>36</v>
      </c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</row>
    <row r="119" spans="2:15" x14ac:dyDescent="0.25">
      <c r="B119" s="3" t="s">
        <v>0</v>
      </c>
      <c r="C119" s="17" t="s">
        <v>37</v>
      </c>
      <c r="D119" s="17" t="s">
        <v>38</v>
      </c>
      <c r="E119" s="17" t="s">
        <v>39</v>
      </c>
      <c r="F119" s="8"/>
      <c r="G119" s="9"/>
      <c r="H119" s="9"/>
      <c r="I119" s="6"/>
      <c r="J119" s="16" t="s">
        <v>16</v>
      </c>
      <c r="K119" s="16" t="s">
        <v>22</v>
      </c>
      <c r="L119" s="16" t="s">
        <v>19</v>
      </c>
      <c r="M119" s="16" t="s">
        <v>6</v>
      </c>
      <c r="N119" s="16" t="s">
        <v>7</v>
      </c>
      <c r="O119" s="16" t="s">
        <v>15</v>
      </c>
    </row>
    <row r="120" spans="2:15" x14ac:dyDescent="0.25">
      <c r="B120" s="7" t="s">
        <v>4</v>
      </c>
      <c r="C120" s="1">
        <v>150</v>
      </c>
      <c r="D120" s="1">
        <v>150</v>
      </c>
      <c r="E120" s="1">
        <v>50</v>
      </c>
      <c r="F120" s="1"/>
      <c r="G120" s="10"/>
      <c r="H120" s="10"/>
      <c r="J120">
        <f>+SUM(C120:H120)</f>
        <v>350</v>
      </c>
      <c r="O120" s="18">
        <f>+IF(K121&gt;(J120*0.9),90%,K121/J120)</f>
        <v>0.9</v>
      </c>
    </row>
    <row r="121" spans="2:15" x14ac:dyDescent="0.25">
      <c r="B121" s="7" t="s">
        <v>52</v>
      </c>
      <c r="C121" s="1">
        <v>150</v>
      </c>
      <c r="D121" s="1">
        <v>150</v>
      </c>
      <c r="E121" s="19">
        <v>25</v>
      </c>
      <c r="F121" s="1"/>
      <c r="G121" s="10"/>
      <c r="H121" s="10"/>
      <c r="K121">
        <f>+SUM(C121:H121)</f>
        <v>325</v>
      </c>
      <c r="L121">
        <v>400</v>
      </c>
      <c r="O121" s="18"/>
    </row>
    <row r="122" spans="2:15" x14ac:dyDescent="0.25">
      <c r="B122" s="11" t="s">
        <v>5</v>
      </c>
      <c r="C122" s="12">
        <v>1100</v>
      </c>
      <c r="D122" s="12">
        <v>1200</v>
      </c>
      <c r="E122" s="12">
        <v>1400</v>
      </c>
      <c r="F122" s="12"/>
      <c r="G122" s="10"/>
      <c r="H122" s="10"/>
      <c r="M122" s="34">
        <v>1400</v>
      </c>
      <c r="N122" s="2" t="s">
        <v>10</v>
      </c>
      <c r="O122" s="2"/>
    </row>
    <row r="123" spans="2:15" x14ac:dyDescent="0.25">
      <c r="B123" s="25" t="s">
        <v>56</v>
      </c>
      <c r="C123" s="12">
        <f>C122-C124</f>
        <v>600</v>
      </c>
      <c r="D123" s="12">
        <f t="shared" ref="D123" si="21">D122-D124</f>
        <v>650</v>
      </c>
      <c r="E123" s="12">
        <f t="shared" ref="E123" si="22">E122-E124</f>
        <v>750</v>
      </c>
      <c r="F123" s="12"/>
      <c r="G123" s="10"/>
      <c r="H123" s="10"/>
      <c r="N123" s="2"/>
      <c r="O123" s="2"/>
    </row>
    <row r="124" spans="2:15" x14ac:dyDescent="0.25">
      <c r="B124" s="25" t="s">
        <v>55</v>
      </c>
      <c r="C124" s="12">
        <v>500</v>
      </c>
      <c r="D124" s="12">
        <v>550</v>
      </c>
      <c r="E124" s="12">
        <v>650</v>
      </c>
      <c r="F124" s="12"/>
      <c r="G124" s="10"/>
      <c r="H124" s="10"/>
      <c r="N124" s="2"/>
      <c r="O124" s="2"/>
    </row>
    <row r="125" spans="2:15" x14ac:dyDescent="0.25">
      <c r="B125" s="13"/>
      <c r="C125" s="10"/>
      <c r="D125" s="10"/>
      <c r="E125" s="10"/>
      <c r="F125" s="10"/>
      <c r="G125" s="10"/>
      <c r="H125" s="10"/>
      <c r="N125" s="2"/>
      <c r="O125" s="2"/>
    </row>
    <row r="126" spans="2:15" x14ac:dyDescent="0.25">
      <c r="B126" s="14" t="s">
        <v>1</v>
      </c>
      <c r="C126" s="17" t="s">
        <v>40</v>
      </c>
      <c r="D126" s="17" t="s">
        <v>41</v>
      </c>
      <c r="E126" s="17" t="s">
        <v>42</v>
      </c>
      <c r="F126" s="17" t="s">
        <v>43</v>
      </c>
      <c r="G126" s="17" t="s">
        <v>44</v>
      </c>
      <c r="H126" s="17" t="s">
        <v>45</v>
      </c>
      <c r="I126" s="6"/>
      <c r="J126" s="16" t="s">
        <v>17</v>
      </c>
      <c r="K126" s="16" t="s">
        <v>23</v>
      </c>
      <c r="L126" s="16" t="s">
        <v>20</v>
      </c>
      <c r="M126" s="16" t="s">
        <v>6</v>
      </c>
      <c r="N126" s="16" t="s">
        <v>7</v>
      </c>
      <c r="O126" s="16" t="s">
        <v>15</v>
      </c>
    </row>
    <row r="127" spans="2:15" x14ac:dyDescent="0.25">
      <c r="B127" s="7" t="s">
        <v>4</v>
      </c>
      <c r="C127" s="1">
        <v>150</v>
      </c>
      <c r="D127" s="1">
        <v>200</v>
      </c>
      <c r="E127" s="1">
        <v>100</v>
      </c>
      <c r="F127" s="1">
        <v>100</v>
      </c>
      <c r="G127" s="1">
        <v>50</v>
      </c>
      <c r="H127" s="1">
        <v>50</v>
      </c>
      <c r="J127">
        <f>+SUM(C127:H127)</f>
        <v>650</v>
      </c>
      <c r="N127" s="2"/>
      <c r="O127" s="18">
        <f>+IF(K128&gt;(J127*0.9),90%,K128/J127)</f>
        <v>0.73076923076923073</v>
      </c>
    </row>
    <row r="128" spans="2:15" x14ac:dyDescent="0.25">
      <c r="B128" s="7" t="s">
        <v>52</v>
      </c>
      <c r="C128" s="1">
        <v>150</v>
      </c>
      <c r="D128" s="1">
        <v>150</v>
      </c>
      <c r="E128" s="29">
        <v>75</v>
      </c>
      <c r="F128" s="1">
        <v>75</v>
      </c>
      <c r="G128" s="24">
        <v>25</v>
      </c>
      <c r="H128" s="30">
        <v>0</v>
      </c>
      <c r="K128">
        <f>+SUM(C128:H128)</f>
        <v>475</v>
      </c>
      <c r="L128" s="1">
        <v>500</v>
      </c>
      <c r="O128" s="18"/>
    </row>
    <row r="129" spans="2:15" x14ac:dyDescent="0.25">
      <c r="B129" s="11" t="s">
        <v>5</v>
      </c>
      <c r="C129" s="1">
        <v>900</v>
      </c>
      <c r="D129" s="1">
        <v>1000</v>
      </c>
      <c r="E129" s="1">
        <v>1050</v>
      </c>
      <c r="F129" s="1">
        <v>1150</v>
      </c>
      <c r="G129" s="1">
        <v>1250</v>
      </c>
      <c r="H129" s="1">
        <v>1300</v>
      </c>
      <c r="M129" s="29">
        <v>1250</v>
      </c>
      <c r="N129" s="2" t="s">
        <v>10</v>
      </c>
      <c r="O129" s="2"/>
    </row>
    <row r="130" spans="2:15" x14ac:dyDescent="0.25">
      <c r="B130" s="25" t="s">
        <v>56</v>
      </c>
      <c r="C130" s="12">
        <f>C129-C131</f>
        <v>500</v>
      </c>
      <c r="D130" s="12">
        <f t="shared" ref="D130" si="23">D129-D131</f>
        <v>500</v>
      </c>
      <c r="E130" s="12">
        <f t="shared" ref="E130" si="24">E129-E131</f>
        <v>550</v>
      </c>
      <c r="F130" s="12">
        <f>F129-F131</f>
        <v>600</v>
      </c>
      <c r="G130" s="12">
        <f t="shared" ref="G130" si="25">G129-G131</f>
        <v>650</v>
      </c>
      <c r="H130" s="12">
        <f t="shared" ref="H130" si="26">H129-H131</f>
        <v>700</v>
      </c>
      <c r="N130" s="2"/>
      <c r="O130" s="2"/>
    </row>
    <row r="131" spans="2:15" x14ac:dyDescent="0.25">
      <c r="B131" s="25" t="s">
        <v>55</v>
      </c>
      <c r="C131" s="12">
        <v>400</v>
      </c>
      <c r="D131" s="12">
        <v>500</v>
      </c>
      <c r="E131" s="12">
        <v>500</v>
      </c>
      <c r="F131" s="12">
        <v>550</v>
      </c>
      <c r="G131" s="10">
        <v>600</v>
      </c>
      <c r="H131" s="10">
        <v>600</v>
      </c>
      <c r="N131" s="2"/>
      <c r="O131" s="2"/>
    </row>
    <row r="132" spans="2:15" x14ac:dyDescent="0.25">
      <c r="B132" s="13"/>
      <c r="C132" s="10"/>
      <c r="D132" s="10"/>
      <c r="E132" s="10"/>
      <c r="F132" s="10"/>
      <c r="G132" s="10"/>
      <c r="H132" s="10"/>
      <c r="N132" s="2"/>
      <c r="O132" s="2"/>
    </row>
    <row r="133" spans="2:15" x14ac:dyDescent="0.25">
      <c r="B133" s="14" t="s">
        <v>2</v>
      </c>
      <c r="C133" s="17" t="s">
        <v>46</v>
      </c>
      <c r="D133" s="17" t="s">
        <v>47</v>
      </c>
      <c r="E133" s="17" t="s">
        <v>47</v>
      </c>
      <c r="F133" s="17" t="s">
        <v>48</v>
      </c>
      <c r="G133" s="17" t="s">
        <v>49</v>
      </c>
      <c r="H133" s="17" t="s">
        <v>50</v>
      </c>
      <c r="I133" s="6"/>
      <c r="J133" s="16" t="s">
        <v>18</v>
      </c>
      <c r="K133" s="16" t="s">
        <v>24</v>
      </c>
      <c r="L133" s="16" t="s">
        <v>21</v>
      </c>
      <c r="M133" s="16" t="s">
        <v>6</v>
      </c>
      <c r="N133" s="16" t="s">
        <v>7</v>
      </c>
      <c r="O133" s="16" t="s">
        <v>15</v>
      </c>
    </row>
    <row r="134" spans="2:15" x14ac:dyDescent="0.25">
      <c r="B134" s="7" t="s">
        <v>4</v>
      </c>
      <c r="C134" s="1">
        <v>100</v>
      </c>
      <c r="D134" s="1">
        <v>100</v>
      </c>
      <c r="E134" s="19">
        <v>100</v>
      </c>
      <c r="F134" s="1">
        <v>50</v>
      </c>
      <c r="G134" s="1">
        <v>100</v>
      </c>
      <c r="H134" s="1">
        <v>50</v>
      </c>
      <c r="J134">
        <f>+SUM(C134:H134)</f>
        <v>500</v>
      </c>
      <c r="N134" s="2"/>
      <c r="O134" s="18">
        <f>+IF(K135&gt;(J134*0.9),90%,K135/J134)</f>
        <v>0.9</v>
      </c>
    </row>
    <row r="135" spans="2:15" x14ac:dyDescent="0.25">
      <c r="B135" s="7" t="s">
        <v>52</v>
      </c>
      <c r="C135" s="1">
        <v>100</v>
      </c>
      <c r="D135" s="1">
        <v>100</v>
      </c>
      <c r="E135" s="19">
        <v>100</v>
      </c>
      <c r="F135" s="1">
        <v>50</v>
      </c>
      <c r="G135" s="1">
        <v>100</v>
      </c>
      <c r="H135" s="10">
        <v>0</v>
      </c>
      <c r="K135">
        <f>+SUM(C135:H135)</f>
        <v>450</v>
      </c>
      <c r="L135">
        <v>250</v>
      </c>
      <c r="O135" s="18"/>
    </row>
    <row r="136" spans="2:15" x14ac:dyDescent="0.25">
      <c r="B136" s="11" t="s">
        <v>5</v>
      </c>
      <c r="C136" s="1">
        <v>900</v>
      </c>
      <c r="D136" s="1">
        <v>950</v>
      </c>
      <c r="E136" s="19">
        <v>1000</v>
      </c>
      <c r="F136" s="1">
        <v>1100</v>
      </c>
      <c r="G136" s="1">
        <v>1150</v>
      </c>
      <c r="H136" s="1">
        <v>1400</v>
      </c>
      <c r="M136" s="1">
        <v>1150</v>
      </c>
      <c r="N136" s="2" t="s">
        <v>10</v>
      </c>
      <c r="O136" s="2"/>
    </row>
    <row r="137" spans="2:15" x14ac:dyDescent="0.25">
      <c r="B137" s="25" t="s">
        <v>56</v>
      </c>
      <c r="C137" s="12">
        <f t="shared" ref="C137:H137" si="27">C136-C138</f>
        <v>500</v>
      </c>
      <c r="D137" s="12">
        <f t="shared" si="27"/>
        <v>450</v>
      </c>
      <c r="E137" s="12">
        <f t="shared" si="27"/>
        <v>500</v>
      </c>
      <c r="F137" s="12">
        <f t="shared" si="27"/>
        <v>550</v>
      </c>
      <c r="G137" s="12">
        <f t="shared" si="27"/>
        <v>550</v>
      </c>
      <c r="H137" s="12">
        <f t="shared" si="27"/>
        <v>750</v>
      </c>
      <c r="N137" s="2"/>
      <c r="O137" s="2"/>
    </row>
    <row r="138" spans="2:15" x14ac:dyDescent="0.25">
      <c r="B138" s="25" t="s">
        <v>55</v>
      </c>
      <c r="C138" s="12">
        <v>400</v>
      </c>
      <c r="D138" s="12">
        <v>500</v>
      </c>
      <c r="E138" s="12">
        <v>500</v>
      </c>
      <c r="F138" s="12">
        <v>550</v>
      </c>
      <c r="G138" s="10">
        <v>600</v>
      </c>
      <c r="H138" s="26">
        <v>650</v>
      </c>
      <c r="N138" s="2"/>
      <c r="O138" s="2"/>
    </row>
    <row r="140" spans="2:15" x14ac:dyDescent="0.25">
      <c r="B140" s="20" t="s">
        <v>51</v>
      </c>
    </row>
    <row r="141" spans="2:15" x14ac:dyDescent="0.25">
      <c r="B141" s="5" t="s">
        <v>28</v>
      </c>
      <c r="C141" s="4" t="s">
        <v>25</v>
      </c>
      <c r="D141" s="4" t="s">
        <v>26</v>
      </c>
      <c r="E141" s="4" t="s">
        <v>27</v>
      </c>
      <c r="F141" s="4" t="s">
        <v>31</v>
      </c>
      <c r="G141" s="4" t="s">
        <v>30</v>
      </c>
      <c r="H141" s="4" t="s">
        <v>32</v>
      </c>
      <c r="I141" s="21" t="s">
        <v>34</v>
      </c>
      <c r="J141" s="6"/>
    </row>
    <row r="142" spans="2:15" x14ac:dyDescent="0.25">
      <c r="B142" s="22" t="s">
        <v>47</v>
      </c>
      <c r="C142" s="2" t="s">
        <v>2</v>
      </c>
      <c r="D142" s="2" t="s">
        <v>0</v>
      </c>
      <c r="E142">
        <v>75</v>
      </c>
      <c r="F142">
        <v>1300</v>
      </c>
      <c r="G142">
        <v>1400</v>
      </c>
      <c r="H142">
        <v>1400</v>
      </c>
      <c r="I142" s="23" t="s">
        <v>10</v>
      </c>
    </row>
    <row r="143" spans="2:15" x14ac:dyDescent="0.25">
      <c r="B143" s="22" t="s">
        <v>47</v>
      </c>
      <c r="C143" s="2" t="s">
        <v>2</v>
      </c>
      <c r="D143" s="2" t="s">
        <v>1</v>
      </c>
      <c r="E143">
        <v>25</v>
      </c>
      <c r="F143">
        <v>1250</v>
      </c>
      <c r="G143">
        <v>1250</v>
      </c>
      <c r="H143">
        <v>1250</v>
      </c>
      <c r="I143" s="23" t="s">
        <v>10</v>
      </c>
    </row>
    <row r="144" spans="2:15" x14ac:dyDescent="0.25">
      <c r="B144" s="22"/>
      <c r="C144" s="2"/>
      <c r="D144" s="2"/>
      <c r="I144" s="23"/>
    </row>
    <row r="146" spans="2:15" x14ac:dyDescent="0.25">
      <c r="B146" s="5" t="s">
        <v>53</v>
      </c>
      <c r="C146" s="4" t="s">
        <v>27</v>
      </c>
      <c r="D146" s="4" t="s">
        <v>59</v>
      </c>
    </row>
    <row r="147" spans="2:15" x14ac:dyDescent="0.25">
      <c r="B147" s="17" t="s">
        <v>47</v>
      </c>
      <c r="C147" s="2">
        <v>0</v>
      </c>
      <c r="D147" s="27">
        <f>+(E142-E102)*(H142-F142)</f>
        <v>2500</v>
      </c>
    </row>
    <row r="148" spans="2:15" x14ac:dyDescent="0.25">
      <c r="B148" s="17" t="s">
        <v>37</v>
      </c>
      <c r="C148" s="2">
        <v>0</v>
      </c>
      <c r="D148" s="27">
        <v>0</v>
      </c>
    </row>
    <row r="149" spans="2:15" x14ac:dyDescent="0.25">
      <c r="B149" s="17" t="s">
        <v>38</v>
      </c>
      <c r="C149" s="2">
        <v>0</v>
      </c>
      <c r="D149" s="27">
        <v>0</v>
      </c>
    </row>
    <row r="150" spans="2:15" x14ac:dyDescent="0.25">
      <c r="B150" s="17" t="s">
        <v>39</v>
      </c>
      <c r="C150" s="2">
        <v>-25</v>
      </c>
      <c r="D150" s="27">
        <f>+(E121-E81)*E123</f>
        <v>-18750</v>
      </c>
    </row>
    <row r="151" spans="2:15" x14ac:dyDescent="0.25">
      <c r="B151" s="17" t="s">
        <v>40</v>
      </c>
      <c r="C151" s="2">
        <v>0</v>
      </c>
      <c r="D151" s="27">
        <v>0</v>
      </c>
    </row>
    <row r="152" spans="2:15" x14ac:dyDescent="0.25">
      <c r="B152" s="17" t="s">
        <v>41</v>
      </c>
      <c r="C152" s="2">
        <v>0</v>
      </c>
      <c r="D152" s="27">
        <v>0</v>
      </c>
    </row>
    <row r="153" spans="2:15" x14ac:dyDescent="0.25">
      <c r="B153" s="17" t="s">
        <v>42</v>
      </c>
      <c r="C153" s="2">
        <v>0</v>
      </c>
      <c r="D153" s="27">
        <v>0</v>
      </c>
    </row>
    <row r="154" spans="2:15" x14ac:dyDescent="0.25">
      <c r="B154" s="17" t="s">
        <v>43</v>
      </c>
      <c r="C154" s="2">
        <v>0</v>
      </c>
      <c r="D154" s="27">
        <v>0</v>
      </c>
    </row>
    <row r="155" spans="2:15" x14ac:dyDescent="0.25">
      <c r="B155" s="17" t="s">
        <v>44</v>
      </c>
      <c r="C155" s="2">
        <v>25</v>
      </c>
      <c r="D155" s="27">
        <f>+(G130*G128)</f>
        <v>16250</v>
      </c>
    </row>
    <row r="156" spans="2:15" x14ac:dyDescent="0.25">
      <c r="B156" s="17" t="s">
        <v>45</v>
      </c>
      <c r="C156" s="2">
        <v>0</v>
      </c>
      <c r="D156" s="27">
        <v>0</v>
      </c>
    </row>
    <row r="158" spans="2:15" x14ac:dyDescent="0.25">
      <c r="B158" s="15" t="s">
        <v>61</v>
      </c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</row>
    <row r="160" spans="2:15" x14ac:dyDescent="0.25">
      <c r="B160" s="3" t="s">
        <v>0</v>
      </c>
      <c r="C160" s="17" t="s">
        <v>37</v>
      </c>
      <c r="D160" s="17" t="s">
        <v>38</v>
      </c>
      <c r="E160" s="17" t="s">
        <v>39</v>
      </c>
      <c r="F160" s="8"/>
      <c r="G160" s="9"/>
      <c r="H160" s="9"/>
      <c r="I160" s="6"/>
      <c r="J160" s="16" t="s">
        <v>16</v>
      </c>
      <c r="K160" s="16" t="s">
        <v>22</v>
      </c>
      <c r="L160" s="16" t="s">
        <v>19</v>
      </c>
      <c r="M160" s="16" t="s">
        <v>6</v>
      </c>
      <c r="N160" s="16" t="s">
        <v>7</v>
      </c>
      <c r="O160" s="16" t="s">
        <v>15</v>
      </c>
    </row>
    <row r="161" spans="2:15" x14ac:dyDescent="0.25">
      <c r="B161" s="7" t="s">
        <v>4</v>
      </c>
      <c r="C161" s="1">
        <v>150</v>
      </c>
      <c r="D161" s="1">
        <v>150</v>
      </c>
      <c r="E161" s="1">
        <v>50</v>
      </c>
      <c r="F161" s="1"/>
      <c r="G161" s="10"/>
      <c r="H161" s="10"/>
      <c r="J161">
        <f>+SUM(C161:H161)</f>
        <v>350</v>
      </c>
      <c r="O161" s="18">
        <f>+IF(K162&gt;(J161*0.9),90%,K162/J161)</f>
        <v>0.8571428571428571</v>
      </c>
    </row>
    <row r="162" spans="2:15" x14ac:dyDescent="0.25">
      <c r="B162" s="7" t="s">
        <v>52</v>
      </c>
      <c r="C162" s="1">
        <v>150</v>
      </c>
      <c r="D162" s="1">
        <v>150</v>
      </c>
      <c r="E162" s="19">
        <v>0</v>
      </c>
      <c r="F162" s="1"/>
      <c r="G162" s="10"/>
      <c r="H162" s="10"/>
      <c r="K162">
        <f>+SUM(C162:H162)</f>
        <v>300</v>
      </c>
      <c r="L162">
        <v>400</v>
      </c>
      <c r="O162" s="18"/>
    </row>
    <row r="163" spans="2:15" x14ac:dyDescent="0.25">
      <c r="B163" s="11" t="s">
        <v>5</v>
      </c>
      <c r="C163" s="12">
        <v>1100</v>
      </c>
      <c r="D163" s="12">
        <v>1200</v>
      </c>
      <c r="E163" s="12">
        <v>1400</v>
      </c>
      <c r="F163" s="12"/>
      <c r="G163" s="10"/>
      <c r="H163" s="10"/>
      <c r="M163" s="28">
        <v>1350</v>
      </c>
      <c r="N163" s="2" t="s">
        <v>57</v>
      </c>
      <c r="O163" s="2"/>
    </row>
    <row r="164" spans="2:15" x14ac:dyDescent="0.25">
      <c r="B164" s="25" t="s">
        <v>56</v>
      </c>
      <c r="C164" s="12">
        <f>C163-C165</f>
        <v>600</v>
      </c>
      <c r="D164" s="12">
        <f t="shared" ref="D164" si="28">D163-D165</f>
        <v>650</v>
      </c>
      <c r="E164" s="12">
        <f t="shared" ref="E164" si="29">E163-E165</f>
        <v>750</v>
      </c>
      <c r="F164" s="12"/>
      <c r="G164" s="10"/>
      <c r="H164" s="10"/>
      <c r="N164" s="2"/>
      <c r="O164" s="2"/>
    </row>
    <row r="165" spans="2:15" x14ac:dyDescent="0.25">
      <c r="B165" s="25" t="s">
        <v>55</v>
      </c>
      <c r="C165" s="12">
        <v>500</v>
      </c>
      <c r="D165" s="12">
        <v>550</v>
      </c>
      <c r="E165" s="12">
        <v>650</v>
      </c>
      <c r="F165" s="12"/>
      <c r="G165" s="10"/>
      <c r="H165" s="10"/>
      <c r="N165" s="2"/>
      <c r="O165" s="2"/>
    </row>
    <row r="166" spans="2:15" x14ac:dyDescent="0.25">
      <c r="B166" s="13"/>
      <c r="C166" s="10"/>
      <c r="D166" s="10"/>
      <c r="E166" s="10"/>
      <c r="F166" s="10"/>
      <c r="G166" s="10"/>
      <c r="H166" s="10"/>
      <c r="N166" s="2"/>
      <c r="O166" s="2"/>
    </row>
    <row r="167" spans="2:15" x14ac:dyDescent="0.25">
      <c r="B167" s="14" t="s">
        <v>1</v>
      </c>
      <c r="C167" s="17" t="s">
        <v>40</v>
      </c>
      <c r="D167" s="17" t="s">
        <v>41</v>
      </c>
      <c r="E167" s="17" t="s">
        <v>42</v>
      </c>
      <c r="F167" s="17" t="s">
        <v>43</v>
      </c>
      <c r="G167" s="17" t="s">
        <v>44</v>
      </c>
      <c r="H167" s="17" t="s">
        <v>45</v>
      </c>
      <c r="I167" s="6"/>
      <c r="J167" s="16" t="s">
        <v>17</v>
      </c>
      <c r="K167" s="16" t="s">
        <v>23</v>
      </c>
      <c r="L167" s="16" t="s">
        <v>20</v>
      </c>
      <c r="M167" s="16" t="s">
        <v>6</v>
      </c>
      <c r="N167" s="16" t="s">
        <v>7</v>
      </c>
      <c r="O167" s="16" t="s">
        <v>15</v>
      </c>
    </row>
    <row r="168" spans="2:15" x14ac:dyDescent="0.25">
      <c r="B168" s="7" t="s">
        <v>4</v>
      </c>
      <c r="C168" s="1">
        <v>150</v>
      </c>
      <c r="D168" s="1">
        <v>200</v>
      </c>
      <c r="E168" s="1">
        <v>100</v>
      </c>
      <c r="F168" s="1">
        <v>100</v>
      </c>
      <c r="G168" s="1">
        <v>50</v>
      </c>
      <c r="H168" s="1">
        <v>50</v>
      </c>
      <c r="J168">
        <f>+SUM(C168:H168)</f>
        <v>650</v>
      </c>
      <c r="K168" s="1"/>
      <c r="N168" s="2"/>
      <c r="O168" s="18">
        <f>+IF(K169&gt;(J168*0.9),90%,K169/J168)</f>
        <v>0.76923076923076927</v>
      </c>
    </row>
    <row r="169" spans="2:15" x14ac:dyDescent="0.25">
      <c r="B169" s="7" t="s">
        <v>52</v>
      </c>
      <c r="C169" s="1">
        <v>150</v>
      </c>
      <c r="D169" s="1">
        <v>150</v>
      </c>
      <c r="E169" s="19">
        <v>100</v>
      </c>
      <c r="F169" s="1">
        <v>75</v>
      </c>
      <c r="G169" s="30">
        <v>25</v>
      </c>
      <c r="H169" s="30">
        <v>0</v>
      </c>
      <c r="K169">
        <f>+SUM(C169:H169)</f>
        <v>500</v>
      </c>
      <c r="L169" s="1">
        <v>500</v>
      </c>
      <c r="O169" s="18"/>
    </row>
    <row r="170" spans="2:15" x14ac:dyDescent="0.25">
      <c r="B170" s="11" t="s">
        <v>5</v>
      </c>
      <c r="C170" s="1">
        <v>900</v>
      </c>
      <c r="D170" s="1">
        <v>1000</v>
      </c>
      <c r="E170" s="1">
        <v>1050</v>
      </c>
      <c r="F170" s="1">
        <v>1150</v>
      </c>
      <c r="G170" s="1">
        <v>1250</v>
      </c>
      <c r="H170" s="1">
        <v>1300</v>
      </c>
      <c r="M170" s="29">
        <v>1250</v>
      </c>
      <c r="N170" s="2" t="s">
        <v>10</v>
      </c>
      <c r="O170" s="2"/>
    </row>
    <row r="171" spans="2:15" x14ac:dyDescent="0.25">
      <c r="B171" s="25" t="s">
        <v>56</v>
      </c>
      <c r="C171" s="12">
        <f>C170-C172</f>
        <v>500</v>
      </c>
      <c r="D171" s="12">
        <f t="shared" ref="D171" si="30">D170-D172</f>
        <v>500</v>
      </c>
      <c r="E171" s="12">
        <f t="shared" ref="E171" si="31">E170-E172</f>
        <v>550</v>
      </c>
      <c r="F171" s="12">
        <f>F170-F172</f>
        <v>600</v>
      </c>
      <c r="G171" s="12">
        <f t="shared" ref="G171" si="32">G170-G172</f>
        <v>650</v>
      </c>
      <c r="H171" s="12">
        <f t="shared" ref="H171" si="33">H170-H172</f>
        <v>700</v>
      </c>
      <c r="N171" s="2"/>
      <c r="O171" s="2"/>
    </row>
    <row r="172" spans="2:15" x14ac:dyDescent="0.25">
      <c r="B172" s="25" t="s">
        <v>55</v>
      </c>
      <c r="C172" s="12">
        <v>400</v>
      </c>
      <c r="D172" s="12">
        <v>500</v>
      </c>
      <c r="E172" s="12">
        <v>500</v>
      </c>
      <c r="F172" s="12">
        <v>550</v>
      </c>
      <c r="G172" s="10">
        <v>600</v>
      </c>
      <c r="H172" s="10">
        <v>600</v>
      </c>
      <c r="N172" s="2"/>
      <c r="O172" s="2"/>
    </row>
    <row r="173" spans="2:15" x14ac:dyDescent="0.25">
      <c r="B173" s="13"/>
      <c r="C173" s="10"/>
      <c r="D173" s="10"/>
      <c r="E173" s="10"/>
      <c r="F173" s="10"/>
      <c r="G173" s="10"/>
      <c r="H173" s="10"/>
      <c r="N173" s="2"/>
      <c r="O173" s="2"/>
    </row>
    <row r="174" spans="2:15" x14ac:dyDescent="0.25">
      <c r="B174" s="14" t="s">
        <v>2</v>
      </c>
      <c r="C174" s="17" t="s">
        <v>46</v>
      </c>
      <c r="D174" s="17" t="s">
        <v>47</v>
      </c>
      <c r="E174" s="17" t="s">
        <v>47</v>
      </c>
      <c r="F174" s="17" t="s">
        <v>48</v>
      </c>
      <c r="G174" s="17" t="s">
        <v>49</v>
      </c>
      <c r="H174" s="17" t="s">
        <v>50</v>
      </c>
      <c r="I174" s="6"/>
      <c r="J174" s="16" t="s">
        <v>18</v>
      </c>
      <c r="K174" s="16" t="s">
        <v>24</v>
      </c>
      <c r="L174" s="16" t="s">
        <v>21</v>
      </c>
      <c r="M174" s="16" t="s">
        <v>6</v>
      </c>
      <c r="N174" s="16" t="s">
        <v>7</v>
      </c>
      <c r="O174" s="16" t="s">
        <v>15</v>
      </c>
    </row>
    <row r="175" spans="2:15" x14ac:dyDescent="0.25">
      <c r="B175" s="7" t="s">
        <v>4</v>
      </c>
      <c r="C175" s="1">
        <v>100</v>
      </c>
      <c r="D175" s="1">
        <v>100</v>
      </c>
      <c r="E175" s="19">
        <v>100</v>
      </c>
      <c r="F175" s="1">
        <v>50</v>
      </c>
      <c r="G175" s="1">
        <v>100</v>
      </c>
      <c r="H175" s="1">
        <v>50</v>
      </c>
      <c r="J175">
        <f>+SUM(C175:H175)</f>
        <v>500</v>
      </c>
      <c r="N175" s="2"/>
      <c r="O175" s="18">
        <f>+IF(K176&gt;(J175*0.9),90%,K176/J175)</f>
        <v>0.9</v>
      </c>
    </row>
    <row r="176" spans="2:15" x14ac:dyDescent="0.25">
      <c r="B176" s="7" t="s">
        <v>52</v>
      </c>
      <c r="C176" s="1">
        <v>100</v>
      </c>
      <c r="D176" s="1">
        <v>100</v>
      </c>
      <c r="E176" s="19">
        <v>100</v>
      </c>
      <c r="F176" s="1">
        <v>50</v>
      </c>
      <c r="G176" s="1">
        <v>100</v>
      </c>
      <c r="H176" s="10">
        <v>0</v>
      </c>
      <c r="K176">
        <f>+SUM(C176:H176)</f>
        <v>450</v>
      </c>
      <c r="L176">
        <v>250</v>
      </c>
      <c r="O176" s="18"/>
    </row>
    <row r="177" spans="2:15" x14ac:dyDescent="0.25">
      <c r="B177" s="11" t="s">
        <v>5</v>
      </c>
      <c r="C177" s="1">
        <v>900</v>
      </c>
      <c r="D177" s="1">
        <v>950</v>
      </c>
      <c r="E177" s="19">
        <v>1000</v>
      </c>
      <c r="F177" s="1">
        <v>1100</v>
      </c>
      <c r="G177" s="1">
        <v>1150</v>
      </c>
      <c r="H177" s="1">
        <v>1400</v>
      </c>
      <c r="M177" s="1">
        <v>1150</v>
      </c>
      <c r="N177" s="2" t="s">
        <v>10</v>
      </c>
      <c r="O177" s="2"/>
    </row>
    <row r="178" spans="2:15" x14ac:dyDescent="0.25">
      <c r="B178" s="25" t="s">
        <v>56</v>
      </c>
      <c r="C178" s="12">
        <f t="shared" ref="C178:H178" si="34">C177-C179</f>
        <v>500</v>
      </c>
      <c r="D178" s="12">
        <f t="shared" si="34"/>
        <v>450</v>
      </c>
      <c r="E178" s="12">
        <f t="shared" si="34"/>
        <v>500</v>
      </c>
      <c r="F178" s="12">
        <f t="shared" si="34"/>
        <v>550</v>
      </c>
      <c r="G178" s="12">
        <f t="shared" si="34"/>
        <v>550</v>
      </c>
      <c r="H178" s="12">
        <f t="shared" si="34"/>
        <v>750</v>
      </c>
      <c r="N178" s="2"/>
      <c r="O178" s="2"/>
    </row>
    <row r="179" spans="2:15" x14ac:dyDescent="0.25">
      <c r="B179" s="25" t="s">
        <v>55</v>
      </c>
      <c r="C179" s="12">
        <v>400</v>
      </c>
      <c r="D179" s="12">
        <v>500</v>
      </c>
      <c r="E179" s="12">
        <v>500</v>
      </c>
      <c r="F179" s="12">
        <v>550</v>
      </c>
      <c r="G179" s="10">
        <v>600</v>
      </c>
      <c r="H179" s="26">
        <v>650</v>
      </c>
      <c r="N179" s="2"/>
      <c r="O179" s="2"/>
    </row>
    <row r="181" spans="2:15" x14ac:dyDescent="0.25">
      <c r="B181" s="5" t="s">
        <v>28</v>
      </c>
      <c r="C181" s="4" t="s">
        <v>25</v>
      </c>
      <c r="D181" s="4" t="s">
        <v>26</v>
      </c>
      <c r="E181" s="4" t="s">
        <v>27</v>
      </c>
      <c r="F181" s="4" t="s">
        <v>31</v>
      </c>
      <c r="G181" s="4" t="s">
        <v>30</v>
      </c>
      <c r="H181" s="4" t="s">
        <v>32</v>
      </c>
      <c r="I181" s="21" t="s">
        <v>34</v>
      </c>
      <c r="J181" s="6"/>
    </row>
    <row r="182" spans="2:15" x14ac:dyDescent="0.25">
      <c r="B182" s="22" t="s">
        <v>47</v>
      </c>
      <c r="C182" s="2" t="s">
        <v>2</v>
      </c>
      <c r="D182" s="2" t="s">
        <v>0</v>
      </c>
      <c r="E182">
        <v>75</v>
      </c>
      <c r="F182">
        <v>1300</v>
      </c>
      <c r="G182">
        <v>1400</v>
      </c>
      <c r="H182">
        <v>1350</v>
      </c>
      <c r="I182" s="23" t="s">
        <v>8</v>
      </c>
    </row>
    <row r="183" spans="2:15" x14ac:dyDescent="0.25">
      <c r="B183" s="22" t="s">
        <v>47</v>
      </c>
      <c r="C183" s="2" t="s">
        <v>2</v>
      </c>
      <c r="D183" s="2" t="s">
        <v>1</v>
      </c>
      <c r="E183">
        <v>25</v>
      </c>
      <c r="F183">
        <v>1250</v>
      </c>
      <c r="G183">
        <v>1250</v>
      </c>
      <c r="H183">
        <v>1250</v>
      </c>
      <c r="I183" s="23" t="s">
        <v>10</v>
      </c>
    </row>
    <row r="184" spans="2:15" x14ac:dyDescent="0.25">
      <c r="B184" s="22" t="s">
        <v>42</v>
      </c>
      <c r="C184" s="2" t="s">
        <v>1</v>
      </c>
      <c r="D184" s="2" t="s">
        <v>0</v>
      </c>
      <c r="E184">
        <v>25</v>
      </c>
      <c r="F184">
        <v>1350</v>
      </c>
      <c r="G184">
        <v>1400</v>
      </c>
      <c r="H184">
        <v>1350</v>
      </c>
      <c r="I184" s="23" t="s">
        <v>8</v>
      </c>
    </row>
    <row r="186" spans="2:15" x14ac:dyDescent="0.25">
      <c r="B186" s="5" t="s">
        <v>53</v>
      </c>
      <c r="C186" s="4" t="s">
        <v>27</v>
      </c>
      <c r="D186" s="4" t="s">
        <v>59</v>
      </c>
    </row>
    <row r="187" spans="2:15" x14ac:dyDescent="0.25">
      <c r="B187" s="17" t="s">
        <v>47</v>
      </c>
      <c r="C187" s="2">
        <v>0</v>
      </c>
      <c r="D187" s="27">
        <f>(M163-G182)*E182</f>
        <v>-3750</v>
      </c>
    </row>
    <row r="188" spans="2:15" x14ac:dyDescent="0.25">
      <c r="B188" s="17" t="s">
        <v>37</v>
      </c>
      <c r="C188" s="2">
        <v>0</v>
      </c>
      <c r="D188" s="27">
        <f>+(M163-M122)*C162</f>
        <v>-7500</v>
      </c>
    </row>
    <row r="189" spans="2:15" x14ac:dyDescent="0.25">
      <c r="B189" s="17" t="s">
        <v>38</v>
      </c>
      <c r="C189" s="2">
        <v>0</v>
      </c>
      <c r="D189" s="27">
        <f>(M163-M122)*D162</f>
        <v>-7500</v>
      </c>
    </row>
    <row r="190" spans="2:15" x14ac:dyDescent="0.25">
      <c r="B190" s="17" t="s">
        <v>39</v>
      </c>
      <c r="C190" s="2">
        <v>-25</v>
      </c>
      <c r="D190" s="27">
        <f>-E121*(M122-E124)</f>
        <v>-18750</v>
      </c>
    </row>
    <row r="191" spans="2:15" x14ac:dyDescent="0.25">
      <c r="B191" s="17" t="s">
        <v>40</v>
      </c>
      <c r="C191" s="2">
        <v>0</v>
      </c>
      <c r="D191" s="27">
        <v>0</v>
      </c>
    </row>
    <row r="192" spans="2:15" x14ac:dyDescent="0.25">
      <c r="B192" s="17" t="s">
        <v>41</v>
      </c>
      <c r="C192" s="2">
        <v>0</v>
      </c>
      <c r="D192" s="27">
        <v>0</v>
      </c>
    </row>
    <row r="193" spans="2:15" x14ac:dyDescent="0.25">
      <c r="B193" s="17" t="s">
        <v>42</v>
      </c>
      <c r="C193" s="2">
        <v>25</v>
      </c>
      <c r="D193" s="27">
        <f>+E183*E171</f>
        <v>13750</v>
      </c>
    </row>
    <row r="194" spans="2:15" x14ac:dyDescent="0.25">
      <c r="B194" s="17" t="s">
        <v>43</v>
      </c>
      <c r="C194" s="2">
        <v>0</v>
      </c>
      <c r="D194" s="27">
        <v>0</v>
      </c>
    </row>
    <row r="195" spans="2:15" x14ac:dyDescent="0.25">
      <c r="B195" s="17" t="s">
        <v>44</v>
      </c>
      <c r="C195" s="2">
        <v>0</v>
      </c>
      <c r="D195" s="27">
        <v>0</v>
      </c>
    </row>
    <row r="196" spans="2:15" x14ac:dyDescent="0.25">
      <c r="B196" s="17" t="s">
        <v>45</v>
      </c>
      <c r="C196" s="2">
        <v>0</v>
      </c>
      <c r="D196" s="27">
        <v>0</v>
      </c>
    </row>
    <row r="198" spans="2:15" x14ac:dyDescent="0.25">
      <c r="B198" s="15" t="s">
        <v>62</v>
      </c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</row>
    <row r="200" spans="2:15" x14ac:dyDescent="0.25">
      <c r="B200" s="3" t="s">
        <v>0</v>
      </c>
      <c r="C200" s="17" t="s">
        <v>37</v>
      </c>
      <c r="D200" s="17" t="s">
        <v>38</v>
      </c>
      <c r="E200" s="17" t="s">
        <v>39</v>
      </c>
      <c r="F200" s="8"/>
      <c r="G200" s="9"/>
      <c r="H200" s="9"/>
      <c r="I200" s="6"/>
      <c r="J200" s="16" t="s">
        <v>16</v>
      </c>
      <c r="K200" s="16" t="s">
        <v>22</v>
      </c>
      <c r="L200" s="16" t="s">
        <v>19</v>
      </c>
      <c r="M200" s="16" t="s">
        <v>6</v>
      </c>
      <c r="N200" s="16" t="s">
        <v>7</v>
      </c>
      <c r="O200" s="16" t="s">
        <v>15</v>
      </c>
    </row>
    <row r="201" spans="2:15" x14ac:dyDescent="0.25">
      <c r="B201" s="7" t="s">
        <v>4</v>
      </c>
      <c r="C201" s="1">
        <v>150</v>
      </c>
      <c r="D201" s="1">
        <v>150</v>
      </c>
      <c r="E201" s="1">
        <v>50</v>
      </c>
      <c r="F201" s="1"/>
      <c r="G201" s="10"/>
      <c r="H201" s="10"/>
      <c r="J201">
        <f>+SUM(C201:H201)</f>
        <v>350</v>
      </c>
      <c r="O201" s="18">
        <f>+IF(K202&gt;(J201*0.9),90%,K202/J201)</f>
        <v>0.8571428571428571</v>
      </c>
    </row>
    <row r="202" spans="2:15" x14ac:dyDescent="0.25">
      <c r="B202" s="7" t="s">
        <v>52</v>
      </c>
      <c r="C202" s="1">
        <v>150</v>
      </c>
      <c r="D202" s="1">
        <v>150</v>
      </c>
      <c r="E202" s="29">
        <v>0</v>
      </c>
      <c r="F202" s="1"/>
      <c r="G202" s="10"/>
      <c r="H202" s="10"/>
      <c r="K202">
        <f>+SUM(C202:H202)</f>
        <v>300</v>
      </c>
      <c r="L202">
        <v>400</v>
      </c>
      <c r="O202" s="18"/>
    </row>
    <row r="203" spans="2:15" x14ac:dyDescent="0.25">
      <c r="B203" s="11" t="s">
        <v>5</v>
      </c>
      <c r="C203" s="12">
        <v>1100</v>
      </c>
      <c r="D203" s="12">
        <v>1200</v>
      </c>
      <c r="E203" s="12">
        <v>1400</v>
      </c>
      <c r="F203" s="12"/>
      <c r="G203" s="10"/>
      <c r="H203" s="10"/>
      <c r="M203" s="34">
        <v>1350</v>
      </c>
      <c r="N203" s="2" t="s">
        <v>57</v>
      </c>
      <c r="O203" s="2"/>
    </row>
    <row r="204" spans="2:15" x14ac:dyDescent="0.25">
      <c r="B204" s="25" t="s">
        <v>56</v>
      </c>
      <c r="C204" s="12">
        <f>C203-C205</f>
        <v>600</v>
      </c>
      <c r="D204" s="12">
        <f t="shared" ref="D204" si="35">D203-D205</f>
        <v>650</v>
      </c>
      <c r="E204" s="12">
        <f t="shared" ref="E204" si="36">E203-E205</f>
        <v>750</v>
      </c>
      <c r="F204" s="12"/>
      <c r="G204" s="10"/>
      <c r="H204" s="10"/>
      <c r="N204" s="2"/>
      <c r="O204" s="2"/>
    </row>
    <row r="205" spans="2:15" x14ac:dyDescent="0.25">
      <c r="B205" s="25" t="s">
        <v>55</v>
      </c>
      <c r="C205" s="12">
        <v>500</v>
      </c>
      <c r="D205" s="12">
        <v>550</v>
      </c>
      <c r="E205" s="12">
        <v>650</v>
      </c>
      <c r="F205" s="12"/>
      <c r="G205" s="10"/>
      <c r="H205" s="10"/>
      <c r="N205" s="2"/>
      <c r="O205" s="2"/>
    </row>
    <row r="206" spans="2:15" x14ac:dyDescent="0.25">
      <c r="B206" s="13"/>
      <c r="C206" s="10"/>
      <c r="D206" s="10"/>
      <c r="E206" s="10"/>
      <c r="F206" s="10"/>
      <c r="G206" s="10"/>
      <c r="H206" s="10"/>
      <c r="N206" s="2"/>
      <c r="O206" s="2"/>
    </row>
    <row r="207" spans="2:15" x14ac:dyDescent="0.25">
      <c r="B207" s="14" t="s">
        <v>1</v>
      </c>
      <c r="C207" s="17" t="s">
        <v>40</v>
      </c>
      <c r="D207" s="17" t="s">
        <v>41</v>
      </c>
      <c r="E207" s="17" t="s">
        <v>42</v>
      </c>
      <c r="F207" s="17" t="s">
        <v>43</v>
      </c>
      <c r="G207" s="17" t="s">
        <v>44</v>
      </c>
      <c r="H207" s="17" t="s">
        <v>45</v>
      </c>
      <c r="I207" s="6"/>
      <c r="J207" s="16" t="s">
        <v>17</v>
      </c>
      <c r="K207" s="16" t="s">
        <v>23</v>
      </c>
      <c r="L207" s="16" t="s">
        <v>20</v>
      </c>
      <c r="M207" s="16" t="s">
        <v>6</v>
      </c>
      <c r="N207" s="16" t="s">
        <v>7</v>
      </c>
      <c r="O207" s="16" t="s">
        <v>15</v>
      </c>
    </row>
    <row r="208" spans="2:15" x14ac:dyDescent="0.25">
      <c r="B208" s="7" t="s">
        <v>4</v>
      </c>
      <c r="C208" s="1">
        <v>150</v>
      </c>
      <c r="D208" s="1">
        <v>200</v>
      </c>
      <c r="E208" s="1">
        <v>100</v>
      </c>
      <c r="F208" s="1">
        <v>100</v>
      </c>
      <c r="G208" s="1">
        <v>50</v>
      </c>
      <c r="H208" s="19">
        <v>0</v>
      </c>
      <c r="J208">
        <f>+SUM(C208:H208)</f>
        <v>600</v>
      </c>
      <c r="K208" s="1"/>
      <c r="N208" s="2"/>
      <c r="O208" s="18">
        <f>+IF(K209&gt;(J208*0.9),90%,K209/J208)</f>
        <v>0.83333333333333337</v>
      </c>
    </row>
    <row r="209" spans="2:15" x14ac:dyDescent="0.25">
      <c r="B209" s="7" t="s">
        <v>52</v>
      </c>
      <c r="C209" s="1">
        <v>150</v>
      </c>
      <c r="D209" s="1">
        <v>150</v>
      </c>
      <c r="E209" s="29">
        <v>100</v>
      </c>
      <c r="F209" s="1">
        <v>75</v>
      </c>
      <c r="G209" s="30">
        <v>25</v>
      </c>
      <c r="H209" s="24">
        <v>0</v>
      </c>
      <c r="K209">
        <f>+SUM(C209:H209)</f>
        <v>500</v>
      </c>
      <c r="L209" s="1">
        <v>500</v>
      </c>
      <c r="O209" s="18"/>
    </row>
    <row r="210" spans="2:15" x14ac:dyDescent="0.25">
      <c r="B210" s="11" t="s">
        <v>5</v>
      </c>
      <c r="C210" s="1">
        <v>900</v>
      </c>
      <c r="D210" s="1">
        <v>1000</v>
      </c>
      <c r="E210" s="1">
        <v>1050</v>
      </c>
      <c r="F210" s="1">
        <v>1150</v>
      </c>
      <c r="G210" s="1">
        <v>1250</v>
      </c>
      <c r="H210" s="19">
        <v>0</v>
      </c>
      <c r="M210" s="19">
        <v>1400</v>
      </c>
      <c r="N210" s="2" t="s">
        <v>63</v>
      </c>
      <c r="O210" s="2"/>
    </row>
    <row r="211" spans="2:15" x14ac:dyDescent="0.25">
      <c r="B211" s="25" t="s">
        <v>56</v>
      </c>
      <c r="C211" s="12">
        <f>C210-C212</f>
        <v>500</v>
      </c>
      <c r="D211" s="12">
        <f t="shared" ref="D211" si="37">D210-D212</f>
        <v>500</v>
      </c>
      <c r="E211" s="12">
        <f t="shared" ref="E211" si="38">E210-E212</f>
        <v>550</v>
      </c>
      <c r="F211" s="12">
        <f>F210-F212</f>
        <v>600</v>
      </c>
      <c r="G211" s="12">
        <f t="shared" ref="G211" si="39">G210-G212</f>
        <v>650</v>
      </c>
      <c r="H211" s="31">
        <v>0</v>
      </c>
      <c r="N211" s="2"/>
      <c r="O211" s="2"/>
    </row>
    <row r="212" spans="2:15" x14ac:dyDescent="0.25">
      <c r="B212" s="25" t="s">
        <v>55</v>
      </c>
      <c r="C212" s="12">
        <v>400</v>
      </c>
      <c r="D212" s="12">
        <v>500</v>
      </c>
      <c r="E212" s="12">
        <v>500</v>
      </c>
      <c r="F212" s="12">
        <v>550</v>
      </c>
      <c r="G212" s="10">
        <v>600</v>
      </c>
      <c r="H212" s="24">
        <v>0</v>
      </c>
      <c r="N212" s="2"/>
      <c r="O212" s="2"/>
    </row>
    <row r="213" spans="2:15" x14ac:dyDescent="0.25">
      <c r="B213" s="13"/>
      <c r="C213" s="10"/>
      <c r="D213" s="10"/>
      <c r="E213" s="10"/>
      <c r="F213" s="10"/>
      <c r="G213" s="10"/>
      <c r="H213" s="10"/>
      <c r="N213" s="2"/>
      <c r="O213" s="2"/>
    </row>
    <row r="214" spans="2:15" x14ac:dyDescent="0.25">
      <c r="B214" s="14" t="s">
        <v>2</v>
      </c>
      <c r="C214" s="17" t="s">
        <v>46</v>
      </c>
      <c r="D214" s="17" t="s">
        <v>47</v>
      </c>
      <c r="E214" s="17" t="s">
        <v>47</v>
      </c>
      <c r="F214" s="17" t="s">
        <v>48</v>
      </c>
      <c r="G214" s="17" t="s">
        <v>49</v>
      </c>
      <c r="H214" s="17" t="s">
        <v>50</v>
      </c>
      <c r="I214" s="6"/>
      <c r="J214" s="16" t="s">
        <v>18</v>
      </c>
      <c r="K214" s="16" t="s">
        <v>24</v>
      </c>
      <c r="L214" s="16" t="s">
        <v>21</v>
      </c>
      <c r="M214" s="16" t="s">
        <v>6</v>
      </c>
      <c r="N214" s="16" t="s">
        <v>7</v>
      </c>
      <c r="O214" s="16" t="s">
        <v>15</v>
      </c>
    </row>
    <row r="215" spans="2:15" x14ac:dyDescent="0.25">
      <c r="B215" s="7" t="s">
        <v>4</v>
      </c>
      <c r="C215" s="1">
        <v>100</v>
      </c>
      <c r="D215" s="1">
        <v>100</v>
      </c>
      <c r="E215" s="19">
        <v>100</v>
      </c>
      <c r="F215" s="1">
        <v>50</v>
      </c>
      <c r="G215" s="1">
        <v>100</v>
      </c>
      <c r="H215" s="1">
        <v>50</v>
      </c>
      <c r="J215">
        <f>+SUM(C215:H215)</f>
        <v>500</v>
      </c>
      <c r="N215" s="2"/>
      <c r="O215" s="18">
        <f>+IF(K216&gt;(J215*0.9),90%,K216/J215)</f>
        <v>0.9</v>
      </c>
    </row>
    <row r="216" spans="2:15" x14ac:dyDescent="0.25">
      <c r="B216" s="7" t="s">
        <v>52</v>
      </c>
      <c r="C216" s="1">
        <v>100</v>
      </c>
      <c r="D216" s="1">
        <v>100</v>
      </c>
      <c r="E216" s="19">
        <v>100</v>
      </c>
      <c r="F216" s="1">
        <v>50</v>
      </c>
      <c r="G216" s="1">
        <v>100</v>
      </c>
      <c r="H216" s="10">
        <v>0</v>
      </c>
      <c r="K216">
        <f>+SUM(C216:H216)</f>
        <v>450</v>
      </c>
      <c r="L216">
        <v>250</v>
      </c>
      <c r="O216" s="18"/>
    </row>
    <row r="217" spans="2:15" x14ac:dyDescent="0.25">
      <c r="B217" s="11" t="s">
        <v>5</v>
      </c>
      <c r="C217" s="1">
        <v>900</v>
      </c>
      <c r="D217" s="1">
        <v>950</v>
      </c>
      <c r="E217" s="19">
        <v>1000</v>
      </c>
      <c r="F217" s="1">
        <v>1100</v>
      </c>
      <c r="G217" s="1">
        <v>1150</v>
      </c>
      <c r="H217" s="1">
        <v>1400</v>
      </c>
      <c r="M217" s="1">
        <v>1150</v>
      </c>
      <c r="N217" s="2" t="s">
        <v>10</v>
      </c>
      <c r="O217" s="2"/>
    </row>
    <row r="218" spans="2:15" x14ac:dyDescent="0.25">
      <c r="B218" s="25" t="s">
        <v>56</v>
      </c>
      <c r="C218" s="12">
        <f t="shared" ref="C218:H218" si="40">C217-C219</f>
        <v>500</v>
      </c>
      <c r="D218" s="12">
        <f t="shared" si="40"/>
        <v>450</v>
      </c>
      <c r="E218" s="12">
        <f t="shared" si="40"/>
        <v>500</v>
      </c>
      <c r="F218" s="12">
        <f t="shared" si="40"/>
        <v>550</v>
      </c>
      <c r="G218" s="12">
        <f t="shared" si="40"/>
        <v>550</v>
      </c>
      <c r="H218" s="12">
        <f t="shared" si="40"/>
        <v>750</v>
      </c>
      <c r="N218" s="2"/>
      <c r="O218" s="2"/>
    </row>
    <row r="219" spans="2:15" x14ac:dyDescent="0.25">
      <c r="B219" s="25" t="s">
        <v>55</v>
      </c>
      <c r="C219" s="12">
        <v>400</v>
      </c>
      <c r="D219" s="12">
        <v>500</v>
      </c>
      <c r="E219" s="12">
        <v>500</v>
      </c>
      <c r="F219" s="12">
        <v>550</v>
      </c>
      <c r="G219" s="10">
        <v>600</v>
      </c>
      <c r="H219" s="26">
        <v>650</v>
      </c>
      <c r="N219" s="2"/>
      <c r="O219" s="2"/>
    </row>
    <row r="221" spans="2:15" x14ac:dyDescent="0.25">
      <c r="B221" s="5" t="s">
        <v>28</v>
      </c>
      <c r="C221" s="4" t="s">
        <v>25</v>
      </c>
      <c r="D221" s="4" t="s">
        <v>26</v>
      </c>
      <c r="E221" s="4" t="s">
        <v>27</v>
      </c>
      <c r="F221" s="4" t="s">
        <v>31</v>
      </c>
      <c r="G221" s="4" t="s">
        <v>30</v>
      </c>
      <c r="H221" s="4" t="s">
        <v>32</v>
      </c>
      <c r="I221" s="21" t="s">
        <v>34</v>
      </c>
      <c r="J221" s="6"/>
    </row>
    <row r="222" spans="2:15" x14ac:dyDescent="0.25">
      <c r="B222" s="22" t="s">
        <v>47</v>
      </c>
      <c r="C222" s="2" t="s">
        <v>2</v>
      </c>
      <c r="D222" s="2" t="s">
        <v>0</v>
      </c>
      <c r="E222">
        <v>75</v>
      </c>
      <c r="F222">
        <v>1300</v>
      </c>
      <c r="G222">
        <v>1350</v>
      </c>
      <c r="H222">
        <v>1350</v>
      </c>
      <c r="I222" s="23" t="s">
        <v>8</v>
      </c>
    </row>
    <row r="223" spans="2:15" x14ac:dyDescent="0.25">
      <c r="B223" s="22" t="s">
        <v>47</v>
      </c>
      <c r="C223" s="2" t="s">
        <v>2</v>
      </c>
      <c r="D223" s="2" t="s">
        <v>1</v>
      </c>
      <c r="E223">
        <v>25</v>
      </c>
      <c r="F223">
        <v>1250</v>
      </c>
      <c r="G223">
        <v>1250</v>
      </c>
      <c r="H223">
        <v>1400</v>
      </c>
      <c r="I223" s="23" t="s">
        <v>63</v>
      </c>
      <c r="J223" s="2"/>
    </row>
    <row r="224" spans="2:15" x14ac:dyDescent="0.25">
      <c r="B224" s="22" t="s">
        <v>42</v>
      </c>
      <c r="C224" s="2" t="s">
        <v>1</v>
      </c>
      <c r="D224" s="2" t="s">
        <v>0</v>
      </c>
      <c r="E224">
        <v>25</v>
      </c>
      <c r="F224">
        <v>1350</v>
      </c>
      <c r="G224">
        <v>1350</v>
      </c>
      <c r="H224">
        <v>1350</v>
      </c>
      <c r="I224" s="23" t="s">
        <v>8</v>
      </c>
    </row>
    <row r="226" spans="2:4" x14ac:dyDescent="0.25">
      <c r="B226" s="5" t="s">
        <v>53</v>
      </c>
      <c r="C226" s="4" t="s">
        <v>27</v>
      </c>
      <c r="D226" s="4" t="s">
        <v>59</v>
      </c>
    </row>
    <row r="227" spans="2:4" x14ac:dyDescent="0.25">
      <c r="B227" s="17" t="s">
        <v>47</v>
      </c>
      <c r="C227" s="2">
        <v>0</v>
      </c>
      <c r="D227" s="27">
        <f>+(M210-M170)*E223</f>
        <v>3750</v>
      </c>
    </row>
    <row r="228" spans="2:4" x14ac:dyDescent="0.25">
      <c r="B228" s="17" t="s">
        <v>37</v>
      </c>
      <c r="C228" s="2">
        <v>0</v>
      </c>
      <c r="D228" s="27">
        <v>0</v>
      </c>
    </row>
    <row r="229" spans="2:4" x14ac:dyDescent="0.25">
      <c r="B229" s="17" t="s">
        <v>38</v>
      </c>
      <c r="C229" s="2">
        <v>0</v>
      </c>
      <c r="D229" s="27">
        <v>0</v>
      </c>
    </row>
    <row r="230" spans="2:4" x14ac:dyDescent="0.25">
      <c r="B230" s="17" t="s">
        <v>39</v>
      </c>
      <c r="C230" s="2">
        <v>0</v>
      </c>
      <c r="D230" s="27">
        <v>0</v>
      </c>
    </row>
    <row r="231" spans="2:4" x14ac:dyDescent="0.25">
      <c r="B231" s="17" t="s">
        <v>40</v>
      </c>
      <c r="C231" s="2">
        <v>0</v>
      </c>
      <c r="D231" s="27">
        <f>+(M210-M170)*C209</f>
        <v>22500</v>
      </c>
    </row>
    <row r="232" spans="2:4" x14ac:dyDescent="0.25">
      <c r="B232" s="17" t="s">
        <v>41</v>
      </c>
      <c r="C232" s="2">
        <v>0</v>
      </c>
      <c r="D232" s="27">
        <f>+(M210-M170)*D209</f>
        <v>22500</v>
      </c>
    </row>
    <row r="233" spans="2:4" x14ac:dyDescent="0.25">
      <c r="B233" s="17" t="s">
        <v>42</v>
      </c>
      <c r="C233" s="2">
        <v>25</v>
      </c>
      <c r="D233" s="27">
        <f>+(M210-M170)*(E209-E224)</f>
        <v>11250</v>
      </c>
    </row>
    <row r="234" spans="2:4" x14ac:dyDescent="0.25">
      <c r="B234" s="17" t="s">
        <v>43</v>
      </c>
      <c r="C234" s="2">
        <v>0</v>
      </c>
      <c r="D234" s="27">
        <f>+(M210-M170)*F209</f>
        <v>11250</v>
      </c>
    </row>
    <row r="235" spans="2:4" x14ac:dyDescent="0.25">
      <c r="B235" s="17" t="s">
        <v>44</v>
      </c>
      <c r="C235" s="2">
        <v>0</v>
      </c>
      <c r="D235" s="27">
        <f>+(M210-M170)*G209</f>
        <v>3750</v>
      </c>
    </row>
    <row r="236" spans="2:4" x14ac:dyDescent="0.25">
      <c r="B236" s="17" t="s">
        <v>45</v>
      </c>
      <c r="C236" s="2">
        <v>0</v>
      </c>
      <c r="D236" s="27">
        <f>+H178*H175</f>
        <v>37500</v>
      </c>
    </row>
  </sheetData>
  <pageMargins left="0.70866141732283472" right="0.70866141732283472" top="0.74803149606299213" bottom="0.74803149606299213" header="0.31496062992125984" footer="0.31496062992125984"/>
  <pageSetup paperSize="9" scale="74" fitToHeight="0" orientation="landscape" r:id="rId1"/>
  <rowBreaks count="5" manualBreakCount="5">
    <brk id="38" min="1" max="14" man="1"/>
    <brk id="76" min="1" max="14" man="1"/>
    <brk id="116" min="1" max="14" man="1"/>
    <brk id="157" min="1" max="14" man="1"/>
    <brk id="197" min="1" max="14" man="1"/>
  </rowBreaks>
  <customProperties>
    <customPr name="_pios_id" r:id="rId2"/>
  </customPropertie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2:D5"/>
  <sheetViews>
    <sheetView workbookViewId="0">
      <selection activeCell="P33" sqref="P33"/>
    </sheetView>
  </sheetViews>
  <sheetFormatPr defaultRowHeight="15" x14ac:dyDescent="0.25"/>
  <cols>
    <col min="4" max="4" width="12.42578125" bestFit="1" customWidth="1"/>
  </cols>
  <sheetData>
    <row r="2" spans="2:4" x14ac:dyDescent="0.25">
      <c r="B2" t="s">
        <v>81</v>
      </c>
      <c r="D2" t="s">
        <v>84</v>
      </c>
    </row>
    <row r="3" spans="2:4" x14ac:dyDescent="0.25">
      <c r="B3" t="s">
        <v>0</v>
      </c>
      <c r="D3" t="s">
        <v>85</v>
      </c>
    </row>
    <row r="4" spans="2:4" x14ac:dyDescent="0.25">
      <c r="B4" t="s">
        <v>1</v>
      </c>
      <c r="D4" t="s">
        <v>83</v>
      </c>
    </row>
    <row r="5" spans="2:4" x14ac:dyDescent="0.25">
      <c r="B5" t="s">
        <v>76</v>
      </c>
    </row>
  </sheetData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2</vt:i4>
      </vt:variant>
    </vt:vector>
  </HeadingPairs>
  <TitlesOfParts>
    <vt:vector size="18" baseType="lpstr">
      <vt:lpstr>Market information</vt:lpstr>
      <vt:lpstr>INPUTS</vt:lpstr>
      <vt:lpstr>I-Team1</vt:lpstr>
      <vt:lpstr>I-Team2</vt:lpstr>
      <vt:lpstr>I-Team3</vt:lpstr>
      <vt:lpstr>I-Team4</vt:lpstr>
      <vt:lpstr>Calculations</vt:lpstr>
      <vt:lpstr>R1</vt:lpstr>
      <vt:lpstr>R2</vt:lpstr>
      <vt:lpstr>R3</vt:lpstr>
      <vt:lpstr>R4</vt:lpstr>
      <vt:lpstr>R5</vt:lpstr>
      <vt:lpstr>R6</vt:lpstr>
      <vt:lpstr>Volume allocation (2)</vt:lpstr>
      <vt:lpstr>old</vt:lpstr>
      <vt:lpstr>Lists</vt:lpstr>
      <vt:lpstr>'I-Team1'!Print_Area</vt:lpstr>
      <vt:lpstr>old!Print_Area</vt:lpstr>
    </vt:vector>
  </TitlesOfParts>
  <Company>Solvay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Steijnen, Dries</dc:creator>
  <cp:lastModifiedBy>Dallet, Enguerran</cp:lastModifiedBy>
  <cp:lastPrinted>2016-10-05T16:05:53Z</cp:lastPrinted>
  <dcterms:created xsi:type="dcterms:W3CDTF">2016-09-28T07:05:18Z</dcterms:created>
  <dcterms:modified xsi:type="dcterms:W3CDTF">2016-10-07T06:03:12Z</dcterms:modified>
</cp:coreProperties>
</file>