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IL\Desktop\"/>
    </mc:Choice>
  </mc:AlternateContent>
  <bookViews>
    <workbookView xWindow="0" yWindow="0" windowWidth="24000" windowHeight="9345"/>
  </bookViews>
  <sheets>
    <sheet name="Pronostic" sheetId="1" r:id="rId1"/>
    <sheet name="RESULTATS" sheetId="2" r:id="rId2"/>
    <sheet name="Feuil1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0" i="1" l="1"/>
  <c r="C14" i="1"/>
  <c r="C21" i="1" l="1"/>
  <c r="C17" i="1"/>
  <c r="D17" i="1" s="1"/>
  <c r="C19" i="1"/>
  <c r="C20" i="1"/>
  <c r="D20" i="1" s="1"/>
  <c r="C16" i="1"/>
  <c r="H18" i="1"/>
  <c r="I18" i="1"/>
  <c r="I16" i="1"/>
  <c r="I17" i="1"/>
  <c r="J17" i="1"/>
  <c r="K17" i="1"/>
  <c r="H17" i="1"/>
  <c r="S26" i="1" s="1"/>
  <c r="H16" i="1"/>
  <c r="S17" i="1"/>
  <c r="S18" i="1"/>
  <c r="S19" i="1"/>
  <c r="S20" i="1"/>
  <c r="S21" i="1"/>
  <c r="S22" i="1"/>
  <c r="S23" i="1"/>
  <c r="U17" i="1"/>
  <c r="T19" i="1"/>
  <c r="U19" i="1"/>
  <c r="T18" i="1"/>
  <c r="U18" i="1"/>
  <c r="T17" i="1"/>
  <c r="T20" i="1"/>
  <c r="U20" i="1"/>
  <c r="T21" i="1"/>
  <c r="U21" i="1"/>
  <c r="T22" i="1"/>
  <c r="U22" i="1"/>
  <c r="T23" i="1"/>
  <c r="U23" i="1"/>
  <c r="S25" i="1"/>
  <c r="T25" i="1"/>
  <c r="U25" i="1"/>
  <c r="S27" i="1"/>
  <c r="T27" i="1"/>
  <c r="U27" i="1"/>
  <c r="S28" i="1"/>
  <c r="T28" i="1"/>
  <c r="U28" i="1"/>
  <c r="S29" i="1"/>
  <c r="T29" i="1"/>
  <c r="U29" i="1"/>
  <c r="S30" i="1"/>
  <c r="T30" i="1"/>
  <c r="U30" i="1"/>
  <c r="S32" i="1"/>
  <c r="T32" i="1"/>
  <c r="U32" i="1"/>
  <c r="S33" i="1"/>
  <c r="T33" i="1"/>
  <c r="U33" i="1"/>
  <c r="S34" i="1"/>
  <c r="T34" i="1"/>
  <c r="U34" i="1"/>
  <c r="S35" i="1"/>
  <c r="T35" i="1"/>
  <c r="U35" i="1"/>
  <c r="J18" i="1"/>
  <c r="K18" i="1"/>
  <c r="I19" i="1"/>
  <c r="J19" i="1"/>
  <c r="J16" i="1"/>
  <c r="J20" i="1"/>
  <c r="J21" i="1"/>
  <c r="K19" i="1"/>
  <c r="K20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U16" i="1"/>
  <c r="T16" i="1"/>
  <c r="S16" i="1"/>
  <c r="K16" i="1"/>
  <c r="C35" i="1"/>
  <c r="C34" i="1"/>
  <c r="C33" i="1"/>
  <c r="D33" i="1" s="1"/>
  <c r="C32" i="1"/>
  <c r="D32" i="1" s="1"/>
  <c r="C31" i="1"/>
  <c r="D31" i="1" s="1"/>
  <c r="C30" i="1"/>
  <c r="C29" i="1"/>
  <c r="D29" i="1" s="1"/>
  <c r="C28" i="1"/>
  <c r="D28" i="1" s="1"/>
  <c r="C27" i="1"/>
  <c r="C26" i="1"/>
  <c r="C25" i="1"/>
  <c r="D25" i="1" s="1"/>
  <c r="C24" i="1"/>
  <c r="D24" i="1" s="1"/>
  <c r="C23" i="1"/>
  <c r="C22" i="1"/>
  <c r="D22" i="1" s="1"/>
  <c r="C18" i="1"/>
  <c r="AA6" i="1"/>
  <c r="Y4" i="1"/>
  <c r="U26" i="1"/>
  <c r="Y2" i="1"/>
  <c r="Y7" i="1"/>
  <c r="AA7" i="1"/>
  <c r="AA8" i="1"/>
  <c r="AA9" i="1"/>
  <c r="AA5" i="1"/>
  <c r="AH6" i="1"/>
  <c r="AA4" i="1"/>
  <c r="D21" i="1"/>
  <c r="L7" i="2"/>
  <c r="I7" i="2"/>
  <c r="J7" i="2"/>
  <c r="K7" i="2"/>
  <c r="M7" i="2"/>
  <c r="N7" i="2"/>
  <c r="O7" i="2"/>
  <c r="P7" i="2"/>
  <c r="T24" i="2" a="1"/>
  <c r="U24" i="2" a="1"/>
  <c r="AH7" i="1"/>
  <c r="AH4" i="1"/>
  <c r="AH5" i="1"/>
  <c r="W23" i="2"/>
  <c r="D16" i="1"/>
  <c r="I20" i="1" s="1"/>
  <c r="AB9" i="1" l="1"/>
  <c r="L9" i="1" s="1"/>
  <c r="U22" i="2"/>
  <c r="B24" i="2" s="1"/>
  <c r="T22" i="2"/>
  <c r="AB7" i="1"/>
  <c r="AE7" i="1" s="1"/>
  <c r="O7" i="1" s="1"/>
  <c r="AB5" i="1"/>
  <c r="AC8" i="1"/>
  <c r="AC5" i="1"/>
  <c r="AD5" i="1"/>
  <c r="AD10" i="1"/>
  <c r="AG10" i="1" s="1"/>
  <c r="Q10" i="1" s="1"/>
  <c r="AD9" i="1"/>
  <c r="N9" i="1" s="1"/>
  <c r="AD7" i="1"/>
  <c r="N7" i="1" s="1"/>
  <c r="AC6" i="1"/>
  <c r="AC4" i="1"/>
  <c r="AC9" i="1"/>
  <c r="M9" i="1" s="1"/>
  <c r="AC10" i="1"/>
  <c r="M10" i="1" s="1"/>
  <c r="AC7" i="1"/>
  <c r="AE9" i="1"/>
  <c r="O9" i="1" s="1"/>
  <c r="AD4" i="1"/>
  <c r="AD8" i="1"/>
  <c r="AB4" i="1"/>
  <c r="AE4" i="1" s="1"/>
  <c r="O4" i="1" s="1"/>
  <c r="AB8" i="1"/>
  <c r="AE8" i="1" s="1"/>
  <c r="O8" i="1" s="1"/>
  <c r="AD6" i="1"/>
  <c r="AG6" i="1" s="1"/>
  <c r="Q6" i="1" s="1"/>
  <c r="AB10" i="1"/>
  <c r="U24" i="2"/>
  <c r="T20" i="2" s="1"/>
  <c r="W20" i="2" s="1"/>
  <c r="V23" i="2"/>
  <c r="D24" i="2"/>
  <c r="C24" i="2"/>
  <c r="I16" i="2"/>
  <c r="B18" i="2"/>
  <c r="I24" i="2"/>
  <c r="B23" i="2"/>
  <c r="U23" i="2"/>
  <c r="X23" i="2"/>
  <c r="T23" i="2"/>
  <c r="T24" i="2"/>
  <c r="V22" i="2"/>
  <c r="B16" i="2" s="1"/>
  <c r="H21" i="1"/>
  <c r="H30" i="1"/>
  <c r="S24" i="1"/>
  <c r="I21" i="1"/>
  <c r="T31" i="1" s="1"/>
  <c r="D30" i="1"/>
  <c r="D26" i="1"/>
  <c r="H19" i="1"/>
  <c r="H20" i="1"/>
  <c r="D34" i="1"/>
  <c r="D23" i="1"/>
  <c r="D27" i="1"/>
  <c r="D35" i="1"/>
  <c r="U31" i="1"/>
  <c r="H34" i="1"/>
  <c r="H22" i="1"/>
  <c r="D18" i="1"/>
  <c r="I22" i="1" s="1"/>
  <c r="T24" i="1"/>
  <c r="H35" i="1"/>
  <c r="H24" i="1"/>
  <c r="H25" i="1"/>
  <c r="H26" i="1"/>
  <c r="D19" i="1"/>
  <c r="H31" i="1"/>
  <c r="H23" i="1"/>
  <c r="H28" i="1"/>
  <c r="H29" i="1"/>
  <c r="H27" i="1"/>
  <c r="H32" i="1"/>
  <c r="H33" i="1"/>
  <c r="U24" i="1"/>
  <c r="T26" i="1"/>
  <c r="AB6" i="1"/>
  <c r="L8" i="1" l="1"/>
  <c r="L7" i="1"/>
  <c r="AG9" i="1"/>
  <c r="Q9" i="1" s="1"/>
  <c r="Y20" i="2"/>
  <c r="AG7" i="1"/>
  <c r="Q7" i="1" s="1"/>
  <c r="AF9" i="1"/>
  <c r="P9" i="1" s="1"/>
  <c r="AF10" i="1"/>
  <c r="P10" i="1" s="1"/>
  <c r="N10" i="1"/>
  <c r="N6" i="1"/>
  <c r="AE5" i="1"/>
  <c r="O5" i="1" s="1"/>
  <c r="L5" i="1"/>
  <c r="L4" i="1"/>
  <c r="AF5" i="1"/>
  <c r="P5" i="1" s="1"/>
  <c r="M5" i="1"/>
  <c r="M8" i="1"/>
  <c r="AF8" i="1"/>
  <c r="P8" i="1" s="1"/>
  <c r="AF4" i="1"/>
  <c r="P4" i="1" s="1"/>
  <c r="M4" i="1"/>
  <c r="AG5" i="1"/>
  <c r="Q5" i="1" s="1"/>
  <c r="N5" i="1"/>
  <c r="M6" i="1"/>
  <c r="AF6" i="1"/>
  <c r="P6" i="1" s="1"/>
  <c r="AG4" i="1"/>
  <c r="Q4" i="1" s="1"/>
  <c r="N4" i="1"/>
  <c r="AF7" i="1"/>
  <c r="P7" i="1" s="1"/>
  <c r="M7" i="1"/>
  <c r="N8" i="1"/>
  <c r="AG8" i="1"/>
  <c r="Q8" i="1" s="1"/>
  <c r="AE10" i="1"/>
  <c r="O10" i="1" s="1"/>
  <c r="L10" i="1"/>
  <c r="B19" i="2"/>
  <c r="C19" i="2" s="1"/>
  <c r="B17" i="2"/>
  <c r="N24" i="2"/>
  <c r="M24" i="2"/>
  <c r="D16" i="2"/>
  <c r="C16" i="2"/>
  <c r="C18" i="2"/>
  <c r="D18" i="2"/>
  <c r="T16" i="2"/>
  <c r="I20" i="2"/>
  <c r="C23" i="2"/>
  <c r="D23" i="2"/>
  <c r="N16" i="2"/>
  <c r="M16" i="2"/>
  <c r="S31" i="1"/>
  <c r="I27" i="1"/>
  <c r="I33" i="1"/>
  <c r="I29" i="1"/>
  <c r="I31" i="1"/>
  <c r="I26" i="1"/>
  <c r="I23" i="1"/>
  <c r="I24" i="1"/>
  <c r="I34" i="1"/>
  <c r="I25" i="1"/>
  <c r="I35" i="1"/>
  <c r="I30" i="1"/>
  <c r="I32" i="1"/>
  <c r="I28" i="1"/>
  <c r="AE6" i="1"/>
  <c r="O6" i="1" s="1"/>
  <c r="L6" i="1"/>
  <c r="D19" i="2" l="1"/>
  <c r="N20" i="2"/>
  <c r="M20" i="2"/>
  <c r="D17" i="2"/>
  <c r="C17" i="2"/>
  <c r="W16" i="2"/>
  <c r="Y16" i="2"/>
</calcChain>
</file>

<file path=xl/sharedStrings.xml><?xml version="1.0" encoding="utf-8"?>
<sst xmlns="http://schemas.openxmlformats.org/spreadsheetml/2006/main" count="69" uniqueCount="45">
  <si>
    <t xml:space="preserve"> ► Si vous êtes le seul a trouvé la combinaison Tiercé - Quarté - Quinté ordre ou désordre  ► Majoration de 200  points </t>
  </si>
  <si>
    <t>Arrivée</t>
  </si>
  <si>
    <t>Code Arrivée</t>
  </si>
  <si>
    <t>Tiercé dans l'ordre</t>
  </si>
  <si>
    <t>Quarté dans l'ordre</t>
  </si>
  <si>
    <t>Quinté dans l'ordre</t>
  </si>
  <si>
    <t>Tiercé dans le désordre</t>
  </si>
  <si>
    <t>Quarté dans le désordre</t>
  </si>
  <si>
    <t>Quinté dans le désordre</t>
  </si>
  <si>
    <t xml:space="preserve">                                                     RESULTAT DES POINTS OBTENUS POUR LE CHALLENGE ►►</t>
  </si>
  <si>
    <t>ORDRE</t>
  </si>
  <si>
    <t>DESORDRE</t>
  </si>
  <si>
    <t>*4/5</t>
  </si>
  <si>
    <t xml:space="preserve"> </t>
  </si>
  <si>
    <t>PRONOSTIQUES</t>
  </si>
  <si>
    <t>R</t>
  </si>
  <si>
    <t>TC 3</t>
  </si>
  <si>
    <t>QU4</t>
  </si>
  <si>
    <t>QT5</t>
  </si>
  <si>
    <t>TC3</t>
  </si>
  <si>
    <t>Code Tiercé Ordre</t>
  </si>
  <si>
    <t>Codes Jeux</t>
  </si>
  <si>
    <t xml:space="preserve">LES PRONOSTICS DE LA PRESSE </t>
  </si>
  <si>
    <t>Code Quarté Ordre</t>
  </si>
  <si>
    <t xml:space="preserve">France Antilles ( la rédaction) : 16 3 8 2 11 12 17 15 </t>
  </si>
  <si>
    <t>Saisir le nombre de partant</t>
  </si>
  <si>
    <t>Déclaration Non Partant</t>
  </si>
  <si>
    <t>Non Partant</t>
  </si>
  <si>
    <t xml:space="preserve">  </t>
  </si>
  <si>
    <t>Déclaration de non partant</t>
  </si>
  <si>
    <t>Lorsque un non partant et signalé</t>
  </si>
  <si>
    <t xml:space="preserve">ci-dessus , si il est saisie dans la zone </t>
  </si>
  <si>
    <t>son format change signant une erreur</t>
  </si>
  <si>
    <t>car ça fausse en insèrant une ligne</t>
  </si>
  <si>
    <t xml:space="preserve">Il faut copier une ligne   </t>
  </si>
  <si>
    <t>Nbre joueurs</t>
  </si>
  <si>
    <t>N°20</t>
  </si>
  <si>
    <t>Synthese</t>
  </si>
  <si>
    <t xml:space="preserve">ARRIVEE </t>
  </si>
  <si>
    <t>MON PRONOSTIC</t>
  </si>
  <si>
    <t>Phiphi si tu rajoutes des noms</t>
  </si>
  <si>
    <t xml:space="preserve">Merci de le faire ► en remplaçant un qui ne post plus  </t>
  </si>
  <si>
    <t>NOM</t>
  </si>
  <si>
    <t>Bon ce que je voudrais , c que dans la cellule 4/5 , il me rajoute 20 points pour le résultat  trouvé de 4 chevaux sur les 8 sans prendre en compte le quarté qui ici est ► 1 2 3 4</t>
  </si>
  <si>
    <t>Comme ici mais automatisé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</si>
</sst>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Chevaux&quot;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Frutiger Light"/>
      <family val="2"/>
    </font>
    <font>
      <sz val="10"/>
      <name val="Frutiger Light"/>
      <family val="2"/>
    </font>
    <font>
      <sz val="10"/>
      <color indexed="9"/>
      <name val="Arial"/>
      <family val="2"/>
    </font>
    <font>
      <b/>
      <sz val="7"/>
      <color indexed="9"/>
      <name val="Arial"/>
      <family val="2"/>
    </font>
    <font>
      <b/>
      <sz val="8"/>
      <color indexed="9"/>
      <name val="Century"/>
      <family val="1"/>
    </font>
    <font>
      <b/>
      <sz val="8"/>
      <name val="Arial"/>
      <family val="2"/>
    </font>
    <font>
      <b/>
      <sz val="10"/>
      <color indexed="63"/>
      <name val="Arial"/>
      <family val="2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2"/>
      <color rgb="FFB22222"/>
      <name val="Arial"/>
      <family val="2"/>
    </font>
    <font>
      <sz val="14"/>
      <color rgb="FF000000"/>
      <name val="Arial"/>
      <family val="2"/>
    </font>
    <font>
      <sz val="12"/>
      <color rgb="FF0000FF"/>
      <name val="Arial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rgb="FFC0504D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6BA9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99FF33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thin">
        <color theme="7" tint="-0.499984740745262"/>
      </bottom>
      <diagonal/>
    </border>
    <border>
      <left style="medium">
        <color theme="7" tint="-0.499984740745262"/>
      </left>
      <right style="thin">
        <color theme="7" tint="-0.499984740745262"/>
      </right>
      <top style="thin">
        <color theme="7" tint="-0.499984740745262"/>
      </top>
      <bottom style="thin">
        <color theme="7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7" tint="-0.499984740745262"/>
      </left>
      <right/>
      <top style="thin">
        <color theme="7" tint="-0.499984740745262"/>
      </top>
      <bottom style="thin">
        <color theme="7" tint="-0.49998474074526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7" tint="-0.499984740745262"/>
      </left>
      <right style="thin">
        <color theme="7" tint="-0.499984740745262"/>
      </right>
      <top/>
      <bottom style="thin">
        <color theme="7" tint="-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7" tint="-0.499984740745262"/>
      </left>
      <right style="thin">
        <color theme="7" tint="-0.499984740745262"/>
      </right>
      <top/>
      <bottom style="thin">
        <color theme="7" tint="-0.499984740745262"/>
      </bottom>
      <diagonal/>
    </border>
    <border>
      <left/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</cellStyleXfs>
  <cellXfs count="128">
    <xf numFmtId="0" fontId="0" fillId="0" borderId="0" xfId="0"/>
    <xf numFmtId="0" fontId="0" fillId="3" borderId="4" xfId="0" applyFill="1" applyBorder="1" applyAlignment="1">
      <alignment horizontal="center"/>
    </xf>
    <xf numFmtId="0" fontId="0" fillId="0" borderId="0" xfId="0" applyBorder="1"/>
    <xf numFmtId="0" fontId="0" fillId="3" borderId="2" xfId="0" applyFill="1" applyBorder="1" applyAlignment="1"/>
    <xf numFmtId="0" fontId="0" fillId="3" borderId="3" xfId="0" applyFill="1" applyBorder="1" applyAlignment="1"/>
    <xf numFmtId="0" fontId="3" fillId="0" borderId="0" xfId="2"/>
    <xf numFmtId="0" fontId="5" fillId="5" borderId="1" xfId="2" applyFont="1" applyFill="1" applyBorder="1" applyAlignment="1" applyProtection="1">
      <alignment horizontal="center"/>
      <protection locked="0"/>
    </xf>
    <xf numFmtId="0" fontId="3" fillId="0" borderId="0" xfId="2" applyAlignment="1">
      <alignment horizontal="right"/>
    </xf>
    <xf numFmtId="0" fontId="3" fillId="0" borderId="0" xfId="3"/>
    <xf numFmtId="0" fontId="6" fillId="6" borderId="1" xfId="2" applyFont="1" applyFill="1" applyBorder="1" applyAlignment="1" applyProtection="1">
      <alignment horizontal="center"/>
      <protection locked="0"/>
    </xf>
    <xf numFmtId="0" fontId="3" fillId="0" borderId="0" xfId="2" applyAlignment="1">
      <alignment horizontal="center"/>
    </xf>
    <xf numFmtId="0" fontId="3" fillId="0" borderId="0" xfId="3" applyFont="1"/>
    <xf numFmtId="0" fontId="3" fillId="7" borderId="0" xfId="2" applyFill="1" applyBorder="1"/>
    <xf numFmtId="0" fontId="6" fillId="7" borderId="0" xfId="2" quotePrefix="1" applyFont="1" applyFill="1" applyBorder="1"/>
    <xf numFmtId="0" fontId="3" fillId="7" borderId="0" xfId="2" applyFill="1"/>
    <xf numFmtId="0" fontId="7" fillId="0" borderId="0" xfId="2" quotePrefix="1" applyFont="1" applyFill="1" applyBorder="1" applyAlignment="1">
      <alignment horizontal="center"/>
    </xf>
    <xf numFmtId="0" fontId="7" fillId="0" borderId="0" xfId="2" applyFont="1" applyFill="1"/>
    <xf numFmtId="0" fontId="8" fillId="0" borderId="0" xfId="2" applyFont="1" applyFill="1" applyBorder="1" applyAlignment="1">
      <alignment horizontal="center" vertical="center"/>
    </xf>
    <xf numFmtId="0" fontId="9" fillId="0" borderId="0" xfId="2" quotePrefix="1" applyFont="1" applyFill="1" applyBorder="1" applyAlignment="1">
      <alignment horizontal="center"/>
    </xf>
    <xf numFmtId="0" fontId="0" fillId="0" borderId="0" xfId="0" applyProtection="1"/>
    <xf numFmtId="0" fontId="10" fillId="8" borderId="7" xfId="0" applyFont="1" applyFill="1" applyBorder="1" applyAlignment="1" applyProtection="1">
      <alignment horizontal="center" vertical="center" wrapText="1"/>
    </xf>
    <xf numFmtId="0" fontId="10" fillId="6" borderId="7" xfId="0" applyFont="1" applyFill="1" applyBorder="1" applyAlignment="1" applyProtection="1">
      <alignment horizontal="center" vertical="center" wrapText="1"/>
    </xf>
    <xf numFmtId="0" fontId="0" fillId="0" borderId="0" xfId="0" applyBorder="1" applyProtection="1"/>
    <xf numFmtId="0" fontId="3" fillId="0" borderId="13" xfId="0" applyFont="1" applyFill="1" applyBorder="1" applyAlignment="1" applyProtection="1">
      <alignment horizontal="center"/>
    </xf>
    <xf numFmtId="0" fontId="0" fillId="8" borderId="7" xfId="0" applyFill="1" applyBorder="1" applyProtection="1"/>
    <xf numFmtId="0" fontId="0" fillId="6" borderId="7" xfId="0" applyFill="1" applyBorder="1" applyProtection="1"/>
    <xf numFmtId="0" fontId="12" fillId="0" borderId="5" xfId="0" applyFont="1" applyFill="1" applyBorder="1" applyAlignment="1" applyProtection="1">
      <alignment horizontal="center"/>
    </xf>
    <xf numFmtId="0" fontId="11" fillId="10" borderId="14" xfId="0" applyFont="1" applyFill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4" fillId="0" borderId="13" xfId="0" applyFont="1" applyBorder="1" applyAlignment="1" applyProtection="1">
      <alignment horizontal="center"/>
    </xf>
    <xf numFmtId="0" fontId="3" fillId="0" borderId="13" xfId="0" applyFont="1" applyBorder="1" applyAlignment="1" applyProtection="1">
      <alignment horizontal="center"/>
    </xf>
    <xf numFmtId="0" fontId="4" fillId="0" borderId="12" xfId="0" applyFont="1" applyBorder="1" applyAlignment="1" applyProtection="1">
      <alignment horizontal="center" vertical="center"/>
    </xf>
    <xf numFmtId="0" fontId="14" fillId="0" borderId="0" xfId="0" applyFont="1"/>
    <xf numFmtId="0" fontId="15" fillId="0" borderId="0" xfId="0" applyFont="1"/>
    <xf numFmtId="0" fontId="16" fillId="0" borderId="0" xfId="0" applyFont="1"/>
    <xf numFmtId="0" fontId="13" fillId="0" borderId="0" xfId="0" applyFont="1" applyAlignment="1">
      <alignment horizontal="center"/>
    </xf>
    <xf numFmtId="0" fontId="13" fillId="0" borderId="0" xfId="0" applyFont="1" applyFill="1" applyAlignment="1">
      <alignment horizontal="center"/>
    </xf>
    <xf numFmtId="9" fontId="0" fillId="0" borderId="0" xfId="1" applyFont="1" applyAlignment="1">
      <alignment horizontal="center"/>
    </xf>
    <xf numFmtId="0" fontId="20" fillId="0" borderId="16" xfId="0" applyFont="1" applyBorder="1" applyAlignment="1">
      <alignment horizontal="center"/>
    </xf>
    <xf numFmtId="0" fontId="20" fillId="0" borderId="15" xfId="0" applyFont="1" applyBorder="1"/>
    <xf numFmtId="0" fontId="20" fillId="2" borderId="15" xfId="0" applyFont="1" applyFill="1" applyBorder="1" applyAlignment="1">
      <alignment horizontal="center"/>
    </xf>
    <xf numFmtId="0" fontId="3" fillId="0" borderId="17" xfId="0" applyFont="1" applyBorder="1" applyAlignment="1" applyProtection="1">
      <alignment horizontal="center"/>
    </xf>
    <xf numFmtId="0" fontId="19" fillId="11" borderId="18" xfId="0" applyFont="1" applyFill="1" applyBorder="1" applyAlignment="1">
      <alignment horizontal="center"/>
    </xf>
    <xf numFmtId="0" fontId="17" fillId="12" borderId="20" xfId="0" applyFont="1" applyFill="1" applyBorder="1" applyAlignment="1">
      <alignment horizontal="center"/>
    </xf>
    <xf numFmtId="0" fontId="17" fillId="11" borderId="20" xfId="0" applyFont="1" applyFill="1" applyBorder="1" applyAlignment="1">
      <alignment horizontal="center"/>
    </xf>
    <xf numFmtId="0" fontId="22" fillId="12" borderId="0" xfId="0" applyFont="1" applyFill="1" applyBorder="1" applyAlignment="1">
      <alignment horizontal="center"/>
    </xf>
    <xf numFmtId="0" fontId="18" fillId="6" borderId="21" xfId="0" applyFont="1" applyFill="1" applyBorder="1" applyAlignment="1" applyProtection="1">
      <alignment horizontal="center"/>
    </xf>
    <xf numFmtId="0" fontId="17" fillId="13" borderId="0" xfId="0" applyFont="1" applyFill="1" applyBorder="1" applyAlignment="1">
      <alignment horizontal="center"/>
    </xf>
    <xf numFmtId="0" fontId="0" fillId="14" borderId="21" xfId="0" applyFill="1" applyBorder="1" applyAlignment="1" applyProtection="1">
      <alignment horizontal="center"/>
    </xf>
    <xf numFmtId="16" fontId="21" fillId="13" borderId="24" xfId="0" applyNumberFormat="1" applyFont="1" applyFill="1" applyBorder="1" applyAlignment="1">
      <alignment horizontal="center"/>
    </xf>
    <xf numFmtId="0" fontId="17" fillId="12" borderId="25" xfId="0" applyFont="1" applyFill="1" applyBorder="1" applyAlignment="1">
      <alignment horizontal="center"/>
    </xf>
    <xf numFmtId="0" fontId="18" fillId="0" borderId="20" xfId="0" applyFont="1" applyBorder="1"/>
    <xf numFmtId="0" fontId="0" fillId="4" borderId="19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15" borderId="13" xfId="0" applyFill="1" applyBorder="1"/>
    <xf numFmtId="0" fontId="18" fillId="8" borderId="27" xfId="0" applyFont="1" applyFill="1" applyBorder="1" applyAlignment="1" applyProtection="1">
      <alignment horizontal="center"/>
    </xf>
    <xf numFmtId="0" fontId="18" fillId="6" borderId="27" xfId="0" applyFont="1" applyFill="1" applyBorder="1" applyAlignment="1" applyProtection="1">
      <alignment horizontal="center"/>
    </xf>
    <xf numFmtId="0" fontId="18" fillId="8" borderId="1" xfId="0" applyFont="1" applyFill="1" applyBorder="1" applyAlignment="1" applyProtection="1">
      <alignment horizontal="center"/>
    </xf>
    <xf numFmtId="9" fontId="24" fillId="0" borderId="0" xfId="1" applyFont="1" applyAlignment="1">
      <alignment horizontal="center"/>
    </xf>
    <xf numFmtId="9" fontId="25" fillId="0" borderId="0" xfId="1" applyFont="1" applyAlignment="1">
      <alignment horizontal="center"/>
    </xf>
    <xf numFmtId="0" fontId="23" fillId="0" borderId="0" xfId="0" applyFont="1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23" fillId="0" borderId="35" xfId="0" applyFont="1" applyBorder="1"/>
    <xf numFmtId="0" fontId="23" fillId="0" borderId="36" xfId="0" applyFont="1" applyBorder="1" applyAlignment="1">
      <alignment horizontal="center"/>
    </xf>
    <xf numFmtId="0" fontId="23" fillId="0" borderId="31" xfId="0" applyFont="1" applyBorder="1" applyAlignment="1">
      <alignment horizontal="center"/>
    </xf>
    <xf numFmtId="0" fontId="0" fillId="0" borderId="33" xfId="0" applyBorder="1"/>
    <xf numFmtId="0" fontId="0" fillId="16" borderId="29" xfId="0" applyFill="1" applyBorder="1"/>
    <xf numFmtId="0" fontId="0" fillId="16" borderId="30" xfId="0" applyFill="1" applyBorder="1"/>
    <xf numFmtId="0" fontId="26" fillId="11" borderId="35" xfId="0" applyFont="1" applyFill="1" applyBorder="1" applyAlignment="1">
      <alignment horizontal="center"/>
    </xf>
    <xf numFmtId="0" fontId="26" fillId="11" borderId="0" xfId="0" applyFont="1" applyFill="1" applyBorder="1" applyAlignment="1">
      <alignment horizontal="center"/>
    </xf>
    <xf numFmtId="0" fontId="26" fillId="11" borderId="3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11" borderId="5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28" xfId="0" applyFill="1" applyBorder="1" applyAlignment="1">
      <alignment horizontal="center"/>
    </xf>
    <xf numFmtId="0" fontId="0" fillId="11" borderId="29" xfId="0" applyFill="1" applyBorder="1" applyAlignment="1">
      <alignment horizontal="center"/>
    </xf>
    <xf numFmtId="0" fontId="0" fillId="11" borderId="30" xfId="0" applyFill="1" applyBorder="1" applyAlignment="1">
      <alignment horizontal="center"/>
    </xf>
    <xf numFmtId="0" fontId="28" fillId="17" borderId="35" xfId="0" applyFont="1" applyFill="1" applyBorder="1" applyAlignment="1">
      <alignment horizontal="center"/>
    </xf>
    <xf numFmtId="0" fontId="28" fillId="17" borderId="0" xfId="0" applyFont="1" applyFill="1" applyBorder="1" applyAlignment="1">
      <alignment horizontal="center"/>
    </xf>
    <xf numFmtId="0" fontId="28" fillId="17" borderId="36" xfId="0" applyFont="1" applyFill="1" applyBorder="1" applyAlignment="1">
      <alignment horizontal="center"/>
    </xf>
    <xf numFmtId="0" fontId="28" fillId="17" borderId="37" xfId="0" applyFont="1" applyFill="1" applyBorder="1" applyAlignment="1">
      <alignment horizontal="center"/>
    </xf>
    <xf numFmtId="0" fontId="28" fillId="17" borderId="38" xfId="0" applyFont="1" applyFill="1" applyBorder="1" applyAlignment="1">
      <alignment horizontal="center"/>
    </xf>
    <xf numFmtId="0" fontId="28" fillId="17" borderId="39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26" fillId="11" borderId="10" xfId="0" applyFont="1" applyFill="1" applyBorder="1" applyAlignment="1" applyProtection="1">
      <alignment horizontal="center"/>
    </xf>
    <xf numFmtId="0" fontId="26" fillId="11" borderId="11" xfId="0" applyFont="1" applyFill="1" applyBorder="1" applyAlignment="1" applyProtection="1">
      <alignment horizontal="center"/>
    </xf>
    <xf numFmtId="0" fontId="26" fillId="11" borderId="8" xfId="0" applyFont="1" applyFill="1" applyBorder="1" applyAlignment="1" applyProtection="1">
      <alignment horizontal="center"/>
    </xf>
    <xf numFmtId="0" fontId="4" fillId="7" borderId="10" xfId="0" applyFont="1" applyFill="1" applyBorder="1" applyAlignment="1" applyProtection="1">
      <alignment horizontal="center" vertical="center"/>
    </xf>
    <xf numFmtId="0" fontId="4" fillId="7" borderId="11" xfId="0" applyFont="1" applyFill="1" applyBorder="1" applyAlignment="1" applyProtection="1">
      <alignment horizontal="center" vertical="center"/>
    </xf>
    <xf numFmtId="0" fontId="4" fillId="7" borderId="8" xfId="0" applyFont="1" applyFill="1" applyBorder="1" applyAlignment="1" applyProtection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</xf>
    <xf numFmtId="0" fontId="4" fillId="7" borderId="0" xfId="0" applyFont="1" applyFill="1" applyBorder="1" applyAlignment="1" applyProtection="1">
      <alignment horizontal="center" vertical="center"/>
    </xf>
    <xf numFmtId="0" fontId="4" fillId="7" borderId="9" xfId="0" applyFont="1" applyFill="1" applyBorder="1" applyAlignment="1" applyProtection="1">
      <alignment horizontal="center" vertical="center"/>
    </xf>
    <xf numFmtId="0" fontId="17" fillId="11" borderId="22" xfId="0" applyFont="1" applyFill="1" applyBorder="1" applyAlignment="1">
      <alignment horizontal="center"/>
    </xf>
    <xf numFmtId="0" fontId="17" fillId="11" borderId="23" xfId="0" applyFont="1" applyFill="1" applyBorder="1" applyAlignment="1">
      <alignment horizontal="center"/>
    </xf>
    <xf numFmtId="0" fontId="17" fillId="12" borderId="23" xfId="0" applyFont="1" applyFill="1" applyBorder="1" applyAlignment="1">
      <alignment horizontal="center"/>
    </xf>
    <xf numFmtId="0" fontId="26" fillId="16" borderId="10" xfId="0" applyFont="1" applyFill="1" applyBorder="1" applyAlignment="1">
      <alignment horizontal="center"/>
    </xf>
    <xf numFmtId="0" fontId="26" fillId="16" borderId="11" xfId="0" applyFont="1" applyFill="1" applyBorder="1" applyAlignment="1">
      <alignment horizontal="center"/>
    </xf>
    <xf numFmtId="0" fontId="26" fillId="16" borderId="8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9" borderId="10" xfId="0" applyFont="1" applyFill="1" applyBorder="1" applyAlignment="1" applyProtection="1">
      <alignment horizontal="center" vertical="center" wrapText="1"/>
    </xf>
    <xf numFmtId="0" fontId="4" fillId="9" borderId="11" xfId="0" applyFont="1" applyFill="1" applyBorder="1" applyAlignment="1" applyProtection="1">
      <alignment horizontal="center" vertical="center" wrapText="1"/>
    </xf>
    <xf numFmtId="0" fontId="4" fillId="9" borderId="8" xfId="0" applyFont="1" applyFill="1" applyBorder="1" applyAlignment="1" applyProtection="1">
      <alignment horizontal="center" vertical="center" wrapText="1"/>
    </xf>
    <xf numFmtId="0" fontId="4" fillId="9" borderId="5" xfId="0" applyFont="1" applyFill="1" applyBorder="1" applyAlignment="1" applyProtection="1">
      <alignment horizontal="center" vertical="center" wrapText="1"/>
    </xf>
    <xf numFmtId="0" fontId="4" fillId="9" borderId="0" xfId="0" applyFont="1" applyFill="1" applyBorder="1" applyAlignment="1" applyProtection="1">
      <alignment horizontal="center" vertical="center" wrapText="1"/>
    </xf>
    <xf numFmtId="0" fontId="4" fillId="9" borderId="9" xfId="0" applyFont="1" applyFill="1" applyBorder="1" applyAlignment="1" applyProtection="1">
      <alignment horizontal="center" vertical="center" wrapText="1"/>
    </xf>
    <xf numFmtId="0" fontId="27" fillId="11" borderId="40" xfId="0" applyFont="1" applyFill="1" applyBorder="1" applyAlignment="1">
      <alignment horizontal="center"/>
    </xf>
    <xf numFmtId="0" fontId="27" fillId="11" borderId="41" xfId="0" applyFont="1" applyFill="1" applyBorder="1" applyAlignment="1">
      <alignment horizontal="center"/>
    </xf>
    <xf numFmtId="0" fontId="27" fillId="11" borderId="42" xfId="0" applyFont="1" applyFill="1" applyBorder="1" applyAlignment="1">
      <alignment horizontal="center"/>
    </xf>
    <xf numFmtId="0" fontId="26" fillId="11" borderId="32" xfId="0" applyFont="1" applyFill="1" applyBorder="1" applyAlignment="1">
      <alignment horizontal="center"/>
    </xf>
    <xf numFmtId="0" fontId="26" fillId="11" borderId="33" xfId="0" applyFont="1" applyFill="1" applyBorder="1" applyAlignment="1">
      <alignment horizontal="center"/>
    </xf>
    <xf numFmtId="0" fontId="26" fillId="11" borderId="34" xfId="0" applyFont="1" applyFill="1" applyBorder="1" applyAlignment="1">
      <alignment horizontal="center"/>
    </xf>
    <xf numFmtId="0" fontId="2" fillId="18" borderId="28" xfId="0" applyFont="1" applyFill="1" applyBorder="1" applyAlignment="1">
      <alignment horizontal="center"/>
    </xf>
    <xf numFmtId="0" fontId="2" fillId="18" borderId="30" xfId="0" applyFont="1" applyFill="1" applyBorder="1" applyAlignment="1">
      <alignment horizontal="center"/>
    </xf>
    <xf numFmtId="164" fontId="3" fillId="7" borderId="0" xfId="2" applyNumberFormat="1" applyFill="1" applyBorder="1" applyAlignment="1">
      <alignment horizontal="left"/>
    </xf>
    <xf numFmtId="0" fontId="4" fillId="0" borderId="6" xfId="2" applyFont="1" applyBorder="1" applyAlignment="1">
      <alignment horizontal="center"/>
    </xf>
    <xf numFmtId="0" fontId="20" fillId="0" borderId="0" xfId="0" applyFont="1" applyFill="1" applyBorder="1" applyAlignment="1">
      <alignment horizontal="center"/>
    </xf>
  </cellXfs>
  <cellStyles count="4">
    <cellStyle name="Normal" xfId="0" builtinId="0"/>
    <cellStyle name="Normal 2" xfId="2"/>
    <cellStyle name="Normal_DETECTEURPRONOS_TROTrep" xfId="3"/>
    <cellStyle name="Pourcentage" xfId="1" builtinId="5"/>
  </cellStyles>
  <dxfs count="39">
    <dxf>
      <fill>
        <patternFill>
          <bgColor indexed="11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rgb="FF92D050"/>
        </patternFill>
      </fill>
    </dxf>
    <dxf>
      <font>
        <b/>
        <i val="0"/>
        <strike/>
        <color auto="1"/>
      </font>
      <fill>
        <patternFill patternType="lightGrid">
          <fgColor theme="0"/>
          <bgColor rgb="FFC00000"/>
        </patternFill>
      </fill>
    </dxf>
    <dxf>
      <font>
        <b/>
        <i val="0"/>
        <strike val="0"/>
        <color rgb="FFFF0000"/>
      </font>
      <fill>
        <patternFill patternType="lightHorizontal">
          <f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FF0000"/>
      </font>
      <fill>
        <patternFill patternType="lightHorizontal">
          <fgColor theme="0" tint="-0.34998626667073579"/>
        </patternFill>
      </fill>
    </dxf>
    <dxf>
      <font>
        <b/>
        <i val="0"/>
        <color rgb="FFFF0000"/>
      </font>
      <fill>
        <patternFill patternType="lightHorizontal">
          <fgColor theme="0" tint="-0.34998626667073579"/>
        </patternFill>
      </fill>
    </dxf>
    <dxf>
      <font>
        <b/>
        <i val="0"/>
        <color rgb="FFFF0000"/>
      </font>
      <fill>
        <patternFill patternType="lightHorizontal">
          <fgColor theme="0" tint="-0.34998626667073579"/>
        </patternFill>
      </fill>
    </dxf>
    <dxf>
      <font>
        <b/>
        <i val="0"/>
        <strike val="0"/>
        <color rgb="FFFF0000"/>
      </font>
      <fill>
        <patternFill patternType="lightHorizontal">
          <f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FF0000"/>
      </font>
      <fill>
        <patternFill patternType="lightHorizontal">
          <fgColor theme="0" tint="-0.34998626667073579"/>
        </patternFill>
      </fill>
    </dxf>
    <dxf>
      <font>
        <b/>
        <i val="0"/>
        <color rgb="FFFF0000"/>
      </font>
      <fill>
        <patternFill patternType="lightHorizontal">
          <fgColor theme="0" tint="-0.34998626667073579"/>
        </patternFill>
      </fill>
    </dxf>
    <dxf>
      <font>
        <b/>
        <i val="0"/>
        <color rgb="FFFF0000"/>
      </font>
      <fill>
        <patternFill patternType="lightHorizontal">
          <fgColor theme="0" tint="-0.34998626667073579"/>
        </patternFill>
      </fill>
    </dxf>
    <dxf>
      <font>
        <b/>
        <i val="0"/>
        <color rgb="FFFF0000"/>
      </font>
      <fill>
        <patternFill patternType="lightHorizontal">
          <fgColor theme="1"/>
          <bgColor auto="1"/>
        </patternFill>
      </fill>
    </dxf>
    <dxf>
      <fill>
        <patternFill>
          <bgColor rgb="FF92D050"/>
        </patternFill>
      </fill>
    </dxf>
    <dxf>
      <font>
        <b/>
        <i val="0"/>
        <strike/>
        <color auto="1"/>
      </font>
      <fill>
        <patternFill patternType="lightGrid">
          <fgColor theme="0"/>
          <bgColor rgb="FFC00000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indexed="15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1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b/>
        <i val="0"/>
        <color theme="0"/>
      </font>
      <fill>
        <patternFill patternType="lightGrid">
          <bgColor rgb="FFFF0000"/>
        </patternFill>
      </fill>
    </dxf>
    <dxf>
      <font>
        <b/>
        <i val="0"/>
        <color theme="1"/>
      </font>
      <fill>
        <patternFill>
          <bgColor rgb="FFFFCC66"/>
        </patternFill>
      </fill>
    </dxf>
    <dxf>
      <font>
        <b/>
        <i val="0"/>
        <color theme="1"/>
      </font>
      <fill>
        <patternFill>
          <bgColor rgb="FFFFCC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indexed="47"/>
        </patternFill>
      </fill>
    </dxf>
    <dxf>
      <fill>
        <patternFill>
          <bgColor indexed="1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47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colors>
    <mruColors>
      <color rgb="FF99FF33"/>
      <color rgb="FF008000"/>
      <color rgb="FF01FF74"/>
      <color rgb="FFFF9900"/>
      <color rgb="FFFFCC66"/>
      <color rgb="FFFFCC00"/>
      <color rgb="FF66FF33"/>
      <color rgb="FF003300"/>
      <color rgb="FF004C22"/>
      <color rgb="FF00823B"/>
    </mruColors>
  </colors>
  <extLst>
    <ext xmlns:x14="http://schemas.microsoft.com/office/spreadsheetml/2009/9/main" uri="{46F421CA-312F-682f-3DD2-61675219B42D}">
      <x14:dxfs count="1">
        <dxf>
          <font>
            <b/>
            <i val="0"/>
            <color theme="0"/>
          </font>
          <fill>
            <patternFill>
              <bgColor theme="4" tint="-0.2499465926084170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.png"/><Relationship Id="rId3" Type="http://schemas.openxmlformats.org/officeDocument/2006/relationships/image" Target="../media/image11.png"/><Relationship Id="rId7" Type="http://schemas.openxmlformats.org/officeDocument/2006/relationships/image" Target="../media/image15.pn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10" Type="http://schemas.openxmlformats.org/officeDocument/2006/relationships/image" Target="../media/image17.jpeg"/><Relationship Id="rId4" Type="http://schemas.openxmlformats.org/officeDocument/2006/relationships/image" Target="../media/image12.png"/><Relationship Id="rId9" Type="http://schemas.openxmlformats.org/officeDocument/2006/relationships/hyperlink" Target="http://www.pmu.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0</xdr:colOff>
      <xdr:row>3</xdr:row>
      <xdr:rowOff>0</xdr:rowOff>
    </xdr:from>
    <xdr:to>
      <xdr:col>36</xdr:col>
      <xdr:colOff>9525</xdr:colOff>
      <xdr:row>3</xdr:row>
      <xdr:rowOff>9525</xdr:rowOff>
    </xdr:to>
    <xdr:pic>
      <xdr:nvPicPr>
        <xdr:cNvPr id="1025" name="imgTa_8503925297206729722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16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77850" y="69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19050</xdr:colOff>
      <xdr:row>3</xdr:row>
      <xdr:rowOff>0</xdr:rowOff>
    </xdr:from>
    <xdr:to>
      <xdr:col>36</xdr:col>
      <xdr:colOff>28575</xdr:colOff>
      <xdr:row>3</xdr:row>
      <xdr:rowOff>9525</xdr:rowOff>
    </xdr:to>
    <xdr:pic>
      <xdr:nvPicPr>
        <xdr:cNvPr id="1026" name="Picture 2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296900" y="69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38100</xdr:colOff>
      <xdr:row>3</xdr:row>
      <xdr:rowOff>0</xdr:rowOff>
    </xdr:from>
    <xdr:to>
      <xdr:col>36</xdr:col>
      <xdr:colOff>47625</xdr:colOff>
      <xdr:row>3</xdr:row>
      <xdr:rowOff>9525</xdr:rowOff>
    </xdr:to>
    <xdr:pic>
      <xdr:nvPicPr>
        <xdr:cNvPr id="1027" name="imgTa_9144238141581309748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15950" y="69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57150</xdr:colOff>
      <xdr:row>3</xdr:row>
      <xdr:rowOff>0</xdr:rowOff>
    </xdr:from>
    <xdr:to>
      <xdr:col>36</xdr:col>
      <xdr:colOff>66675</xdr:colOff>
      <xdr:row>3</xdr:row>
      <xdr:rowOff>9525</xdr:rowOff>
    </xdr:to>
    <xdr:pic>
      <xdr:nvPicPr>
        <xdr:cNvPr id="1028" name="Picture 4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35000" y="69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76200</xdr:colOff>
      <xdr:row>3</xdr:row>
      <xdr:rowOff>0</xdr:rowOff>
    </xdr:from>
    <xdr:to>
      <xdr:col>36</xdr:col>
      <xdr:colOff>85725</xdr:colOff>
      <xdr:row>3</xdr:row>
      <xdr:rowOff>9525</xdr:rowOff>
    </xdr:to>
    <xdr:pic>
      <xdr:nvPicPr>
        <xdr:cNvPr id="1029" name="Picture 5" descr="http://ib.adnxs.com/seg?add=:NaN&amp;t=2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54050" y="69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95250</xdr:colOff>
      <xdr:row>3</xdr:row>
      <xdr:rowOff>0</xdr:rowOff>
    </xdr:from>
    <xdr:to>
      <xdr:col>36</xdr:col>
      <xdr:colOff>104775</xdr:colOff>
      <xdr:row>3</xdr:row>
      <xdr:rowOff>9525</xdr:rowOff>
    </xdr:to>
    <xdr:pic>
      <xdr:nvPicPr>
        <xdr:cNvPr id="1030" name="imx_8503925297206729722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3.86&amp;glt=60&amp;it=1449392423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73100" y="69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114300</xdr:colOff>
      <xdr:row>3</xdr:row>
      <xdr:rowOff>0</xdr:rowOff>
    </xdr:from>
    <xdr:to>
      <xdr:col>36</xdr:col>
      <xdr:colOff>123825</xdr:colOff>
      <xdr:row>3</xdr:row>
      <xdr:rowOff>9525</xdr:rowOff>
    </xdr:to>
    <xdr:pic>
      <xdr:nvPicPr>
        <xdr:cNvPr id="1031" name="imx_9144238141581309748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0.00&amp;glt=60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92150" y="69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0</xdr:colOff>
      <xdr:row>9</xdr:row>
      <xdr:rowOff>0</xdr:rowOff>
    </xdr:from>
    <xdr:to>
      <xdr:col>36</xdr:col>
      <xdr:colOff>9525</xdr:colOff>
      <xdr:row>9</xdr:row>
      <xdr:rowOff>9525</xdr:rowOff>
    </xdr:to>
    <xdr:pic>
      <xdr:nvPicPr>
        <xdr:cNvPr id="1032" name="imgTa_8503925297206729722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16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77850" y="10163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19050</xdr:colOff>
      <xdr:row>9</xdr:row>
      <xdr:rowOff>0</xdr:rowOff>
    </xdr:from>
    <xdr:to>
      <xdr:col>36</xdr:col>
      <xdr:colOff>28575</xdr:colOff>
      <xdr:row>9</xdr:row>
      <xdr:rowOff>9525</xdr:rowOff>
    </xdr:to>
    <xdr:pic>
      <xdr:nvPicPr>
        <xdr:cNvPr id="1033" name="Picture 9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296900" y="10163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38100</xdr:colOff>
      <xdr:row>9</xdr:row>
      <xdr:rowOff>0</xdr:rowOff>
    </xdr:from>
    <xdr:to>
      <xdr:col>36</xdr:col>
      <xdr:colOff>47625</xdr:colOff>
      <xdr:row>9</xdr:row>
      <xdr:rowOff>9525</xdr:rowOff>
    </xdr:to>
    <xdr:pic>
      <xdr:nvPicPr>
        <xdr:cNvPr id="1034" name="imgTa_9144238141581309748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15950" y="10163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57150</xdr:colOff>
      <xdr:row>9</xdr:row>
      <xdr:rowOff>0</xdr:rowOff>
    </xdr:from>
    <xdr:to>
      <xdr:col>36</xdr:col>
      <xdr:colOff>66675</xdr:colOff>
      <xdr:row>9</xdr:row>
      <xdr:rowOff>9525</xdr:rowOff>
    </xdr:to>
    <xdr:pic>
      <xdr:nvPicPr>
        <xdr:cNvPr id="1035" name="Picture 11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35000" y="10163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76200</xdr:colOff>
      <xdr:row>9</xdr:row>
      <xdr:rowOff>0</xdr:rowOff>
    </xdr:from>
    <xdr:to>
      <xdr:col>36</xdr:col>
      <xdr:colOff>85725</xdr:colOff>
      <xdr:row>9</xdr:row>
      <xdr:rowOff>9525</xdr:rowOff>
    </xdr:to>
    <xdr:pic>
      <xdr:nvPicPr>
        <xdr:cNvPr id="1036" name="Picture 12" descr="http://ib.adnxs.com/seg?add=:NaN&amp;t=2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54050" y="10163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95250</xdr:colOff>
      <xdr:row>9</xdr:row>
      <xdr:rowOff>0</xdr:rowOff>
    </xdr:from>
    <xdr:to>
      <xdr:col>36</xdr:col>
      <xdr:colOff>104775</xdr:colOff>
      <xdr:row>9</xdr:row>
      <xdr:rowOff>9525</xdr:rowOff>
    </xdr:to>
    <xdr:pic>
      <xdr:nvPicPr>
        <xdr:cNvPr id="1037" name="imx_8503925297206729722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3.86&amp;glt=60&amp;it=1449392423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73100" y="10163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36</xdr:col>
      <xdr:colOff>114300</xdr:colOff>
      <xdr:row>9</xdr:row>
      <xdr:rowOff>0</xdr:rowOff>
    </xdr:from>
    <xdr:to>
      <xdr:col>36</xdr:col>
      <xdr:colOff>123825</xdr:colOff>
      <xdr:row>9</xdr:row>
      <xdr:rowOff>9525</xdr:rowOff>
    </xdr:to>
    <xdr:pic>
      <xdr:nvPicPr>
        <xdr:cNvPr id="1038" name="imx_9144238141581309748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0.00&amp;glt=60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92150" y="101631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36</xdr:col>
      <xdr:colOff>0</xdr:colOff>
      <xdr:row>9</xdr:row>
      <xdr:rowOff>0</xdr:rowOff>
    </xdr:from>
    <xdr:ext cx="9525" cy="9525"/>
    <xdr:pic>
      <xdr:nvPicPr>
        <xdr:cNvPr id="56" name="imgTa_8503925297206729722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16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540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19050</xdr:colOff>
      <xdr:row>9</xdr:row>
      <xdr:rowOff>0</xdr:rowOff>
    </xdr:from>
    <xdr:ext cx="9525" cy="9525"/>
    <xdr:pic>
      <xdr:nvPicPr>
        <xdr:cNvPr id="57" name="Picture 9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7310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38100</xdr:colOff>
      <xdr:row>9</xdr:row>
      <xdr:rowOff>0</xdr:rowOff>
    </xdr:from>
    <xdr:ext cx="9525" cy="9525"/>
    <xdr:pic>
      <xdr:nvPicPr>
        <xdr:cNvPr id="58" name="imgTa_9144238141581309748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921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57150</xdr:colOff>
      <xdr:row>9</xdr:row>
      <xdr:rowOff>0</xdr:rowOff>
    </xdr:from>
    <xdr:ext cx="9525" cy="9525"/>
    <xdr:pic>
      <xdr:nvPicPr>
        <xdr:cNvPr id="59" name="Picture 11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1120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76200</xdr:colOff>
      <xdr:row>9</xdr:row>
      <xdr:rowOff>0</xdr:rowOff>
    </xdr:from>
    <xdr:ext cx="9525" cy="9525"/>
    <xdr:pic>
      <xdr:nvPicPr>
        <xdr:cNvPr id="60" name="Picture 12" descr="http://ib.adnxs.com/seg?add=:NaN&amp;t=2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302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95250</xdr:colOff>
      <xdr:row>9</xdr:row>
      <xdr:rowOff>0</xdr:rowOff>
    </xdr:from>
    <xdr:ext cx="9525" cy="9525"/>
    <xdr:pic>
      <xdr:nvPicPr>
        <xdr:cNvPr id="61" name="imx_8503925297206729722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3.86&amp;glt=60&amp;it=1449392423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114300</xdr:colOff>
      <xdr:row>9</xdr:row>
      <xdr:rowOff>0</xdr:rowOff>
    </xdr:from>
    <xdr:ext cx="9525" cy="9525"/>
    <xdr:pic>
      <xdr:nvPicPr>
        <xdr:cNvPr id="62" name="imx_9144238141581309748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0.00&amp;glt=60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71" name="imgTa_8503925297206729722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16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540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19050</xdr:colOff>
      <xdr:row>9</xdr:row>
      <xdr:rowOff>0</xdr:rowOff>
    </xdr:from>
    <xdr:ext cx="9525" cy="9525"/>
    <xdr:pic>
      <xdr:nvPicPr>
        <xdr:cNvPr id="72" name="Picture 9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7310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38100</xdr:colOff>
      <xdr:row>9</xdr:row>
      <xdr:rowOff>0</xdr:rowOff>
    </xdr:from>
    <xdr:ext cx="9525" cy="9525"/>
    <xdr:pic>
      <xdr:nvPicPr>
        <xdr:cNvPr id="73" name="imgTa_9144238141581309748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921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57150</xdr:colOff>
      <xdr:row>9</xdr:row>
      <xdr:rowOff>0</xdr:rowOff>
    </xdr:from>
    <xdr:ext cx="9525" cy="9525"/>
    <xdr:pic>
      <xdr:nvPicPr>
        <xdr:cNvPr id="74" name="Picture 11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1120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76200</xdr:colOff>
      <xdr:row>9</xdr:row>
      <xdr:rowOff>0</xdr:rowOff>
    </xdr:from>
    <xdr:ext cx="9525" cy="9525"/>
    <xdr:pic>
      <xdr:nvPicPr>
        <xdr:cNvPr id="75" name="Picture 12" descr="http://ib.adnxs.com/seg?add=:NaN&amp;t=2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302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95250</xdr:colOff>
      <xdr:row>9</xdr:row>
      <xdr:rowOff>0</xdr:rowOff>
    </xdr:from>
    <xdr:ext cx="9525" cy="9525"/>
    <xdr:pic>
      <xdr:nvPicPr>
        <xdr:cNvPr id="76" name="imx_8503925297206729722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3.86&amp;glt=60&amp;it=1449392423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114300</xdr:colOff>
      <xdr:row>9</xdr:row>
      <xdr:rowOff>0</xdr:rowOff>
    </xdr:from>
    <xdr:ext cx="9525" cy="9525"/>
    <xdr:pic>
      <xdr:nvPicPr>
        <xdr:cNvPr id="77" name="imx_9144238141581309748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0.00&amp;glt=60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10248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86" name="imgTa_8503925297206729722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16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540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19050</xdr:colOff>
      <xdr:row>10</xdr:row>
      <xdr:rowOff>0</xdr:rowOff>
    </xdr:from>
    <xdr:ext cx="9525" cy="9525"/>
    <xdr:pic>
      <xdr:nvPicPr>
        <xdr:cNvPr id="87" name="Picture 9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7310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38100</xdr:colOff>
      <xdr:row>10</xdr:row>
      <xdr:rowOff>0</xdr:rowOff>
    </xdr:from>
    <xdr:ext cx="9525" cy="9525"/>
    <xdr:pic>
      <xdr:nvPicPr>
        <xdr:cNvPr id="88" name="imgTa_9144238141581309748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921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57150</xdr:colOff>
      <xdr:row>10</xdr:row>
      <xdr:rowOff>0</xdr:rowOff>
    </xdr:from>
    <xdr:ext cx="9525" cy="9525"/>
    <xdr:pic>
      <xdr:nvPicPr>
        <xdr:cNvPr id="89" name="Picture 11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1120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76200</xdr:colOff>
      <xdr:row>10</xdr:row>
      <xdr:rowOff>0</xdr:rowOff>
    </xdr:from>
    <xdr:ext cx="9525" cy="9525"/>
    <xdr:pic>
      <xdr:nvPicPr>
        <xdr:cNvPr id="90" name="Picture 12" descr="http://ib.adnxs.com/seg?add=:NaN&amp;t=2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302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95250</xdr:colOff>
      <xdr:row>10</xdr:row>
      <xdr:rowOff>0</xdr:rowOff>
    </xdr:from>
    <xdr:ext cx="9525" cy="9525"/>
    <xdr:pic>
      <xdr:nvPicPr>
        <xdr:cNvPr id="91" name="imx_8503925297206729722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3.86&amp;glt=60&amp;it=1449392423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114300</xdr:colOff>
      <xdr:row>10</xdr:row>
      <xdr:rowOff>0</xdr:rowOff>
    </xdr:from>
    <xdr:ext cx="9525" cy="9525"/>
    <xdr:pic>
      <xdr:nvPicPr>
        <xdr:cNvPr id="92" name="imx_9144238141581309748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0.00&amp;glt=60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102" name="imgTa_8503925297206729722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16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540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19050</xdr:colOff>
      <xdr:row>9</xdr:row>
      <xdr:rowOff>0</xdr:rowOff>
    </xdr:from>
    <xdr:ext cx="9525" cy="9525"/>
    <xdr:pic>
      <xdr:nvPicPr>
        <xdr:cNvPr id="103" name="Picture 9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7310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38100</xdr:colOff>
      <xdr:row>9</xdr:row>
      <xdr:rowOff>0</xdr:rowOff>
    </xdr:from>
    <xdr:ext cx="9525" cy="9525"/>
    <xdr:pic>
      <xdr:nvPicPr>
        <xdr:cNvPr id="104" name="imgTa_9144238141581309748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921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57150</xdr:colOff>
      <xdr:row>9</xdr:row>
      <xdr:rowOff>0</xdr:rowOff>
    </xdr:from>
    <xdr:ext cx="9525" cy="9525"/>
    <xdr:pic>
      <xdr:nvPicPr>
        <xdr:cNvPr id="105" name="Picture 11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1120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76200</xdr:colOff>
      <xdr:row>9</xdr:row>
      <xdr:rowOff>0</xdr:rowOff>
    </xdr:from>
    <xdr:ext cx="9525" cy="9525"/>
    <xdr:pic>
      <xdr:nvPicPr>
        <xdr:cNvPr id="106" name="Picture 12" descr="http://ib.adnxs.com/seg?add=:NaN&amp;t=2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302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95250</xdr:colOff>
      <xdr:row>9</xdr:row>
      <xdr:rowOff>0</xdr:rowOff>
    </xdr:from>
    <xdr:ext cx="9525" cy="9525"/>
    <xdr:pic>
      <xdr:nvPicPr>
        <xdr:cNvPr id="107" name="imx_8503925297206729722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3.86&amp;glt=60&amp;it=1449392423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114300</xdr:colOff>
      <xdr:row>9</xdr:row>
      <xdr:rowOff>0</xdr:rowOff>
    </xdr:from>
    <xdr:ext cx="9525" cy="9525"/>
    <xdr:pic>
      <xdr:nvPicPr>
        <xdr:cNvPr id="108" name="imx_9144238141581309748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0.00&amp;glt=60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123920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117" name="imgTa_8503925297206729722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16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54050" y="145351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19050</xdr:colOff>
      <xdr:row>9</xdr:row>
      <xdr:rowOff>0</xdr:rowOff>
    </xdr:from>
    <xdr:ext cx="9525" cy="9525"/>
    <xdr:pic>
      <xdr:nvPicPr>
        <xdr:cNvPr id="118" name="Picture 9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373100" y="145351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38100</xdr:colOff>
      <xdr:row>9</xdr:row>
      <xdr:rowOff>0</xdr:rowOff>
    </xdr:from>
    <xdr:ext cx="9525" cy="9525"/>
    <xdr:pic>
      <xdr:nvPicPr>
        <xdr:cNvPr id="119" name="imgTa_9144238141581309748" descr="http://its.tradelab.fr/?type=imp&amp;cnt=0&amp;location=http%3A%2F%2Fwww.specialtocard.com%2F&amp;ua=Mozilla%2F5.0%20(compatible%3B%20MSIE%209.0%3B%20Windows%20NT%206.0%3B%20Trident%2F5.0%3B%20SLCC1%3B%20.NET%20CLR%202.0.50727%3B%20.NET%20CLR%203.5.30729%3B%20.NET4.0C%3B%20InfoPath.2%3B%20.NET%20CLR%203.0.30729)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392150" y="145351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57150</xdr:colOff>
      <xdr:row>9</xdr:row>
      <xdr:rowOff>0</xdr:rowOff>
    </xdr:from>
    <xdr:ext cx="9525" cy="9525"/>
    <xdr:pic>
      <xdr:nvPicPr>
        <xdr:cNvPr id="120" name="Picture 11" descr="http://ib.adnxs.com/seg?add=2491894:07&amp;t=2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11200" y="145351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76200</xdr:colOff>
      <xdr:row>9</xdr:row>
      <xdr:rowOff>0</xdr:rowOff>
    </xdr:from>
    <xdr:ext cx="9525" cy="9525"/>
    <xdr:pic>
      <xdr:nvPicPr>
        <xdr:cNvPr id="121" name="Picture 12" descr="http://ib.adnxs.com/seg?add=:NaN&amp;t=2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3430250" y="145351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95250</xdr:colOff>
      <xdr:row>9</xdr:row>
      <xdr:rowOff>0</xdr:rowOff>
    </xdr:from>
    <xdr:ext cx="9525" cy="9525"/>
    <xdr:pic>
      <xdr:nvPicPr>
        <xdr:cNvPr id="122" name="imx_8503925297206729722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3.86&amp;glt=60&amp;it=1449392423&amp;advid=362835&amp;lineid=2508297&amp;cpgid=11207774&amp;aucid=8503925297206729722&amp;plid=5007734&amp;creid=38292334&amp;ecp=2.35&amp;rpce=0.1088&amp;sfq=-1&amp;age=&amp;gnd=u&amp;pce=0.870701&amp;rurl=&amp;bid=0.870701&amp;inv=&amp;uuid2=6509829664496062007&amp;uip=78.230.141.0&amp;zip=62215&amp;afq=1&amp;rmk=0&amp;seg=&amp;city=Oye-plage&amp;state=FR%3AB4&amp;seller=3098&amp;site=1227545&amp;pub=&amp;sz=300x250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145351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36</xdr:col>
      <xdr:colOff>114300</xdr:colOff>
      <xdr:row>9</xdr:row>
      <xdr:rowOff>0</xdr:rowOff>
    </xdr:from>
    <xdr:ext cx="9525" cy="9525"/>
    <xdr:pic>
      <xdr:nvPicPr>
        <xdr:cNvPr id="123" name="imx_9144238141581309748" descr="http://its.tradelab.fr/?type=exp&amp;cnt=0&amp;ua=Mozilla%2F5.0%20(compatible%3B%20MSIE%209.0%3B%20Windows%20NT%206.0%3B%20Trident%2F5.0%3B%20SLCC1%3B%20.NET%20CLR%202.0.50727%3B%20.NET%20CLR%203.5.30729%3B%20.NET4.0C%3B%20InfoPath.2%3B%20.NET%20CLR%203.0.30729)&amp;location=http%3A%2F%2Fwww.specialtocard.com%2F&amp;tech=1.3r5c%7Cgeo%7C0%7CWindows%7CExplorer%7C9%7CWIN%2018%2C0%2C0%2C232&amp;vit=0.00&amp;glt=60&amp;it=1449392423&amp;advid=252619&amp;lineid=910802&amp;cpgid=3118131&amp;aucid=9144238141581309748&amp;plid=5007524&amp;creid=38118442&amp;ecp=3.159&amp;rpce=0.1088&amp;sfq=-1&amp;age=&amp;gnd=u&amp;pce=1.632564&amp;rurl=&amp;bid=1.632564&amp;inv=&amp;uuid2=6509829664496062007&amp;uip=78.230.141.0&amp;zip=62215&amp;afq=1&amp;rmk=0&amp;seg=&amp;city=Oye-plage&amp;state=FR%3AB4&amp;seller=3098&amp;site=1227542&amp;pub=&amp;sz=300x600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1453515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11</xdr:col>
      <xdr:colOff>2382</xdr:colOff>
      <xdr:row>2</xdr:row>
      <xdr:rowOff>2381</xdr:rowOff>
    </xdr:from>
    <xdr:to>
      <xdr:col>12</xdr:col>
      <xdr:colOff>1291</xdr:colOff>
      <xdr:row>3</xdr:row>
      <xdr:rowOff>2930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06992" y="507082"/>
          <a:ext cx="272236" cy="207912"/>
        </a:xfrm>
        <a:prstGeom prst="rect">
          <a:avLst/>
        </a:prstGeom>
      </xdr:spPr>
    </xdr:pic>
    <xdr:clientData/>
  </xdr:twoCellAnchor>
  <xdr:twoCellAnchor editAs="oneCell">
    <xdr:from>
      <xdr:col>11</xdr:col>
      <xdr:colOff>277091</xdr:colOff>
      <xdr:row>1</xdr:row>
      <xdr:rowOff>210292</xdr:rowOff>
    </xdr:from>
    <xdr:to>
      <xdr:col>12</xdr:col>
      <xdr:colOff>259042</xdr:colOff>
      <xdr:row>3</xdr:row>
      <xdr:rowOff>2381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81701" y="504701"/>
          <a:ext cx="259042" cy="212674"/>
        </a:xfrm>
        <a:prstGeom prst="rect">
          <a:avLst/>
        </a:prstGeom>
      </xdr:spPr>
    </xdr:pic>
    <xdr:clientData/>
  </xdr:twoCellAnchor>
  <xdr:twoCellAnchor editAs="oneCell">
    <xdr:from>
      <xdr:col>14</xdr:col>
      <xdr:colOff>4762</xdr:colOff>
      <xdr:row>2</xdr:row>
      <xdr:rowOff>2382</xdr:rowOff>
    </xdr:from>
    <xdr:to>
      <xdr:col>14</xdr:col>
      <xdr:colOff>282046</xdr:colOff>
      <xdr:row>3</xdr:row>
      <xdr:rowOff>7422</xdr:rowOff>
    </xdr:to>
    <xdr:pic>
      <xdr:nvPicPr>
        <xdr:cNvPr id="1008" name="Image 1007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20853" y="507083"/>
          <a:ext cx="277284" cy="215333"/>
        </a:xfrm>
        <a:prstGeom prst="rect">
          <a:avLst/>
        </a:prstGeom>
      </xdr:spPr>
    </xdr:pic>
    <xdr:clientData/>
  </xdr:twoCellAnchor>
  <xdr:twoCellAnchor editAs="oneCell">
    <xdr:from>
      <xdr:col>14</xdr:col>
      <xdr:colOff>286986</xdr:colOff>
      <xdr:row>1</xdr:row>
      <xdr:rowOff>210292</xdr:rowOff>
    </xdr:from>
    <xdr:to>
      <xdr:col>15</xdr:col>
      <xdr:colOff>267194</xdr:colOff>
      <xdr:row>3</xdr:row>
      <xdr:rowOff>2381</xdr:rowOff>
    </xdr:to>
    <xdr:pic>
      <xdr:nvPicPr>
        <xdr:cNvPr id="1010" name="Image 1009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03077" y="504701"/>
          <a:ext cx="267195" cy="212674"/>
        </a:xfrm>
        <a:prstGeom prst="rect">
          <a:avLst/>
        </a:prstGeom>
      </xdr:spPr>
    </xdr:pic>
    <xdr:clientData/>
  </xdr:twoCellAnchor>
  <xdr:twoCellAnchor editAs="oneCell">
    <xdr:from>
      <xdr:col>12</xdr:col>
      <xdr:colOff>258537</xdr:colOff>
      <xdr:row>2</xdr:row>
      <xdr:rowOff>3865</xdr:rowOff>
    </xdr:from>
    <xdr:to>
      <xdr:col>14</xdr:col>
      <xdr:colOff>4948</xdr:colOff>
      <xdr:row>3</xdr:row>
      <xdr:rowOff>4947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40238" y="508566"/>
          <a:ext cx="280801" cy="211375"/>
        </a:xfrm>
        <a:prstGeom prst="rect">
          <a:avLst/>
        </a:prstGeom>
      </xdr:spPr>
    </xdr:pic>
    <xdr:clientData/>
  </xdr:twoCellAnchor>
  <xdr:twoCellAnchor editAs="oneCell">
    <xdr:from>
      <xdr:col>16</xdr:col>
      <xdr:colOff>2474</xdr:colOff>
      <xdr:row>2</xdr:row>
      <xdr:rowOff>2474</xdr:rowOff>
    </xdr:from>
    <xdr:to>
      <xdr:col>17</xdr:col>
      <xdr:colOff>952</xdr:colOff>
      <xdr:row>3</xdr:row>
      <xdr:rowOff>3556</xdr:rowOff>
    </xdr:to>
    <xdr:pic>
      <xdr:nvPicPr>
        <xdr:cNvPr id="1012" name="Image 1011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72747" y="507175"/>
          <a:ext cx="262247" cy="211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</xdr:row>
      <xdr:rowOff>28575</xdr:rowOff>
    </xdr:from>
    <xdr:to>
      <xdr:col>2</xdr:col>
      <xdr:colOff>142875</xdr:colOff>
      <xdr:row>5</xdr:row>
      <xdr:rowOff>28575</xdr:rowOff>
    </xdr:to>
    <xdr:pic>
      <xdr:nvPicPr>
        <xdr:cNvPr id="2" name="Picture 6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4325" y="190500"/>
          <a:ext cx="1228725" cy="64770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1</xdr:col>
      <xdr:colOff>180975</xdr:colOff>
      <xdr:row>13</xdr:row>
      <xdr:rowOff>38100</xdr:rowOff>
    </xdr:from>
    <xdr:to>
      <xdr:col>1</xdr:col>
      <xdr:colOff>762000</xdr:colOff>
      <xdr:row>14</xdr:row>
      <xdr:rowOff>123825</xdr:rowOff>
    </xdr:to>
    <xdr:pic>
      <xdr:nvPicPr>
        <xdr:cNvPr id="3" name="Picture 5" descr="Quinté +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42900" y="2143125"/>
          <a:ext cx="581025" cy="24765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133350</xdr:colOff>
      <xdr:row>20</xdr:row>
      <xdr:rowOff>47625</xdr:rowOff>
    </xdr:from>
    <xdr:to>
      <xdr:col>1</xdr:col>
      <xdr:colOff>714375</xdr:colOff>
      <xdr:row>21</xdr:row>
      <xdr:rowOff>133350</xdr:rowOff>
    </xdr:to>
    <xdr:pic>
      <xdr:nvPicPr>
        <xdr:cNvPr id="4" name="Picture 6" descr="Quarté +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95275" y="3286125"/>
          <a:ext cx="581025" cy="2476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152400</xdr:colOff>
      <xdr:row>13</xdr:row>
      <xdr:rowOff>38100</xdr:rowOff>
    </xdr:from>
    <xdr:to>
      <xdr:col>10</xdr:col>
      <xdr:colOff>85725</xdr:colOff>
      <xdr:row>14</xdr:row>
      <xdr:rowOff>123825</xdr:rowOff>
    </xdr:to>
    <xdr:pic>
      <xdr:nvPicPr>
        <xdr:cNvPr id="5" name="Picture 7" descr="Tiercé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514725" y="2143125"/>
          <a:ext cx="581025" cy="2476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123825</xdr:colOff>
      <xdr:row>21</xdr:row>
      <xdr:rowOff>9525</xdr:rowOff>
    </xdr:from>
    <xdr:to>
      <xdr:col>10</xdr:col>
      <xdr:colOff>57150</xdr:colOff>
      <xdr:row>22</xdr:row>
      <xdr:rowOff>95250</xdr:rowOff>
    </xdr:to>
    <xdr:pic>
      <xdr:nvPicPr>
        <xdr:cNvPr id="6" name="Picture 8" descr="Trio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3486150" y="3409950"/>
          <a:ext cx="581025" cy="2476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114300</xdr:colOff>
      <xdr:row>17</xdr:row>
      <xdr:rowOff>19050</xdr:rowOff>
    </xdr:from>
    <xdr:to>
      <xdr:col>10</xdr:col>
      <xdr:colOff>47625</xdr:colOff>
      <xdr:row>18</xdr:row>
      <xdr:rowOff>104775</xdr:rowOff>
    </xdr:to>
    <xdr:pic>
      <xdr:nvPicPr>
        <xdr:cNvPr id="7" name="Picture 10" descr="Multi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476625" y="2771775"/>
          <a:ext cx="581025" cy="24765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17</xdr:row>
      <xdr:rowOff>38100</xdr:rowOff>
    </xdr:from>
    <xdr:to>
      <xdr:col>21</xdr:col>
      <xdr:colOff>104775</xdr:colOff>
      <xdr:row>18</xdr:row>
      <xdr:rowOff>123825</xdr:rowOff>
    </xdr:to>
    <xdr:pic>
      <xdr:nvPicPr>
        <xdr:cNvPr id="8" name="Picture 11" descr="Couplé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6610350" y="2790825"/>
          <a:ext cx="581025" cy="24765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47625</xdr:colOff>
      <xdr:row>13</xdr:row>
      <xdr:rowOff>28575</xdr:rowOff>
    </xdr:from>
    <xdr:to>
      <xdr:col>21</xdr:col>
      <xdr:colOff>152400</xdr:colOff>
      <xdr:row>14</xdr:row>
      <xdr:rowOff>114300</xdr:rowOff>
    </xdr:to>
    <xdr:pic>
      <xdr:nvPicPr>
        <xdr:cNvPr id="9" name="Picture 12" descr="2S4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6657975" y="2133600"/>
          <a:ext cx="581025" cy="24765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95250</xdr:colOff>
      <xdr:row>1</xdr:row>
      <xdr:rowOff>152400</xdr:rowOff>
    </xdr:from>
    <xdr:to>
      <xdr:col>21</xdr:col>
      <xdr:colOff>180975</xdr:colOff>
      <xdr:row>4</xdr:row>
      <xdr:rowOff>19050</xdr:rowOff>
    </xdr:to>
    <xdr:pic>
      <xdr:nvPicPr>
        <xdr:cNvPr id="18" name="Picture 90" descr="logopmu_lpi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6705600" y="314325"/>
          <a:ext cx="56197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8"/>
  <sheetViews>
    <sheetView tabSelected="1" zoomScaleNormal="100" workbookViewId="0">
      <selection activeCell="V12" sqref="V12"/>
    </sheetView>
  </sheetViews>
  <sheetFormatPr baseColWidth="10" defaultColWidth="11.42578125" defaultRowHeight="15"/>
  <cols>
    <col min="1" max="1" width="37.85546875" customWidth="1"/>
    <col min="2" max="2" width="0.7109375" customWidth="1"/>
    <col min="3" max="3" width="4.7109375" customWidth="1"/>
    <col min="4" max="7" width="4.42578125" customWidth="1"/>
    <col min="8" max="8" width="4.140625" customWidth="1"/>
    <col min="9" max="9" width="4.28515625" customWidth="1"/>
    <col min="10" max="10" width="4.140625" customWidth="1"/>
    <col min="11" max="11" width="3.85546875" customWidth="1"/>
    <col min="12" max="12" width="4.140625" customWidth="1"/>
    <col min="13" max="14" width="4" customWidth="1"/>
    <col min="15" max="15" width="4.28515625" customWidth="1"/>
    <col min="16" max="16" width="4.140625" customWidth="1"/>
    <col min="17" max="17" width="4" customWidth="1"/>
    <col min="18" max="18" width="5.28515625" customWidth="1"/>
    <col min="19" max="19" width="3.5703125" customWidth="1"/>
    <col min="20" max="20" width="3" customWidth="1"/>
    <col min="21" max="21" width="3.42578125" customWidth="1"/>
    <col min="22" max="22" width="2.85546875" customWidth="1"/>
    <col min="23" max="23" width="3" customWidth="1"/>
    <col min="24" max="24" width="1.42578125" customWidth="1"/>
    <col min="25" max="25" width="18.28515625" customWidth="1"/>
    <col min="26" max="26" width="3.7109375" customWidth="1"/>
    <col min="27" max="27" width="18.28515625" customWidth="1"/>
    <col min="34" max="34" width="5.28515625" customWidth="1"/>
  </cols>
  <sheetData>
    <row r="1" spans="1:37" ht="23.25" thickBot="1">
      <c r="A1" s="108" t="s">
        <v>0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9" t="s">
        <v>1</v>
      </c>
      <c r="T1" s="110"/>
      <c r="U1" s="110"/>
      <c r="V1" s="110"/>
      <c r="W1" s="110"/>
      <c r="X1" s="2"/>
      <c r="Y1" s="33" t="s">
        <v>2</v>
      </c>
      <c r="Z1" s="28"/>
      <c r="AA1" s="19"/>
      <c r="AB1" s="20" t="s">
        <v>3</v>
      </c>
      <c r="AC1" s="20" t="s">
        <v>4</v>
      </c>
      <c r="AD1" s="20" t="s">
        <v>5</v>
      </c>
      <c r="AE1" s="21" t="s">
        <v>6</v>
      </c>
      <c r="AF1" s="21" t="s">
        <v>7</v>
      </c>
      <c r="AG1" s="21" t="s">
        <v>8</v>
      </c>
    </row>
    <row r="2" spans="1:37" ht="16.5" customHeight="1" thickBot="1">
      <c r="A2" s="105" t="s">
        <v>9</v>
      </c>
      <c r="B2" s="106"/>
      <c r="C2" s="106"/>
      <c r="D2" s="106"/>
      <c r="E2" s="106"/>
      <c r="F2" s="106"/>
      <c r="G2" s="106"/>
      <c r="H2" s="106"/>
      <c r="I2" s="106"/>
      <c r="J2" s="106"/>
      <c r="K2" s="107"/>
      <c r="L2" s="99" t="s">
        <v>10</v>
      </c>
      <c r="M2" s="100"/>
      <c r="N2" s="100"/>
      <c r="O2" s="101" t="s">
        <v>11</v>
      </c>
      <c r="P2" s="101"/>
      <c r="Q2" s="101"/>
      <c r="R2" s="51" t="s">
        <v>12</v>
      </c>
      <c r="S2" s="54">
        <v>1</v>
      </c>
      <c r="T2" s="55">
        <v>2</v>
      </c>
      <c r="U2" s="55">
        <v>3</v>
      </c>
      <c r="V2" s="55">
        <v>4</v>
      </c>
      <c r="W2" s="55">
        <v>5</v>
      </c>
      <c r="X2" s="56" t="s">
        <v>13</v>
      </c>
      <c r="Y2" s="23" t="str">
        <f>TEXT(S2,"00")&amp;"*"&amp;TEXT(T2,"00")&amp;"*"&amp;TEXT(U2,"00")&amp;"*"&amp;TEXT(V2,"00")&amp;"*"&amp;TEXT(W2,"00")</f>
        <v>01*02*03*04*05</v>
      </c>
      <c r="Z2" s="29"/>
      <c r="AA2" s="19"/>
      <c r="AB2" s="111" t="s">
        <v>10</v>
      </c>
      <c r="AC2" s="112"/>
      <c r="AD2" s="113"/>
      <c r="AE2" s="93" t="s">
        <v>11</v>
      </c>
      <c r="AF2" s="94"/>
      <c r="AG2" s="95"/>
      <c r="AH2" s="51" t="s">
        <v>12</v>
      </c>
    </row>
    <row r="3" spans="1:37" ht="16.5" thickBot="1">
      <c r="A3" s="52" t="s">
        <v>14</v>
      </c>
      <c r="B3" s="53"/>
      <c r="C3" s="45">
        <v>1</v>
      </c>
      <c r="D3" s="45">
        <v>2</v>
      </c>
      <c r="E3" s="45">
        <v>3</v>
      </c>
      <c r="F3" s="45">
        <v>4</v>
      </c>
      <c r="G3" s="45">
        <v>5</v>
      </c>
      <c r="H3" s="45">
        <v>6</v>
      </c>
      <c r="I3" s="45">
        <v>7</v>
      </c>
      <c r="J3" s="45">
        <v>8</v>
      </c>
      <c r="K3" s="46" t="s">
        <v>15</v>
      </c>
      <c r="L3" s="47" t="s">
        <v>16</v>
      </c>
      <c r="M3" s="47" t="s">
        <v>17</v>
      </c>
      <c r="N3" s="47" t="s">
        <v>18</v>
      </c>
      <c r="O3" s="47" t="s">
        <v>19</v>
      </c>
      <c r="P3" s="47" t="s">
        <v>17</v>
      </c>
      <c r="Q3" s="47" t="s">
        <v>18</v>
      </c>
      <c r="R3" s="49"/>
      <c r="X3" s="2"/>
      <c r="Y3" s="31" t="s">
        <v>20</v>
      </c>
      <c r="Z3" s="28"/>
      <c r="AA3" s="27" t="s">
        <v>21</v>
      </c>
      <c r="AB3" s="114"/>
      <c r="AC3" s="115"/>
      <c r="AD3" s="116"/>
      <c r="AE3" s="96"/>
      <c r="AF3" s="97"/>
      <c r="AG3" s="98"/>
      <c r="AH3" s="49"/>
      <c r="AK3" s="34" t="s">
        <v>22</v>
      </c>
    </row>
    <row r="4" spans="1:37" ht="19.5" thickBot="1">
      <c r="A4" s="40" t="s">
        <v>42</v>
      </c>
      <c r="B4" s="41"/>
      <c r="C4" s="42">
        <v>1</v>
      </c>
      <c r="D4" s="42">
        <v>2</v>
      </c>
      <c r="E4" s="42">
        <v>3</v>
      </c>
      <c r="F4" s="42">
        <v>4</v>
      </c>
      <c r="G4" s="42">
        <v>5</v>
      </c>
      <c r="H4" s="42">
        <v>6</v>
      </c>
      <c r="I4" s="42">
        <v>7</v>
      </c>
      <c r="J4" s="42">
        <v>8</v>
      </c>
      <c r="K4" s="44">
        <v>9</v>
      </c>
      <c r="L4" s="59" t="str">
        <f t="shared" ref="L4:L5" si="0">AB4</f>
        <v>100</v>
      </c>
      <c r="M4" s="57" t="str">
        <f t="shared" ref="M4:M5" si="1">AC4</f>
        <v>200</v>
      </c>
      <c r="N4" s="57" t="str">
        <f t="shared" ref="N4:N5" si="2">AD4</f>
        <v>500</v>
      </c>
      <c r="O4" s="58" t="str">
        <f t="shared" ref="O4:O5" si="3">AE4</f>
        <v/>
      </c>
      <c r="P4" s="48" t="str">
        <f t="shared" ref="P4:P5" si="4">AF4</f>
        <v/>
      </c>
      <c r="Q4" s="48" t="str">
        <f t="shared" ref="Q4:Q5" si="5">AG4</f>
        <v/>
      </c>
      <c r="R4" s="50"/>
      <c r="Y4" s="32" t="str">
        <f>TEXT(S2,"00")&amp;"*"&amp;TEXT(T2,"00")&amp;"*"&amp;TEXT(U2,"00")</f>
        <v>01*02*03</v>
      </c>
      <c r="Z4" s="30"/>
      <c r="AA4" s="26" t="str">
        <f>TEXT(C4,"00")&amp;","&amp;TEXT(D4,"00")&amp;","&amp;TEXT(E4,"00")&amp;","&amp;TEXT(F4,"00")&amp;","&amp;TEXT(G4,"00")&amp;","&amp;TEXT(H4,"00")&amp;","&amp;TEXT(I4,"00")&amp;","&amp;TEXT(J4,"00")</f>
        <v>01,02,03,04,05,06,07,08</v>
      </c>
      <c r="AB4" s="24" t="str">
        <f>IF(ISERROR(SEARCH($Y$4,AA4)),"","100")</f>
        <v>100</v>
      </c>
      <c r="AC4" s="24" t="str">
        <f>IF(ISERROR(SEARCH($Y$7,AA4)),"","200")</f>
        <v>200</v>
      </c>
      <c r="AD4" s="24" t="str">
        <f>IF(ISERROR(SEARCH($Y$2,AA4)),"","500")</f>
        <v>500</v>
      </c>
      <c r="AE4" s="25" t="str">
        <f>IF(AB4="100","",IF(COUNTIF(C4:J4,$S$2)+COUNTIF(C4:J4,$T$2)+COUNTIF(C4:J4,$U$2)=3,"50",""))</f>
        <v/>
      </c>
      <c r="AF4" s="25" t="str">
        <f>IF(AC4="200","",IF(COUNTIF(C4:J4,$S$2)+COUNTIF(C4:J4,$T$2)+COUNTIF(C4:J4,$U$2)+COUNTIF(C4:J4,$V$2)=4,"100",""))</f>
        <v/>
      </c>
      <c r="AG4" s="25" t="str">
        <f>IF(AD4="500","",IF(COUNTIF(C4:J4,$S$2)+COUNTIF(C4:J4,$T$2)+COUNTIF(C4:J4,$U$2)+COUNTIF(C4:J4,$V$2)+COUNTIF(C4:J4,$W$2)=5,"250",""))</f>
        <v/>
      </c>
      <c r="AH4" s="50" t="str">
        <f>IF(ISERROR(SEARCH($AB$17,AQ4)),"","20")</f>
        <v/>
      </c>
      <c r="AK4" s="35"/>
    </row>
    <row r="5" spans="1:37" ht="19.5" thickBot="1">
      <c r="A5" s="40" t="s">
        <v>42</v>
      </c>
      <c r="B5" s="41"/>
      <c r="C5" s="42">
        <v>2</v>
      </c>
      <c r="D5" s="42">
        <v>3</v>
      </c>
      <c r="E5" s="42">
        <v>4</v>
      </c>
      <c r="F5" s="42">
        <v>5</v>
      </c>
      <c r="G5" s="42">
        <v>7</v>
      </c>
      <c r="H5" s="42">
        <v>8</v>
      </c>
      <c r="I5" s="42">
        <v>9</v>
      </c>
      <c r="J5" s="42">
        <v>1</v>
      </c>
      <c r="K5" s="44"/>
      <c r="L5" s="59" t="str">
        <f t="shared" si="0"/>
        <v/>
      </c>
      <c r="M5" s="57" t="str">
        <f t="shared" si="1"/>
        <v/>
      </c>
      <c r="N5" s="57" t="str">
        <f t="shared" si="2"/>
        <v/>
      </c>
      <c r="O5" s="58" t="str">
        <f t="shared" si="3"/>
        <v>50</v>
      </c>
      <c r="P5" s="48" t="str">
        <f t="shared" si="4"/>
        <v>100</v>
      </c>
      <c r="Q5" s="48" t="str">
        <f t="shared" si="5"/>
        <v>250</v>
      </c>
      <c r="R5" s="50"/>
      <c r="Y5" s="32"/>
      <c r="Z5" s="30"/>
      <c r="AA5" s="26" t="str">
        <f t="shared" ref="AA5" si="6">TEXT(C5,"00")&amp;","&amp;TEXT(D5,"00")&amp;","&amp;TEXT(E5,"00")&amp;","&amp;TEXT(F5,"00")&amp;","&amp;TEXT(G5,"00")&amp;","&amp;TEXT(H5,"00")&amp;","&amp;TEXT(I5,"00")&amp;","&amp;TEXT(J5,"00")</f>
        <v>02,03,04,05,07,08,09,01</v>
      </c>
      <c r="AB5" s="24" t="str">
        <f t="shared" ref="AB5:AB9" si="7">IF(ISERROR(SEARCH($Y$4,AA5)),"","100")</f>
        <v/>
      </c>
      <c r="AC5" s="24" t="str">
        <f t="shared" ref="AC5" si="8">IF(ISERROR(SEARCH($Y$7,AA5)),"","200")</f>
        <v/>
      </c>
      <c r="AD5" s="24" t="str">
        <f t="shared" ref="AD5" si="9">IF(ISERROR(SEARCH($Y$2,AA5)),"","500")</f>
        <v/>
      </c>
      <c r="AE5" s="25" t="str">
        <f t="shared" ref="AE5" si="10">IF(AB5="100","",IF(COUNTIF(C5:J5,$S$2)+COUNTIF(C5:J5,$T$2)+COUNTIF(C5:J5,$U$2)=3,"50",""))</f>
        <v>50</v>
      </c>
      <c r="AF5" s="25" t="str">
        <f t="shared" ref="AF5" si="11">IF(AC5="200","",IF(COUNTIF(C5:J5,$S$2)+COUNTIF(C5:J5,$T$2)+COUNTIF(C5:J5,$U$2)+COUNTIF(C5:J5,$V$2)=4,"100",""))</f>
        <v>100</v>
      </c>
      <c r="AG5" s="25" t="str">
        <f t="shared" ref="AG5" si="12">IF(AD5="500","",IF(COUNTIF(C5:J5,$S$2)+COUNTIF(C5:J5,$T$2)+COUNTIF(C5:J5,$U$2)+COUNTIF(C5:J5,$V$2)+COUNTIF(C5:J5,$W$2)=5,"250",""))</f>
        <v>250</v>
      </c>
      <c r="AH5" s="50" t="str">
        <f>IF(ISERROR(SEARCH($AB$17,AQ5)),"","20")</f>
        <v/>
      </c>
      <c r="AK5" s="35"/>
    </row>
    <row r="6" spans="1:37" ht="18.75">
      <c r="A6" s="40" t="s">
        <v>42</v>
      </c>
      <c r="B6" s="41"/>
      <c r="C6" s="42"/>
      <c r="D6" s="42"/>
      <c r="E6" s="42"/>
      <c r="F6" s="42"/>
      <c r="G6" s="42"/>
      <c r="H6" s="42"/>
      <c r="I6" s="42"/>
      <c r="J6" s="42"/>
      <c r="K6" s="44"/>
      <c r="L6" s="59" t="str">
        <f t="shared" ref="L6:L9" si="13">AB6</f>
        <v/>
      </c>
      <c r="M6" s="57" t="str">
        <f t="shared" ref="M6:M9" si="14">AC6</f>
        <v/>
      </c>
      <c r="N6" s="57" t="str">
        <f t="shared" ref="N6:N9" si="15">AD6</f>
        <v/>
      </c>
      <c r="O6" s="58" t="str">
        <f t="shared" ref="O6:O9" si="16">AE6</f>
        <v/>
      </c>
      <c r="P6" s="48" t="str">
        <f t="shared" ref="P6:P9" si="17">AF6</f>
        <v/>
      </c>
      <c r="Q6" s="48" t="str">
        <f t="shared" ref="Q6:Q9" si="18">AG6</f>
        <v/>
      </c>
      <c r="R6" s="50"/>
      <c r="Y6" s="31" t="s">
        <v>23</v>
      </c>
      <c r="Z6" s="30"/>
      <c r="AA6" s="26" t="str">
        <f t="shared" ref="AA6" si="19">TEXT(C6,"00")&amp;","&amp;TEXT(D6,"00")&amp;","&amp;TEXT(E6,"00")&amp;","&amp;TEXT(F6,"00")&amp;","&amp;TEXT(G6,"00")&amp;","&amp;TEXT(H6,"00")&amp;","&amp;TEXT(I6,"00")&amp;","&amp;TEXT(J6,"00")</f>
        <v>00,00,00,00,00,00,00,00</v>
      </c>
      <c r="AB6" s="24" t="str">
        <f t="shared" ref="AB6" si="20">IF(ISERROR(SEARCH($Y$4,AA6)),"","100")</f>
        <v/>
      </c>
      <c r="AC6" s="24" t="str">
        <f t="shared" ref="AC6" si="21">IF(ISERROR(SEARCH($Y$7,AA6)),"","200")</f>
        <v/>
      </c>
      <c r="AD6" s="24" t="str">
        <f t="shared" ref="AD6" si="22">IF(ISERROR(SEARCH($Y$2,AA6)),"","500")</f>
        <v/>
      </c>
      <c r="AE6" s="25" t="str">
        <f t="shared" ref="AE6" si="23">IF(AB6="100","",IF(COUNTIF(C6:J6,$S$2)+COUNTIF(C6:J6,$T$2)+COUNTIF(C6:J6,$U$2)=3,"50",""))</f>
        <v/>
      </c>
      <c r="AF6" s="25" t="str">
        <f t="shared" ref="AF6" si="24">IF(AC6="200","",IF(COUNTIF(C6:J6,$S$2)+COUNTIF(C6:J6,$T$2)+COUNTIF(C6:J6,$U$2)+COUNTIF(C6:J6,$V$2)=4,"100",""))</f>
        <v/>
      </c>
      <c r="AG6" s="25" t="str">
        <f t="shared" ref="AG6" si="25">IF(AD6="500","",IF(COUNTIF(C6:J6,$S$2)+COUNTIF(C6:J6,$T$2)+COUNTIF(C6:J6,$U$2)+COUNTIF(C6:J6,$V$2)+COUNTIF(C6:J6,$W$2)=5,"250",""))</f>
        <v/>
      </c>
      <c r="AH6" s="50" t="str">
        <f>IF(ISERROR(SEARCH($AB$17,AQ6)),"","20")</f>
        <v/>
      </c>
      <c r="AK6" s="35"/>
    </row>
    <row r="7" spans="1:37" ht="19.5" thickBot="1">
      <c r="A7" s="40" t="s">
        <v>42</v>
      </c>
      <c r="B7" s="41"/>
      <c r="C7" s="42"/>
      <c r="D7" s="42"/>
      <c r="E7" s="42"/>
      <c r="F7" s="42"/>
      <c r="G7" s="42"/>
      <c r="H7" s="42"/>
      <c r="I7" s="42"/>
      <c r="J7" s="42"/>
      <c r="K7" s="44"/>
      <c r="L7" s="59" t="str">
        <f t="shared" si="13"/>
        <v/>
      </c>
      <c r="M7" s="57" t="str">
        <f t="shared" si="14"/>
        <v/>
      </c>
      <c r="N7" s="57" t="str">
        <f t="shared" si="15"/>
        <v/>
      </c>
      <c r="O7" s="58" t="str">
        <f t="shared" si="16"/>
        <v/>
      </c>
      <c r="P7" s="48" t="str">
        <f t="shared" si="17"/>
        <v/>
      </c>
      <c r="Q7" s="48" t="str">
        <f t="shared" si="18"/>
        <v/>
      </c>
      <c r="R7" s="50"/>
      <c r="T7" t="s">
        <v>13</v>
      </c>
      <c r="Y7" s="43" t="str">
        <f>TEXT(S2,"00")&amp;"*"&amp;TEXT(T2,"00")&amp;"*"&amp;TEXT(U2,"00")&amp;"*"&amp;TEXT(V2,"00")</f>
        <v>01*02*03*04</v>
      </c>
      <c r="Z7" s="30"/>
      <c r="AA7" s="26" t="str">
        <f t="shared" ref="AA7:AA9" si="26">TEXT(C7,"00")&amp;","&amp;TEXT(D7,"00")&amp;","&amp;TEXT(E7,"00")&amp;","&amp;TEXT(F7,"00")&amp;","&amp;TEXT(G7,"00")&amp;","&amp;TEXT(H7,"00")&amp;","&amp;TEXT(I7,"00")&amp;","&amp;TEXT(J7,"00")</f>
        <v>00,00,00,00,00,00,00,00</v>
      </c>
      <c r="AB7" s="24" t="str">
        <f t="shared" si="7"/>
        <v/>
      </c>
      <c r="AC7" s="24" t="str">
        <f t="shared" ref="AC7:AC9" si="27">IF(ISERROR(SEARCH($Y$7,AA7)),"","200")</f>
        <v/>
      </c>
      <c r="AD7" s="24" t="str">
        <f t="shared" ref="AD7:AD9" si="28">IF(ISERROR(SEARCH($Y$2,AA7)),"","500")</f>
        <v/>
      </c>
      <c r="AE7" s="25" t="str">
        <f t="shared" ref="AE7:AE9" si="29">IF(AB7="100","",IF(COUNTIF(C7:J7,$S$2)+COUNTIF(C7:J7,$T$2)+COUNTIF(C7:J7,$U$2)=3,"50",""))</f>
        <v/>
      </c>
      <c r="AF7" s="25" t="str">
        <f t="shared" ref="AF7:AF9" si="30">IF(AC7="200","",IF(COUNTIF(C7:J7,$S$2)+COUNTIF(C7:J7,$T$2)+COUNTIF(C7:J7,$U$2)+COUNTIF(C7:J7,$V$2)=4,"100",""))</f>
        <v/>
      </c>
      <c r="AG7" s="25" t="str">
        <f t="shared" ref="AG7:AG9" si="31">IF(AD7="500","",IF(COUNTIF(C7:J7,$S$2)+COUNTIF(C7:J7,$T$2)+COUNTIF(C7:J7,$U$2)+COUNTIF(C7:J7,$V$2)+COUNTIF(C7:J7,$W$2)=5,"250",""))</f>
        <v/>
      </c>
      <c r="AH7" s="50" t="str">
        <f>IF(ISERROR(SEARCH($AB$17,AQ7)),"","20")</f>
        <v/>
      </c>
      <c r="AK7" s="35"/>
    </row>
    <row r="8" spans="1:37" ht="19.5" thickBot="1">
      <c r="A8" s="40" t="s">
        <v>42</v>
      </c>
      <c r="B8" s="41"/>
      <c r="C8" s="42"/>
      <c r="D8" s="42"/>
      <c r="E8" s="42"/>
      <c r="F8" s="42"/>
      <c r="G8" s="42"/>
      <c r="H8" s="42"/>
      <c r="I8" s="42"/>
      <c r="J8" s="42"/>
      <c r="K8" s="44"/>
      <c r="L8" s="59" t="str">
        <f t="shared" si="13"/>
        <v/>
      </c>
      <c r="M8" s="57" t="str">
        <f t="shared" si="14"/>
        <v/>
      </c>
      <c r="N8" s="57" t="str">
        <f t="shared" si="15"/>
        <v/>
      </c>
      <c r="O8" s="58" t="str">
        <f t="shared" si="16"/>
        <v/>
      </c>
      <c r="P8" s="48" t="str">
        <f t="shared" si="17"/>
        <v/>
      </c>
      <c r="Q8" s="48" t="str">
        <f t="shared" si="18"/>
        <v/>
      </c>
      <c r="R8" s="50"/>
      <c r="Y8" s="22"/>
      <c r="Z8" s="22"/>
      <c r="AA8" s="26" t="str">
        <f t="shared" si="26"/>
        <v>00,00,00,00,00,00,00,00</v>
      </c>
      <c r="AB8" s="24" t="str">
        <f t="shared" si="7"/>
        <v/>
      </c>
      <c r="AC8" s="24" t="str">
        <f t="shared" si="27"/>
        <v/>
      </c>
      <c r="AD8" s="24" t="str">
        <f t="shared" si="28"/>
        <v/>
      </c>
      <c r="AE8" s="25" t="str">
        <f t="shared" si="29"/>
        <v/>
      </c>
      <c r="AF8" s="25" t="str">
        <f t="shared" si="30"/>
        <v/>
      </c>
      <c r="AG8" s="25" t="str">
        <f t="shared" si="31"/>
        <v/>
      </c>
      <c r="AH8" s="50"/>
      <c r="AK8" s="35" t="s">
        <v>24</v>
      </c>
    </row>
    <row r="9" spans="1:37" ht="19.5" thickBot="1">
      <c r="A9" s="40" t="s">
        <v>42</v>
      </c>
      <c r="B9" s="41"/>
      <c r="C9" s="42"/>
      <c r="D9" s="42"/>
      <c r="E9" s="42"/>
      <c r="F9" s="42"/>
      <c r="G9" s="42"/>
      <c r="H9" s="42"/>
      <c r="I9" s="42"/>
      <c r="J9" s="42"/>
      <c r="K9" s="44"/>
      <c r="L9" s="59" t="str">
        <f t="shared" si="13"/>
        <v/>
      </c>
      <c r="M9" s="57" t="str">
        <f t="shared" si="14"/>
        <v/>
      </c>
      <c r="N9" s="57" t="str">
        <f t="shared" si="15"/>
        <v/>
      </c>
      <c r="O9" s="58" t="str">
        <f t="shared" si="16"/>
        <v/>
      </c>
      <c r="P9" s="48" t="str">
        <f t="shared" si="17"/>
        <v/>
      </c>
      <c r="Q9" s="48" t="str">
        <f t="shared" si="18"/>
        <v/>
      </c>
      <c r="R9" s="50"/>
      <c r="Z9" s="22"/>
      <c r="AA9" s="26" t="str">
        <f t="shared" si="26"/>
        <v>00,00,00,00,00,00,00,00</v>
      </c>
      <c r="AB9" s="24" t="str">
        <f t="shared" si="7"/>
        <v/>
      </c>
      <c r="AC9" s="24" t="str">
        <f t="shared" si="27"/>
        <v/>
      </c>
      <c r="AD9" s="24" t="str">
        <f t="shared" si="28"/>
        <v/>
      </c>
      <c r="AE9" s="25" t="str">
        <f t="shared" si="29"/>
        <v/>
      </c>
      <c r="AF9" s="25" t="str">
        <f t="shared" si="30"/>
        <v/>
      </c>
      <c r="AG9" s="25" t="str">
        <f t="shared" si="31"/>
        <v/>
      </c>
      <c r="AH9" s="50"/>
      <c r="AK9" s="35"/>
    </row>
    <row r="10" spans="1:37" ht="18.75">
      <c r="A10" s="40" t="s">
        <v>42</v>
      </c>
      <c r="B10" s="41"/>
      <c r="C10" s="42"/>
      <c r="D10" s="42"/>
      <c r="E10" s="42"/>
      <c r="F10" s="42"/>
      <c r="G10" s="42"/>
      <c r="H10" s="42"/>
      <c r="I10" s="42"/>
      <c r="J10" s="42"/>
      <c r="K10" s="44"/>
      <c r="L10" s="59" t="str">
        <f t="shared" ref="L10" si="32">AB10</f>
        <v/>
      </c>
      <c r="M10" s="57" t="str">
        <f t="shared" ref="M10" si="33">AC10</f>
        <v/>
      </c>
      <c r="N10" s="57" t="str">
        <f t="shared" ref="N10" si="34">AD10</f>
        <v/>
      </c>
      <c r="O10" s="58" t="str">
        <f t="shared" ref="O10" si="35">AE10</f>
        <v/>
      </c>
      <c r="P10" s="48" t="str">
        <f t="shared" ref="P10" si="36">AF10</f>
        <v/>
      </c>
      <c r="Q10" s="48" t="str">
        <f t="shared" ref="Q10" si="37">AG10</f>
        <v/>
      </c>
      <c r="R10" s="50">
        <v>20</v>
      </c>
      <c r="T10" t="s">
        <v>44</v>
      </c>
      <c r="AA10" s="26" t="str">
        <f t="shared" ref="AA10" si="38">TEXT(C10,"00")&amp;","&amp;TEXT(D10,"00")&amp;","&amp;TEXT(E10,"00")&amp;","&amp;TEXT(F10,"00")&amp;","&amp;TEXT(G10,"00")&amp;","&amp;TEXT(H10,"00")&amp;","&amp;TEXT(I10,"00")&amp;","&amp;TEXT(J10,"00")</f>
        <v>00,00,00,00,00,00,00,00</v>
      </c>
      <c r="AB10" s="24" t="str">
        <f t="shared" ref="AB10" si="39">IF(ISERROR(SEARCH($Y$4,AA10)),"","100")</f>
        <v/>
      </c>
      <c r="AC10" s="24" t="str">
        <f t="shared" ref="AC10" si="40">IF(ISERROR(SEARCH($Y$7,AA10)),"","200")</f>
        <v/>
      </c>
      <c r="AD10" s="24" t="str">
        <f t="shared" ref="AD10" si="41">IF(ISERROR(SEARCH($Y$2,AA10)),"","500")</f>
        <v/>
      </c>
      <c r="AE10" s="25" t="str">
        <f t="shared" ref="AE10" si="42">IF(AB10="100","",IF(COUNTIF(C10:J10,$S$2)+COUNTIF(C10:J10,$T$2)+COUNTIF(C10:J10,$U$2)=3,"50",""))</f>
        <v/>
      </c>
      <c r="AF10" s="25" t="str">
        <f t="shared" ref="AF10" si="43">IF(AC10="200","",IF(COUNTIF(C10:J10,$S$2)+COUNTIF(C10:J10,$T$2)+COUNTIF(C10:J10,$U$2)+COUNTIF(C10:J10,$V$2)=4,"100",""))</f>
        <v/>
      </c>
      <c r="AG10" s="25" t="str">
        <f t="shared" ref="AG10" si="44">IF(AD10="500","",IF(COUNTIF(C10:J10,$S$2)+COUNTIF(C10:J10,$T$2)+COUNTIF(C10:J10,$U$2)+COUNTIF(C10:J10,$V$2)+COUNTIF(C10:J10,$W$2)=5,"250",""))</f>
        <v/>
      </c>
      <c r="AH10" s="50"/>
      <c r="AK10" s="36"/>
    </row>
    <row r="12" spans="1:37" ht="18.75">
      <c r="A12" s="127" t="s">
        <v>43</v>
      </c>
    </row>
    <row r="13" spans="1:37" ht="15.75" thickBot="1"/>
    <row r="14" spans="1:37" ht="15.75" thickBot="1">
      <c r="A14" s="3" t="s">
        <v>35</v>
      </c>
      <c r="B14" s="4"/>
      <c r="C14" s="1">
        <f>COUNTA($C$4:$C$10)</f>
        <v>2</v>
      </c>
    </row>
    <row r="15" spans="1:37">
      <c r="H15" s="37">
        <v>1</v>
      </c>
      <c r="I15" s="37">
        <v>2</v>
      </c>
      <c r="J15" s="37">
        <v>3</v>
      </c>
      <c r="K15" s="37">
        <v>4</v>
      </c>
      <c r="S15" s="38">
        <v>6</v>
      </c>
      <c r="T15" s="38">
        <v>7</v>
      </c>
      <c r="U15" s="38">
        <v>8</v>
      </c>
      <c r="W15" s="102" t="s">
        <v>25</v>
      </c>
      <c r="X15" s="103"/>
      <c r="Y15" s="103"/>
      <c r="Z15" s="103"/>
      <c r="AA15" s="103"/>
      <c r="AB15" s="104"/>
    </row>
    <row r="16" spans="1:37" ht="15.75" thickBot="1">
      <c r="A16" s="74">
        <v>7</v>
      </c>
      <c r="B16" s="74"/>
      <c r="C16" s="74">
        <f>COUNTIF($C$4:$J$10,7)</f>
        <v>2</v>
      </c>
      <c r="D16" s="60">
        <f t="shared" ref="D16:D35" si="45">C16/$C$14</f>
        <v>1</v>
      </c>
      <c r="E16" s="39"/>
      <c r="F16" s="2"/>
      <c r="H16" s="74">
        <f>COUNTIF(C2:C10,7)</f>
        <v>0</v>
      </c>
      <c r="I16" s="74">
        <f>COUNTIF(D2:D10,7)</f>
        <v>0</v>
      </c>
      <c r="J16" s="74">
        <f>COUNTIF(E2:E10,7)</f>
        <v>0</v>
      </c>
      <c r="K16" s="74">
        <f>COUNTIF(F2:F10,7)</f>
        <v>0</v>
      </c>
      <c r="S16" s="74">
        <f>COUNTIF(H2:H10,2)</f>
        <v>0</v>
      </c>
      <c r="T16" s="74">
        <f>COUNTIF(I2:I10,2)</f>
        <v>0</v>
      </c>
      <c r="U16" s="74">
        <f>COUNTIF(J2:J10,2)</f>
        <v>0</v>
      </c>
      <c r="W16" s="123">
        <v>16</v>
      </c>
      <c r="X16" s="124"/>
      <c r="Y16" s="69"/>
      <c r="Z16" s="69"/>
      <c r="AA16" s="69"/>
      <c r="AB16" s="70" t="s">
        <v>13</v>
      </c>
    </row>
    <row r="17" spans="1:28">
      <c r="A17" s="74">
        <v>4</v>
      </c>
      <c r="B17" s="74"/>
      <c r="C17" s="74">
        <f>COUNTIF($C$4:$J$10,4)</f>
        <v>2</v>
      </c>
      <c r="D17" s="60">
        <f t="shared" si="45"/>
        <v>1</v>
      </c>
      <c r="E17" s="39"/>
      <c r="F17" s="2"/>
      <c r="H17" s="74">
        <f>COUNTIF(C3:C10,7)</f>
        <v>0</v>
      </c>
      <c r="I17" s="74">
        <f>COUNTIF(D3:D10,7)</f>
        <v>0</v>
      </c>
      <c r="J17" s="74">
        <f>COUNTIF(E3:E10,7)</f>
        <v>0</v>
      </c>
      <c r="K17" s="74">
        <f>COUNTIF(F3:F10,7)</f>
        <v>0</v>
      </c>
      <c r="S17" s="74">
        <f>COUNTIF(H3:H10,2)</f>
        <v>0</v>
      </c>
      <c r="T17" s="74">
        <f>COUNTIF(I3:I11,2)</f>
        <v>0</v>
      </c>
      <c r="U17" s="74">
        <f>COUNTIF(J3:J10,2)</f>
        <v>0</v>
      </c>
      <c r="W17" s="120" t="s">
        <v>26</v>
      </c>
      <c r="X17" s="121"/>
      <c r="Y17" s="121"/>
      <c r="Z17" s="121"/>
      <c r="AA17" s="121"/>
      <c r="AB17" s="122"/>
    </row>
    <row r="18" spans="1:28">
      <c r="A18" s="74">
        <v>8</v>
      </c>
      <c r="B18" s="74"/>
      <c r="C18" s="74">
        <f>COUNTIF($C$4:$J$10,8)</f>
        <v>2</v>
      </c>
      <c r="D18" s="60">
        <f t="shared" si="45"/>
        <v>1</v>
      </c>
      <c r="E18" s="39"/>
      <c r="F18" s="2"/>
      <c r="H18" s="74">
        <f>COUNTIF(C4:C14,7)</f>
        <v>0</v>
      </c>
      <c r="I18" s="74">
        <f>COUNTIF(D3:D14,7)</f>
        <v>0</v>
      </c>
      <c r="J18" s="74">
        <f>COUNTIF(E4:E14,7)</f>
        <v>0</v>
      </c>
      <c r="K18" s="74">
        <f>COUNTIF(F4:F14,7)</f>
        <v>0</v>
      </c>
      <c r="S18" s="74">
        <f>COUNTIF(H4:H14,2)</f>
        <v>0</v>
      </c>
      <c r="T18" s="74">
        <f>COUNTIF(I4:I14,2)</f>
        <v>0</v>
      </c>
      <c r="U18" s="74">
        <f>COUNTIF(J4:J14,2)</f>
        <v>0</v>
      </c>
      <c r="W18" s="71"/>
      <c r="X18" s="72"/>
      <c r="Y18" s="72"/>
      <c r="Z18" s="72"/>
      <c r="AA18" s="72"/>
      <c r="AB18" s="73"/>
    </row>
    <row r="19" spans="1:28">
      <c r="A19" s="74">
        <v>6</v>
      </c>
      <c r="B19" s="74"/>
      <c r="C19" s="74">
        <f>COUNTIF($C$4:$J$10,6)</f>
        <v>1</v>
      </c>
      <c r="D19" s="60">
        <f t="shared" si="45"/>
        <v>0.5</v>
      </c>
      <c r="E19" s="39"/>
      <c r="F19" s="2"/>
      <c r="H19" s="74">
        <f>COUNTIF(C5:C15,7)</f>
        <v>0</v>
      </c>
      <c r="I19" s="74">
        <f>COUNTIF(D5:D15,7)</f>
        <v>0</v>
      </c>
      <c r="J19" s="74">
        <f>COUNTIF(E5:E15,7)</f>
        <v>0</v>
      </c>
      <c r="K19" s="74">
        <f>COUNTIF(F5:F15,7)</f>
        <v>0</v>
      </c>
      <c r="S19" s="74">
        <f>COUNTIF(H5:H15,2)</f>
        <v>0</v>
      </c>
      <c r="T19" s="74">
        <f>COUNTIF(I5:I10,2)</f>
        <v>0</v>
      </c>
      <c r="U19" s="74">
        <f>COUNTIF(J5:J15,2)</f>
        <v>0</v>
      </c>
      <c r="W19" s="63"/>
      <c r="X19" s="2"/>
      <c r="Y19" s="2"/>
      <c r="Z19" s="2"/>
      <c r="AA19" s="2"/>
      <c r="AB19" s="64"/>
    </row>
    <row r="20" spans="1:28">
      <c r="A20" s="74">
        <v>3</v>
      </c>
      <c r="B20" s="74"/>
      <c r="C20" s="74">
        <f>COUNTIF($C$4:$J$10,3)</f>
        <v>2</v>
      </c>
      <c r="D20" s="60">
        <f t="shared" si="45"/>
        <v>1</v>
      </c>
      <c r="E20" s="39"/>
      <c r="F20" s="2"/>
      <c r="H20" s="74">
        <f>COUNTIF(C6:C16,7)</f>
        <v>0</v>
      </c>
      <c r="I20" s="74">
        <f>COUNTIF(D6:D16,7)</f>
        <v>0</v>
      </c>
      <c r="J20" s="74">
        <f>COUNTIF(E6:E16,7)</f>
        <v>0</v>
      </c>
      <c r="K20" s="74">
        <f>COUNTIF(F6:F16,7)</f>
        <v>0</v>
      </c>
      <c r="S20" s="74">
        <f>COUNTIF(H9:H9,3)</f>
        <v>0</v>
      </c>
      <c r="T20" s="74">
        <f>COUNTIF(I9:I9,3)</f>
        <v>0</v>
      </c>
      <c r="U20" s="74">
        <f>COUNTIF(J9:J9,3)</f>
        <v>0</v>
      </c>
      <c r="W20" s="63"/>
      <c r="X20" s="2"/>
      <c r="Y20" s="2"/>
      <c r="Z20" s="2"/>
      <c r="AA20" s="2"/>
      <c r="AB20" s="64"/>
    </row>
    <row r="21" spans="1:28">
      <c r="A21" s="74">
        <v>9</v>
      </c>
      <c r="B21" s="74"/>
      <c r="C21" s="74">
        <f>COUNTIF($C$4:$J$10,9)</f>
        <v>1</v>
      </c>
      <c r="D21" s="60">
        <f t="shared" si="45"/>
        <v>0.5</v>
      </c>
      <c r="E21" s="39"/>
      <c r="F21" s="2"/>
      <c r="H21" s="74">
        <f>COUNTIF(C7:C17,7)</f>
        <v>0</v>
      </c>
      <c r="I21" s="74">
        <f>COUNTIF(D7:D17,7)</f>
        <v>0</v>
      </c>
      <c r="J21" s="74">
        <f>COUNTIF(E7:E17,7)</f>
        <v>0</v>
      </c>
      <c r="K21" s="74">
        <f>COUNTIF(F7:F17,7)</f>
        <v>0</v>
      </c>
      <c r="S21" s="74">
        <f>COUNTIF(H9:H9,16)</f>
        <v>0</v>
      </c>
      <c r="T21" s="74">
        <f>COUNTIF(I9:I9,16)</f>
        <v>0</v>
      </c>
      <c r="U21" s="74">
        <f>COUNTIF(J9:J9,16)</f>
        <v>0</v>
      </c>
      <c r="W21" s="65" t="s">
        <v>13</v>
      </c>
      <c r="X21" s="62"/>
      <c r="Y21" s="62"/>
      <c r="Z21" s="67" t="s">
        <v>13</v>
      </c>
      <c r="AA21" s="62"/>
      <c r="AB21" s="66" t="s">
        <v>27</v>
      </c>
    </row>
    <row r="22" spans="1:28">
      <c r="A22" s="74">
        <v>12</v>
      </c>
      <c r="B22" s="74"/>
      <c r="C22" s="74">
        <f>COUNTIF($C$4:$J$10,12)</f>
        <v>0</v>
      </c>
      <c r="D22" s="60">
        <f t="shared" si="45"/>
        <v>0</v>
      </c>
      <c r="E22" s="39"/>
      <c r="F22" s="2"/>
      <c r="H22" s="74">
        <f>COUNTIF(C8:C18,7)</f>
        <v>0</v>
      </c>
      <c r="I22" s="74">
        <f>COUNTIF(D8:D18,7)</f>
        <v>0</v>
      </c>
      <c r="J22" s="74">
        <f>COUNTIF(E8:E18,7)</f>
        <v>0</v>
      </c>
      <c r="K22" s="74">
        <f>COUNTIF(F8:F18,7)</f>
        <v>0</v>
      </c>
      <c r="S22" s="74" t="e">
        <f>COUNTIF(#REF!,4)</f>
        <v>#REF!</v>
      </c>
      <c r="T22" s="74" t="e">
        <f>COUNTIF(#REF!,4)</f>
        <v>#REF!</v>
      </c>
      <c r="U22" s="74" t="e">
        <f>COUNTIF(#REF!,4)</f>
        <v>#REF!</v>
      </c>
      <c r="W22" s="65"/>
      <c r="X22" s="62"/>
      <c r="Y22" s="62"/>
      <c r="Z22" s="67" t="s">
        <v>13</v>
      </c>
      <c r="AA22" s="62"/>
      <c r="AB22" s="66" t="s">
        <v>27</v>
      </c>
    </row>
    <row r="23" spans="1:28">
      <c r="A23" s="74">
        <v>11</v>
      </c>
      <c r="B23" s="74"/>
      <c r="C23" s="74">
        <f>COUNTIF($C$4:$J$10,11)</f>
        <v>0</v>
      </c>
      <c r="D23" s="60">
        <f t="shared" si="45"/>
        <v>0</v>
      </c>
      <c r="E23" s="39"/>
      <c r="F23" s="2"/>
      <c r="H23" s="74">
        <f>COUNTIF(C9:C19,7)</f>
        <v>0</v>
      </c>
      <c r="I23" s="74">
        <f>COUNTIF(D9:D19,7)</f>
        <v>0</v>
      </c>
      <c r="J23" s="74">
        <f>COUNTIF(E9:E19,7)</f>
        <v>0</v>
      </c>
      <c r="K23" s="74">
        <f>COUNTIF(F9:F19,7)</f>
        <v>0</v>
      </c>
      <c r="S23" s="74">
        <f>COUNTIF(H8:H9,7)</f>
        <v>0</v>
      </c>
      <c r="T23" s="74">
        <f>COUNTIF(I8:I9,7)</f>
        <v>0</v>
      </c>
      <c r="U23" s="74">
        <f>COUNTIF(J8:J9,7)</f>
        <v>0</v>
      </c>
      <c r="W23" s="65"/>
      <c r="X23" s="62"/>
      <c r="Y23" s="62"/>
      <c r="Z23" s="67" t="s">
        <v>13</v>
      </c>
      <c r="AA23" s="62"/>
      <c r="AB23" s="66"/>
    </row>
    <row r="24" spans="1:28">
      <c r="A24" s="74">
        <v>13</v>
      </c>
      <c r="B24" s="74"/>
      <c r="C24" s="74">
        <f>COUNTIF($C$4:$J$10,13)</f>
        <v>0</v>
      </c>
      <c r="D24" s="60">
        <f t="shared" si="45"/>
        <v>0</v>
      </c>
      <c r="E24" s="39"/>
      <c r="F24" s="2"/>
      <c r="H24" s="74">
        <f>COUNTIF(C10:C20,7)</f>
        <v>0</v>
      </c>
      <c r="I24" s="74">
        <f>COUNTIF(D10:D20,7)</f>
        <v>0</v>
      </c>
      <c r="J24" s="74">
        <f>COUNTIF(E10:E20,7)</f>
        <v>0</v>
      </c>
      <c r="K24" s="74">
        <f>COUNTIF(F10:F20,7)</f>
        <v>0</v>
      </c>
      <c r="S24" s="74">
        <f>COUNTIF(H10:H18,9)</f>
        <v>0</v>
      </c>
      <c r="T24" s="74">
        <f>COUNTIF(I10:I18,9)</f>
        <v>0</v>
      </c>
      <c r="U24" s="74">
        <f>COUNTIF(J10:J18,9)</f>
        <v>0</v>
      </c>
      <c r="W24" s="63"/>
      <c r="X24" s="2"/>
      <c r="Y24" s="2"/>
      <c r="Z24" s="67" t="s">
        <v>28</v>
      </c>
      <c r="AA24" s="62" t="s">
        <v>13</v>
      </c>
      <c r="AB24" s="66" t="s">
        <v>27</v>
      </c>
    </row>
    <row r="25" spans="1:28">
      <c r="A25" s="74">
        <v>5</v>
      </c>
      <c r="B25" s="74"/>
      <c r="C25" s="74">
        <f>COUNTIF($C$4:$J$10,5)</f>
        <v>2</v>
      </c>
      <c r="D25" s="61">
        <f t="shared" si="45"/>
        <v>1</v>
      </c>
      <c r="E25" s="39"/>
      <c r="F25" s="2"/>
      <c r="H25" s="74">
        <f>COUNTIF(C10:C21,7)</f>
        <v>0</v>
      </c>
      <c r="I25" s="74">
        <f>COUNTIF(D10:D21,7)</f>
        <v>0</v>
      </c>
      <c r="J25" s="74">
        <f>COUNTIF(E10:E21,7)</f>
        <v>0</v>
      </c>
      <c r="K25" s="74">
        <f>COUNTIF(F10:F21,7)</f>
        <v>0</v>
      </c>
      <c r="S25" s="74" t="e">
        <f>COUNTIF(#REF!,6)</f>
        <v>#REF!</v>
      </c>
      <c r="T25" s="74" t="e">
        <f>COUNTIF(#REF!,6)</f>
        <v>#REF!</v>
      </c>
      <c r="U25" s="74" t="e">
        <f>COUNTIF(#REF!,6)</f>
        <v>#REF!</v>
      </c>
      <c r="W25" s="63"/>
      <c r="X25" s="2"/>
      <c r="Y25" s="2"/>
      <c r="Z25" s="67" t="s">
        <v>13</v>
      </c>
      <c r="AA25" s="62"/>
      <c r="AB25" s="66" t="s">
        <v>27</v>
      </c>
    </row>
    <row r="26" spans="1:28" ht="15.75" thickBot="1">
      <c r="A26" s="74">
        <v>2</v>
      </c>
      <c r="B26" s="74"/>
      <c r="C26" s="74">
        <f>COUNTIF($C$4:$J$10,2)</f>
        <v>2</v>
      </c>
      <c r="D26" s="61">
        <f t="shared" si="45"/>
        <v>1</v>
      </c>
      <c r="E26" s="39"/>
      <c r="F26" s="2"/>
      <c r="H26" s="74">
        <f>COUNTIF(C10:C22,7)</f>
        <v>0</v>
      </c>
      <c r="I26" s="74">
        <f>COUNTIF(D10:D22,7)</f>
        <v>0</v>
      </c>
      <c r="J26" s="74">
        <f>COUNTIF(E10:E22,7)</f>
        <v>0</v>
      </c>
      <c r="K26" s="74">
        <f>COUNTIF(F10:F22,7)</f>
        <v>0</v>
      </c>
      <c r="S26" s="74">
        <f>COUNTIF(H10:H17,14)</f>
        <v>0</v>
      </c>
      <c r="T26" s="74">
        <f>COUNTIF(I10:I17,14)</f>
        <v>0</v>
      </c>
      <c r="U26" s="74">
        <f>COUNTIF(J10:J17,14)</f>
        <v>0</v>
      </c>
      <c r="W26" s="63"/>
      <c r="X26" s="2"/>
      <c r="Y26" s="2"/>
      <c r="Z26" s="62" t="s">
        <v>13</v>
      </c>
      <c r="AA26" s="62"/>
      <c r="AB26" s="66" t="s">
        <v>13</v>
      </c>
    </row>
    <row r="27" spans="1:28" ht="15.75" thickBot="1">
      <c r="A27" s="74">
        <v>1</v>
      </c>
      <c r="B27" s="74"/>
      <c r="C27" s="74">
        <f>COUNTIF($C$4:$J$10,1)</f>
        <v>2</v>
      </c>
      <c r="D27" s="60">
        <f t="shared" si="45"/>
        <v>1</v>
      </c>
      <c r="E27" s="39"/>
      <c r="F27" s="2"/>
      <c r="H27" s="74">
        <f>COUNTIF(C10:C23,7)</f>
        <v>0</v>
      </c>
      <c r="I27" s="74">
        <f>COUNTIF(D10:D23,7)</f>
        <v>0</v>
      </c>
      <c r="J27" s="74">
        <f>COUNTIF(E10:E23,7)</f>
        <v>0</v>
      </c>
      <c r="K27" s="74">
        <f>COUNTIF(F10:F23,7)</f>
        <v>0</v>
      </c>
      <c r="S27" s="74">
        <f>COUNTIF(H9:H9,13)</f>
        <v>0</v>
      </c>
      <c r="T27" s="74">
        <f>COUNTIF(I9:I9,13)</f>
        <v>0</v>
      </c>
      <c r="U27" s="74">
        <f>COUNTIF(J9:J9,13)</f>
        <v>0</v>
      </c>
      <c r="W27" s="117" t="s">
        <v>29</v>
      </c>
      <c r="X27" s="118"/>
      <c r="Y27" s="118"/>
      <c r="Z27" s="118"/>
      <c r="AA27" s="118"/>
      <c r="AB27" s="119"/>
    </row>
    <row r="28" spans="1:28">
      <c r="A28" s="74">
        <v>14</v>
      </c>
      <c r="B28" s="74"/>
      <c r="C28" s="74">
        <f>COUNTIF($C$4:$J$10,14)</f>
        <v>0</v>
      </c>
      <c r="D28" s="60">
        <f t="shared" si="45"/>
        <v>0</v>
      </c>
      <c r="E28" s="39"/>
      <c r="F28" s="2"/>
      <c r="H28" s="74">
        <f>COUNTIF(C10:C24,7)</f>
        <v>0</v>
      </c>
      <c r="I28" s="74">
        <f>COUNTIF(D10:D24,7)</f>
        <v>0</v>
      </c>
      <c r="J28" s="74">
        <f>COUNTIF(E10:E24,7)</f>
        <v>0</v>
      </c>
      <c r="K28" s="74">
        <f>COUNTIF(F10:F24,7)</f>
        <v>0</v>
      </c>
      <c r="S28" s="74" t="e">
        <f>COUNTIF(#REF!,18)</f>
        <v>#REF!</v>
      </c>
      <c r="T28" s="74" t="e">
        <f>COUNTIF(#REF!,18)</f>
        <v>#REF!</v>
      </c>
      <c r="U28" s="74" t="e">
        <f>COUNTIF(#REF!,18)</f>
        <v>#REF!</v>
      </c>
      <c r="W28" s="81" t="s">
        <v>30</v>
      </c>
      <c r="X28" s="82"/>
      <c r="Y28" s="82"/>
      <c r="Z28" s="82"/>
      <c r="AA28" s="82"/>
      <c r="AB28" s="83"/>
    </row>
    <row r="29" spans="1:28">
      <c r="A29" s="74">
        <v>15</v>
      </c>
      <c r="B29" s="74"/>
      <c r="C29" s="74">
        <f>COUNTIF($C$4:$J$10,15)</f>
        <v>0</v>
      </c>
      <c r="D29" s="60">
        <f t="shared" si="45"/>
        <v>0</v>
      </c>
      <c r="E29" s="39"/>
      <c r="F29" s="2"/>
      <c r="H29" s="74">
        <f>COUNTIF(C10:C25,7)</f>
        <v>0</v>
      </c>
      <c r="I29" s="74">
        <f>COUNTIF(D10:D25,7)</f>
        <v>0</v>
      </c>
      <c r="J29" s="74">
        <f>COUNTIF(E10:E25,7)</f>
        <v>0</v>
      </c>
      <c r="K29" s="74">
        <f>COUNTIF(F10:F25,7)</f>
        <v>0</v>
      </c>
      <c r="S29" s="74" t="e">
        <f>COUNTIF(#REF!,8)</f>
        <v>#REF!</v>
      </c>
      <c r="T29" s="74" t="e">
        <f>COUNTIF(#REF!,8)</f>
        <v>#REF!</v>
      </c>
      <c r="U29" s="74" t="e">
        <f>COUNTIF(#REF!,8)</f>
        <v>#REF!</v>
      </c>
      <c r="W29" s="81" t="s">
        <v>31</v>
      </c>
      <c r="X29" s="82"/>
      <c r="Y29" s="82"/>
      <c r="Z29" s="82"/>
      <c r="AA29" s="82"/>
      <c r="AB29" s="83"/>
    </row>
    <row r="30" spans="1:28" ht="15.75" thickBot="1">
      <c r="A30" s="74">
        <v>10</v>
      </c>
      <c r="B30" s="74"/>
      <c r="C30" s="74">
        <f>COUNTIF($C$4:$J$10,10)</f>
        <v>0</v>
      </c>
      <c r="D30" s="60">
        <f t="shared" si="45"/>
        <v>0</v>
      </c>
      <c r="E30" s="39"/>
      <c r="F30" s="2"/>
      <c r="H30" s="74">
        <f>COUNTIF(C10:C26,7)</f>
        <v>0</v>
      </c>
      <c r="I30" s="74">
        <f>COUNTIF(D10:D26,7)</f>
        <v>0</v>
      </c>
      <c r="J30" s="74">
        <f>COUNTIF(E10:E26,7)</f>
        <v>0</v>
      </c>
      <c r="K30" s="74">
        <f>COUNTIF(F10:F26,7)</f>
        <v>0</v>
      </c>
      <c r="S30" s="74" t="e">
        <f>COUNTIF(#REF!,1)</f>
        <v>#REF!</v>
      </c>
      <c r="T30" s="74" t="e">
        <f>COUNTIF(#REF!,1)</f>
        <v>#REF!</v>
      </c>
      <c r="U30" s="74" t="e">
        <f>COUNTIF(#REF!,1)</f>
        <v>#REF!</v>
      </c>
      <c r="W30" s="84" t="s">
        <v>32</v>
      </c>
      <c r="X30" s="85"/>
      <c r="Y30" s="85"/>
      <c r="Z30" s="85"/>
      <c r="AA30" s="85"/>
      <c r="AB30" s="86"/>
    </row>
    <row r="31" spans="1:28" ht="15.75" thickBot="1">
      <c r="A31" s="74">
        <v>16</v>
      </c>
      <c r="B31" s="74"/>
      <c r="C31" s="74">
        <f>COUNTIF($C$4:$J$10,16)</f>
        <v>0</v>
      </c>
      <c r="D31" s="60">
        <f t="shared" si="45"/>
        <v>0</v>
      </c>
      <c r="E31" s="39"/>
      <c r="F31" s="2"/>
      <c r="H31" s="74">
        <f>COUNTIF(C10:C27,7)</f>
        <v>0</v>
      </c>
      <c r="I31" s="74">
        <f>COUNTIF(D10:D27,7)</f>
        <v>0</v>
      </c>
      <c r="J31" s="74">
        <f>COUNTIF(E10:E27,7)</f>
        <v>0</v>
      </c>
      <c r="K31" s="74">
        <f>COUNTIF(F10:F27,7)</f>
        <v>0</v>
      </c>
      <c r="S31" s="74">
        <f>COUNTIF(H10:H21,10)</f>
        <v>0</v>
      </c>
      <c r="T31" s="74">
        <f>COUNTIF(I10:I21,10)</f>
        <v>0</v>
      </c>
      <c r="U31" s="74">
        <f>COUNTIF(J10:J21,10)</f>
        <v>0</v>
      </c>
      <c r="AA31" s="68"/>
      <c r="AB31" s="68"/>
    </row>
    <row r="32" spans="1:28">
      <c r="A32" s="74">
        <v>17</v>
      </c>
      <c r="B32" s="74"/>
      <c r="C32" s="74">
        <f>COUNTIF($C$4:$J$10,17)</f>
        <v>0</v>
      </c>
      <c r="D32" s="60">
        <f t="shared" si="45"/>
        <v>0</v>
      </c>
      <c r="E32" s="39"/>
      <c r="F32" s="2"/>
      <c r="H32" s="74">
        <f>COUNTIF(C10:C28,7)</f>
        <v>0</v>
      </c>
      <c r="I32" s="74">
        <f>COUNTIF(D10:D28,7)</f>
        <v>0</v>
      </c>
      <c r="J32" s="74">
        <f>COUNTIF(E10:E28,7)</f>
        <v>0</v>
      </c>
      <c r="K32" s="74">
        <f>COUNTIF(F10:F28,7)</f>
        <v>0</v>
      </c>
      <c r="S32" s="74" t="e">
        <f>COUNTIF(#REF!,17)</f>
        <v>#REF!</v>
      </c>
      <c r="T32" s="74" t="e">
        <f>COUNTIF(#REF!,17)</f>
        <v>#REF!</v>
      </c>
      <c r="U32" s="74" t="e">
        <f>COUNTIF(#REF!,17)</f>
        <v>#REF!</v>
      </c>
      <c r="W32" s="90" t="s">
        <v>40</v>
      </c>
      <c r="X32" s="91"/>
      <c r="Y32" s="91"/>
      <c r="Z32" s="91"/>
      <c r="AA32" s="91"/>
      <c r="AB32" s="92"/>
    </row>
    <row r="33" spans="1:28">
      <c r="A33" s="74">
        <v>18</v>
      </c>
      <c r="B33" s="74"/>
      <c r="C33" s="74">
        <f>COUNTIF($C$4:$J$10,18)</f>
        <v>0</v>
      </c>
      <c r="D33" s="60">
        <f t="shared" si="45"/>
        <v>0</v>
      </c>
      <c r="E33" s="39"/>
      <c r="F33" s="2"/>
      <c r="H33" s="74">
        <f>COUNTIF(C10:C29,7)</f>
        <v>0</v>
      </c>
      <c r="I33" s="74">
        <f>COUNTIF(D10:D29,7)</f>
        <v>0</v>
      </c>
      <c r="J33" s="74">
        <f>COUNTIF(E10:E29,7)</f>
        <v>0</v>
      </c>
      <c r="K33" s="74">
        <f>COUNTIF(F10:F29,7)</f>
        <v>0</v>
      </c>
      <c r="S33" s="74" t="e">
        <f>COUNTIF(#REF!,15)</f>
        <v>#REF!</v>
      </c>
      <c r="T33" s="74" t="e">
        <f>COUNTIF(#REF!,15)</f>
        <v>#REF!</v>
      </c>
      <c r="U33" s="74" t="e">
        <f>COUNTIF(#REF!,15)</f>
        <v>#REF!</v>
      </c>
      <c r="W33" s="87" t="s">
        <v>41</v>
      </c>
      <c r="X33" s="88"/>
      <c r="Y33" s="88"/>
      <c r="Z33" s="88"/>
      <c r="AA33" s="88"/>
      <c r="AB33" s="89"/>
    </row>
    <row r="34" spans="1:28">
      <c r="A34" s="74">
        <v>19</v>
      </c>
      <c r="B34" s="74"/>
      <c r="C34" s="74">
        <f>COUNTIF($C$4:$J$10,19)</f>
        <v>0</v>
      </c>
      <c r="D34" s="60">
        <f t="shared" si="45"/>
        <v>0</v>
      </c>
      <c r="E34" s="39"/>
      <c r="F34" s="2"/>
      <c r="H34" s="74">
        <f>COUNTIF(C10:C30,7)</f>
        <v>0</v>
      </c>
      <c r="I34" s="74">
        <f>COUNTIF(D10:D30,7)</f>
        <v>0</v>
      </c>
      <c r="J34" s="74">
        <f>COUNTIF(E10:E30,7)</f>
        <v>0</v>
      </c>
      <c r="K34" s="74">
        <f>COUNTIF(F10:F30,7)</f>
        <v>0</v>
      </c>
      <c r="S34" s="74">
        <f>COUNTIF(H4:H11,19)</f>
        <v>0</v>
      </c>
      <c r="T34" s="74">
        <f>COUNTIF(I4:I11,19)</f>
        <v>0</v>
      </c>
      <c r="U34" s="74">
        <f>COUNTIF(J4:J11,19)</f>
        <v>0</v>
      </c>
      <c r="W34" s="87" t="s">
        <v>33</v>
      </c>
      <c r="X34" s="88"/>
      <c r="Y34" s="88"/>
      <c r="Z34" s="88"/>
      <c r="AA34" s="88"/>
      <c r="AB34" s="89"/>
    </row>
    <row r="35" spans="1:28">
      <c r="A35" s="74" t="s">
        <v>36</v>
      </c>
      <c r="B35" s="74"/>
      <c r="C35" s="74">
        <f>COUNTIF($C$4:$J$10,20)</f>
        <v>0</v>
      </c>
      <c r="D35" s="60">
        <f t="shared" si="45"/>
        <v>0</v>
      </c>
      <c r="E35" s="39"/>
      <c r="F35" s="2"/>
      <c r="H35" s="74">
        <f>COUNTIF(C10:C31,7)</f>
        <v>0</v>
      </c>
      <c r="I35" s="74">
        <f>COUNTIF(D10:D31,7)</f>
        <v>0</v>
      </c>
      <c r="J35" s="74">
        <f>COUNTIF(E10:E31,7)</f>
        <v>0</v>
      </c>
      <c r="K35" s="74">
        <f>COUNTIF(F10:F31,7)</f>
        <v>0</v>
      </c>
      <c r="S35" s="74">
        <f>COUNTIF(H4:H9,20)</f>
        <v>0</v>
      </c>
      <c r="T35" s="74">
        <f>COUNTIF(I4:I9,20)</f>
        <v>0</v>
      </c>
      <c r="U35" s="74">
        <f>COUNTIF(J4:J9,20)</f>
        <v>0</v>
      </c>
      <c r="W35" s="87" t="s">
        <v>34</v>
      </c>
      <c r="X35" s="88"/>
      <c r="Y35" s="88"/>
      <c r="Z35" s="88"/>
      <c r="AA35" s="88"/>
      <c r="AB35" s="89"/>
    </row>
    <row r="36" spans="1:28">
      <c r="W36" s="75"/>
      <c r="X36" s="76"/>
      <c r="Y36" s="76"/>
      <c r="Z36" s="76"/>
      <c r="AA36" s="76"/>
      <c r="AB36" s="77"/>
    </row>
    <row r="37" spans="1:28">
      <c r="W37" s="75"/>
      <c r="X37" s="76"/>
      <c r="Y37" s="76"/>
      <c r="Z37" s="76"/>
      <c r="AA37" s="76"/>
      <c r="AB37" s="77"/>
    </row>
    <row r="38" spans="1:28" ht="15.75" thickBot="1">
      <c r="A38" s="74" t="s">
        <v>37</v>
      </c>
      <c r="W38" s="78"/>
      <c r="X38" s="79"/>
      <c r="Y38" s="79"/>
      <c r="Z38" s="79"/>
      <c r="AA38" s="79"/>
      <c r="AB38" s="80"/>
    </row>
  </sheetData>
  <sortState ref="A4:R117">
    <sortCondition ref="A4:A117"/>
  </sortState>
  <mergeCells count="18">
    <mergeCell ref="A2:K2"/>
    <mergeCell ref="A1:R1"/>
    <mergeCell ref="S1:W1"/>
    <mergeCell ref="AB2:AD3"/>
    <mergeCell ref="W28:AB28"/>
    <mergeCell ref="W27:AB27"/>
    <mergeCell ref="W17:AB17"/>
    <mergeCell ref="W16:X16"/>
    <mergeCell ref="AE2:AG3"/>
    <mergeCell ref="L2:N2"/>
    <mergeCell ref="O2:Q2"/>
    <mergeCell ref="W15:AB15"/>
    <mergeCell ref="W29:AB29"/>
    <mergeCell ref="W30:AB30"/>
    <mergeCell ref="W35:AB35"/>
    <mergeCell ref="W33:AB33"/>
    <mergeCell ref="W34:AB34"/>
    <mergeCell ref="W32:AB32"/>
  </mergeCells>
  <conditionalFormatting sqref="R4:R9 AB4:AD10">
    <cfRule type="cellIs" dxfId="38" priority="954" stopIfTrue="1" operator="equal">
      <formula>"Oui"</formula>
    </cfRule>
  </conditionalFormatting>
  <conditionalFormatting sqref="AE4:AG10">
    <cfRule type="cellIs" dxfId="37" priority="953" stopIfTrue="1" operator="equal">
      <formula>"Oui"</formula>
    </cfRule>
  </conditionalFormatting>
  <conditionalFormatting sqref="C16:C35">
    <cfRule type="top10" dxfId="36" priority="952" rank="8"/>
  </conditionalFormatting>
  <conditionalFormatting sqref="S16:U35 H16:K35">
    <cfRule type="top10" dxfId="35" priority="947" rank="2"/>
    <cfRule type="top10" dxfId="34" priority="950" rank="1"/>
  </conditionalFormatting>
  <conditionalFormatting sqref="AH4:AH10 M4:N10">
    <cfRule type="cellIs" dxfId="33" priority="901" operator="equal">
      <formula>"Oui"</formula>
    </cfRule>
  </conditionalFormatting>
  <conditionalFormatting sqref="O4:Q10">
    <cfRule type="cellIs" dxfId="32" priority="893" operator="equal">
      <formula>"Oui"</formula>
    </cfRule>
  </conditionalFormatting>
  <conditionalFormatting sqref="R4:R9">
    <cfRule type="cellIs" dxfId="31" priority="888" operator="equal">
      <formula>20</formula>
    </cfRule>
  </conditionalFormatting>
  <conditionalFormatting sqref="P4:P10">
    <cfRule type="containsText" dxfId="30" priority="748" operator="containsText" text="100">
      <formula>NOT(ISERROR(SEARCH("100",P4)))</formula>
    </cfRule>
  </conditionalFormatting>
  <conditionalFormatting sqref="O4:O10">
    <cfRule type="containsText" dxfId="29" priority="687" operator="containsText" text="50">
      <formula>NOT(ISERROR(SEARCH("50",O4)))</formula>
    </cfRule>
  </conditionalFormatting>
  <conditionalFormatting sqref="C5:K5">
    <cfRule type="duplicateValues" dxfId="28" priority="507"/>
    <cfRule type="duplicateValues" dxfId="27" priority="669"/>
  </conditionalFormatting>
  <conditionalFormatting sqref="L4:L10">
    <cfRule type="containsText" dxfId="26" priority="636" operator="containsText" text="100">
      <formula>NOT(ISERROR(SEARCH("100",L4)))</formula>
    </cfRule>
  </conditionalFormatting>
  <conditionalFormatting sqref="Q4:Q10">
    <cfRule type="containsText" dxfId="25" priority="579" operator="containsText" text="250">
      <formula>NOT(ISERROR(SEARCH("250",Q4)))</formula>
    </cfRule>
  </conditionalFormatting>
  <conditionalFormatting sqref="N4:N10">
    <cfRule type="containsText" dxfId="24" priority="509" operator="containsText" text="500">
      <formula>NOT(ISERROR(SEARCH("500",N4)))</formula>
    </cfRule>
  </conditionalFormatting>
  <conditionalFormatting sqref="C4:K4">
    <cfRule type="duplicateValues" dxfId="23" priority="1033"/>
  </conditionalFormatting>
  <conditionalFormatting sqref="C6:K6">
    <cfRule type="duplicateValues" dxfId="22" priority="508"/>
  </conditionalFormatting>
  <conditionalFormatting sqref="C7:K7">
    <cfRule type="duplicateValues" dxfId="21" priority="506"/>
  </conditionalFormatting>
  <conditionalFormatting sqref="C8:K8">
    <cfRule type="duplicateValues" dxfId="20" priority="503"/>
  </conditionalFormatting>
  <conditionalFormatting sqref="C9:K9">
    <cfRule type="duplicateValues" dxfId="19" priority="502"/>
  </conditionalFormatting>
  <conditionalFormatting sqref="R10">
    <cfRule type="cellIs" dxfId="18" priority="158" stopIfTrue="1" operator="equal">
      <formula>"Oui"</formula>
    </cfRule>
  </conditionalFormatting>
  <conditionalFormatting sqref="R10">
    <cfRule type="cellIs" dxfId="17" priority="155" operator="equal">
      <formula>20</formula>
    </cfRule>
  </conditionalFormatting>
  <conditionalFormatting sqref="C10:K10">
    <cfRule type="duplicateValues" dxfId="16" priority="135"/>
  </conditionalFormatting>
  <conditionalFormatting sqref="C4:K9">
    <cfRule type="cellIs" dxfId="15" priority="1139" operator="greaterThan">
      <formula>$W$16</formula>
    </cfRule>
    <cfRule type="expression" dxfId="14" priority="1140">
      <formula>OR(C4=$S$2:$W$2)</formula>
    </cfRule>
  </conditionalFormatting>
  <conditionalFormatting sqref="C4:K10">
    <cfRule type="cellIs" dxfId="13" priority="1141" operator="equal">
      <formula>$Z$23</formula>
    </cfRule>
    <cfRule type="cellIs" dxfId="12" priority="1142" operator="equal">
      <formula>$Z$25</formula>
    </cfRule>
    <cfRule type="cellIs" dxfId="11" priority="1143" operator="equal">
      <formula>$Z$24</formula>
    </cfRule>
    <cfRule type="cellIs" dxfId="10" priority="1144" operator="equal">
      <formula>$Z$22</formula>
    </cfRule>
    <cfRule type="cellIs" dxfId="9" priority="1145" operator="equal">
      <formula>$Z$21</formula>
    </cfRule>
  </conditionalFormatting>
  <conditionalFormatting sqref="C10:K10">
    <cfRule type="cellIs" dxfId="8" priority="1151" operator="equal">
      <formula>$Z$25</formula>
    </cfRule>
    <cfRule type="cellIs" dxfId="7" priority="1152" operator="equal">
      <formula>$Z$24</formula>
    </cfRule>
    <cfRule type="cellIs" dxfId="6" priority="1153" operator="equal">
      <formula>$Z$22</formula>
    </cfRule>
    <cfRule type="cellIs" dxfId="5" priority="1154" operator="equal">
      <formula>$Z$21</formula>
    </cfRule>
    <cfRule type="cellIs" dxfId="4" priority="1155" operator="greaterThan">
      <formula>$W$16</formula>
    </cfRule>
    <cfRule type="expression" dxfId="3" priority="1156">
      <formula>OR(C10=$S$2:$W$2)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10" operator="containsText" id="{084C8623-307A-4C94-A227-9D62ADA51157}">
            <xm:f>NOT(ISERROR(SEARCH(200,M4)))</xm:f>
            <xm:f>200</xm:f>
            <x14:dxf>
              <font>
                <b/>
                <i val="0"/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m:sqref>M4:M10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C24"/>
  <sheetViews>
    <sheetView showGridLines="0" workbookViewId="0">
      <selection activeCell="L7" sqref="L7"/>
    </sheetView>
  </sheetViews>
  <sheetFormatPr baseColWidth="10" defaultColWidth="11.42578125" defaultRowHeight="12.75"/>
  <cols>
    <col min="1" max="1" width="2.42578125" style="5" customWidth="1"/>
    <col min="2" max="2" width="18.5703125" style="5" customWidth="1"/>
    <col min="3" max="3" width="5.140625" style="5" customWidth="1"/>
    <col min="4" max="16" width="4.85546875" style="5" customWidth="1"/>
    <col min="17" max="20" width="3.28515625" style="5" customWidth="1"/>
    <col min="21" max="21" width="3.85546875" style="5" customWidth="1"/>
    <col min="22" max="22" width="3.5703125" style="5" customWidth="1"/>
    <col min="23" max="23" width="3.42578125" style="5" customWidth="1"/>
    <col min="24" max="24" width="7.7109375" style="5" customWidth="1"/>
    <col min="25" max="27" width="3.42578125" style="5" customWidth="1"/>
    <col min="28" max="28" width="2.28515625" style="5" customWidth="1"/>
    <col min="29" max="29" width="2.5703125" style="5" customWidth="1"/>
    <col min="30" max="30" width="3.42578125" style="5" customWidth="1"/>
    <col min="31" max="31" width="5.42578125" style="5" customWidth="1"/>
    <col min="32" max="256" width="11.42578125" style="5"/>
    <col min="257" max="257" width="2.42578125" style="5" customWidth="1"/>
    <col min="258" max="258" width="18.5703125" style="5" customWidth="1"/>
    <col min="259" max="259" width="5.140625" style="5" customWidth="1"/>
    <col min="260" max="272" width="4.85546875" style="5" customWidth="1"/>
    <col min="273" max="276" width="3.28515625" style="5" customWidth="1"/>
    <col min="277" max="277" width="3.85546875" style="5" customWidth="1"/>
    <col min="278" max="278" width="3.5703125" style="5" customWidth="1"/>
    <col min="279" max="279" width="3.42578125" style="5" customWidth="1"/>
    <col min="280" max="280" width="7.7109375" style="5" customWidth="1"/>
    <col min="281" max="283" width="3.42578125" style="5" customWidth="1"/>
    <col min="284" max="284" width="2.28515625" style="5" customWidth="1"/>
    <col min="285" max="285" width="2.5703125" style="5" customWidth="1"/>
    <col min="286" max="286" width="3.42578125" style="5" customWidth="1"/>
    <col min="287" max="287" width="5.42578125" style="5" customWidth="1"/>
    <col min="288" max="512" width="11.42578125" style="5"/>
    <col min="513" max="513" width="2.42578125" style="5" customWidth="1"/>
    <col min="514" max="514" width="18.5703125" style="5" customWidth="1"/>
    <col min="515" max="515" width="5.140625" style="5" customWidth="1"/>
    <col min="516" max="528" width="4.85546875" style="5" customWidth="1"/>
    <col min="529" max="532" width="3.28515625" style="5" customWidth="1"/>
    <col min="533" max="533" width="3.85546875" style="5" customWidth="1"/>
    <col min="534" max="534" width="3.5703125" style="5" customWidth="1"/>
    <col min="535" max="535" width="3.42578125" style="5" customWidth="1"/>
    <col min="536" max="536" width="7.7109375" style="5" customWidth="1"/>
    <col min="537" max="539" width="3.42578125" style="5" customWidth="1"/>
    <col min="540" max="540" width="2.28515625" style="5" customWidth="1"/>
    <col min="541" max="541" width="2.5703125" style="5" customWidth="1"/>
    <col min="542" max="542" width="3.42578125" style="5" customWidth="1"/>
    <col min="543" max="543" width="5.42578125" style="5" customWidth="1"/>
    <col min="544" max="768" width="11.42578125" style="5"/>
    <col min="769" max="769" width="2.42578125" style="5" customWidth="1"/>
    <col min="770" max="770" width="18.5703125" style="5" customWidth="1"/>
    <col min="771" max="771" width="5.140625" style="5" customWidth="1"/>
    <col min="772" max="784" width="4.85546875" style="5" customWidth="1"/>
    <col min="785" max="788" width="3.28515625" style="5" customWidth="1"/>
    <col min="789" max="789" width="3.85546875" style="5" customWidth="1"/>
    <col min="790" max="790" width="3.5703125" style="5" customWidth="1"/>
    <col min="791" max="791" width="3.42578125" style="5" customWidth="1"/>
    <col min="792" max="792" width="7.7109375" style="5" customWidth="1"/>
    <col min="793" max="795" width="3.42578125" style="5" customWidth="1"/>
    <col min="796" max="796" width="2.28515625" style="5" customWidth="1"/>
    <col min="797" max="797" width="2.5703125" style="5" customWidth="1"/>
    <col min="798" max="798" width="3.42578125" style="5" customWidth="1"/>
    <col min="799" max="799" width="5.42578125" style="5" customWidth="1"/>
    <col min="800" max="1024" width="11.42578125" style="5"/>
    <col min="1025" max="1025" width="2.42578125" style="5" customWidth="1"/>
    <col min="1026" max="1026" width="18.5703125" style="5" customWidth="1"/>
    <col min="1027" max="1027" width="5.140625" style="5" customWidth="1"/>
    <col min="1028" max="1040" width="4.85546875" style="5" customWidth="1"/>
    <col min="1041" max="1044" width="3.28515625" style="5" customWidth="1"/>
    <col min="1045" max="1045" width="3.85546875" style="5" customWidth="1"/>
    <col min="1046" max="1046" width="3.5703125" style="5" customWidth="1"/>
    <col min="1047" max="1047" width="3.42578125" style="5" customWidth="1"/>
    <col min="1048" max="1048" width="7.7109375" style="5" customWidth="1"/>
    <col min="1049" max="1051" width="3.42578125" style="5" customWidth="1"/>
    <col min="1052" max="1052" width="2.28515625" style="5" customWidth="1"/>
    <col min="1053" max="1053" width="2.5703125" style="5" customWidth="1"/>
    <col min="1054" max="1054" width="3.42578125" style="5" customWidth="1"/>
    <col min="1055" max="1055" width="5.42578125" style="5" customWidth="1"/>
    <col min="1056" max="1280" width="11.42578125" style="5"/>
    <col min="1281" max="1281" width="2.42578125" style="5" customWidth="1"/>
    <col min="1282" max="1282" width="18.5703125" style="5" customWidth="1"/>
    <col min="1283" max="1283" width="5.140625" style="5" customWidth="1"/>
    <col min="1284" max="1296" width="4.85546875" style="5" customWidth="1"/>
    <col min="1297" max="1300" width="3.28515625" style="5" customWidth="1"/>
    <col min="1301" max="1301" width="3.85546875" style="5" customWidth="1"/>
    <col min="1302" max="1302" width="3.5703125" style="5" customWidth="1"/>
    <col min="1303" max="1303" width="3.42578125" style="5" customWidth="1"/>
    <col min="1304" max="1304" width="7.7109375" style="5" customWidth="1"/>
    <col min="1305" max="1307" width="3.42578125" style="5" customWidth="1"/>
    <col min="1308" max="1308" width="2.28515625" style="5" customWidth="1"/>
    <col min="1309" max="1309" width="2.5703125" style="5" customWidth="1"/>
    <col min="1310" max="1310" width="3.42578125" style="5" customWidth="1"/>
    <col min="1311" max="1311" width="5.42578125" style="5" customWidth="1"/>
    <col min="1312" max="1536" width="11.42578125" style="5"/>
    <col min="1537" max="1537" width="2.42578125" style="5" customWidth="1"/>
    <col min="1538" max="1538" width="18.5703125" style="5" customWidth="1"/>
    <col min="1539" max="1539" width="5.140625" style="5" customWidth="1"/>
    <col min="1540" max="1552" width="4.85546875" style="5" customWidth="1"/>
    <col min="1553" max="1556" width="3.28515625" style="5" customWidth="1"/>
    <col min="1557" max="1557" width="3.85546875" style="5" customWidth="1"/>
    <col min="1558" max="1558" width="3.5703125" style="5" customWidth="1"/>
    <col min="1559" max="1559" width="3.42578125" style="5" customWidth="1"/>
    <col min="1560" max="1560" width="7.7109375" style="5" customWidth="1"/>
    <col min="1561" max="1563" width="3.42578125" style="5" customWidth="1"/>
    <col min="1564" max="1564" width="2.28515625" style="5" customWidth="1"/>
    <col min="1565" max="1565" width="2.5703125" style="5" customWidth="1"/>
    <col min="1566" max="1566" width="3.42578125" style="5" customWidth="1"/>
    <col min="1567" max="1567" width="5.42578125" style="5" customWidth="1"/>
    <col min="1568" max="1792" width="11.42578125" style="5"/>
    <col min="1793" max="1793" width="2.42578125" style="5" customWidth="1"/>
    <col min="1794" max="1794" width="18.5703125" style="5" customWidth="1"/>
    <col min="1795" max="1795" width="5.140625" style="5" customWidth="1"/>
    <col min="1796" max="1808" width="4.85546875" style="5" customWidth="1"/>
    <col min="1809" max="1812" width="3.28515625" style="5" customWidth="1"/>
    <col min="1813" max="1813" width="3.85546875" style="5" customWidth="1"/>
    <col min="1814" max="1814" width="3.5703125" style="5" customWidth="1"/>
    <col min="1815" max="1815" width="3.42578125" style="5" customWidth="1"/>
    <col min="1816" max="1816" width="7.7109375" style="5" customWidth="1"/>
    <col min="1817" max="1819" width="3.42578125" style="5" customWidth="1"/>
    <col min="1820" max="1820" width="2.28515625" style="5" customWidth="1"/>
    <col min="1821" max="1821" width="2.5703125" style="5" customWidth="1"/>
    <col min="1822" max="1822" width="3.42578125" style="5" customWidth="1"/>
    <col min="1823" max="1823" width="5.42578125" style="5" customWidth="1"/>
    <col min="1824" max="2048" width="11.42578125" style="5"/>
    <col min="2049" max="2049" width="2.42578125" style="5" customWidth="1"/>
    <col min="2050" max="2050" width="18.5703125" style="5" customWidth="1"/>
    <col min="2051" max="2051" width="5.140625" style="5" customWidth="1"/>
    <col min="2052" max="2064" width="4.85546875" style="5" customWidth="1"/>
    <col min="2065" max="2068" width="3.28515625" style="5" customWidth="1"/>
    <col min="2069" max="2069" width="3.85546875" style="5" customWidth="1"/>
    <col min="2070" max="2070" width="3.5703125" style="5" customWidth="1"/>
    <col min="2071" max="2071" width="3.42578125" style="5" customWidth="1"/>
    <col min="2072" max="2072" width="7.7109375" style="5" customWidth="1"/>
    <col min="2073" max="2075" width="3.42578125" style="5" customWidth="1"/>
    <col min="2076" max="2076" width="2.28515625" style="5" customWidth="1"/>
    <col min="2077" max="2077" width="2.5703125" style="5" customWidth="1"/>
    <col min="2078" max="2078" width="3.42578125" style="5" customWidth="1"/>
    <col min="2079" max="2079" width="5.42578125" style="5" customWidth="1"/>
    <col min="2080" max="2304" width="11.42578125" style="5"/>
    <col min="2305" max="2305" width="2.42578125" style="5" customWidth="1"/>
    <col min="2306" max="2306" width="18.5703125" style="5" customWidth="1"/>
    <col min="2307" max="2307" width="5.140625" style="5" customWidth="1"/>
    <col min="2308" max="2320" width="4.85546875" style="5" customWidth="1"/>
    <col min="2321" max="2324" width="3.28515625" style="5" customWidth="1"/>
    <col min="2325" max="2325" width="3.85546875" style="5" customWidth="1"/>
    <col min="2326" max="2326" width="3.5703125" style="5" customWidth="1"/>
    <col min="2327" max="2327" width="3.42578125" style="5" customWidth="1"/>
    <col min="2328" max="2328" width="7.7109375" style="5" customWidth="1"/>
    <col min="2329" max="2331" width="3.42578125" style="5" customWidth="1"/>
    <col min="2332" max="2332" width="2.28515625" style="5" customWidth="1"/>
    <col min="2333" max="2333" width="2.5703125" style="5" customWidth="1"/>
    <col min="2334" max="2334" width="3.42578125" style="5" customWidth="1"/>
    <col min="2335" max="2335" width="5.42578125" style="5" customWidth="1"/>
    <col min="2336" max="2560" width="11.42578125" style="5"/>
    <col min="2561" max="2561" width="2.42578125" style="5" customWidth="1"/>
    <col min="2562" max="2562" width="18.5703125" style="5" customWidth="1"/>
    <col min="2563" max="2563" width="5.140625" style="5" customWidth="1"/>
    <col min="2564" max="2576" width="4.85546875" style="5" customWidth="1"/>
    <col min="2577" max="2580" width="3.28515625" style="5" customWidth="1"/>
    <col min="2581" max="2581" width="3.85546875" style="5" customWidth="1"/>
    <col min="2582" max="2582" width="3.5703125" style="5" customWidth="1"/>
    <col min="2583" max="2583" width="3.42578125" style="5" customWidth="1"/>
    <col min="2584" max="2584" width="7.7109375" style="5" customWidth="1"/>
    <col min="2585" max="2587" width="3.42578125" style="5" customWidth="1"/>
    <col min="2588" max="2588" width="2.28515625" style="5" customWidth="1"/>
    <col min="2589" max="2589" width="2.5703125" style="5" customWidth="1"/>
    <col min="2590" max="2590" width="3.42578125" style="5" customWidth="1"/>
    <col min="2591" max="2591" width="5.42578125" style="5" customWidth="1"/>
    <col min="2592" max="2816" width="11.42578125" style="5"/>
    <col min="2817" max="2817" width="2.42578125" style="5" customWidth="1"/>
    <col min="2818" max="2818" width="18.5703125" style="5" customWidth="1"/>
    <col min="2819" max="2819" width="5.140625" style="5" customWidth="1"/>
    <col min="2820" max="2832" width="4.85546875" style="5" customWidth="1"/>
    <col min="2833" max="2836" width="3.28515625" style="5" customWidth="1"/>
    <col min="2837" max="2837" width="3.85546875" style="5" customWidth="1"/>
    <col min="2838" max="2838" width="3.5703125" style="5" customWidth="1"/>
    <col min="2839" max="2839" width="3.42578125" style="5" customWidth="1"/>
    <col min="2840" max="2840" width="7.7109375" style="5" customWidth="1"/>
    <col min="2841" max="2843" width="3.42578125" style="5" customWidth="1"/>
    <col min="2844" max="2844" width="2.28515625" style="5" customWidth="1"/>
    <col min="2845" max="2845" width="2.5703125" style="5" customWidth="1"/>
    <col min="2846" max="2846" width="3.42578125" style="5" customWidth="1"/>
    <col min="2847" max="2847" width="5.42578125" style="5" customWidth="1"/>
    <col min="2848" max="3072" width="11.42578125" style="5"/>
    <col min="3073" max="3073" width="2.42578125" style="5" customWidth="1"/>
    <col min="3074" max="3074" width="18.5703125" style="5" customWidth="1"/>
    <col min="3075" max="3075" width="5.140625" style="5" customWidth="1"/>
    <col min="3076" max="3088" width="4.85546875" style="5" customWidth="1"/>
    <col min="3089" max="3092" width="3.28515625" style="5" customWidth="1"/>
    <col min="3093" max="3093" width="3.85546875" style="5" customWidth="1"/>
    <col min="3094" max="3094" width="3.5703125" style="5" customWidth="1"/>
    <col min="3095" max="3095" width="3.42578125" style="5" customWidth="1"/>
    <col min="3096" max="3096" width="7.7109375" style="5" customWidth="1"/>
    <col min="3097" max="3099" width="3.42578125" style="5" customWidth="1"/>
    <col min="3100" max="3100" width="2.28515625" style="5" customWidth="1"/>
    <col min="3101" max="3101" width="2.5703125" style="5" customWidth="1"/>
    <col min="3102" max="3102" width="3.42578125" style="5" customWidth="1"/>
    <col min="3103" max="3103" width="5.42578125" style="5" customWidth="1"/>
    <col min="3104" max="3328" width="11.42578125" style="5"/>
    <col min="3329" max="3329" width="2.42578125" style="5" customWidth="1"/>
    <col min="3330" max="3330" width="18.5703125" style="5" customWidth="1"/>
    <col min="3331" max="3331" width="5.140625" style="5" customWidth="1"/>
    <col min="3332" max="3344" width="4.85546875" style="5" customWidth="1"/>
    <col min="3345" max="3348" width="3.28515625" style="5" customWidth="1"/>
    <col min="3349" max="3349" width="3.85546875" style="5" customWidth="1"/>
    <col min="3350" max="3350" width="3.5703125" style="5" customWidth="1"/>
    <col min="3351" max="3351" width="3.42578125" style="5" customWidth="1"/>
    <col min="3352" max="3352" width="7.7109375" style="5" customWidth="1"/>
    <col min="3353" max="3355" width="3.42578125" style="5" customWidth="1"/>
    <col min="3356" max="3356" width="2.28515625" style="5" customWidth="1"/>
    <col min="3357" max="3357" width="2.5703125" style="5" customWidth="1"/>
    <col min="3358" max="3358" width="3.42578125" style="5" customWidth="1"/>
    <col min="3359" max="3359" width="5.42578125" style="5" customWidth="1"/>
    <col min="3360" max="3584" width="11.42578125" style="5"/>
    <col min="3585" max="3585" width="2.42578125" style="5" customWidth="1"/>
    <col min="3586" max="3586" width="18.5703125" style="5" customWidth="1"/>
    <col min="3587" max="3587" width="5.140625" style="5" customWidth="1"/>
    <col min="3588" max="3600" width="4.85546875" style="5" customWidth="1"/>
    <col min="3601" max="3604" width="3.28515625" style="5" customWidth="1"/>
    <col min="3605" max="3605" width="3.85546875" style="5" customWidth="1"/>
    <col min="3606" max="3606" width="3.5703125" style="5" customWidth="1"/>
    <col min="3607" max="3607" width="3.42578125" style="5" customWidth="1"/>
    <col min="3608" max="3608" width="7.7109375" style="5" customWidth="1"/>
    <col min="3609" max="3611" width="3.42578125" style="5" customWidth="1"/>
    <col min="3612" max="3612" width="2.28515625" style="5" customWidth="1"/>
    <col min="3613" max="3613" width="2.5703125" style="5" customWidth="1"/>
    <col min="3614" max="3614" width="3.42578125" style="5" customWidth="1"/>
    <col min="3615" max="3615" width="5.42578125" style="5" customWidth="1"/>
    <col min="3616" max="3840" width="11.42578125" style="5"/>
    <col min="3841" max="3841" width="2.42578125" style="5" customWidth="1"/>
    <col min="3842" max="3842" width="18.5703125" style="5" customWidth="1"/>
    <col min="3843" max="3843" width="5.140625" style="5" customWidth="1"/>
    <col min="3844" max="3856" width="4.85546875" style="5" customWidth="1"/>
    <col min="3857" max="3860" width="3.28515625" style="5" customWidth="1"/>
    <col min="3861" max="3861" width="3.85546875" style="5" customWidth="1"/>
    <col min="3862" max="3862" width="3.5703125" style="5" customWidth="1"/>
    <col min="3863" max="3863" width="3.42578125" style="5" customWidth="1"/>
    <col min="3864" max="3864" width="7.7109375" style="5" customWidth="1"/>
    <col min="3865" max="3867" width="3.42578125" style="5" customWidth="1"/>
    <col min="3868" max="3868" width="2.28515625" style="5" customWidth="1"/>
    <col min="3869" max="3869" width="2.5703125" style="5" customWidth="1"/>
    <col min="3870" max="3870" width="3.42578125" style="5" customWidth="1"/>
    <col min="3871" max="3871" width="5.42578125" style="5" customWidth="1"/>
    <col min="3872" max="4096" width="11.42578125" style="5"/>
    <col min="4097" max="4097" width="2.42578125" style="5" customWidth="1"/>
    <col min="4098" max="4098" width="18.5703125" style="5" customWidth="1"/>
    <col min="4099" max="4099" width="5.140625" style="5" customWidth="1"/>
    <col min="4100" max="4112" width="4.85546875" style="5" customWidth="1"/>
    <col min="4113" max="4116" width="3.28515625" style="5" customWidth="1"/>
    <col min="4117" max="4117" width="3.85546875" style="5" customWidth="1"/>
    <col min="4118" max="4118" width="3.5703125" style="5" customWidth="1"/>
    <col min="4119" max="4119" width="3.42578125" style="5" customWidth="1"/>
    <col min="4120" max="4120" width="7.7109375" style="5" customWidth="1"/>
    <col min="4121" max="4123" width="3.42578125" style="5" customWidth="1"/>
    <col min="4124" max="4124" width="2.28515625" style="5" customWidth="1"/>
    <col min="4125" max="4125" width="2.5703125" style="5" customWidth="1"/>
    <col min="4126" max="4126" width="3.42578125" style="5" customWidth="1"/>
    <col min="4127" max="4127" width="5.42578125" style="5" customWidth="1"/>
    <col min="4128" max="4352" width="11.42578125" style="5"/>
    <col min="4353" max="4353" width="2.42578125" style="5" customWidth="1"/>
    <col min="4354" max="4354" width="18.5703125" style="5" customWidth="1"/>
    <col min="4355" max="4355" width="5.140625" style="5" customWidth="1"/>
    <col min="4356" max="4368" width="4.85546875" style="5" customWidth="1"/>
    <col min="4369" max="4372" width="3.28515625" style="5" customWidth="1"/>
    <col min="4373" max="4373" width="3.85546875" style="5" customWidth="1"/>
    <col min="4374" max="4374" width="3.5703125" style="5" customWidth="1"/>
    <col min="4375" max="4375" width="3.42578125" style="5" customWidth="1"/>
    <col min="4376" max="4376" width="7.7109375" style="5" customWidth="1"/>
    <col min="4377" max="4379" width="3.42578125" style="5" customWidth="1"/>
    <col min="4380" max="4380" width="2.28515625" style="5" customWidth="1"/>
    <col min="4381" max="4381" width="2.5703125" style="5" customWidth="1"/>
    <col min="4382" max="4382" width="3.42578125" style="5" customWidth="1"/>
    <col min="4383" max="4383" width="5.42578125" style="5" customWidth="1"/>
    <col min="4384" max="4608" width="11.42578125" style="5"/>
    <col min="4609" max="4609" width="2.42578125" style="5" customWidth="1"/>
    <col min="4610" max="4610" width="18.5703125" style="5" customWidth="1"/>
    <col min="4611" max="4611" width="5.140625" style="5" customWidth="1"/>
    <col min="4612" max="4624" width="4.85546875" style="5" customWidth="1"/>
    <col min="4625" max="4628" width="3.28515625" style="5" customWidth="1"/>
    <col min="4629" max="4629" width="3.85546875" style="5" customWidth="1"/>
    <col min="4630" max="4630" width="3.5703125" style="5" customWidth="1"/>
    <col min="4631" max="4631" width="3.42578125" style="5" customWidth="1"/>
    <col min="4632" max="4632" width="7.7109375" style="5" customWidth="1"/>
    <col min="4633" max="4635" width="3.42578125" style="5" customWidth="1"/>
    <col min="4636" max="4636" width="2.28515625" style="5" customWidth="1"/>
    <col min="4637" max="4637" width="2.5703125" style="5" customWidth="1"/>
    <col min="4638" max="4638" width="3.42578125" style="5" customWidth="1"/>
    <col min="4639" max="4639" width="5.42578125" style="5" customWidth="1"/>
    <col min="4640" max="4864" width="11.42578125" style="5"/>
    <col min="4865" max="4865" width="2.42578125" style="5" customWidth="1"/>
    <col min="4866" max="4866" width="18.5703125" style="5" customWidth="1"/>
    <col min="4867" max="4867" width="5.140625" style="5" customWidth="1"/>
    <col min="4868" max="4880" width="4.85546875" style="5" customWidth="1"/>
    <col min="4881" max="4884" width="3.28515625" style="5" customWidth="1"/>
    <col min="4885" max="4885" width="3.85546875" style="5" customWidth="1"/>
    <col min="4886" max="4886" width="3.5703125" style="5" customWidth="1"/>
    <col min="4887" max="4887" width="3.42578125" style="5" customWidth="1"/>
    <col min="4888" max="4888" width="7.7109375" style="5" customWidth="1"/>
    <col min="4889" max="4891" width="3.42578125" style="5" customWidth="1"/>
    <col min="4892" max="4892" width="2.28515625" style="5" customWidth="1"/>
    <col min="4893" max="4893" width="2.5703125" style="5" customWidth="1"/>
    <col min="4894" max="4894" width="3.42578125" style="5" customWidth="1"/>
    <col min="4895" max="4895" width="5.42578125" style="5" customWidth="1"/>
    <col min="4896" max="5120" width="11.42578125" style="5"/>
    <col min="5121" max="5121" width="2.42578125" style="5" customWidth="1"/>
    <col min="5122" max="5122" width="18.5703125" style="5" customWidth="1"/>
    <col min="5123" max="5123" width="5.140625" style="5" customWidth="1"/>
    <col min="5124" max="5136" width="4.85546875" style="5" customWidth="1"/>
    <col min="5137" max="5140" width="3.28515625" style="5" customWidth="1"/>
    <col min="5141" max="5141" width="3.85546875" style="5" customWidth="1"/>
    <col min="5142" max="5142" width="3.5703125" style="5" customWidth="1"/>
    <col min="5143" max="5143" width="3.42578125" style="5" customWidth="1"/>
    <col min="5144" max="5144" width="7.7109375" style="5" customWidth="1"/>
    <col min="5145" max="5147" width="3.42578125" style="5" customWidth="1"/>
    <col min="5148" max="5148" width="2.28515625" style="5" customWidth="1"/>
    <col min="5149" max="5149" width="2.5703125" style="5" customWidth="1"/>
    <col min="5150" max="5150" width="3.42578125" style="5" customWidth="1"/>
    <col min="5151" max="5151" width="5.42578125" style="5" customWidth="1"/>
    <col min="5152" max="5376" width="11.42578125" style="5"/>
    <col min="5377" max="5377" width="2.42578125" style="5" customWidth="1"/>
    <col min="5378" max="5378" width="18.5703125" style="5" customWidth="1"/>
    <col min="5379" max="5379" width="5.140625" style="5" customWidth="1"/>
    <col min="5380" max="5392" width="4.85546875" style="5" customWidth="1"/>
    <col min="5393" max="5396" width="3.28515625" style="5" customWidth="1"/>
    <col min="5397" max="5397" width="3.85546875" style="5" customWidth="1"/>
    <col min="5398" max="5398" width="3.5703125" style="5" customWidth="1"/>
    <col min="5399" max="5399" width="3.42578125" style="5" customWidth="1"/>
    <col min="5400" max="5400" width="7.7109375" style="5" customWidth="1"/>
    <col min="5401" max="5403" width="3.42578125" style="5" customWidth="1"/>
    <col min="5404" max="5404" width="2.28515625" style="5" customWidth="1"/>
    <col min="5405" max="5405" width="2.5703125" style="5" customWidth="1"/>
    <col min="5406" max="5406" width="3.42578125" style="5" customWidth="1"/>
    <col min="5407" max="5407" width="5.42578125" style="5" customWidth="1"/>
    <col min="5408" max="5632" width="11.42578125" style="5"/>
    <col min="5633" max="5633" width="2.42578125" style="5" customWidth="1"/>
    <col min="5634" max="5634" width="18.5703125" style="5" customWidth="1"/>
    <col min="5635" max="5635" width="5.140625" style="5" customWidth="1"/>
    <col min="5636" max="5648" width="4.85546875" style="5" customWidth="1"/>
    <col min="5649" max="5652" width="3.28515625" style="5" customWidth="1"/>
    <col min="5653" max="5653" width="3.85546875" style="5" customWidth="1"/>
    <col min="5654" max="5654" width="3.5703125" style="5" customWidth="1"/>
    <col min="5655" max="5655" width="3.42578125" style="5" customWidth="1"/>
    <col min="5656" max="5656" width="7.7109375" style="5" customWidth="1"/>
    <col min="5657" max="5659" width="3.42578125" style="5" customWidth="1"/>
    <col min="5660" max="5660" width="2.28515625" style="5" customWidth="1"/>
    <col min="5661" max="5661" width="2.5703125" style="5" customWidth="1"/>
    <col min="5662" max="5662" width="3.42578125" style="5" customWidth="1"/>
    <col min="5663" max="5663" width="5.42578125" style="5" customWidth="1"/>
    <col min="5664" max="5888" width="11.42578125" style="5"/>
    <col min="5889" max="5889" width="2.42578125" style="5" customWidth="1"/>
    <col min="5890" max="5890" width="18.5703125" style="5" customWidth="1"/>
    <col min="5891" max="5891" width="5.140625" style="5" customWidth="1"/>
    <col min="5892" max="5904" width="4.85546875" style="5" customWidth="1"/>
    <col min="5905" max="5908" width="3.28515625" style="5" customWidth="1"/>
    <col min="5909" max="5909" width="3.85546875" style="5" customWidth="1"/>
    <col min="5910" max="5910" width="3.5703125" style="5" customWidth="1"/>
    <col min="5911" max="5911" width="3.42578125" style="5" customWidth="1"/>
    <col min="5912" max="5912" width="7.7109375" style="5" customWidth="1"/>
    <col min="5913" max="5915" width="3.42578125" style="5" customWidth="1"/>
    <col min="5916" max="5916" width="2.28515625" style="5" customWidth="1"/>
    <col min="5917" max="5917" width="2.5703125" style="5" customWidth="1"/>
    <col min="5918" max="5918" width="3.42578125" style="5" customWidth="1"/>
    <col min="5919" max="5919" width="5.42578125" style="5" customWidth="1"/>
    <col min="5920" max="6144" width="11.42578125" style="5"/>
    <col min="6145" max="6145" width="2.42578125" style="5" customWidth="1"/>
    <col min="6146" max="6146" width="18.5703125" style="5" customWidth="1"/>
    <col min="6147" max="6147" width="5.140625" style="5" customWidth="1"/>
    <col min="6148" max="6160" width="4.85546875" style="5" customWidth="1"/>
    <col min="6161" max="6164" width="3.28515625" style="5" customWidth="1"/>
    <col min="6165" max="6165" width="3.85546875" style="5" customWidth="1"/>
    <col min="6166" max="6166" width="3.5703125" style="5" customWidth="1"/>
    <col min="6167" max="6167" width="3.42578125" style="5" customWidth="1"/>
    <col min="6168" max="6168" width="7.7109375" style="5" customWidth="1"/>
    <col min="6169" max="6171" width="3.42578125" style="5" customWidth="1"/>
    <col min="6172" max="6172" width="2.28515625" style="5" customWidth="1"/>
    <col min="6173" max="6173" width="2.5703125" style="5" customWidth="1"/>
    <col min="6174" max="6174" width="3.42578125" style="5" customWidth="1"/>
    <col min="6175" max="6175" width="5.42578125" style="5" customWidth="1"/>
    <col min="6176" max="6400" width="11.42578125" style="5"/>
    <col min="6401" max="6401" width="2.42578125" style="5" customWidth="1"/>
    <col min="6402" max="6402" width="18.5703125" style="5" customWidth="1"/>
    <col min="6403" max="6403" width="5.140625" style="5" customWidth="1"/>
    <col min="6404" max="6416" width="4.85546875" style="5" customWidth="1"/>
    <col min="6417" max="6420" width="3.28515625" style="5" customWidth="1"/>
    <col min="6421" max="6421" width="3.85546875" style="5" customWidth="1"/>
    <col min="6422" max="6422" width="3.5703125" style="5" customWidth="1"/>
    <col min="6423" max="6423" width="3.42578125" style="5" customWidth="1"/>
    <col min="6424" max="6424" width="7.7109375" style="5" customWidth="1"/>
    <col min="6425" max="6427" width="3.42578125" style="5" customWidth="1"/>
    <col min="6428" max="6428" width="2.28515625" style="5" customWidth="1"/>
    <col min="6429" max="6429" width="2.5703125" style="5" customWidth="1"/>
    <col min="6430" max="6430" width="3.42578125" style="5" customWidth="1"/>
    <col min="6431" max="6431" width="5.42578125" style="5" customWidth="1"/>
    <col min="6432" max="6656" width="11.42578125" style="5"/>
    <col min="6657" max="6657" width="2.42578125" style="5" customWidth="1"/>
    <col min="6658" max="6658" width="18.5703125" style="5" customWidth="1"/>
    <col min="6659" max="6659" width="5.140625" style="5" customWidth="1"/>
    <col min="6660" max="6672" width="4.85546875" style="5" customWidth="1"/>
    <col min="6673" max="6676" width="3.28515625" style="5" customWidth="1"/>
    <col min="6677" max="6677" width="3.85546875" style="5" customWidth="1"/>
    <col min="6678" max="6678" width="3.5703125" style="5" customWidth="1"/>
    <col min="6679" max="6679" width="3.42578125" style="5" customWidth="1"/>
    <col min="6680" max="6680" width="7.7109375" style="5" customWidth="1"/>
    <col min="6681" max="6683" width="3.42578125" style="5" customWidth="1"/>
    <col min="6684" max="6684" width="2.28515625" style="5" customWidth="1"/>
    <col min="6685" max="6685" width="2.5703125" style="5" customWidth="1"/>
    <col min="6686" max="6686" width="3.42578125" style="5" customWidth="1"/>
    <col min="6687" max="6687" width="5.42578125" style="5" customWidth="1"/>
    <col min="6688" max="6912" width="11.42578125" style="5"/>
    <col min="6913" max="6913" width="2.42578125" style="5" customWidth="1"/>
    <col min="6914" max="6914" width="18.5703125" style="5" customWidth="1"/>
    <col min="6915" max="6915" width="5.140625" style="5" customWidth="1"/>
    <col min="6916" max="6928" width="4.85546875" style="5" customWidth="1"/>
    <col min="6929" max="6932" width="3.28515625" style="5" customWidth="1"/>
    <col min="6933" max="6933" width="3.85546875" style="5" customWidth="1"/>
    <col min="6934" max="6934" width="3.5703125" style="5" customWidth="1"/>
    <col min="6935" max="6935" width="3.42578125" style="5" customWidth="1"/>
    <col min="6936" max="6936" width="7.7109375" style="5" customWidth="1"/>
    <col min="6937" max="6939" width="3.42578125" style="5" customWidth="1"/>
    <col min="6940" max="6940" width="2.28515625" style="5" customWidth="1"/>
    <col min="6941" max="6941" width="2.5703125" style="5" customWidth="1"/>
    <col min="6942" max="6942" width="3.42578125" style="5" customWidth="1"/>
    <col min="6943" max="6943" width="5.42578125" style="5" customWidth="1"/>
    <col min="6944" max="7168" width="11.42578125" style="5"/>
    <col min="7169" max="7169" width="2.42578125" style="5" customWidth="1"/>
    <col min="7170" max="7170" width="18.5703125" style="5" customWidth="1"/>
    <col min="7171" max="7171" width="5.140625" style="5" customWidth="1"/>
    <col min="7172" max="7184" width="4.85546875" style="5" customWidth="1"/>
    <col min="7185" max="7188" width="3.28515625" style="5" customWidth="1"/>
    <col min="7189" max="7189" width="3.85546875" style="5" customWidth="1"/>
    <col min="7190" max="7190" width="3.5703125" style="5" customWidth="1"/>
    <col min="7191" max="7191" width="3.42578125" style="5" customWidth="1"/>
    <col min="7192" max="7192" width="7.7109375" style="5" customWidth="1"/>
    <col min="7193" max="7195" width="3.42578125" style="5" customWidth="1"/>
    <col min="7196" max="7196" width="2.28515625" style="5" customWidth="1"/>
    <col min="7197" max="7197" width="2.5703125" style="5" customWidth="1"/>
    <col min="7198" max="7198" width="3.42578125" style="5" customWidth="1"/>
    <col min="7199" max="7199" width="5.42578125" style="5" customWidth="1"/>
    <col min="7200" max="7424" width="11.42578125" style="5"/>
    <col min="7425" max="7425" width="2.42578125" style="5" customWidth="1"/>
    <col min="7426" max="7426" width="18.5703125" style="5" customWidth="1"/>
    <col min="7427" max="7427" width="5.140625" style="5" customWidth="1"/>
    <col min="7428" max="7440" width="4.85546875" style="5" customWidth="1"/>
    <col min="7441" max="7444" width="3.28515625" style="5" customWidth="1"/>
    <col min="7445" max="7445" width="3.85546875" style="5" customWidth="1"/>
    <col min="7446" max="7446" width="3.5703125" style="5" customWidth="1"/>
    <col min="7447" max="7447" width="3.42578125" style="5" customWidth="1"/>
    <col min="7448" max="7448" width="7.7109375" style="5" customWidth="1"/>
    <col min="7449" max="7451" width="3.42578125" style="5" customWidth="1"/>
    <col min="7452" max="7452" width="2.28515625" style="5" customWidth="1"/>
    <col min="7453" max="7453" width="2.5703125" style="5" customWidth="1"/>
    <col min="7454" max="7454" width="3.42578125" style="5" customWidth="1"/>
    <col min="7455" max="7455" width="5.42578125" style="5" customWidth="1"/>
    <col min="7456" max="7680" width="11.42578125" style="5"/>
    <col min="7681" max="7681" width="2.42578125" style="5" customWidth="1"/>
    <col min="7682" max="7682" width="18.5703125" style="5" customWidth="1"/>
    <col min="7683" max="7683" width="5.140625" style="5" customWidth="1"/>
    <col min="7684" max="7696" width="4.85546875" style="5" customWidth="1"/>
    <col min="7697" max="7700" width="3.28515625" style="5" customWidth="1"/>
    <col min="7701" max="7701" width="3.85546875" style="5" customWidth="1"/>
    <col min="7702" max="7702" width="3.5703125" style="5" customWidth="1"/>
    <col min="7703" max="7703" width="3.42578125" style="5" customWidth="1"/>
    <col min="7704" max="7704" width="7.7109375" style="5" customWidth="1"/>
    <col min="7705" max="7707" width="3.42578125" style="5" customWidth="1"/>
    <col min="7708" max="7708" width="2.28515625" style="5" customWidth="1"/>
    <col min="7709" max="7709" width="2.5703125" style="5" customWidth="1"/>
    <col min="7710" max="7710" width="3.42578125" style="5" customWidth="1"/>
    <col min="7711" max="7711" width="5.42578125" style="5" customWidth="1"/>
    <col min="7712" max="7936" width="11.42578125" style="5"/>
    <col min="7937" max="7937" width="2.42578125" style="5" customWidth="1"/>
    <col min="7938" max="7938" width="18.5703125" style="5" customWidth="1"/>
    <col min="7939" max="7939" width="5.140625" style="5" customWidth="1"/>
    <col min="7940" max="7952" width="4.85546875" style="5" customWidth="1"/>
    <col min="7953" max="7956" width="3.28515625" style="5" customWidth="1"/>
    <col min="7957" max="7957" width="3.85546875" style="5" customWidth="1"/>
    <col min="7958" max="7958" width="3.5703125" style="5" customWidth="1"/>
    <col min="7959" max="7959" width="3.42578125" style="5" customWidth="1"/>
    <col min="7960" max="7960" width="7.7109375" style="5" customWidth="1"/>
    <col min="7961" max="7963" width="3.42578125" style="5" customWidth="1"/>
    <col min="7964" max="7964" width="2.28515625" style="5" customWidth="1"/>
    <col min="7965" max="7965" width="2.5703125" style="5" customWidth="1"/>
    <col min="7966" max="7966" width="3.42578125" style="5" customWidth="1"/>
    <col min="7967" max="7967" width="5.42578125" style="5" customWidth="1"/>
    <col min="7968" max="8192" width="11.42578125" style="5"/>
    <col min="8193" max="8193" width="2.42578125" style="5" customWidth="1"/>
    <col min="8194" max="8194" width="18.5703125" style="5" customWidth="1"/>
    <col min="8195" max="8195" width="5.140625" style="5" customWidth="1"/>
    <col min="8196" max="8208" width="4.85546875" style="5" customWidth="1"/>
    <col min="8209" max="8212" width="3.28515625" style="5" customWidth="1"/>
    <col min="8213" max="8213" width="3.85546875" style="5" customWidth="1"/>
    <col min="8214" max="8214" width="3.5703125" style="5" customWidth="1"/>
    <col min="8215" max="8215" width="3.42578125" style="5" customWidth="1"/>
    <col min="8216" max="8216" width="7.7109375" style="5" customWidth="1"/>
    <col min="8217" max="8219" width="3.42578125" style="5" customWidth="1"/>
    <col min="8220" max="8220" width="2.28515625" style="5" customWidth="1"/>
    <col min="8221" max="8221" width="2.5703125" style="5" customWidth="1"/>
    <col min="8222" max="8222" width="3.42578125" style="5" customWidth="1"/>
    <col min="8223" max="8223" width="5.42578125" style="5" customWidth="1"/>
    <col min="8224" max="8448" width="11.42578125" style="5"/>
    <col min="8449" max="8449" width="2.42578125" style="5" customWidth="1"/>
    <col min="8450" max="8450" width="18.5703125" style="5" customWidth="1"/>
    <col min="8451" max="8451" width="5.140625" style="5" customWidth="1"/>
    <col min="8452" max="8464" width="4.85546875" style="5" customWidth="1"/>
    <col min="8465" max="8468" width="3.28515625" style="5" customWidth="1"/>
    <col min="8469" max="8469" width="3.85546875" style="5" customWidth="1"/>
    <col min="8470" max="8470" width="3.5703125" style="5" customWidth="1"/>
    <col min="8471" max="8471" width="3.42578125" style="5" customWidth="1"/>
    <col min="8472" max="8472" width="7.7109375" style="5" customWidth="1"/>
    <col min="8473" max="8475" width="3.42578125" style="5" customWidth="1"/>
    <col min="8476" max="8476" width="2.28515625" style="5" customWidth="1"/>
    <col min="8477" max="8477" width="2.5703125" style="5" customWidth="1"/>
    <col min="8478" max="8478" width="3.42578125" style="5" customWidth="1"/>
    <col min="8479" max="8479" width="5.42578125" style="5" customWidth="1"/>
    <col min="8480" max="8704" width="11.42578125" style="5"/>
    <col min="8705" max="8705" width="2.42578125" style="5" customWidth="1"/>
    <col min="8706" max="8706" width="18.5703125" style="5" customWidth="1"/>
    <col min="8707" max="8707" width="5.140625" style="5" customWidth="1"/>
    <col min="8708" max="8720" width="4.85546875" style="5" customWidth="1"/>
    <col min="8721" max="8724" width="3.28515625" style="5" customWidth="1"/>
    <col min="8725" max="8725" width="3.85546875" style="5" customWidth="1"/>
    <col min="8726" max="8726" width="3.5703125" style="5" customWidth="1"/>
    <col min="8727" max="8727" width="3.42578125" style="5" customWidth="1"/>
    <col min="8728" max="8728" width="7.7109375" style="5" customWidth="1"/>
    <col min="8729" max="8731" width="3.42578125" style="5" customWidth="1"/>
    <col min="8732" max="8732" width="2.28515625" style="5" customWidth="1"/>
    <col min="8733" max="8733" width="2.5703125" style="5" customWidth="1"/>
    <col min="8734" max="8734" width="3.42578125" style="5" customWidth="1"/>
    <col min="8735" max="8735" width="5.42578125" style="5" customWidth="1"/>
    <col min="8736" max="8960" width="11.42578125" style="5"/>
    <col min="8961" max="8961" width="2.42578125" style="5" customWidth="1"/>
    <col min="8962" max="8962" width="18.5703125" style="5" customWidth="1"/>
    <col min="8963" max="8963" width="5.140625" style="5" customWidth="1"/>
    <col min="8964" max="8976" width="4.85546875" style="5" customWidth="1"/>
    <col min="8977" max="8980" width="3.28515625" style="5" customWidth="1"/>
    <col min="8981" max="8981" width="3.85546875" style="5" customWidth="1"/>
    <col min="8982" max="8982" width="3.5703125" style="5" customWidth="1"/>
    <col min="8983" max="8983" width="3.42578125" style="5" customWidth="1"/>
    <col min="8984" max="8984" width="7.7109375" style="5" customWidth="1"/>
    <col min="8985" max="8987" width="3.42578125" style="5" customWidth="1"/>
    <col min="8988" max="8988" width="2.28515625" style="5" customWidth="1"/>
    <col min="8989" max="8989" width="2.5703125" style="5" customWidth="1"/>
    <col min="8990" max="8990" width="3.42578125" style="5" customWidth="1"/>
    <col min="8991" max="8991" width="5.42578125" style="5" customWidth="1"/>
    <col min="8992" max="9216" width="11.42578125" style="5"/>
    <col min="9217" max="9217" width="2.42578125" style="5" customWidth="1"/>
    <col min="9218" max="9218" width="18.5703125" style="5" customWidth="1"/>
    <col min="9219" max="9219" width="5.140625" style="5" customWidth="1"/>
    <col min="9220" max="9232" width="4.85546875" style="5" customWidth="1"/>
    <col min="9233" max="9236" width="3.28515625" style="5" customWidth="1"/>
    <col min="9237" max="9237" width="3.85546875" style="5" customWidth="1"/>
    <col min="9238" max="9238" width="3.5703125" style="5" customWidth="1"/>
    <col min="9239" max="9239" width="3.42578125" style="5" customWidth="1"/>
    <col min="9240" max="9240" width="7.7109375" style="5" customWidth="1"/>
    <col min="9241" max="9243" width="3.42578125" style="5" customWidth="1"/>
    <col min="9244" max="9244" width="2.28515625" style="5" customWidth="1"/>
    <col min="9245" max="9245" width="2.5703125" style="5" customWidth="1"/>
    <col min="9246" max="9246" width="3.42578125" style="5" customWidth="1"/>
    <col min="9247" max="9247" width="5.42578125" style="5" customWidth="1"/>
    <col min="9248" max="9472" width="11.42578125" style="5"/>
    <col min="9473" max="9473" width="2.42578125" style="5" customWidth="1"/>
    <col min="9474" max="9474" width="18.5703125" style="5" customWidth="1"/>
    <col min="9475" max="9475" width="5.140625" style="5" customWidth="1"/>
    <col min="9476" max="9488" width="4.85546875" style="5" customWidth="1"/>
    <col min="9489" max="9492" width="3.28515625" style="5" customWidth="1"/>
    <col min="9493" max="9493" width="3.85546875" style="5" customWidth="1"/>
    <col min="9494" max="9494" width="3.5703125" style="5" customWidth="1"/>
    <col min="9495" max="9495" width="3.42578125" style="5" customWidth="1"/>
    <col min="9496" max="9496" width="7.7109375" style="5" customWidth="1"/>
    <col min="9497" max="9499" width="3.42578125" style="5" customWidth="1"/>
    <col min="9500" max="9500" width="2.28515625" style="5" customWidth="1"/>
    <col min="9501" max="9501" width="2.5703125" style="5" customWidth="1"/>
    <col min="9502" max="9502" width="3.42578125" style="5" customWidth="1"/>
    <col min="9503" max="9503" width="5.42578125" style="5" customWidth="1"/>
    <col min="9504" max="9728" width="11.42578125" style="5"/>
    <col min="9729" max="9729" width="2.42578125" style="5" customWidth="1"/>
    <col min="9730" max="9730" width="18.5703125" style="5" customWidth="1"/>
    <col min="9731" max="9731" width="5.140625" style="5" customWidth="1"/>
    <col min="9732" max="9744" width="4.85546875" style="5" customWidth="1"/>
    <col min="9745" max="9748" width="3.28515625" style="5" customWidth="1"/>
    <col min="9749" max="9749" width="3.85546875" style="5" customWidth="1"/>
    <col min="9750" max="9750" width="3.5703125" style="5" customWidth="1"/>
    <col min="9751" max="9751" width="3.42578125" style="5" customWidth="1"/>
    <col min="9752" max="9752" width="7.7109375" style="5" customWidth="1"/>
    <col min="9753" max="9755" width="3.42578125" style="5" customWidth="1"/>
    <col min="9756" max="9756" width="2.28515625" style="5" customWidth="1"/>
    <col min="9757" max="9757" width="2.5703125" style="5" customWidth="1"/>
    <col min="9758" max="9758" width="3.42578125" style="5" customWidth="1"/>
    <col min="9759" max="9759" width="5.42578125" style="5" customWidth="1"/>
    <col min="9760" max="9984" width="11.42578125" style="5"/>
    <col min="9985" max="9985" width="2.42578125" style="5" customWidth="1"/>
    <col min="9986" max="9986" width="18.5703125" style="5" customWidth="1"/>
    <col min="9987" max="9987" width="5.140625" style="5" customWidth="1"/>
    <col min="9988" max="10000" width="4.85546875" style="5" customWidth="1"/>
    <col min="10001" max="10004" width="3.28515625" style="5" customWidth="1"/>
    <col min="10005" max="10005" width="3.85546875" style="5" customWidth="1"/>
    <col min="10006" max="10006" width="3.5703125" style="5" customWidth="1"/>
    <col min="10007" max="10007" width="3.42578125" style="5" customWidth="1"/>
    <col min="10008" max="10008" width="7.7109375" style="5" customWidth="1"/>
    <col min="10009" max="10011" width="3.42578125" style="5" customWidth="1"/>
    <col min="10012" max="10012" width="2.28515625" style="5" customWidth="1"/>
    <col min="10013" max="10013" width="2.5703125" style="5" customWidth="1"/>
    <col min="10014" max="10014" width="3.42578125" style="5" customWidth="1"/>
    <col min="10015" max="10015" width="5.42578125" style="5" customWidth="1"/>
    <col min="10016" max="10240" width="11.42578125" style="5"/>
    <col min="10241" max="10241" width="2.42578125" style="5" customWidth="1"/>
    <col min="10242" max="10242" width="18.5703125" style="5" customWidth="1"/>
    <col min="10243" max="10243" width="5.140625" style="5" customWidth="1"/>
    <col min="10244" max="10256" width="4.85546875" style="5" customWidth="1"/>
    <col min="10257" max="10260" width="3.28515625" style="5" customWidth="1"/>
    <col min="10261" max="10261" width="3.85546875" style="5" customWidth="1"/>
    <col min="10262" max="10262" width="3.5703125" style="5" customWidth="1"/>
    <col min="10263" max="10263" width="3.42578125" style="5" customWidth="1"/>
    <col min="10264" max="10264" width="7.7109375" style="5" customWidth="1"/>
    <col min="10265" max="10267" width="3.42578125" style="5" customWidth="1"/>
    <col min="10268" max="10268" width="2.28515625" style="5" customWidth="1"/>
    <col min="10269" max="10269" width="2.5703125" style="5" customWidth="1"/>
    <col min="10270" max="10270" width="3.42578125" style="5" customWidth="1"/>
    <col min="10271" max="10271" width="5.42578125" style="5" customWidth="1"/>
    <col min="10272" max="10496" width="11.42578125" style="5"/>
    <col min="10497" max="10497" width="2.42578125" style="5" customWidth="1"/>
    <col min="10498" max="10498" width="18.5703125" style="5" customWidth="1"/>
    <col min="10499" max="10499" width="5.140625" style="5" customWidth="1"/>
    <col min="10500" max="10512" width="4.85546875" style="5" customWidth="1"/>
    <col min="10513" max="10516" width="3.28515625" style="5" customWidth="1"/>
    <col min="10517" max="10517" width="3.85546875" style="5" customWidth="1"/>
    <col min="10518" max="10518" width="3.5703125" style="5" customWidth="1"/>
    <col min="10519" max="10519" width="3.42578125" style="5" customWidth="1"/>
    <col min="10520" max="10520" width="7.7109375" style="5" customWidth="1"/>
    <col min="10521" max="10523" width="3.42578125" style="5" customWidth="1"/>
    <col min="10524" max="10524" width="2.28515625" style="5" customWidth="1"/>
    <col min="10525" max="10525" width="2.5703125" style="5" customWidth="1"/>
    <col min="10526" max="10526" width="3.42578125" style="5" customWidth="1"/>
    <col min="10527" max="10527" width="5.42578125" style="5" customWidth="1"/>
    <col min="10528" max="10752" width="11.42578125" style="5"/>
    <col min="10753" max="10753" width="2.42578125" style="5" customWidth="1"/>
    <col min="10754" max="10754" width="18.5703125" style="5" customWidth="1"/>
    <col min="10755" max="10755" width="5.140625" style="5" customWidth="1"/>
    <col min="10756" max="10768" width="4.85546875" style="5" customWidth="1"/>
    <col min="10769" max="10772" width="3.28515625" style="5" customWidth="1"/>
    <col min="10773" max="10773" width="3.85546875" style="5" customWidth="1"/>
    <col min="10774" max="10774" width="3.5703125" style="5" customWidth="1"/>
    <col min="10775" max="10775" width="3.42578125" style="5" customWidth="1"/>
    <col min="10776" max="10776" width="7.7109375" style="5" customWidth="1"/>
    <col min="10777" max="10779" width="3.42578125" style="5" customWidth="1"/>
    <col min="10780" max="10780" width="2.28515625" style="5" customWidth="1"/>
    <col min="10781" max="10781" width="2.5703125" style="5" customWidth="1"/>
    <col min="10782" max="10782" width="3.42578125" style="5" customWidth="1"/>
    <col min="10783" max="10783" width="5.42578125" style="5" customWidth="1"/>
    <col min="10784" max="11008" width="11.42578125" style="5"/>
    <col min="11009" max="11009" width="2.42578125" style="5" customWidth="1"/>
    <col min="11010" max="11010" width="18.5703125" style="5" customWidth="1"/>
    <col min="11011" max="11011" width="5.140625" style="5" customWidth="1"/>
    <col min="11012" max="11024" width="4.85546875" style="5" customWidth="1"/>
    <col min="11025" max="11028" width="3.28515625" style="5" customWidth="1"/>
    <col min="11029" max="11029" width="3.85546875" style="5" customWidth="1"/>
    <col min="11030" max="11030" width="3.5703125" style="5" customWidth="1"/>
    <col min="11031" max="11031" width="3.42578125" style="5" customWidth="1"/>
    <col min="11032" max="11032" width="7.7109375" style="5" customWidth="1"/>
    <col min="11033" max="11035" width="3.42578125" style="5" customWidth="1"/>
    <col min="11036" max="11036" width="2.28515625" style="5" customWidth="1"/>
    <col min="11037" max="11037" width="2.5703125" style="5" customWidth="1"/>
    <col min="11038" max="11038" width="3.42578125" style="5" customWidth="1"/>
    <col min="11039" max="11039" width="5.42578125" style="5" customWidth="1"/>
    <col min="11040" max="11264" width="11.42578125" style="5"/>
    <col min="11265" max="11265" width="2.42578125" style="5" customWidth="1"/>
    <col min="11266" max="11266" width="18.5703125" style="5" customWidth="1"/>
    <col min="11267" max="11267" width="5.140625" style="5" customWidth="1"/>
    <col min="11268" max="11280" width="4.85546875" style="5" customWidth="1"/>
    <col min="11281" max="11284" width="3.28515625" style="5" customWidth="1"/>
    <col min="11285" max="11285" width="3.85546875" style="5" customWidth="1"/>
    <col min="11286" max="11286" width="3.5703125" style="5" customWidth="1"/>
    <col min="11287" max="11287" width="3.42578125" style="5" customWidth="1"/>
    <col min="11288" max="11288" width="7.7109375" style="5" customWidth="1"/>
    <col min="11289" max="11291" width="3.42578125" style="5" customWidth="1"/>
    <col min="11292" max="11292" width="2.28515625" style="5" customWidth="1"/>
    <col min="11293" max="11293" width="2.5703125" style="5" customWidth="1"/>
    <col min="11294" max="11294" width="3.42578125" style="5" customWidth="1"/>
    <col min="11295" max="11295" width="5.42578125" style="5" customWidth="1"/>
    <col min="11296" max="11520" width="11.42578125" style="5"/>
    <col min="11521" max="11521" width="2.42578125" style="5" customWidth="1"/>
    <col min="11522" max="11522" width="18.5703125" style="5" customWidth="1"/>
    <col min="11523" max="11523" width="5.140625" style="5" customWidth="1"/>
    <col min="11524" max="11536" width="4.85546875" style="5" customWidth="1"/>
    <col min="11537" max="11540" width="3.28515625" style="5" customWidth="1"/>
    <col min="11541" max="11541" width="3.85546875" style="5" customWidth="1"/>
    <col min="11542" max="11542" width="3.5703125" style="5" customWidth="1"/>
    <col min="11543" max="11543" width="3.42578125" style="5" customWidth="1"/>
    <col min="11544" max="11544" width="7.7109375" style="5" customWidth="1"/>
    <col min="11545" max="11547" width="3.42578125" style="5" customWidth="1"/>
    <col min="11548" max="11548" width="2.28515625" style="5" customWidth="1"/>
    <col min="11549" max="11549" width="2.5703125" style="5" customWidth="1"/>
    <col min="11550" max="11550" width="3.42578125" style="5" customWidth="1"/>
    <col min="11551" max="11551" width="5.42578125" style="5" customWidth="1"/>
    <col min="11552" max="11776" width="11.42578125" style="5"/>
    <col min="11777" max="11777" width="2.42578125" style="5" customWidth="1"/>
    <col min="11778" max="11778" width="18.5703125" style="5" customWidth="1"/>
    <col min="11779" max="11779" width="5.140625" style="5" customWidth="1"/>
    <col min="11780" max="11792" width="4.85546875" style="5" customWidth="1"/>
    <col min="11793" max="11796" width="3.28515625" style="5" customWidth="1"/>
    <col min="11797" max="11797" width="3.85546875" style="5" customWidth="1"/>
    <col min="11798" max="11798" width="3.5703125" style="5" customWidth="1"/>
    <col min="11799" max="11799" width="3.42578125" style="5" customWidth="1"/>
    <col min="11800" max="11800" width="7.7109375" style="5" customWidth="1"/>
    <col min="11801" max="11803" width="3.42578125" style="5" customWidth="1"/>
    <col min="11804" max="11804" width="2.28515625" style="5" customWidth="1"/>
    <col min="11805" max="11805" width="2.5703125" style="5" customWidth="1"/>
    <col min="11806" max="11806" width="3.42578125" style="5" customWidth="1"/>
    <col min="11807" max="11807" width="5.42578125" style="5" customWidth="1"/>
    <col min="11808" max="12032" width="11.42578125" style="5"/>
    <col min="12033" max="12033" width="2.42578125" style="5" customWidth="1"/>
    <col min="12034" max="12034" width="18.5703125" style="5" customWidth="1"/>
    <col min="12035" max="12035" width="5.140625" style="5" customWidth="1"/>
    <col min="12036" max="12048" width="4.85546875" style="5" customWidth="1"/>
    <col min="12049" max="12052" width="3.28515625" style="5" customWidth="1"/>
    <col min="12053" max="12053" width="3.85546875" style="5" customWidth="1"/>
    <col min="12054" max="12054" width="3.5703125" style="5" customWidth="1"/>
    <col min="12055" max="12055" width="3.42578125" style="5" customWidth="1"/>
    <col min="12056" max="12056" width="7.7109375" style="5" customWidth="1"/>
    <col min="12057" max="12059" width="3.42578125" style="5" customWidth="1"/>
    <col min="12060" max="12060" width="2.28515625" style="5" customWidth="1"/>
    <col min="12061" max="12061" width="2.5703125" style="5" customWidth="1"/>
    <col min="12062" max="12062" width="3.42578125" style="5" customWidth="1"/>
    <col min="12063" max="12063" width="5.42578125" style="5" customWidth="1"/>
    <col min="12064" max="12288" width="11.42578125" style="5"/>
    <col min="12289" max="12289" width="2.42578125" style="5" customWidth="1"/>
    <col min="12290" max="12290" width="18.5703125" style="5" customWidth="1"/>
    <col min="12291" max="12291" width="5.140625" style="5" customWidth="1"/>
    <col min="12292" max="12304" width="4.85546875" style="5" customWidth="1"/>
    <col min="12305" max="12308" width="3.28515625" style="5" customWidth="1"/>
    <col min="12309" max="12309" width="3.85546875" style="5" customWidth="1"/>
    <col min="12310" max="12310" width="3.5703125" style="5" customWidth="1"/>
    <col min="12311" max="12311" width="3.42578125" style="5" customWidth="1"/>
    <col min="12312" max="12312" width="7.7109375" style="5" customWidth="1"/>
    <col min="12313" max="12315" width="3.42578125" style="5" customWidth="1"/>
    <col min="12316" max="12316" width="2.28515625" style="5" customWidth="1"/>
    <col min="12317" max="12317" width="2.5703125" style="5" customWidth="1"/>
    <col min="12318" max="12318" width="3.42578125" style="5" customWidth="1"/>
    <col min="12319" max="12319" width="5.42578125" style="5" customWidth="1"/>
    <col min="12320" max="12544" width="11.42578125" style="5"/>
    <col min="12545" max="12545" width="2.42578125" style="5" customWidth="1"/>
    <col min="12546" max="12546" width="18.5703125" style="5" customWidth="1"/>
    <col min="12547" max="12547" width="5.140625" style="5" customWidth="1"/>
    <col min="12548" max="12560" width="4.85546875" style="5" customWidth="1"/>
    <col min="12561" max="12564" width="3.28515625" style="5" customWidth="1"/>
    <col min="12565" max="12565" width="3.85546875" style="5" customWidth="1"/>
    <col min="12566" max="12566" width="3.5703125" style="5" customWidth="1"/>
    <col min="12567" max="12567" width="3.42578125" style="5" customWidth="1"/>
    <col min="12568" max="12568" width="7.7109375" style="5" customWidth="1"/>
    <col min="12569" max="12571" width="3.42578125" style="5" customWidth="1"/>
    <col min="12572" max="12572" width="2.28515625" style="5" customWidth="1"/>
    <col min="12573" max="12573" width="2.5703125" style="5" customWidth="1"/>
    <col min="12574" max="12574" width="3.42578125" style="5" customWidth="1"/>
    <col min="12575" max="12575" width="5.42578125" style="5" customWidth="1"/>
    <col min="12576" max="12800" width="11.42578125" style="5"/>
    <col min="12801" max="12801" width="2.42578125" style="5" customWidth="1"/>
    <col min="12802" max="12802" width="18.5703125" style="5" customWidth="1"/>
    <col min="12803" max="12803" width="5.140625" style="5" customWidth="1"/>
    <col min="12804" max="12816" width="4.85546875" style="5" customWidth="1"/>
    <col min="12817" max="12820" width="3.28515625" style="5" customWidth="1"/>
    <col min="12821" max="12821" width="3.85546875" style="5" customWidth="1"/>
    <col min="12822" max="12822" width="3.5703125" style="5" customWidth="1"/>
    <col min="12823" max="12823" width="3.42578125" style="5" customWidth="1"/>
    <col min="12824" max="12824" width="7.7109375" style="5" customWidth="1"/>
    <col min="12825" max="12827" width="3.42578125" style="5" customWidth="1"/>
    <col min="12828" max="12828" width="2.28515625" style="5" customWidth="1"/>
    <col min="12829" max="12829" width="2.5703125" style="5" customWidth="1"/>
    <col min="12830" max="12830" width="3.42578125" style="5" customWidth="1"/>
    <col min="12831" max="12831" width="5.42578125" style="5" customWidth="1"/>
    <col min="12832" max="13056" width="11.42578125" style="5"/>
    <col min="13057" max="13057" width="2.42578125" style="5" customWidth="1"/>
    <col min="13058" max="13058" width="18.5703125" style="5" customWidth="1"/>
    <col min="13059" max="13059" width="5.140625" style="5" customWidth="1"/>
    <col min="13060" max="13072" width="4.85546875" style="5" customWidth="1"/>
    <col min="13073" max="13076" width="3.28515625" style="5" customWidth="1"/>
    <col min="13077" max="13077" width="3.85546875" style="5" customWidth="1"/>
    <col min="13078" max="13078" width="3.5703125" style="5" customWidth="1"/>
    <col min="13079" max="13079" width="3.42578125" style="5" customWidth="1"/>
    <col min="13080" max="13080" width="7.7109375" style="5" customWidth="1"/>
    <col min="13081" max="13083" width="3.42578125" style="5" customWidth="1"/>
    <col min="13084" max="13084" width="2.28515625" style="5" customWidth="1"/>
    <col min="13085" max="13085" width="2.5703125" style="5" customWidth="1"/>
    <col min="13086" max="13086" width="3.42578125" style="5" customWidth="1"/>
    <col min="13087" max="13087" width="5.42578125" style="5" customWidth="1"/>
    <col min="13088" max="13312" width="11.42578125" style="5"/>
    <col min="13313" max="13313" width="2.42578125" style="5" customWidth="1"/>
    <col min="13314" max="13314" width="18.5703125" style="5" customWidth="1"/>
    <col min="13315" max="13315" width="5.140625" style="5" customWidth="1"/>
    <col min="13316" max="13328" width="4.85546875" style="5" customWidth="1"/>
    <col min="13329" max="13332" width="3.28515625" style="5" customWidth="1"/>
    <col min="13333" max="13333" width="3.85546875" style="5" customWidth="1"/>
    <col min="13334" max="13334" width="3.5703125" style="5" customWidth="1"/>
    <col min="13335" max="13335" width="3.42578125" style="5" customWidth="1"/>
    <col min="13336" max="13336" width="7.7109375" style="5" customWidth="1"/>
    <col min="13337" max="13339" width="3.42578125" style="5" customWidth="1"/>
    <col min="13340" max="13340" width="2.28515625" style="5" customWidth="1"/>
    <col min="13341" max="13341" width="2.5703125" style="5" customWidth="1"/>
    <col min="13342" max="13342" width="3.42578125" style="5" customWidth="1"/>
    <col min="13343" max="13343" width="5.42578125" style="5" customWidth="1"/>
    <col min="13344" max="13568" width="11.42578125" style="5"/>
    <col min="13569" max="13569" width="2.42578125" style="5" customWidth="1"/>
    <col min="13570" max="13570" width="18.5703125" style="5" customWidth="1"/>
    <col min="13571" max="13571" width="5.140625" style="5" customWidth="1"/>
    <col min="13572" max="13584" width="4.85546875" style="5" customWidth="1"/>
    <col min="13585" max="13588" width="3.28515625" style="5" customWidth="1"/>
    <col min="13589" max="13589" width="3.85546875" style="5" customWidth="1"/>
    <col min="13590" max="13590" width="3.5703125" style="5" customWidth="1"/>
    <col min="13591" max="13591" width="3.42578125" style="5" customWidth="1"/>
    <col min="13592" max="13592" width="7.7109375" style="5" customWidth="1"/>
    <col min="13593" max="13595" width="3.42578125" style="5" customWidth="1"/>
    <col min="13596" max="13596" width="2.28515625" style="5" customWidth="1"/>
    <col min="13597" max="13597" width="2.5703125" style="5" customWidth="1"/>
    <col min="13598" max="13598" width="3.42578125" style="5" customWidth="1"/>
    <col min="13599" max="13599" width="5.42578125" style="5" customWidth="1"/>
    <col min="13600" max="13824" width="11.42578125" style="5"/>
    <col min="13825" max="13825" width="2.42578125" style="5" customWidth="1"/>
    <col min="13826" max="13826" width="18.5703125" style="5" customWidth="1"/>
    <col min="13827" max="13827" width="5.140625" style="5" customWidth="1"/>
    <col min="13828" max="13840" width="4.85546875" style="5" customWidth="1"/>
    <col min="13841" max="13844" width="3.28515625" style="5" customWidth="1"/>
    <col min="13845" max="13845" width="3.85546875" style="5" customWidth="1"/>
    <col min="13846" max="13846" width="3.5703125" style="5" customWidth="1"/>
    <col min="13847" max="13847" width="3.42578125" style="5" customWidth="1"/>
    <col min="13848" max="13848" width="7.7109375" style="5" customWidth="1"/>
    <col min="13849" max="13851" width="3.42578125" style="5" customWidth="1"/>
    <col min="13852" max="13852" width="2.28515625" style="5" customWidth="1"/>
    <col min="13853" max="13853" width="2.5703125" style="5" customWidth="1"/>
    <col min="13854" max="13854" width="3.42578125" style="5" customWidth="1"/>
    <col min="13855" max="13855" width="5.42578125" style="5" customWidth="1"/>
    <col min="13856" max="14080" width="11.42578125" style="5"/>
    <col min="14081" max="14081" width="2.42578125" style="5" customWidth="1"/>
    <col min="14082" max="14082" width="18.5703125" style="5" customWidth="1"/>
    <col min="14083" max="14083" width="5.140625" style="5" customWidth="1"/>
    <col min="14084" max="14096" width="4.85546875" style="5" customWidth="1"/>
    <col min="14097" max="14100" width="3.28515625" style="5" customWidth="1"/>
    <col min="14101" max="14101" width="3.85546875" style="5" customWidth="1"/>
    <col min="14102" max="14102" width="3.5703125" style="5" customWidth="1"/>
    <col min="14103" max="14103" width="3.42578125" style="5" customWidth="1"/>
    <col min="14104" max="14104" width="7.7109375" style="5" customWidth="1"/>
    <col min="14105" max="14107" width="3.42578125" style="5" customWidth="1"/>
    <col min="14108" max="14108" width="2.28515625" style="5" customWidth="1"/>
    <col min="14109" max="14109" width="2.5703125" style="5" customWidth="1"/>
    <col min="14110" max="14110" width="3.42578125" style="5" customWidth="1"/>
    <col min="14111" max="14111" width="5.42578125" style="5" customWidth="1"/>
    <col min="14112" max="14336" width="11.42578125" style="5"/>
    <col min="14337" max="14337" width="2.42578125" style="5" customWidth="1"/>
    <col min="14338" max="14338" width="18.5703125" style="5" customWidth="1"/>
    <col min="14339" max="14339" width="5.140625" style="5" customWidth="1"/>
    <col min="14340" max="14352" width="4.85546875" style="5" customWidth="1"/>
    <col min="14353" max="14356" width="3.28515625" style="5" customWidth="1"/>
    <col min="14357" max="14357" width="3.85546875" style="5" customWidth="1"/>
    <col min="14358" max="14358" width="3.5703125" style="5" customWidth="1"/>
    <col min="14359" max="14359" width="3.42578125" style="5" customWidth="1"/>
    <col min="14360" max="14360" width="7.7109375" style="5" customWidth="1"/>
    <col min="14361" max="14363" width="3.42578125" style="5" customWidth="1"/>
    <col min="14364" max="14364" width="2.28515625" style="5" customWidth="1"/>
    <col min="14365" max="14365" width="2.5703125" style="5" customWidth="1"/>
    <col min="14366" max="14366" width="3.42578125" style="5" customWidth="1"/>
    <col min="14367" max="14367" width="5.42578125" style="5" customWidth="1"/>
    <col min="14368" max="14592" width="11.42578125" style="5"/>
    <col min="14593" max="14593" width="2.42578125" style="5" customWidth="1"/>
    <col min="14594" max="14594" width="18.5703125" style="5" customWidth="1"/>
    <col min="14595" max="14595" width="5.140625" style="5" customWidth="1"/>
    <col min="14596" max="14608" width="4.85546875" style="5" customWidth="1"/>
    <col min="14609" max="14612" width="3.28515625" style="5" customWidth="1"/>
    <col min="14613" max="14613" width="3.85546875" style="5" customWidth="1"/>
    <col min="14614" max="14614" width="3.5703125" style="5" customWidth="1"/>
    <col min="14615" max="14615" width="3.42578125" style="5" customWidth="1"/>
    <col min="14616" max="14616" width="7.7109375" style="5" customWidth="1"/>
    <col min="14617" max="14619" width="3.42578125" style="5" customWidth="1"/>
    <col min="14620" max="14620" width="2.28515625" style="5" customWidth="1"/>
    <col min="14621" max="14621" width="2.5703125" style="5" customWidth="1"/>
    <col min="14622" max="14622" width="3.42578125" style="5" customWidth="1"/>
    <col min="14623" max="14623" width="5.42578125" style="5" customWidth="1"/>
    <col min="14624" max="14848" width="11.42578125" style="5"/>
    <col min="14849" max="14849" width="2.42578125" style="5" customWidth="1"/>
    <col min="14850" max="14850" width="18.5703125" style="5" customWidth="1"/>
    <col min="14851" max="14851" width="5.140625" style="5" customWidth="1"/>
    <col min="14852" max="14864" width="4.85546875" style="5" customWidth="1"/>
    <col min="14865" max="14868" width="3.28515625" style="5" customWidth="1"/>
    <col min="14869" max="14869" width="3.85546875" style="5" customWidth="1"/>
    <col min="14870" max="14870" width="3.5703125" style="5" customWidth="1"/>
    <col min="14871" max="14871" width="3.42578125" style="5" customWidth="1"/>
    <col min="14872" max="14872" width="7.7109375" style="5" customWidth="1"/>
    <col min="14873" max="14875" width="3.42578125" style="5" customWidth="1"/>
    <col min="14876" max="14876" width="2.28515625" style="5" customWidth="1"/>
    <col min="14877" max="14877" width="2.5703125" style="5" customWidth="1"/>
    <col min="14878" max="14878" width="3.42578125" style="5" customWidth="1"/>
    <col min="14879" max="14879" width="5.42578125" style="5" customWidth="1"/>
    <col min="14880" max="15104" width="11.42578125" style="5"/>
    <col min="15105" max="15105" width="2.42578125" style="5" customWidth="1"/>
    <col min="15106" max="15106" width="18.5703125" style="5" customWidth="1"/>
    <col min="15107" max="15107" width="5.140625" style="5" customWidth="1"/>
    <col min="15108" max="15120" width="4.85546875" style="5" customWidth="1"/>
    <col min="15121" max="15124" width="3.28515625" style="5" customWidth="1"/>
    <col min="15125" max="15125" width="3.85546875" style="5" customWidth="1"/>
    <col min="15126" max="15126" width="3.5703125" style="5" customWidth="1"/>
    <col min="15127" max="15127" width="3.42578125" style="5" customWidth="1"/>
    <col min="15128" max="15128" width="7.7109375" style="5" customWidth="1"/>
    <col min="15129" max="15131" width="3.42578125" style="5" customWidth="1"/>
    <col min="15132" max="15132" width="2.28515625" style="5" customWidth="1"/>
    <col min="15133" max="15133" width="2.5703125" style="5" customWidth="1"/>
    <col min="15134" max="15134" width="3.42578125" style="5" customWidth="1"/>
    <col min="15135" max="15135" width="5.42578125" style="5" customWidth="1"/>
    <col min="15136" max="15360" width="11.42578125" style="5"/>
    <col min="15361" max="15361" width="2.42578125" style="5" customWidth="1"/>
    <col min="15362" max="15362" width="18.5703125" style="5" customWidth="1"/>
    <col min="15363" max="15363" width="5.140625" style="5" customWidth="1"/>
    <col min="15364" max="15376" width="4.85546875" style="5" customWidth="1"/>
    <col min="15377" max="15380" width="3.28515625" style="5" customWidth="1"/>
    <col min="15381" max="15381" width="3.85546875" style="5" customWidth="1"/>
    <col min="15382" max="15382" width="3.5703125" style="5" customWidth="1"/>
    <col min="15383" max="15383" width="3.42578125" style="5" customWidth="1"/>
    <col min="15384" max="15384" width="7.7109375" style="5" customWidth="1"/>
    <col min="15385" max="15387" width="3.42578125" style="5" customWidth="1"/>
    <col min="15388" max="15388" width="2.28515625" style="5" customWidth="1"/>
    <col min="15389" max="15389" width="2.5703125" style="5" customWidth="1"/>
    <col min="15390" max="15390" width="3.42578125" style="5" customWidth="1"/>
    <col min="15391" max="15391" width="5.42578125" style="5" customWidth="1"/>
    <col min="15392" max="15616" width="11.42578125" style="5"/>
    <col min="15617" max="15617" width="2.42578125" style="5" customWidth="1"/>
    <col min="15618" max="15618" width="18.5703125" style="5" customWidth="1"/>
    <col min="15619" max="15619" width="5.140625" style="5" customWidth="1"/>
    <col min="15620" max="15632" width="4.85546875" style="5" customWidth="1"/>
    <col min="15633" max="15636" width="3.28515625" style="5" customWidth="1"/>
    <col min="15637" max="15637" width="3.85546875" style="5" customWidth="1"/>
    <col min="15638" max="15638" width="3.5703125" style="5" customWidth="1"/>
    <col min="15639" max="15639" width="3.42578125" style="5" customWidth="1"/>
    <col min="15640" max="15640" width="7.7109375" style="5" customWidth="1"/>
    <col min="15641" max="15643" width="3.42578125" style="5" customWidth="1"/>
    <col min="15644" max="15644" width="2.28515625" style="5" customWidth="1"/>
    <col min="15645" max="15645" width="2.5703125" style="5" customWidth="1"/>
    <col min="15646" max="15646" width="3.42578125" style="5" customWidth="1"/>
    <col min="15647" max="15647" width="5.42578125" style="5" customWidth="1"/>
    <col min="15648" max="15872" width="11.42578125" style="5"/>
    <col min="15873" max="15873" width="2.42578125" style="5" customWidth="1"/>
    <col min="15874" max="15874" width="18.5703125" style="5" customWidth="1"/>
    <col min="15875" max="15875" width="5.140625" style="5" customWidth="1"/>
    <col min="15876" max="15888" width="4.85546875" style="5" customWidth="1"/>
    <col min="15889" max="15892" width="3.28515625" style="5" customWidth="1"/>
    <col min="15893" max="15893" width="3.85546875" style="5" customWidth="1"/>
    <col min="15894" max="15894" width="3.5703125" style="5" customWidth="1"/>
    <col min="15895" max="15895" width="3.42578125" style="5" customWidth="1"/>
    <col min="15896" max="15896" width="7.7109375" style="5" customWidth="1"/>
    <col min="15897" max="15899" width="3.42578125" style="5" customWidth="1"/>
    <col min="15900" max="15900" width="2.28515625" style="5" customWidth="1"/>
    <col min="15901" max="15901" width="2.5703125" style="5" customWidth="1"/>
    <col min="15902" max="15902" width="3.42578125" style="5" customWidth="1"/>
    <col min="15903" max="15903" width="5.42578125" style="5" customWidth="1"/>
    <col min="15904" max="16128" width="11.42578125" style="5"/>
    <col min="16129" max="16129" width="2.42578125" style="5" customWidth="1"/>
    <col min="16130" max="16130" width="18.5703125" style="5" customWidth="1"/>
    <col min="16131" max="16131" width="5.140625" style="5" customWidth="1"/>
    <col min="16132" max="16144" width="4.85546875" style="5" customWidth="1"/>
    <col min="16145" max="16148" width="3.28515625" style="5" customWidth="1"/>
    <col min="16149" max="16149" width="3.85546875" style="5" customWidth="1"/>
    <col min="16150" max="16150" width="3.5703125" style="5" customWidth="1"/>
    <col min="16151" max="16151" width="3.42578125" style="5" customWidth="1"/>
    <col min="16152" max="16152" width="7.7109375" style="5" customWidth="1"/>
    <col min="16153" max="16155" width="3.42578125" style="5" customWidth="1"/>
    <col min="16156" max="16156" width="2.28515625" style="5" customWidth="1"/>
    <col min="16157" max="16157" width="2.5703125" style="5" customWidth="1"/>
    <col min="16158" max="16158" width="3.42578125" style="5" customWidth="1"/>
    <col min="16159" max="16159" width="5.42578125" style="5" customWidth="1"/>
    <col min="16160" max="16384" width="11.42578125" style="5"/>
  </cols>
  <sheetData>
    <row r="3" spans="2:29">
      <c r="J3" s="126" t="s">
        <v>38</v>
      </c>
      <c r="K3" s="126"/>
      <c r="L3" s="126"/>
      <c r="M3" s="126"/>
      <c r="N3" s="126"/>
    </row>
    <row r="4" spans="2:29">
      <c r="J4" s="6">
        <v>17</v>
      </c>
      <c r="K4" s="6">
        <v>2</v>
      </c>
      <c r="L4" s="6">
        <v>5</v>
      </c>
      <c r="M4" s="6">
        <v>7</v>
      </c>
      <c r="N4" s="6">
        <v>10</v>
      </c>
    </row>
    <row r="5" spans="2:29">
      <c r="B5" s="7"/>
    </row>
    <row r="6" spans="2:29">
      <c r="B6" s="7"/>
      <c r="I6" s="126" t="s">
        <v>39</v>
      </c>
      <c r="J6" s="126"/>
      <c r="K6" s="126"/>
      <c r="L6" s="126"/>
      <c r="M6" s="126"/>
      <c r="N6" s="126"/>
      <c r="O6" s="126"/>
      <c r="P6" s="126"/>
    </row>
    <row r="7" spans="2:29">
      <c r="B7" s="8"/>
      <c r="I7" s="9">
        <f>Pronostic!A16</f>
        <v>7</v>
      </c>
      <c r="J7" s="9">
        <f>Pronostic!A17</f>
        <v>4</v>
      </c>
      <c r="K7" s="9">
        <f>Pronostic!A18</f>
        <v>8</v>
      </c>
      <c r="L7" s="9">
        <f>Pronostic!A19</f>
        <v>6</v>
      </c>
      <c r="M7" s="9">
        <f>Pronostic!A20</f>
        <v>3</v>
      </c>
      <c r="N7" s="9">
        <f>Pronostic!A21</f>
        <v>9</v>
      </c>
      <c r="O7" s="9">
        <f>Pronostic!A22</f>
        <v>12</v>
      </c>
      <c r="P7" s="9">
        <f>Pronostic!A23</f>
        <v>11</v>
      </c>
    </row>
    <row r="8" spans="2:29">
      <c r="B8" s="8"/>
      <c r="U8" s="10"/>
    </row>
    <row r="11" spans="2:29">
      <c r="B11" s="8"/>
      <c r="C11" s="11"/>
    </row>
    <row r="12" spans="2:29">
      <c r="B12" s="8"/>
      <c r="C12" s="8"/>
    </row>
    <row r="13" spans="2:29">
      <c r="B13" s="8"/>
      <c r="C13" s="8"/>
    </row>
    <row r="14" spans="2:29">
      <c r="B14" s="8"/>
      <c r="C14" s="8"/>
    </row>
    <row r="15" spans="2:29">
      <c r="B15" s="8"/>
      <c r="C15" s="8"/>
    </row>
    <row r="16" spans="2:29">
      <c r="B16" s="12" t="str">
        <f>IF(V22&lt;&gt;"1","",IF(AND(T23&lt;U23,U23&lt;V23,V23&lt;W23,W23&lt;X23),"Quinté ordre","Quinté désordre"))</f>
        <v/>
      </c>
      <c r="C16" s="12" t="str">
        <f>IF(B16&lt;&gt;"","en","")</f>
        <v/>
      </c>
      <c r="D16" s="125" t="str">
        <f>IF(B16="","",MAX($T$23:$X$23))</f>
        <v/>
      </c>
      <c r="E16" s="125"/>
      <c r="F16" s="125"/>
      <c r="G16" s="125"/>
      <c r="I16" s="13" t="str">
        <f>IF(T22&lt;&gt;"1","",IF(AND(T23&lt;U23,T23&lt;V23,U23&lt;V23),"Un Tiercé ordre","Un Tiercé désordre"))</f>
        <v/>
      </c>
      <c r="J16" s="14"/>
      <c r="K16" s="14"/>
      <c r="L16" s="14"/>
      <c r="M16" s="12" t="str">
        <f>IF(I16&lt;&gt;"","en","")</f>
        <v/>
      </c>
      <c r="N16" s="125" t="str">
        <f>IF(I16="","",MAX($T$23:$V$23))</f>
        <v/>
      </c>
      <c r="O16" s="125"/>
      <c r="P16" s="125"/>
      <c r="Q16" s="125"/>
      <c r="R16" s="125"/>
      <c r="T16" s="14" t="str">
        <f>IF(T24&gt;1,"Un 2 sur 4","")</f>
        <v/>
      </c>
      <c r="U16" s="14"/>
      <c r="V16" s="14"/>
      <c r="W16" s="12" t="str">
        <f>IF(T16&lt;&gt;"","en maximun","")</f>
        <v/>
      </c>
      <c r="X16" s="14"/>
      <c r="Y16" s="125" t="str">
        <f>IF(T16="","",MAX(T23:X23))</f>
        <v/>
      </c>
      <c r="Z16" s="125"/>
      <c r="AA16" s="125"/>
      <c r="AB16" s="125"/>
      <c r="AC16" s="125"/>
    </row>
    <row r="17" spans="2:29">
      <c r="B17" s="14" t="str">
        <f>IF(AND(U22="1",T23&gt;0,U23&gt;0,V23&gt;0,W23&gt;0),"Un Bonus 4","")</f>
        <v/>
      </c>
      <c r="C17" s="12" t="str">
        <f>IF(B17&lt;&gt;"","en","")</f>
        <v/>
      </c>
      <c r="D17" s="125" t="str">
        <f>IF(B17="","",MAX($T$23:$W$23))</f>
        <v/>
      </c>
      <c r="E17" s="125"/>
      <c r="F17" s="125"/>
      <c r="G17" s="125"/>
    </row>
    <row r="18" spans="2:29">
      <c r="B18" s="14" t="str">
        <f>IF(T22="1","Un Bonus 3","")</f>
        <v/>
      </c>
      <c r="C18" s="12" t="str">
        <f>IF(B18&lt;&gt;"","en","")</f>
        <v/>
      </c>
      <c r="D18" s="125" t="str">
        <f>IF(B18="","",MAX($T$23:$V$23))</f>
        <v/>
      </c>
      <c r="E18" s="125"/>
      <c r="F18" s="125"/>
      <c r="G18" s="125"/>
    </row>
    <row r="19" spans="2:29">
      <c r="B19" s="14" t="str">
        <f>IF(COUNTIF(T23:X23,"&gt;0")=4,"Un 4 sur 5","")</f>
        <v/>
      </c>
      <c r="C19" s="12" t="str">
        <f>IF(B19&lt;&gt;"","en","")</f>
        <v/>
      </c>
      <c r="D19" s="125" t="str">
        <f>IF(B19="","",MAX($T$23:$X$23))</f>
        <v/>
      </c>
      <c r="E19" s="125"/>
      <c r="F19" s="125"/>
      <c r="G19" s="125"/>
    </row>
    <row r="20" spans="2:29">
      <c r="I20" s="14" t="str">
        <f>IF(T24&gt;3,"Un Multi","")</f>
        <v/>
      </c>
      <c r="J20" s="14"/>
      <c r="K20" s="14"/>
      <c r="L20" s="14"/>
      <c r="M20" s="12" t="str">
        <f>IF(I20&lt;&gt;"","en","")</f>
        <v/>
      </c>
      <c r="N20" s="125" t="str">
        <f>IF(I20="","",MAX($T$23:$W$23))</f>
        <v/>
      </c>
      <c r="O20" s="125"/>
      <c r="P20" s="125"/>
      <c r="Q20" s="125"/>
      <c r="R20" s="125"/>
      <c r="T20" s="14" t="str">
        <f>IF(U24=0,"",IF(U24&gt;1,"Un Couplé"""))</f>
        <v/>
      </c>
      <c r="U20" s="14"/>
      <c r="V20" s="14"/>
      <c r="W20" s="12" t="str">
        <f>IF(T20&lt;&gt;"","en maximun","")</f>
        <v/>
      </c>
      <c r="X20" s="14"/>
      <c r="Y20" s="125" t="str">
        <f>IF(T20="","",MAX(T23:V23))</f>
        <v/>
      </c>
      <c r="Z20" s="125"/>
      <c r="AA20" s="125"/>
      <c r="AB20" s="125"/>
      <c r="AC20" s="125"/>
    </row>
    <row r="22" spans="2:29">
      <c r="T22" s="15" t="str">
        <f>IF(ISERROR(SUM((FREQUENCY(MATCH($J4:$L4,$I7:$P7,0),ROW(7:7))&gt;0)*1)=3),"0","1")</f>
        <v>0</v>
      </c>
      <c r="U22" s="15" t="str">
        <f>IF(ISERROR(SUM((FREQUENCY(MATCH($J4:$M4,$I7:$P7,0),ROW(7:7))&gt;0)*1)=3),"0","1")</f>
        <v>0</v>
      </c>
      <c r="V22" s="15" t="str">
        <f>IF(ISERROR(SUM((FREQUENCY(MATCH($J4:$N4,$I7:$P7,0),ROW(7:7))&gt;0)*1)=3),"0","1")</f>
        <v>0</v>
      </c>
      <c r="W22" s="16"/>
      <c r="X22" s="16"/>
    </row>
    <row r="23" spans="2:29">
      <c r="B23" s="12" t="str">
        <f>IF(U22&lt;&gt;"1","",IF(AND(T23&lt;U23,U23&lt;V23,V23&lt;W23),"Un Quarté ordre","Un Quarté désordre"))</f>
        <v/>
      </c>
      <c r="C23" s="12" t="str">
        <f>IF(B23&lt;&gt;"","en","")</f>
        <v/>
      </c>
      <c r="D23" s="125" t="str">
        <f>IF(B23="","",MAX($T$23:$W$23))</f>
        <v/>
      </c>
      <c r="E23" s="125"/>
      <c r="F23" s="125"/>
      <c r="G23" s="125"/>
      <c r="T23" s="17">
        <f>IF(ISERROR(MATCH(J4,$I7:$P7,0)),0,MATCH(J4,$I7:$P7,0))</f>
        <v>0</v>
      </c>
      <c r="U23" s="17">
        <f>IF(ISERROR(MATCH(K4,$I7:$P7,0)),0,MATCH(K4,$I7:$P7,0))</f>
        <v>0</v>
      </c>
      <c r="V23" s="17">
        <f>IF(ISERROR(MATCH(L4,$I7:$P7,0)),0,MATCH(L4,$I7:$P7,0))</f>
        <v>0</v>
      </c>
      <c r="W23" s="17">
        <f>IF(ISERROR(MATCH(M4,$I7:$P7,0)),0,MATCH(M4,$I7:$P7,0))</f>
        <v>1</v>
      </c>
      <c r="X23" s="17">
        <f>IF(ISERROR(MATCH(N4,$I7:$P7,0)),0,MATCH(N4,$I7:$P7,0))</f>
        <v>0</v>
      </c>
    </row>
    <row r="24" spans="2:29" ht="13.5">
      <c r="B24" s="14" t="str">
        <f>IF(AND(U22="1",U22="1"),"Un Bonus 3","")</f>
        <v/>
      </c>
      <c r="C24" s="12" t="str">
        <f>IF(B24&lt;&gt;"","en","")</f>
        <v/>
      </c>
      <c r="D24" s="125" t="str">
        <f>IF(B24="","",MAX($T$23:$X$23))</f>
        <v/>
      </c>
      <c r="E24" s="125"/>
      <c r="F24" s="125"/>
      <c r="G24" s="125"/>
      <c r="I24" s="13" t="str">
        <f>IF(T22&lt;&gt;"1","",IF(N16&gt;2,"Trio",""))</f>
        <v/>
      </c>
      <c r="J24" s="14"/>
      <c r="K24" s="14"/>
      <c r="L24" s="14"/>
      <c r="M24" s="12" t="str">
        <f>IF(I24&lt;&gt;"","en","")</f>
        <v/>
      </c>
      <c r="N24" s="125" t="str">
        <f>IF(I24="","",MAX($T$23:$V$23))</f>
        <v/>
      </c>
      <c r="O24" s="125"/>
      <c r="P24" s="125"/>
      <c r="Q24" s="125"/>
      <c r="R24" s="125"/>
      <c r="T24" s="18">
        <f t="array" ref="T24">SUM(COUNTIF($J$4:$M$4,$I7:$P7))</f>
        <v>1</v>
      </c>
      <c r="U24" s="18">
        <f t="array" ref="U24">SUM(COUNTIF($J$4:$L$4,$I7:$P7))</f>
        <v>0</v>
      </c>
      <c r="V24" s="16"/>
      <c r="W24" s="16"/>
      <c r="X24" s="16"/>
    </row>
  </sheetData>
  <mergeCells count="13">
    <mergeCell ref="Y16:AC16"/>
    <mergeCell ref="D17:G17"/>
    <mergeCell ref="D24:G24"/>
    <mergeCell ref="N24:R24"/>
    <mergeCell ref="J3:N3"/>
    <mergeCell ref="I6:P6"/>
    <mergeCell ref="D16:G16"/>
    <mergeCell ref="N16:R16"/>
    <mergeCell ref="D18:G18"/>
    <mergeCell ref="D19:G19"/>
    <mergeCell ref="N20:R20"/>
    <mergeCell ref="Y20:AC20"/>
    <mergeCell ref="D23:G23"/>
  </mergeCells>
  <conditionalFormatting sqref="J4:N4">
    <cfRule type="expression" dxfId="2" priority="2" stopIfTrue="1">
      <formula>OR(J4=$X4:$AE4)</formula>
    </cfRule>
    <cfRule type="expression" dxfId="1" priority="3" stopIfTrue="1">
      <formula>OR(J4=$O4:$T4)</formula>
    </cfRule>
  </conditionalFormatting>
  <conditionalFormatting sqref="I7:P7">
    <cfRule type="expression" dxfId="0" priority="1" stopIfTrue="1">
      <formula>OR(I7=$J$4:$N$4)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Pronostic</vt:lpstr>
      <vt:lpstr>RESULTATS</vt:lpstr>
      <vt:lpstr>Feuil1</vt:lpstr>
    </vt:vector>
  </TitlesOfParts>
  <Manager>Michel Cuvillier</Manager>
  <Company>Ortec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Cuvillier</dc:creator>
  <cp:keywords/>
  <dc:description>Synthèse Pronostique pour Site de TOFTURF , Interdiction de reproduire sans son accord.</dc:description>
  <cp:lastModifiedBy>HP</cp:lastModifiedBy>
  <cp:revision/>
  <dcterms:created xsi:type="dcterms:W3CDTF">2015-12-04T07:06:20Z</dcterms:created>
  <dcterms:modified xsi:type="dcterms:W3CDTF">2016-01-24T10:22:22Z</dcterms:modified>
  <cp:category/>
  <cp:contentStatus/>
</cp:coreProperties>
</file>