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\Desktop\"/>
    </mc:Choice>
  </mc:AlternateContent>
  <bookViews>
    <workbookView xWindow="0" yWindow="0" windowWidth="24000" windowHeight="7935"/>
  </bookViews>
  <sheets>
    <sheet name="Feuil1" sheetId="1" r:id="rId1"/>
    <sheet name="Feuil2" sheetId="2" r:id="rId2"/>
  </sheets>
  <externalReferences>
    <externalReference r:id="rId3"/>
  </externalReference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2" l="1"/>
  <c r="J3" i="2"/>
  <c r="J20" i="2"/>
  <c r="I19" i="2"/>
  <c r="J19" i="2"/>
  <c r="I18" i="2"/>
  <c r="J18" i="2"/>
  <c r="I10" i="2"/>
  <c r="J10" i="2"/>
  <c r="K17" i="2"/>
  <c r="I17" i="2"/>
  <c r="J17" i="2"/>
  <c r="I16" i="2"/>
  <c r="J16" i="2"/>
  <c r="I15" i="2"/>
  <c r="J15" i="2"/>
  <c r="I14" i="2"/>
  <c r="J14" i="2"/>
  <c r="I13" i="2"/>
  <c r="J13" i="2"/>
  <c r="I12" i="2"/>
  <c r="J12" i="2"/>
  <c r="I11" i="2"/>
  <c r="J11" i="2"/>
  <c r="I9" i="2"/>
  <c r="J9" i="2"/>
  <c r="K7" i="2"/>
  <c r="I3" i="2"/>
  <c r="K3" i="2"/>
  <c r="I5" i="2"/>
  <c r="J5" i="2"/>
  <c r="K5" i="2"/>
  <c r="A3" i="1"/>
  <c r="A4" i="1"/>
  <c r="A5" i="1"/>
  <c r="A6" i="1"/>
</calcChain>
</file>

<file path=xl/sharedStrings.xml><?xml version="1.0" encoding="utf-8"?>
<sst xmlns="http://schemas.openxmlformats.org/spreadsheetml/2006/main" count="145" uniqueCount="111">
  <si>
    <t>N°</t>
  </si>
  <si>
    <t>NOM ORGANISME</t>
  </si>
  <si>
    <t>TYPE DE CLIENT</t>
  </si>
  <si>
    <t>CATEGORIE METIER</t>
  </si>
  <si>
    <t>CIV</t>
  </si>
  <si>
    <t>PRENOM</t>
  </si>
  <si>
    <t>NOM</t>
  </si>
  <si>
    <t>CODE TS</t>
  </si>
  <si>
    <t>ANCIENNETE</t>
  </si>
  <si>
    <t>ADRESSE</t>
  </si>
  <si>
    <t>CP</t>
  </si>
  <si>
    <t>VILLE</t>
  </si>
  <si>
    <t>TEL</t>
  </si>
  <si>
    <t>TYPE CONTRAT</t>
  </si>
  <si>
    <t>MATERIEL POSE</t>
  </si>
  <si>
    <t>EMAIL</t>
  </si>
  <si>
    <t>FACTURE</t>
  </si>
  <si>
    <t>DATE INSTALL</t>
  </si>
  <si>
    <t>Commentaires</t>
  </si>
  <si>
    <t>DERNIERE INTER</t>
  </si>
  <si>
    <t>Années</t>
  </si>
  <si>
    <t>PROCHAINE INTER</t>
  </si>
  <si>
    <t>CA</t>
  </si>
  <si>
    <t>E1</t>
  </si>
  <si>
    <t>Particulier</t>
  </si>
  <si>
    <t>Monsieur</t>
  </si>
  <si>
    <t>Jean</t>
  </si>
  <si>
    <t>AAA</t>
  </si>
  <si>
    <t>2, rue des x</t>
  </si>
  <si>
    <t>Rouen</t>
  </si>
  <si>
    <t>06 xx xx xx xx</t>
  </si>
  <si>
    <t>MAINTENANCE</t>
  </si>
  <si>
    <t>ALARME</t>
  </si>
  <si>
    <t>jean@gmail.com</t>
  </si>
  <si>
    <t>Facture du 01/01/2016</t>
  </si>
  <si>
    <t>01/02/20010</t>
  </si>
  <si>
    <t>Satisfait</t>
  </si>
  <si>
    <t>E2</t>
  </si>
  <si>
    <t>Professionnel</t>
  </si>
  <si>
    <t>ARCHITECTE</t>
  </si>
  <si>
    <t>Paul</t>
  </si>
  <si>
    <t>BBB</t>
  </si>
  <si>
    <t>3, rue des y</t>
  </si>
  <si>
    <t>Paris</t>
  </si>
  <si>
    <t>TS</t>
  </si>
  <si>
    <t>ALARME / INCENDIE</t>
  </si>
  <si>
    <t>Paul@gmail.com</t>
  </si>
  <si>
    <t>Mécontent</t>
  </si>
  <si>
    <t>E3</t>
  </si>
  <si>
    <t>HOTEL / REST.</t>
  </si>
  <si>
    <t>Madame</t>
  </si>
  <si>
    <t>Pierre</t>
  </si>
  <si>
    <t>CCC</t>
  </si>
  <si>
    <t>4, rue des z</t>
  </si>
  <si>
    <t>Verneuil</t>
  </si>
  <si>
    <t>ALARME / VIDEO</t>
  </si>
  <si>
    <t>Pierre@gmail.com</t>
  </si>
  <si>
    <t>A rappeler</t>
  </si>
  <si>
    <t>Liste déroulante Type de clients</t>
  </si>
  <si>
    <t>Liste déroulante catégorie pro</t>
  </si>
  <si>
    <t>Liste déroulante civilité</t>
  </si>
  <si>
    <t>ASTUCES</t>
  </si>
  <si>
    <t>Répartition des clients selon différents critères</t>
  </si>
  <si>
    <t>Date dernière et prochaine intervention des batterie</t>
  </si>
  <si>
    <t>Retour à la ligne</t>
  </si>
  <si>
    <t>ALT + ENTREE</t>
  </si>
  <si>
    <t>Total Clients Particulier</t>
  </si>
  <si>
    <t>Total Clients Professionnel</t>
  </si>
  <si>
    <t>Total Clients</t>
  </si>
  <si>
    <t>Dernier Interv</t>
  </si>
  <si>
    <t>Prochaine interv</t>
  </si>
  <si>
    <t>ADMINISTRATION</t>
  </si>
  <si>
    <t>Fractionner feuille</t>
  </si>
  <si>
    <t>Onglet Affichage &gt; N° ligne &gt; Fractionner</t>
  </si>
  <si>
    <t>/an</t>
  </si>
  <si>
    <t>AMBASSADE</t>
  </si>
  <si>
    <t>Liste des raisons attrition</t>
  </si>
  <si>
    <t>Date d'instal et date de suivi du matériel</t>
  </si>
  <si>
    <t>COMMERCE</t>
  </si>
  <si>
    <t>Concurrence</t>
  </si>
  <si>
    <t>ALARME / CONTRÖLE ACCES</t>
  </si>
  <si>
    <t>Date d'instal</t>
  </si>
  <si>
    <t>Date de suivi</t>
  </si>
  <si>
    <t>ENSEIGNEMENT</t>
  </si>
  <si>
    <t>Décès / Faillite / Retraite</t>
  </si>
  <si>
    <t>ALARME / VIDEO / CONTRÖLE ACCES</t>
  </si>
  <si>
    <t>CA Particlier (TVA 10%)</t>
  </si>
  <si>
    <t>CA Professionnel (TVA 20%)</t>
  </si>
  <si>
    <t>TOTAL CA (Hors télésurveillance)</t>
  </si>
  <si>
    <t>/mois</t>
  </si>
  <si>
    <t>Déménagement</t>
  </si>
  <si>
    <t>CONTRÔLE ACCES</t>
  </si>
  <si>
    <t>LOISIRS</t>
  </si>
  <si>
    <t>INCENDIE</t>
  </si>
  <si>
    <t>Répartition clients particuliers</t>
  </si>
  <si>
    <t>Nombre / métier</t>
  </si>
  <si>
    <t>% / métier</t>
  </si>
  <si>
    <t>RETRAITE</t>
  </si>
  <si>
    <t>Non rappelé</t>
  </si>
  <si>
    <t>VIDEO</t>
  </si>
  <si>
    <t>RESIDENCE</t>
  </si>
  <si>
    <t>VIDEOSURVEILLANCE</t>
  </si>
  <si>
    <t>SANTE</t>
  </si>
  <si>
    <t>Liste déroulante type contrat</t>
  </si>
  <si>
    <t>SOCIETE</t>
  </si>
  <si>
    <t>SYNDIC</t>
  </si>
  <si>
    <t>LOCATION</t>
  </si>
  <si>
    <t>MAINTENANCE/TS</t>
  </si>
  <si>
    <t>TS/LOCATION</t>
  </si>
  <si>
    <t>TOTAL</t>
  </si>
  <si>
    <t>MAINTENANCE/TS/LOCATION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</si>
</sst>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[$-40C]d\ mmmm\ yyyy;@"/>
    <numFmt numFmtId="165" formatCode="dd/mm/yy;@"/>
    <numFmt numFmtId="166" formatCode="#,##0.00\ &quot;€&quot;"/>
    <numFmt numFmtId="168" formatCode="_-* #,##0.00\ [$€-40C]_-;\-* #,##0.00\ [$€-40C]_-;_-* &quot;-&quot;??\ [$€-40C]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color indexed="8"/>
      <name val="Calibri"/>
      <family val="2"/>
    </font>
    <font>
      <sz val="8"/>
      <color indexed="8"/>
      <name val="Calibri"/>
      <family val="2"/>
    </font>
    <font>
      <u/>
      <sz val="10"/>
      <color theme="10"/>
      <name val="Arial"/>
      <family val="2"/>
    </font>
    <font>
      <b/>
      <sz val="8"/>
      <color indexed="8"/>
      <name val="Arial"/>
      <family val="2"/>
    </font>
    <font>
      <sz val="14"/>
      <color indexed="8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56">
    <xf numFmtId="0" fontId="0" fillId="0" borderId="0" xfId="0"/>
    <xf numFmtId="0" fontId="2" fillId="2" borderId="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5" fontId="2" fillId="2" borderId="2" xfId="0" applyNumberFormat="1" applyFont="1" applyFill="1" applyBorder="1" applyAlignment="1">
      <alignment horizontal="center" vertical="center" wrapText="1"/>
    </xf>
    <xf numFmtId="166" fontId="2" fillId="2" borderId="2" xfId="0" applyNumberFormat="1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/>
    </xf>
    <xf numFmtId="0" fontId="4" fillId="3" borderId="3" xfId="3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164" fontId="3" fillId="3" borderId="3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 wrapText="1"/>
    </xf>
    <xf numFmtId="166" fontId="3" fillId="3" borderId="3" xfId="0" applyNumberFormat="1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6" fillId="4" borderId="6" xfId="0" applyFont="1" applyFill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0" xfId="0" applyFont="1" applyAlignment="1">
      <alignment horizontal="center"/>
    </xf>
    <xf numFmtId="10" fontId="8" fillId="0" borderId="4" xfId="2" applyNumberFormat="1" applyFont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164" fontId="2" fillId="3" borderId="3" xfId="0" applyNumberFormat="1" applyFont="1" applyFill="1" applyBorder="1" applyAlignment="1">
      <alignment horizontal="center" vertical="center" wrapText="1"/>
    </xf>
    <xf numFmtId="10" fontId="8" fillId="0" borderId="3" xfId="2" applyNumberFormat="1" applyFont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3" xfId="1" applyNumberFormat="1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0" fillId="0" borderId="3" xfId="0" applyBorder="1"/>
    <xf numFmtId="0" fontId="7" fillId="4" borderId="4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 wrapText="1"/>
    </xf>
    <xf numFmtId="9" fontId="8" fillId="0" borderId="3" xfId="2" applyNumberFormat="1" applyFont="1" applyBorder="1" applyAlignment="1">
      <alignment horizontal="center" vertical="center" wrapText="1"/>
    </xf>
    <xf numFmtId="9" fontId="8" fillId="0" borderId="3" xfId="0" applyNumberFormat="1" applyFont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9" fontId="5" fillId="4" borderId="3" xfId="2" applyNumberFormat="1" applyFont="1" applyFill="1" applyBorder="1" applyAlignment="1">
      <alignment horizontal="center" vertical="center" wrapText="1"/>
    </xf>
    <xf numFmtId="168" fontId="8" fillId="0" borderId="3" xfId="1" applyNumberFormat="1" applyFont="1" applyBorder="1" applyAlignment="1">
      <alignment horizontal="center" vertical="center" wrapText="1"/>
    </xf>
    <xf numFmtId="168" fontId="8" fillId="0" borderId="3" xfId="2" applyNumberFormat="1" applyFont="1" applyBorder="1" applyAlignment="1">
      <alignment horizontal="center" vertical="center" wrapText="1"/>
    </xf>
    <xf numFmtId="168" fontId="8" fillId="0" borderId="3" xfId="0" applyNumberFormat="1" applyFont="1" applyFill="1" applyBorder="1" applyAlignment="1">
      <alignment horizontal="center" vertical="center" wrapText="1"/>
    </xf>
    <xf numFmtId="2" fontId="0" fillId="0" borderId="0" xfId="0" applyNumberFormat="1"/>
    <xf numFmtId="0" fontId="8" fillId="0" borderId="1" xfId="0" applyFont="1" applyBorder="1" applyAlignment="1">
      <alignment horizontal="center" vertical="center"/>
    </xf>
    <xf numFmtId="9" fontId="8" fillId="0" borderId="1" xfId="2" applyFont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/>
    </xf>
    <xf numFmtId="9" fontId="8" fillId="0" borderId="3" xfId="2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10" fontId="8" fillId="0" borderId="3" xfId="0" applyNumberFormat="1" applyFont="1" applyBorder="1" applyAlignment="1">
      <alignment horizontal="center" vertical="center" wrapText="1"/>
    </xf>
  </cellXfs>
  <cellStyles count="4">
    <cellStyle name="Lien hypertexte" xfId="3" builtinId="8"/>
    <cellStyle name="Monétaire" xfId="1" builtinId="4"/>
    <cellStyle name="Normal" xfId="0" builtinId="0"/>
    <cellStyle name="Pourcentage" xfId="2" builtinId="5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%20-%20Nouvelle%20Liste%20Client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 Clients sous contrat"/>
      <sheetName val="DIVERS"/>
    </sheetNames>
    <sheetDataSet>
      <sheetData sheetId="0">
        <row r="1">
          <cell r="C1" t="str">
            <v>TYPE DE CLIENT</v>
          </cell>
          <cell r="D1" t="str">
            <v>CATEGORIE METIER</v>
          </cell>
        </row>
        <row r="2">
          <cell r="C2" t="str">
            <v>Particulier</v>
          </cell>
        </row>
        <row r="3">
          <cell r="C3" t="str">
            <v>Professionnel</v>
          </cell>
          <cell r="D3" t="str">
            <v>ARCHITECTE</v>
          </cell>
        </row>
        <row r="4">
          <cell r="C4" t="str">
            <v>Professionnel</v>
          </cell>
          <cell r="D4" t="str">
            <v>HOTEL / REST.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ierre@gmail.com" TargetMode="External"/><Relationship Id="rId2" Type="http://schemas.openxmlformats.org/officeDocument/2006/relationships/hyperlink" Target="mailto:Paul@gmail.com" TargetMode="External"/><Relationship Id="rId1" Type="http://schemas.openxmlformats.org/officeDocument/2006/relationships/hyperlink" Target="mailto:je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"/>
  <sheetViews>
    <sheetView tabSelected="1" workbookViewId="0">
      <selection activeCell="B2" sqref="B2"/>
    </sheetView>
  </sheetViews>
  <sheetFormatPr baseColWidth="10" defaultRowHeight="15" x14ac:dyDescent="0.25"/>
  <sheetData>
    <row r="1" spans="1:24" ht="22.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3" t="s">
        <v>16</v>
      </c>
      <c r="R1" s="3" t="s">
        <v>17</v>
      </c>
      <c r="S1" s="3"/>
      <c r="T1" s="2" t="s">
        <v>18</v>
      </c>
      <c r="U1" s="4" t="s">
        <v>19</v>
      </c>
      <c r="V1" s="5" t="s">
        <v>20</v>
      </c>
      <c r="W1" s="5" t="s">
        <v>21</v>
      </c>
      <c r="X1" s="6" t="s">
        <v>22</v>
      </c>
    </row>
    <row r="2" spans="1:24" ht="25.5" x14ac:dyDescent="0.25">
      <c r="A2" s="7">
        <v>1</v>
      </c>
      <c r="B2" s="7" t="s">
        <v>23</v>
      </c>
      <c r="C2" s="8" t="s">
        <v>24</v>
      </c>
      <c r="D2" s="8"/>
      <c r="E2" s="8" t="s">
        <v>25</v>
      </c>
      <c r="F2" s="7" t="s">
        <v>26</v>
      </c>
      <c r="G2" s="7" t="s">
        <v>27</v>
      </c>
      <c r="H2" s="7">
        <v>5050</v>
      </c>
      <c r="I2" s="8">
        <v>2010</v>
      </c>
      <c r="J2" s="7" t="s">
        <v>28</v>
      </c>
      <c r="K2" s="8">
        <v>76000</v>
      </c>
      <c r="L2" s="7" t="s">
        <v>29</v>
      </c>
      <c r="M2" s="7" t="s">
        <v>30</v>
      </c>
      <c r="N2" s="7" t="s">
        <v>31</v>
      </c>
      <c r="O2" s="7" t="s">
        <v>32</v>
      </c>
      <c r="P2" s="9" t="s">
        <v>33</v>
      </c>
      <c r="Q2" s="10" t="s">
        <v>34</v>
      </c>
      <c r="R2" s="7" t="s">
        <v>35</v>
      </c>
      <c r="S2" s="8"/>
      <c r="T2" s="10" t="s">
        <v>36</v>
      </c>
      <c r="U2" s="11"/>
      <c r="V2" s="12"/>
      <c r="W2" s="11"/>
      <c r="X2" s="13">
        <v>1000</v>
      </c>
    </row>
    <row r="3" spans="1:24" ht="25.5" x14ac:dyDescent="0.25">
      <c r="A3" s="7">
        <f t="shared" ref="A3:A6" si="0">A2+1</f>
        <v>2</v>
      </c>
      <c r="B3" s="7" t="s">
        <v>37</v>
      </c>
      <c r="C3" s="8" t="s">
        <v>38</v>
      </c>
      <c r="D3" s="8" t="s">
        <v>39</v>
      </c>
      <c r="E3" s="8" t="s">
        <v>25</v>
      </c>
      <c r="F3" s="7" t="s">
        <v>40</v>
      </c>
      <c r="G3" s="7" t="s">
        <v>41</v>
      </c>
      <c r="H3" s="7">
        <v>5132</v>
      </c>
      <c r="I3" s="8">
        <v>2008</v>
      </c>
      <c r="J3" s="7" t="s">
        <v>42</v>
      </c>
      <c r="K3" s="8">
        <v>75000</v>
      </c>
      <c r="L3" s="7" t="s">
        <v>43</v>
      </c>
      <c r="M3" s="7" t="s">
        <v>30</v>
      </c>
      <c r="N3" s="7" t="s">
        <v>44</v>
      </c>
      <c r="O3" s="7" t="s">
        <v>45</v>
      </c>
      <c r="P3" s="9" t="s">
        <v>46</v>
      </c>
      <c r="Q3" s="10" t="s">
        <v>34</v>
      </c>
      <c r="R3" s="7" t="s">
        <v>35</v>
      </c>
      <c r="S3" s="8"/>
      <c r="T3" s="10" t="s">
        <v>47</v>
      </c>
      <c r="U3" s="11"/>
      <c r="V3" s="12"/>
      <c r="W3" s="11"/>
      <c r="X3" s="13">
        <v>2000</v>
      </c>
    </row>
    <row r="4" spans="1:24" ht="25.5" x14ac:dyDescent="0.25">
      <c r="A4" s="7">
        <f t="shared" si="0"/>
        <v>3</v>
      </c>
      <c r="B4" s="7" t="s">
        <v>48</v>
      </c>
      <c r="C4" s="8" t="s">
        <v>38</v>
      </c>
      <c r="D4" s="8" t="s">
        <v>49</v>
      </c>
      <c r="E4" s="8" t="s">
        <v>50</v>
      </c>
      <c r="F4" s="7" t="s">
        <v>51</v>
      </c>
      <c r="G4" s="7" t="s">
        <v>52</v>
      </c>
      <c r="H4" s="7">
        <v>9463</v>
      </c>
      <c r="I4" s="8">
        <v>2013</v>
      </c>
      <c r="J4" s="7" t="s">
        <v>53</v>
      </c>
      <c r="K4" s="8">
        <v>27000</v>
      </c>
      <c r="L4" s="7" t="s">
        <v>54</v>
      </c>
      <c r="M4" s="7" t="s">
        <v>30</v>
      </c>
      <c r="N4" s="7" t="s">
        <v>31</v>
      </c>
      <c r="O4" s="7" t="s">
        <v>55</v>
      </c>
      <c r="P4" s="9" t="s">
        <v>56</v>
      </c>
      <c r="Q4" s="10" t="s">
        <v>34</v>
      </c>
      <c r="R4" s="7" t="s">
        <v>35</v>
      </c>
      <c r="S4" s="8"/>
      <c r="T4" s="10" t="s">
        <v>57</v>
      </c>
      <c r="U4" s="11"/>
      <c r="V4" s="12"/>
      <c r="W4" s="11"/>
      <c r="X4" s="13">
        <v>3000</v>
      </c>
    </row>
    <row r="5" spans="1:24" x14ac:dyDescent="0.25">
      <c r="A5" s="7">
        <f t="shared" si="0"/>
        <v>4</v>
      </c>
      <c r="B5" s="7"/>
      <c r="C5" s="8"/>
      <c r="D5" s="8"/>
      <c r="E5" s="8"/>
      <c r="F5" s="7"/>
      <c r="G5" s="7"/>
      <c r="H5" s="7"/>
      <c r="I5" s="8"/>
      <c r="J5" s="7"/>
      <c r="K5" s="8"/>
      <c r="L5" s="7"/>
      <c r="M5" s="7"/>
      <c r="N5" s="7"/>
      <c r="O5" s="7"/>
      <c r="P5" s="7"/>
      <c r="Q5" s="10"/>
      <c r="R5" s="7"/>
      <c r="S5" s="8"/>
      <c r="T5" s="10"/>
      <c r="U5" s="11"/>
      <c r="V5" s="12"/>
      <c r="W5" s="11"/>
      <c r="X5" s="13"/>
    </row>
    <row r="6" spans="1:24" x14ac:dyDescent="0.25">
      <c r="A6" s="7">
        <f t="shared" si="0"/>
        <v>5</v>
      </c>
      <c r="B6" s="7"/>
      <c r="C6" s="8"/>
      <c r="D6" s="8"/>
      <c r="E6" s="8"/>
      <c r="F6" s="7"/>
      <c r="G6" s="7"/>
      <c r="H6" s="7"/>
      <c r="I6" s="8"/>
      <c r="J6" s="7"/>
      <c r="K6" s="8"/>
      <c r="L6" s="7"/>
      <c r="M6" s="7"/>
      <c r="N6" s="7"/>
      <c r="O6" s="7"/>
      <c r="P6" s="7"/>
      <c r="Q6" s="10"/>
      <c r="R6" s="7"/>
      <c r="S6" s="8"/>
      <c r="T6" s="10"/>
      <c r="U6" s="11"/>
      <c r="V6" s="12"/>
      <c r="W6" s="11"/>
      <c r="X6" s="13"/>
    </row>
  </sheetData>
  <hyperlinks>
    <hyperlink ref="P2" r:id="rId1"/>
    <hyperlink ref="P3" r:id="rId2"/>
    <hyperlink ref="P4" r:id="rId3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Feuil2!$A$2:$A$3</xm:f>
          </x14:formula1>
          <xm:sqref>C1:C1048576</xm:sqref>
        </x14:dataValidation>
        <x14:dataValidation type="list" allowBlank="1" showInputMessage="1" showErrorMessage="1">
          <x14:formula1>
            <xm:f>Feuil2!$B$2:$B$13</xm:f>
          </x14:formula1>
          <xm:sqref>D1:D1048576</xm:sqref>
        </x14:dataValidation>
        <x14:dataValidation type="list" allowBlank="1" showInputMessage="1" showErrorMessage="1">
          <x14:formula1>
            <xm:f>Feuil2!$C$2:$C$3</xm:f>
          </x14:formula1>
          <xm:sqref>E1:E1048576</xm:sqref>
        </x14:dataValidation>
        <x14:dataValidation type="list" allowBlank="1" showInputMessage="1" showErrorMessage="1">
          <x14:formula1>
            <xm:f>Feuil2!$D$12:$D$17</xm:f>
          </x14:formula1>
          <xm:sqref>N1:N1048576</xm:sqref>
        </x14:dataValidation>
        <x14:dataValidation type="list" allowBlank="1" showInputMessage="1" showErrorMessage="1">
          <x14:formula1>
            <xm:f>Feuil2!$D$2:$D$10</xm:f>
          </x14:formula1>
          <xm:sqref>O1:O1048576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workbookViewId="0">
      <selection activeCell="G2" sqref="G2"/>
    </sheetView>
  </sheetViews>
  <sheetFormatPr baseColWidth="10" defaultRowHeight="15" x14ac:dyDescent="0.25"/>
  <cols>
    <col min="1" max="1" width="17.28515625" customWidth="1"/>
    <col min="2" max="2" width="17.140625" customWidth="1"/>
    <col min="3" max="3" width="16.28515625" customWidth="1"/>
    <col min="4" max="4" width="18" customWidth="1"/>
    <col min="5" max="5" width="16.7109375" customWidth="1"/>
    <col min="6" max="6" width="16" customWidth="1"/>
  </cols>
  <sheetData>
    <row r="1" spans="1:15" ht="45" x14ac:dyDescent="0.25">
      <c r="A1" s="14" t="s">
        <v>58</v>
      </c>
      <c r="B1" s="15" t="s">
        <v>59</v>
      </c>
      <c r="C1" s="15" t="s">
        <v>60</v>
      </c>
      <c r="D1" s="2" t="s">
        <v>14</v>
      </c>
      <c r="E1" s="16" t="s">
        <v>61</v>
      </c>
      <c r="H1" s="17" t="s">
        <v>62</v>
      </c>
      <c r="I1" s="18"/>
      <c r="J1" s="18"/>
      <c r="K1" s="19"/>
      <c r="M1" s="20" t="s">
        <v>63</v>
      </c>
      <c r="N1" s="21"/>
      <c r="O1" s="21"/>
    </row>
    <row r="2" spans="1:15" ht="33.75" x14ac:dyDescent="0.25">
      <c r="A2" s="22" t="s">
        <v>24</v>
      </c>
      <c r="B2" s="23" t="s">
        <v>39</v>
      </c>
      <c r="C2" s="24" t="s">
        <v>25</v>
      </c>
      <c r="D2" s="22" t="s">
        <v>32</v>
      </c>
      <c r="E2" s="25" t="s">
        <v>64</v>
      </c>
      <c r="F2" s="25" t="s">
        <v>65</v>
      </c>
      <c r="H2" s="26"/>
      <c r="I2" s="27" t="s">
        <v>66</v>
      </c>
      <c r="J2" s="27" t="s">
        <v>67</v>
      </c>
      <c r="K2" s="27" t="s">
        <v>68</v>
      </c>
      <c r="M2" s="28"/>
      <c r="N2" s="29" t="s">
        <v>69</v>
      </c>
      <c r="O2" s="29" t="s">
        <v>70</v>
      </c>
    </row>
    <row r="3" spans="1:15" ht="45" x14ac:dyDescent="0.25">
      <c r="A3" s="22" t="s">
        <v>38</v>
      </c>
      <c r="B3" s="22" t="s">
        <v>71</v>
      </c>
      <c r="C3" s="30" t="s">
        <v>50</v>
      </c>
      <c r="D3" s="22" t="s">
        <v>45</v>
      </c>
      <c r="E3" s="31" t="s">
        <v>72</v>
      </c>
      <c r="F3" s="22" t="s">
        <v>73</v>
      </c>
      <c r="H3" s="26"/>
      <c r="I3" s="32" t="e">
        <f>COUNTIF('[1]BDD Clients sous contrat'!C:C,"Particulier")+COUNTIF(#REF!,"Particulier")</f>
        <v>#REF!</v>
      </c>
      <c r="J3" s="32" t="e">
        <f>COUNTIF('[1]BDD Clients sous contrat'!C:C,"Professionnel")+COUNTIF(#REF!,"Professionnel")</f>
        <v>#REF!</v>
      </c>
      <c r="K3" s="33" t="e">
        <f>I3+J3</f>
        <v>#REF!</v>
      </c>
      <c r="M3" s="34" t="s">
        <v>74</v>
      </c>
      <c r="N3" s="35">
        <v>40909</v>
      </c>
      <c r="O3" s="35">
        <v>42369</v>
      </c>
    </row>
    <row r="4" spans="1:15" ht="33.75" x14ac:dyDescent="0.25">
      <c r="A4" s="36"/>
      <c r="B4" s="22" t="s">
        <v>75</v>
      </c>
      <c r="C4" s="14" t="s">
        <v>76</v>
      </c>
      <c r="D4" s="22" t="s">
        <v>55</v>
      </c>
      <c r="E4" s="37"/>
      <c r="F4" s="37"/>
      <c r="H4" s="26"/>
      <c r="I4" s="32"/>
      <c r="J4" s="32"/>
      <c r="K4" s="33"/>
      <c r="M4" s="38" t="s">
        <v>77</v>
      </c>
      <c r="N4" s="39"/>
      <c r="O4" s="40"/>
    </row>
    <row r="5" spans="1:15" ht="33.75" x14ac:dyDescent="0.25">
      <c r="A5" s="36"/>
      <c r="B5" s="22" t="s">
        <v>78</v>
      </c>
      <c r="C5" s="22" t="s">
        <v>79</v>
      </c>
      <c r="D5" s="22" t="s">
        <v>80</v>
      </c>
      <c r="E5" s="37"/>
      <c r="F5" s="37"/>
      <c r="H5" s="26"/>
      <c r="I5" s="41" t="e">
        <f>I3/K3</f>
        <v>#REF!</v>
      </c>
      <c r="J5" s="41" t="e">
        <f>J3/K3</f>
        <v>#REF!</v>
      </c>
      <c r="K5" s="42" t="e">
        <f>I5+J5</f>
        <v>#REF!</v>
      </c>
      <c r="M5" s="43"/>
      <c r="N5" s="43" t="s">
        <v>81</v>
      </c>
      <c r="O5" s="43" t="s">
        <v>82</v>
      </c>
    </row>
    <row r="6" spans="1:15" ht="45" x14ac:dyDescent="0.25">
      <c r="A6" s="36"/>
      <c r="B6" s="22" t="s">
        <v>83</v>
      </c>
      <c r="C6" s="22" t="s">
        <v>84</v>
      </c>
      <c r="D6" s="22" t="s">
        <v>85</v>
      </c>
      <c r="E6" s="37"/>
      <c r="F6" s="37"/>
      <c r="H6" s="26"/>
      <c r="I6" s="44" t="s">
        <v>86</v>
      </c>
      <c r="J6" s="44" t="s">
        <v>87</v>
      </c>
      <c r="K6" s="15" t="s">
        <v>88</v>
      </c>
      <c r="M6" s="34" t="s">
        <v>89</v>
      </c>
      <c r="N6" s="35"/>
      <c r="O6" s="35"/>
    </row>
    <row r="7" spans="1:15" ht="22.5" x14ac:dyDescent="0.25">
      <c r="B7" s="22" t="s">
        <v>49</v>
      </c>
      <c r="C7" s="22" t="s">
        <v>90</v>
      </c>
      <c r="D7" s="22" t="s">
        <v>91</v>
      </c>
      <c r="E7" s="37"/>
      <c r="F7" s="37"/>
      <c r="H7" s="26"/>
      <c r="I7" s="45">
        <v>42939</v>
      </c>
      <c r="J7" s="46">
        <v>189002</v>
      </c>
      <c r="K7" s="47">
        <f>SUM(I7:J7)</f>
        <v>231941</v>
      </c>
    </row>
    <row r="8" spans="1:15" ht="33.75" x14ac:dyDescent="0.25">
      <c r="B8" s="22" t="s">
        <v>92</v>
      </c>
      <c r="C8" s="22" t="s">
        <v>47</v>
      </c>
      <c r="D8" s="22" t="s">
        <v>93</v>
      </c>
      <c r="E8" s="37"/>
      <c r="F8" s="37"/>
      <c r="H8" s="44" t="s">
        <v>94</v>
      </c>
      <c r="I8" s="44" t="s">
        <v>95</v>
      </c>
      <c r="J8" s="44" t="s">
        <v>96</v>
      </c>
      <c r="K8" s="44"/>
      <c r="N8" s="48"/>
    </row>
    <row r="9" spans="1:15" x14ac:dyDescent="0.25">
      <c r="B9" s="22" t="s">
        <v>97</v>
      </c>
      <c r="C9" s="22" t="s">
        <v>98</v>
      </c>
      <c r="D9" s="22" t="s">
        <v>99</v>
      </c>
      <c r="E9" s="37"/>
      <c r="F9" s="37"/>
      <c r="H9" s="49" t="s">
        <v>39</v>
      </c>
      <c r="I9" s="49" t="e">
        <f>COUNTIF('[1]BDD Clients sous contrat'!D:D,"ARCHITECTE")+COUNTIF(#REF!,"ARCHITECTE")</f>
        <v>#REF!</v>
      </c>
      <c r="J9" s="50" t="e">
        <f>I9/$J$3</f>
        <v>#REF!</v>
      </c>
      <c r="K9" s="51"/>
    </row>
    <row r="10" spans="1:15" ht="22.5" x14ac:dyDescent="0.25">
      <c r="B10" s="22" t="s">
        <v>100</v>
      </c>
      <c r="C10" s="36"/>
      <c r="D10" s="22" t="s">
        <v>101</v>
      </c>
      <c r="E10" s="37"/>
      <c r="F10" s="37"/>
      <c r="H10" s="22" t="s">
        <v>71</v>
      </c>
      <c r="I10" s="52" t="e">
        <f>COUNTIF('[1]BDD Clients sous contrat'!D:D,"ADMINISTRATION")+COUNTIF(#REF!,"ADMINISTRATION")</f>
        <v>#REF!</v>
      </c>
      <c r="J10" s="53" t="e">
        <f t="shared" ref="J10:J20" si="0">I10/$J$3</f>
        <v>#REF!</v>
      </c>
      <c r="K10" s="51"/>
    </row>
    <row r="11" spans="1:15" ht="33.75" x14ac:dyDescent="0.25">
      <c r="B11" s="22" t="s">
        <v>102</v>
      </c>
      <c r="C11" s="36"/>
      <c r="D11" s="15" t="s">
        <v>103</v>
      </c>
      <c r="H11" s="22" t="s">
        <v>75</v>
      </c>
      <c r="I11" s="52" t="e">
        <f>COUNTIF('[1]BDD Clients sous contrat'!D:D,"AMBASSADE")+COUNTIF(#REF!,"AMBASSADE")</f>
        <v>#REF!</v>
      </c>
      <c r="J11" s="53" t="e">
        <f t="shared" si="0"/>
        <v>#REF!</v>
      </c>
      <c r="K11" s="51"/>
    </row>
    <row r="12" spans="1:15" x14ac:dyDescent="0.25">
      <c r="B12" s="25" t="s">
        <v>104</v>
      </c>
      <c r="C12" s="36"/>
      <c r="D12" s="22" t="s">
        <v>31</v>
      </c>
      <c r="H12" s="22" t="s">
        <v>78</v>
      </c>
      <c r="I12" s="52" t="e">
        <f>COUNTIF('[1]BDD Clients sous contrat'!D:D,"COMMERCE")+COUNTIF(#REF!,"COMMERCE")</f>
        <v>#REF!</v>
      </c>
      <c r="J12" s="53" t="e">
        <f t="shared" si="0"/>
        <v>#REF!</v>
      </c>
      <c r="K12" s="51"/>
    </row>
    <row r="13" spans="1:15" ht="22.5" x14ac:dyDescent="0.25">
      <c r="B13" s="22" t="s">
        <v>105</v>
      </c>
      <c r="D13" s="25" t="s">
        <v>44</v>
      </c>
      <c r="H13" s="22" t="s">
        <v>83</v>
      </c>
      <c r="I13" s="52" t="e">
        <f>COUNTIF('[1]BDD Clients sous contrat'!D:D,"ENSEIGNEMENT")+COUNTIF(#REF!,"ENSEIGNEMENT")</f>
        <v>#REF!</v>
      </c>
      <c r="J13" s="53" t="e">
        <f t="shared" si="0"/>
        <v>#REF!</v>
      </c>
      <c r="K13" s="51"/>
    </row>
    <row r="14" spans="1:15" x14ac:dyDescent="0.25">
      <c r="D14" s="25" t="s">
        <v>106</v>
      </c>
      <c r="H14" s="22" t="s">
        <v>49</v>
      </c>
      <c r="I14" s="52" t="e">
        <f>COUNTIF('[1]BDD Clients sous contrat'!D:D,"HOTEL / REST.")+COUNTIF(#REF!,"HOTEL / REST.")</f>
        <v>#REF!</v>
      </c>
      <c r="J14" s="53" t="e">
        <f t="shared" si="0"/>
        <v>#REF!</v>
      </c>
      <c r="K14" s="51"/>
    </row>
    <row r="15" spans="1:15" ht="22.5" x14ac:dyDescent="0.25">
      <c r="D15" s="25" t="s">
        <v>107</v>
      </c>
      <c r="H15" s="22" t="s">
        <v>92</v>
      </c>
      <c r="I15" s="52" t="e">
        <f>COUNTIF('[1]BDD Clients sous contrat'!D:D,"LOISIRS")+COUNTIF(#REF!,"LOISIRS")</f>
        <v>#REF!</v>
      </c>
      <c r="J15" s="53" t="e">
        <f t="shared" si="0"/>
        <v>#REF!</v>
      </c>
      <c r="K15" s="54"/>
    </row>
    <row r="16" spans="1:15" x14ac:dyDescent="0.25">
      <c r="D16" s="25" t="s">
        <v>108</v>
      </c>
      <c r="H16" s="22" t="s">
        <v>97</v>
      </c>
      <c r="I16" s="52" t="e">
        <f>COUNTIF('[1]BDD Clients sous contrat'!D:D,"RETRAITE")+COUNTIF(#REF!,"RETRAITE")</f>
        <v>#REF!</v>
      </c>
      <c r="J16" s="53" t="e">
        <f t="shared" si="0"/>
        <v>#REF!</v>
      </c>
      <c r="K16" s="27" t="s">
        <v>109</v>
      </c>
    </row>
    <row r="17" spans="4:11" ht="22.5" x14ac:dyDescent="0.25">
      <c r="D17" s="25" t="s">
        <v>110</v>
      </c>
      <c r="H17" s="22" t="s">
        <v>100</v>
      </c>
      <c r="I17" s="52" t="e">
        <f>COUNTIF('[1]BDD Clients sous contrat'!D:D,"RESIDENCE")+COUNTIF(#REF!,"RESIDENCE")</f>
        <v>#REF!</v>
      </c>
      <c r="J17" s="53" t="e">
        <f t="shared" si="0"/>
        <v>#REF!</v>
      </c>
      <c r="K17" s="55" t="e">
        <f>SUM(J10:J20)</f>
        <v>#REF!</v>
      </c>
    </row>
    <row r="18" spans="4:11" x14ac:dyDescent="0.25">
      <c r="H18" s="22" t="s">
        <v>102</v>
      </c>
      <c r="I18" s="52" t="e">
        <f>COUNTIF('[1]BDD Clients sous contrat'!D:D,"SANTE")+COUNTIF(#REF!,"SANTE")</f>
        <v>#REF!</v>
      </c>
      <c r="J18" s="53" t="e">
        <f t="shared" si="0"/>
        <v>#REF!</v>
      </c>
      <c r="K18" s="55"/>
    </row>
    <row r="19" spans="4:11" x14ac:dyDescent="0.25">
      <c r="H19" s="25" t="s">
        <v>104</v>
      </c>
      <c r="I19" s="52" t="e">
        <f>COUNTIF('[1]BDD Clients sous contrat'!D:D,"SOCIETE")+COUNTIF(#REF!,"SOCIETE")</f>
        <v>#REF!</v>
      </c>
      <c r="J19" s="53" t="e">
        <f t="shared" si="0"/>
        <v>#REF!</v>
      </c>
    </row>
    <row r="20" spans="4:11" x14ac:dyDescent="0.25">
      <c r="H20" s="22" t="s">
        <v>105</v>
      </c>
      <c r="I20" s="52" t="e">
        <f>COUNTIF('[1]BDD Clients sous contrat'!D:D,"SYNDIC")+COUNTIF(#REF!,"SYNDIC")</f>
        <v>#REF!</v>
      </c>
      <c r="J20" s="53" t="e">
        <f t="shared" si="0"/>
        <v>#REF!</v>
      </c>
    </row>
  </sheetData>
  <mergeCells count="9">
    <mergeCell ref="K9:K15"/>
    <mergeCell ref="K17:K18"/>
    <mergeCell ref="H1:K1"/>
    <mergeCell ref="M1:O1"/>
    <mergeCell ref="H2:H7"/>
    <mergeCell ref="I3:I4"/>
    <mergeCell ref="J3:J4"/>
    <mergeCell ref="K3:K4"/>
    <mergeCell ref="M4:O4"/>
  </mergeCells>
  <conditionalFormatting sqref="O2">
    <cfRule type="cellIs" priority="1" operator="between">
      <formula>40909</formula>
      <formula>42369</formula>
    </cfRule>
    <cfRule type="cellIs" dxfId="3" priority="2" operator="between">
      <formula>$T$51</formula>
      <formula>$T$55</formula>
    </cfRule>
  </conditionalFormatting>
  <conditionalFormatting sqref="O2">
    <cfRule type="cellIs" dxfId="1" priority="3" operator="between">
      <formula>$N$3</formula>
      <formula>$O$3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 .</dc:creator>
  <cp:lastModifiedBy>Nico .</cp:lastModifiedBy>
  <dcterms:created xsi:type="dcterms:W3CDTF">2016-01-21T14:10:32Z</dcterms:created>
  <dcterms:modified xsi:type="dcterms:W3CDTF">2016-01-21T14:12:52Z</dcterms:modified>
</cp:coreProperties>
</file>