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tables/table12.xml" ContentType="application/vnd.openxmlformats-officedocument.spreadsheetml.table+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tables/table10.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Override PartName="/xl/tables/table9.xml" ContentType="application/vnd.openxmlformats-officedocument.spreadsheetml.table+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tables/table3.xml" ContentType="application/vnd.openxmlformats-officedocument.spreadsheetml.table+xml"/>
  <Override PartName="/xl/drawings/drawing9.xml" ContentType="application/vnd.openxmlformats-officedocument.drawing+xml"/>
  <Override PartName="/xl/worksheets/sheet14.xml" ContentType="application/vnd.openxmlformats-officedocument.spreadsheetml.worksheet+xml"/>
  <Override PartName="/xl/tables/table1.xml" ContentType="application/vnd.openxmlformats-officedocument.spreadsheetml.table+xml"/>
  <Override PartName="/xl/drawings/drawing7.xml" ContentType="application/vnd.openxmlformats-officedocument.drawing+xml"/>
  <Override PartName="/xl/activeX/activeX1.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Default Extension="jpeg" ContentType="image/jpeg"/>
  <Override PartName="/xl/tables/table11.xml" ContentType="application/vnd.openxmlformats-officedocument.spreadsheetml.table+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060" yWindow="-180" windowWidth="14250" windowHeight="11760" tabRatio="948" firstSheet="4" activeTab="9"/>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25725"/>
</workbook>
</file>

<file path=xl/calcChain.xml><?xml version="1.0" encoding="utf-8"?>
<calcChain xmlns="http://schemas.openxmlformats.org/spreadsheetml/2006/main">
  <c r="M34" i="117"/>
  <c r="M35"/>
  <c r="C105" l="1"/>
  <c r="C102"/>
  <c r="O98"/>
  <c r="N93"/>
  <c r="N85"/>
  <c r="O83"/>
  <c r="N83"/>
  <c r="O50"/>
  <c r="O49"/>
  <c r="O48"/>
  <c r="O47"/>
  <c r="O46"/>
  <c r="C42"/>
  <c r="O85" l="1"/>
  <c r="E38"/>
  <c r="C38"/>
  <c r="O37"/>
  <c r="O38" s="1"/>
  <c r="O35"/>
  <c r="O36" s="1"/>
  <c r="O93"/>
  <c r="O94" s="1"/>
  <c r="O96" s="1"/>
  <c r="C33"/>
  <c r="O101" l="1"/>
  <c r="C104"/>
  <c r="A5" i="116" l="1"/>
  <c r="B5"/>
  <c r="E5"/>
  <c r="G5"/>
  <c r="I5"/>
  <c r="A6"/>
  <c r="B6"/>
  <c r="E6"/>
  <c r="G6"/>
  <c r="I6"/>
  <c r="A12"/>
  <c r="B12"/>
  <c r="E12"/>
  <c r="G12"/>
  <c r="I12"/>
  <c r="A13"/>
  <c r="B13"/>
  <c r="E13"/>
  <c r="G13"/>
  <c r="I13"/>
  <c r="A14"/>
  <c r="B14"/>
  <c r="E14"/>
  <c r="G14"/>
  <c r="I14"/>
  <c r="A15"/>
  <c r="B15"/>
  <c r="E15"/>
  <c r="G15"/>
  <c r="I15"/>
  <c r="A16"/>
  <c r="B16"/>
  <c r="E16"/>
  <c r="G16"/>
  <c r="I16"/>
  <c r="A17"/>
  <c r="B17"/>
  <c r="E17"/>
  <c r="G17"/>
  <c r="I17"/>
  <c r="K17" s="1"/>
  <c r="M17" s="1"/>
  <c r="A18"/>
  <c r="B18"/>
  <c r="E18"/>
  <c r="G18"/>
  <c r="I18"/>
  <c r="K18" s="1"/>
  <c r="M18" s="1"/>
  <c r="A25"/>
  <c r="B25"/>
  <c r="E25"/>
  <c r="G25"/>
  <c r="I25"/>
  <c r="A26"/>
  <c r="B26"/>
  <c r="E26"/>
  <c r="G26"/>
  <c r="I26"/>
  <c r="A27"/>
  <c r="B27"/>
  <c r="E27"/>
  <c r="G27"/>
  <c r="I27"/>
  <c r="K27" s="1"/>
  <c r="M27" s="1"/>
  <c r="A28"/>
  <c r="B28"/>
  <c r="E28"/>
  <c r="G28"/>
  <c r="I28"/>
  <c r="A35"/>
  <c r="B35"/>
  <c r="E35"/>
  <c r="G35"/>
  <c r="I35"/>
  <c r="A36"/>
  <c r="B36"/>
  <c r="E36"/>
  <c r="G36"/>
  <c r="I36"/>
  <c r="K36"/>
  <c r="M36" s="1"/>
  <c r="A37"/>
  <c r="B37"/>
  <c r="E37"/>
  <c r="G37"/>
  <c r="I37"/>
  <c r="A38"/>
  <c r="B38"/>
  <c r="E38"/>
  <c r="G38"/>
  <c r="I38"/>
  <c r="A39"/>
  <c r="B39"/>
  <c r="E39"/>
  <c r="G39"/>
  <c r="I39"/>
  <c r="A40"/>
  <c r="B40"/>
  <c r="E40"/>
  <c r="G40"/>
  <c r="I40"/>
  <c r="A41"/>
  <c r="B41"/>
  <c r="E41"/>
  <c r="G41"/>
  <c r="I41"/>
  <c r="A42"/>
  <c r="B42"/>
  <c r="E42"/>
  <c r="G42"/>
  <c r="I42"/>
  <c r="A50"/>
  <c r="B50"/>
  <c r="E50"/>
  <c r="G50"/>
  <c r="I50"/>
  <c r="A51"/>
  <c r="B51"/>
  <c r="E51"/>
  <c r="G51"/>
  <c r="I51"/>
  <c r="A52"/>
  <c r="B52"/>
  <c r="E52"/>
  <c r="G52"/>
  <c r="I52"/>
  <c r="A53"/>
  <c r="B53"/>
  <c r="E53"/>
  <c r="G53"/>
  <c r="I53"/>
  <c r="A54"/>
  <c r="B54"/>
  <c r="E54"/>
  <c r="G54"/>
  <c r="I54"/>
  <c r="A55"/>
  <c r="B55"/>
  <c r="E55"/>
  <c r="G55"/>
  <c r="I55"/>
  <c r="A56"/>
  <c r="B56"/>
  <c r="E56"/>
  <c r="G56"/>
  <c r="I56"/>
  <c r="A57"/>
  <c r="B57"/>
  <c r="E57"/>
  <c r="G57"/>
  <c r="I57"/>
  <c r="A58"/>
  <c r="B58"/>
  <c r="E58"/>
  <c r="G58"/>
  <c r="I58"/>
  <c r="A59"/>
  <c r="B59"/>
  <c r="E59"/>
  <c r="G59"/>
  <c r="I59"/>
  <c r="K59" s="1"/>
  <c r="M59" s="1"/>
  <c r="A60"/>
  <c r="B60"/>
  <c r="E60"/>
  <c r="G60"/>
  <c r="I60"/>
  <c r="A67"/>
  <c r="B67"/>
  <c r="E67"/>
  <c r="G67"/>
  <c r="K67" s="1"/>
  <c r="M67" s="1"/>
  <c r="I67"/>
  <c r="A68"/>
  <c r="B68"/>
  <c r="E68"/>
  <c r="G68"/>
  <c r="I68"/>
  <c r="A75"/>
  <c r="B75"/>
  <c r="E75"/>
  <c r="G75"/>
  <c r="K75" s="1"/>
  <c r="M75" s="1"/>
  <c r="I75"/>
  <c r="A76"/>
  <c r="B76"/>
  <c r="E76"/>
  <c r="G76"/>
  <c r="I76"/>
  <c r="A82"/>
  <c r="B82"/>
  <c r="E82"/>
  <c r="G82"/>
  <c r="I82"/>
  <c r="A83"/>
  <c r="B83"/>
  <c r="E83"/>
  <c r="G83"/>
  <c r="I83"/>
  <c r="K83" s="1"/>
  <c r="M83" s="1"/>
  <c r="A84"/>
  <c r="B84"/>
  <c r="E84"/>
  <c r="I84"/>
  <c r="A85"/>
  <c r="B85"/>
  <c r="E85"/>
  <c r="I85"/>
  <c r="K85" s="1"/>
  <c r="M85" s="1"/>
  <c r="A92"/>
  <c r="B92"/>
  <c r="E92"/>
  <c r="G92"/>
  <c r="I92"/>
  <c r="A93"/>
  <c r="B93"/>
  <c r="E93"/>
  <c r="G93"/>
  <c r="I93"/>
  <c r="A94"/>
  <c r="B94"/>
  <c r="E94"/>
  <c r="G94"/>
  <c r="I94"/>
  <c r="A95"/>
  <c r="B95"/>
  <c r="E95"/>
  <c r="G95"/>
  <c r="I95"/>
  <c r="A96"/>
  <c r="B96"/>
  <c r="E96"/>
  <c r="G96"/>
  <c r="K96" s="1"/>
  <c r="M96" s="1"/>
  <c r="I96"/>
  <c r="A101"/>
  <c r="B101"/>
  <c r="E101"/>
  <c r="G101"/>
  <c r="I101"/>
  <c r="B108"/>
  <c r="E108"/>
  <c r="G108"/>
  <c r="I108"/>
  <c r="B109"/>
  <c r="E109"/>
  <c r="G109"/>
  <c r="I109"/>
  <c r="B110"/>
  <c r="E110"/>
  <c r="G110"/>
  <c r="I110"/>
  <c r="B111"/>
  <c r="E111"/>
  <c r="G111"/>
  <c r="I111"/>
  <c r="B112"/>
  <c r="E112"/>
  <c r="G112"/>
  <c r="I112"/>
  <c r="B113"/>
  <c r="E113"/>
  <c r="G113"/>
  <c r="I113"/>
  <c r="B114"/>
  <c r="E114"/>
  <c r="G114"/>
  <c r="I114"/>
  <c r="B115"/>
  <c r="E115"/>
  <c r="G115"/>
  <c r="I115"/>
  <c r="B116"/>
  <c r="E116"/>
  <c r="G116"/>
  <c r="I116"/>
  <c r="B117"/>
  <c r="E117"/>
  <c r="G117"/>
  <c r="I117"/>
  <c r="B118"/>
  <c r="E118"/>
  <c r="G118"/>
  <c r="I118"/>
  <c r="B119"/>
  <c r="E119"/>
  <c r="G119"/>
  <c r="I119"/>
  <c r="B120"/>
  <c r="E120"/>
  <c r="G120"/>
  <c r="I120"/>
  <c r="B121"/>
  <c r="E121"/>
  <c r="G121"/>
  <c r="I121"/>
  <c r="I122"/>
  <c r="K122" s="1"/>
  <c r="M122" s="1"/>
  <c r="A128"/>
  <c r="B128"/>
  <c r="I128"/>
  <c r="K128"/>
  <c r="M128" s="1"/>
  <c r="A129"/>
  <c r="B129"/>
  <c r="E129"/>
  <c r="G129"/>
  <c r="I129"/>
  <c r="I130"/>
  <c r="K130" s="1"/>
  <c r="M130" s="1"/>
  <c r="K121" l="1"/>
  <c r="M121" s="1"/>
  <c r="K119"/>
  <c r="M119" s="1"/>
  <c r="K117"/>
  <c r="M117" s="1"/>
  <c r="K115"/>
  <c r="M115" s="1"/>
  <c r="K113"/>
  <c r="M113" s="1"/>
  <c r="K111"/>
  <c r="M111" s="1"/>
  <c r="K109"/>
  <c r="M109" s="1"/>
  <c r="K101"/>
  <c r="M101" s="1"/>
  <c r="K53"/>
  <c r="M53" s="1"/>
  <c r="K15"/>
  <c r="M15" s="1"/>
  <c r="K51"/>
  <c r="M51" s="1"/>
  <c r="K39"/>
  <c r="M39" s="1"/>
  <c r="K5"/>
  <c r="M5" s="1"/>
  <c r="K38"/>
  <c r="M38" s="1"/>
  <c r="K118"/>
  <c r="M118" s="1"/>
  <c r="K116"/>
  <c r="M116" s="1"/>
  <c r="K114"/>
  <c r="M114" s="1"/>
  <c r="K112"/>
  <c r="M112" s="1"/>
  <c r="K110"/>
  <c r="M110" s="1"/>
  <c r="K108"/>
  <c r="M108" s="1"/>
  <c r="K16"/>
  <c r="M16" s="1"/>
  <c r="K57"/>
  <c r="M57" s="1"/>
  <c r="K52"/>
  <c r="M52" s="1"/>
  <c r="K6"/>
  <c r="M6" s="1"/>
  <c r="K120"/>
  <c r="M120" s="1"/>
  <c r="K129"/>
  <c r="M129" s="1"/>
  <c r="K60"/>
  <c r="M60" s="1"/>
  <c r="K12"/>
  <c r="M12" s="1"/>
  <c r="K94"/>
  <c r="M94" s="1"/>
  <c r="K76"/>
  <c r="M76" s="1"/>
  <c r="K58"/>
  <c r="M58" s="1"/>
  <c r="K55"/>
  <c r="M55" s="1"/>
  <c r="K42"/>
  <c r="M42" s="1"/>
  <c r="K25"/>
  <c r="M25" s="1"/>
  <c r="K13"/>
  <c r="M13" s="1"/>
  <c r="K37"/>
  <c r="M37" s="1"/>
  <c r="K95"/>
  <c r="M95" s="1"/>
  <c r="K92"/>
  <c r="M92" s="1"/>
  <c r="K84"/>
  <c r="M84" s="1"/>
  <c r="K68"/>
  <c r="M68" s="1"/>
  <c r="K56"/>
  <c r="M56" s="1"/>
  <c r="K50"/>
  <c r="M50" s="1"/>
  <c r="K40"/>
  <c r="M40" s="1"/>
  <c r="K28"/>
  <c r="M28" s="1"/>
  <c r="K93"/>
  <c r="M93" s="1"/>
  <c r="K82"/>
  <c r="M82" s="1"/>
  <c r="K54"/>
  <c r="M54" s="1"/>
  <c r="K41"/>
  <c r="M41" s="1"/>
  <c r="K35"/>
  <c r="M35" s="1"/>
  <c r="K26"/>
  <c r="M26" s="1"/>
  <c r="K14"/>
  <c r="M14" s="1"/>
  <c r="N193" i="41"/>
  <c r="B193"/>
  <c r="B192"/>
  <c r="B191"/>
  <c r="B189"/>
  <c r="P185"/>
  <c r="O184"/>
  <c r="P179"/>
  <c r="P178"/>
  <c r="P177"/>
  <c r="P176"/>
  <c r="P175"/>
  <c r="P174"/>
  <c r="N169"/>
  <c r="N171" s="1"/>
  <c r="P165"/>
  <c r="P164"/>
  <c r="P163"/>
  <c r="P162"/>
  <c r="P161"/>
  <c r="P160"/>
  <c r="P159"/>
  <c r="P158"/>
  <c r="P157"/>
  <c r="O148"/>
  <c r="O147"/>
  <c r="M127"/>
  <c r="B127"/>
  <c r="B188" s="1"/>
  <c r="N124"/>
  <c r="M124"/>
  <c r="M123"/>
  <c r="B122"/>
  <c r="P120"/>
  <c r="O120"/>
  <c r="N179" s="1"/>
  <c r="N120"/>
  <c r="P119"/>
  <c r="N119"/>
  <c r="M119"/>
  <c r="O119" s="1"/>
  <c r="P118"/>
  <c r="N118"/>
  <c r="M118"/>
  <c r="O118" s="1"/>
  <c r="O179" s="1"/>
  <c r="P117"/>
  <c r="P116"/>
  <c r="P115"/>
  <c r="O115"/>
  <c r="N115"/>
  <c r="P114"/>
  <c r="O114"/>
  <c r="N114"/>
  <c r="P113"/>
  <c r="O113"/>
  <c r="N113"/>
  <c r="P112"/>
  <c r="N112"/>
  <c r="O112" s="1"/>
  <c r="P111"/>
  <c r="O111"/>
  <c r="N111"/>
  <c r="P110"/>
  <c r="N110"/>
  <c r="O110" s="1"/>
  <c r="P109"/>
  <c r="N109"/>
  <c r="O109" s="1"/>
  <c r="P108"/>
  <c r="N108"/>
  <c r="O108" s="1"/>
  <c r="P107"/>
  <c r="N107"/>
  <c r="O107" s="1"/>
  <c r="P106"/>
  <c r="N106"/>
  <c r="O106" s="1"/>
  <c r="P105"/>
  <c r="N105"/>
  <c r="O105" s="1"/>
  <c r="P104"/>
  <c r="O104"/>
  <c r="N104"/>
  <c r="P103"/>
  <c r="N103"/>
  <c r="O103" s="1"/>
  <c r="P102"/>
  <c r="O102"/>
  <c r="N102"/>
  <c r="P101"/>
  <c r="N101"/>
  <c r="O101" s="1"/>
  <c r="P100"/>
  <c r="N100"/>
  <c r="O100" s="1"/>
  <c r="P99"/>
  <c r="O99"/>
  <c r="P98"/>
  <c r="P97"/>
  <c r="P96"/>
  <c r="O96"/>
  <c r="R169" s="1"/>
  <c r="P95"/>
  <c r="P94"/>
  <c r="P93"/>
  <c r="N93"/>
  <c r="M93"/>
  <c r="P92"/>
  <c r="P91"/>
  <c r="P90"/>
  <c r="N90"/>
  <c r="M90"/>
  <c r="O90" s="1"/>
  <c r="O174" s="1"/>
  <c r="O180" s="1"/>
  <c r="P89"/>
  <c r="P88"/>
  <c r="P87"/>
  <c r="P86"/>
  <c r="N86"/>
  <c r="O86" s="1"/>
  <c r="P85"/>
  <c r="N85"/>
  <c r="O85" s="1"/>
  <c r="P84"/>
  <c r="N84"/>
  <c r="O84" s="1"/>
  <c r="P83"/>
  <c r="O83"/>
  <c r="N83"/>
  <c r="P82"/>
  <c r="O82"/>
  <c r="N82"/>
  <c r="P81"/>
  <c r="O81"/>
  <c r="N81"/>
  <c r="P80"/>
  <c r="N80"/>
  <c r="O80" s="1"/>
  <c r="P79"/>
  <c r="N79"/>
  <c r="O79" s="1"/>
  <c r="P78"/>
  <c r="N78"/>
  <c r="O78" s="1"/>
  <c r="P77"/>
  <c r="N77"/>
  <c r="O77" s="1"/>
  <c r="O164" s="1"/>
  <c r="P76"/>
  <c r="P75"/>
  <c r="P74"/>
  <c r="N74"/>
  <c r="O74" s="1"/>
  <c r="P73"/>
  <c r="O73"/>
  <c r="N73"/>
  <c r="M73"/>
  <c r="P72"/>
  <c r="N72"/>
  <c r="M72"/>
  <c r="O72" s="1"/>
  <c r="P71"/>
  <c r="N71"/>
  <c r="O71" s="1"/>
  <c r="M71"/>
  <c r="P70"/>
  <c r="N70"/>
  <c r="M70"/>
  <c r="O70" s="1"/>
  <c r="P69"/>
  <c r="N69"/>
  <c r="M69"/>
  <c r="O69" s="1"/>
  <c r="P68"/>
  <c r="N68"/>
  <c r="M68"/>
  <c r="P67"/>
  <c r="O67"/>
  <c r="N67"/>
  <c r="M67"/>
  <c r="P66"/>
  <c r="N66"/>
  <c r="O66" s="1"/>
  <c r="O163" s="1"/>
  <c r="P65"/>
  <c r="P64"/>
  <c r="P63"/>
  <c r="N63"/>
  <c r="M63"/>
  <c r="P62"/>
  <c r="N62"/>
  <c r="M62"/>
  <c r="P61"/>
  <c r="N61"/>
  <c r="M61"/>
  <c r="O61" s="1"/>
  <c r="P60"/>
  <c r="N60"/>
  <c r="M60"/>
  <c r="P59"/>
  <c r="P58"/>
  <c r="P57"/>
  <c r="N57"/>
  <c r="M57"/>
  <c r="O57" s="1"/>
  <c r="P56"/>
  <c r="N56"/>
  <c r="M56"/>
  <c r="P55"/>
  <c r="P54"/>
  <c r="P53"/>
  <c r="N53"/>
  <c r="M53"/>
  <c r="O53" s="1"/>
  <c r="P52"/>
  <c r="N52"/>
  <c r="M52"/>
  <c r="O52" s="1"/>
  <c r="O162" s="1"/>
  <c r="P51"/>
  <c r="P50"/>
  <c r="P49"/>
  <c r="N49"/>
  <c r="O49" s="1"/>
  <c r="P48"/>
  <c r="N48"/>
  <c r="M48"/>
  <c r="P47"/>
  <c r="O47"/>
  <c r="N47"/>
  <c r="M47"/>
  <c r="P46"/>
  <c r="N46"/>
  <c r="M46"/>
  <c r="P45"/>
  <c r="P44"/>
  <c r="P43"/>
  <c r="O43"/>
  <c r="N43"/>
  <c r="P42"/>
  <c r="O42"/>
  <c r="N42"/>
  <c r="M42"/>
  <c r="P41"/>
  <c r="N41"/>
  <c r="O41" s="1"/>
  <c r="M41"/>
  <c r="P40"/>
  <c r="N40"/>
  <c r="M40"/>
  <c r="O40" s="1"/>
  <c r="O161" s="1"/>
  <c r="P39"/>
  <c r="P38"/>
  <c r="P37"/>
  <c r="N37"/>
  <c r="M37"/>
  <c r="O37" s="1"/>
  <c r="O160" s="1"/>
  <c r="P36"/>
  <c r="P35"/>
  <c r="P34"/>
  <c r="N34"/>
  <c r="O34" s="1"/>
  <c r="P33"/>
  <c r="N33"/>
  <c r="M33"/>
  <c r="P32"/>
  <c r="N32"/>
  <c r="M32"/>
  <c r="O32" s="1"/>
  <c r="P31"/>
  <c r="N31"/>
  <c r="M31"/>
  <c r="P30"/>
  <c r="N30"/>
  <c r="M30"/>
  <c r="O30" s="1"/>
  <c r="O159" s="1"/>
  <c r="P29"/>
  <c r="P28"/>
  <c r="P27"/>
  <c r="O27"/>
  <c r="M27"/>
  <c r="B27"/>
  <c r="P26"/>
  <c r="O26"/>
  <c r="N26"/>
  <c r="M26"/>
  <c r="A26"/>
  <c r="P25"/>
  <c r="N25"/>
  <c r="M25"/>
  <c r="O25" s="1"/>
  <c r="P24"/>
  <c r="N24"/>
  <c r="M24"/>
  <c r="P23"/>
  <c r="N23"/>
  <c r="M23"/>
  <c r="P22"/>
  <c r="N22"/>
  <c r="M22"/>
  <c r="P21"/>
  <c r="N21"/>
  <c r="M21"/>
  <c r="P20"/>
  <c r="N20"/>
  <c r="M20"/>
  <c r="P19"/>
  <c r="N19"/>
  <c r="M19"/>
  <c r="O19" s="1"/>
  <c r="O158" s="1"/>
  <c r="P18"/>
  <c r="P17"/>
  <c r="P16"/>
  <c r="O16"/>
  <c r="N16"/>
  <c r="P15"/>
  <c r="N15"/>
  <c r="N122" s="1"/>
  <c r="P14"/>
  <c r="O1"/>
  <c r="N1"/>
  <c r="B1"/>
  <c r="F514" i="18"/>
  <c r="F504"/>
  <c r="F503"/>
  <c r="F505" s="1"/>
  <c r="F101"/>
  <c r="E6" i="16"/>
  <c r="E35" i="18" s="1"/>
  <c r="F35" s="1"/>
  <c r="E5" i="16"/>
  <c r="I94" i="14"/>
  <c r="K94" s="1"/>
  <c r="M94" s="1"/>
  <c r="O94" s="1"/>
  <c r="P94" s="1"/>
  <c r="I93"/>
  <c r="K93" s="1"/>
  <c r="M93" s="1"/>
  <c r="O93" s="1"/>
  <c r="P93" s="1"/>
  <c r="P92"/>
  <c r="I92"/>
  <c r="K92" s="1"/>
  <c r="M92" s="1"/>
  <c r="O92" s="1"/>
  <c r="I91"/>
  <c r="K91" s="1"/>
  <c r="M91" s="1"/>
  <c r="O91" s="1"/>
  <c r="P91" s="1"/>
  <c r="I90"/>
  <c r="K90" s="1"/>
  <c r="M90" s="1"/>
  <c r="O90" s="1"/>
  <c r="P90" s="1"/>
  <c r="I89"/>
  <c r="K89" s="1"/>
  <c r="M89" s="1"/>
  <c r="O89" s="1"/>
  <c r="P89" s="1"/>
  <c r="E598" i="18" s="1"/>
  <c r="F598" s="1"/>
  <c r="I88" i="14"/>
  <c r="K88" s="1"/>
  <c r="M88" s="1"/>
  <c r="O88" s="1"/>
  <c r="P88" s="1"/>
  <c r="I87"/>
  <c r="K87" s="1"/>
  <c r="M87" s="1"/>
  <c r="O87" s="1"/>
  <c r="P87" s="1"/>
  <c r="E641" i="18" s="1"/>
  <c r="F641" s="1"/>
  <c r="I86" i="14"/>
  <c r="K86" s="1"/>
  <c r="M86" s="1"/>
  <c r="O86" s="1"/>
  <c r="P86" s="1"/>
  <c r="I85"/>
  <c r="K85" s="1"/>
  <c r="M85" s="1"/>
  <c r="O85" s="1"/>
  <c r="P85" s="1"/>
  <c r="I84"/>
  <c r="K84" s="1"/>
  <c r="M84" s="1"/>
  <c r="O84" s="1"/>
  <c r="P84" s="1"/>
  <c r="I83"/>
  <c r="K83" s="1"/>
  <c r="M83" s="1"/>
  <c r="O83" s="1"/>
  <c r="P83" s="1"/>
  <c r="I82"/>
  <c r="K82" s="1"/>
  <c r="M82" s="1"/>
  <c r="O82" s="1"/>
  <c r="P82" s="1"/>
  <c r="E563" i="18" s="1"/>
  <c r="F563" s="1"/>
  <c r="I81" i="14"/>
  <c r="K81" s="1"/>
  <c r="M81" s="1"/>
  <c r="O81" s="1"/>
  <c r="P81" s="1"/>
  <c r="K80"/>
  <c r="M80" s="1"/>
  <c r="O80" s="1"/>
  <c r="P80" s="1"/>
  <c r="E587" i="18" s="1"/>
  <c r="F587" s="1"/>
  <c r="I80" i="14"/>
  <c r="I79"/>
  <c r="K79" s="1"/>
  <c r="M79" s="1"/>
  <c r="O79" s="1"/>
  <c r="P79" s="1"/>
  <c r="E550" i="18" s="1"/>
  <c r="F550" s="1"/>
  <c r="M78" i="14"/>
  <c r="O78" s="1"/>
  <c r="P78" s="1"/>
  <c r="E574" i="18" s="1"/>
  <c r="F574" s="1"/>
  <c r="I78" i="14"/>
  <c r="K78" s="1"/>
  <c r="I77"/>
  <c r="K77" s="1"/>
  <c r="M77" s="1"/>
  <c r="O77" s="1"/>
  <c r="P77" s="1"/>
  <c r="E586" i="18" s="1"/>
  <c r="F586" s="1"/>
  <c r="I76" i="14"/>
  <c r="K76" s="1"/>
  <c r="M76" s="1"/>
  <c r="O76" s="1"/>
  <c r="P76" s="1"/>
  <c r="I75"/>
  <c r="K75" s="1"/>
  <c r="M75" s="1"/>
  <c r="O75" s="1"/>
  <c r="P75" s="1"/>
  <c r="I74"/>
  <c r="K74" s="1"/>
  <c r="M74" s="1"/>
  <c r="O74" s="1"/>
  <c r="P74" s="1"/>
  <c r="E562" i="18" s="1"/>
  <c r="F562" s="1"/>
  <c r="F73" i="14"/>
  <c r="I73" s="1"/>
  <c r="K73" s="1"/>
  <c r="M73" s="1"/>
  <c r="O73" s="1"/>
  <c r="P73" s="1"/>
  <c r="E209" i="18" s="1"/>
  <c r="F209" s="1"/>
  <c r="K72" i="14"/>
  <c r="M72" s="1"/>
  <c r="O72" s="1"/>
  <c r="P72" s="1"/>
  <c r="I72"/>
  <c r="F72"/>
  <c r="O71"/>
  <c r="P71" s="1"/>
  <c r="I71"/>
  <c r="K71" s="1"/>
  <c r="M71" s="1"/>
  <c r="F71"/>
  <c r="K70"/>
  <c r="M70" s="1"/>
  <c r="O70" s="1"/>
  <c r="P70" s="1"/>
  <c r="I70"/>
  <c r="M69"/>
  <c r="O69" s="1"/>
  <c r="P69" s="1"/>
  <c r="E227" i="18" s="1"/>
  <c r="F227" s="1"/>
  <c r="I69" i="14"/>
  <c r="K69" s="1"/>
  <c r="I68"/>
  <c r="K68" s="1"/>
  <c r="M68" s="1"/>
  <c r="O68" s="1"/>
  <c r="P68" s="1"/>
  <c r="E88" i="18" s="1"/>
  <c r="F88" s="1"/>
  <c r="F67" i="14"/>
  <c r="I67" s="1"/>
  <c r="K67" s="1"/>
  <c r="M67" s="1"/>
  <c r="O67" s="1"/>
  <c r="I66"/>
  <c r="K66" s="1"/>
  <c r="M66" s="1"/>
  <c r="O66" s="1"/>
  <c r="P66" s="1"/>
  <c r="E197" i="18" s="1"/>
  <c r="F197" s="1"/>
  <c r="F65" i="14"/>
  <c r="I65" s="1"/>
  <c r="K65" s="1"/>
  <c r="M65" s="1"/>
  <c r="O65" s="1"/>
  <c r="P65" s="1"/>
  <c r="E481" i="18" s="1"/>
  <c r="F481" s="1"/>
  <c r="P64" i="14"/>
  <c r="E482" i="18" s="1"/>
  <c r="F482" s="1"/>
  <c r="I64" i="14"/>
  <c r="K64" s="1"/>
  <c r="M64" s="1"/>
  <c r="O64" s="1"/>
  <c r="F64"/>
  <c r="I63"/>
  <c r="K63" s="1"/>
  <c r="M63" s="1"/>
  <c r="O63" s="1"/>
  <c r="P63" s="1"/>
  <c r="E479" i="18" s="1"/>
  <c r="F479" s="1"/>
  <c r="F63" i="14"/>
  <c r="K62"/>
  <c r="M62" s="1"/>
  <c r="O62" s="1"/>
  <c r="P62" s="1"/>
  <c r="E478" i="18" s="1"/>
  <c r="F478" s="1"/>
  <c r="I62" i="14"/>
  <c r="F62"/>
  <c r="F61"/>
  <c r="I61" s="1"/>
  <c r="K61" s="1"/>
  <c r="M61" s="1"/>
  <c r="O61" s="1"/>
  <c r="P61" s="1"/>
  <c r="E480" i="18" s="1"/>
  <c r="F480" s="1"/>
  <c r="I60" i="14"/>
  <c r="K60" s="1"/>
  <c r="M60" s="1"/>
  <c r="O60" s="1"/>
  <c r="P60" s="1"/>
  <c r="E413" i="18" s="1"/>
  <c r="F413" s="1"/>
  <c r="F60" i="14"/>
  <c r="F59"/>
  <c r="I59" s="1"/>
  <c r="K59" s="1"/>
  <c r="M59" s="1"/>
  <c r="O59" s="1"/>
  <c r="P59" s="1"/>
  <c r="E412" i="18" s="1"/>
  <c r="F412" s="1"/>
  <c r="K58" i="14"/>
  <c r="M58" s="1"/>
  <c r="O58" s="1"/>
  <c r="P58" s="1"/>
  <c r="E400" i="18" s="1"/>
  <c r="F400" s="1"/>
  <c r="I58" i="14"/>
  <c r="F58"/>
  <c r="F57"/>
  <c r="I57" s="1"/>
  <c r="K57" s="1"/>
  <c r="M57" s="1"/>
  <c r="O57" s="1"/>
  <c r="P57" s="1"/>
  <c r="E378" i="18" s="1"/>
  <c r="F378" s="1"/>
  <c r="I56" i="14"/>
  <c r="K56" s="1"/>
  <c r="M56" s="1"/>
  <c r="O56" s="1"/>
  <c r="P56" s="1"/>
  <c r="F56"/>
  <c r="I55"/>
  <c r="K55" s="1"/>
  <c r="M55" s="1"/>
  <c r="O55" s="1"/>
  <c r="P55" s="1"/>
  <c r="F55"/>
  <c r="K54"/>
  <c r="M54" s="1"/>
  <c r="O54" s="1"/>
  <c r="P54" s="1"/>
  <c r="I54"/>
  <c r="F54"/>
  <c r="I53"/>
  <c r="K53" s="1"/>
  <c r="M53" s="1"/>
  <c r="O53" s="1"/>
  <c r="P53" s="1"/>
  <c r="E455" i="18" s="1"/>
  <c r="F455" s="1"/>
  <c r="F53" i="14"/>
  <c r="P52"/>
  <c r="I52"/>
  <c r="K52" s="1"/>
  <c r="M52" s="1"/>
  <c r="O52" s="1"/>
  <c r="F52"/>
  <c r="I51"/>
  <c r="K51" s="1"/>
  <c r="M51" s="1"/>
  <c r="O51" s="1"/>
  <c r="P51" s="1"/>
  <c r="E425" i="18" s="1"/>
  <c r="F425" s="1"/>
  <c r="F51" i="14"/>
  <c r="I50"/>
  <c r="K50" s="1"/>
  <c r="M50" s="1"/>
  <c r="O50" s="1"/>
  <c r="P50" s="1"/>
  <c r="F50"/>
  <c r="F49"/>
  <c r="I49" s="1"/>
  <c r="K49" s="1"/>
  <c r="M49" s="1"/>
  <c r="O49" s="1"/>
  <c r="P49" s="1"/>
  <c r="E267" i="18" s="1"/>
  <c r="F267" s="1"/>
  <c r="F48" i="14"/>
  <c r="I48" s="1"/>
  <c r="K48" s="1"/>
  <c r="M48" s="1"/>
  <c r="O48" s="1"/>
  <c r="P48" s="1"/>
  <c r="E298" i="18" s="1"/>
  <c r="F298" s="1"/>
  <c r="F47" i="14"/>
  <c r="I47" s="1"/>
  <c r="K47" s="1"/>
  <c r="M47" s="1"/>
  <c r="O47" s="1"/>
  <c r="P47" s="1"/>
  <c r="E287" i="18" s="1"/>
  <c r="F287" s="1"/>
  <c r="K46" i="14"/>
  <c r="M46" s="1"/>
  <c r="O46" s="1"/>
  <c r="P46" s="1"/>
  <c r="I46"/>
  <c r="F46"/>
  <c r="M45"/>
  <c r="O45" s="1"/>
  <c r="P45" s="1"/>
  <c r="E309" i="18" s="1"/>
  <c r="F309" s="1"/>
  <c r="F45" i="14"/>
  <c r="I45" s="1"/>
  <c r="K45" s="1"/>
  <c r="F44"/>
  <c r="I44" s="1"/>
  <c r="K44" s="1"/>
  <c r="M44" s="1"/>
  <c r="O44" s="1"/>
  <c r="P44" s="1"/>
  <c r="E331" i="18" s="1"/>
  <c r="F331" s="1"/>
  <c r="I43" i="14"/>
  <c r="K43" s="1"/>
  <c r="M43" s="1"/>
  <c r="O43" s="1"/>
  <c r="P43" s="1"/>
  <c r="E320" i="18" s="1"/>
  <c r="F320" s="1"/>
  <c r="F43" i="14"/>
  <c r="K42"/>
  <c r="M42" s="1"/>
  <c r="O42" s="1"/>
  <c r="P42" s="1"/>
  <c r="E277" i="18" s="1"/>
  <c r="F277" s="1"/>
  <c r="I42" i="14"/>
  <c r="F41"/>
  <c r="I41" s="1"/>
  <c r="K41" s="1"/>
  <c r="M41" s="1"/>
  <c r="O41" s="1"/>
  <c r="P41" s="1"/>
  <c r="E185" i="18" s="1"/>
  <c r="F185" s="1"/>
  <c r="F40" i="14"/>
  <c r="I40" s="1"/>
  <c r="K40" s="1"/>
  <c r="M40" s="1"/>
  <c r="O40" s="1"/>
  <c r="P40" s="1"/>
  <c r="F39"/>
  <c r="I39" s="1"/>
  <c r="K39" s="1"/>
  <c r="M39" s="1"/>
  <c r="O39" s="1"/>
  <c r="P39" s="1"/>
  <c r="E86" i="18" s="1"/>
  <c r="F86" s="1"/>
  <c r="I38" i="14"/>
  <c r="K38" s="1"/>
  <c r="M38" s="1"/>
  <c r="O38" s="1"/>
  <c r="P38" s="1"/>
  <c r="F38"/>
  <c r="F37"/>
  <c r="I37" s="1"/>
  <c r="K37" s="1"/>
  <c r="M37" s="1"/>
  <c r="O37" s="1"/>
  <c r="P37" s="1"/>
  <c r="E145" i="18" s="1"/>
  <c r="F145" s="1"/>
  <c r="P36" i="14"/>
  <c r="I35"/>
  <c r="K35" s="1"/>
  <c r="M35" s="1"/>
  <c r="O35" s="1"/>
  <c r="P35" s="1"/>
  <c r="F35"/>
  <c r="F34"/>
  <c r="I34" s="1"/>
  <c r="K34" s="1"/>
  <c r="M34" s="1"/>
  <c r="O34" s="1"/>
  <c r="P34" s="1"/>
  <c r="E239" i="18" s="1"/>
  <c r="F239" s="1"/>
  <c r="I33" i="14"/>
  <c r="K33" s="1"/>
  <c r="M33" s="1"/>
  <c r="O33" s="1"/>
  <c r="P33" s="1"/>
  <c r="E248" i="18" s="1"/>
  <c r="F248" s="1"/>
  <c r="F33" i="14"/>
  <c r="F32"/>
  <c r="I32" s="1"/>
  <c r="K32" s="1"/>
  <c r="M32" s="1"/>
  <c r="O32" s="1"/>
  <c r="P32" s="1"/>
  <c r="E164" i="18" s="1"/>
  <c r="F164" s="1"/>
  <c r="F31" i="14"/>
  <c r="I31" s="1"/>
  <c r="K31" s="1"/>
  <c r="M31" s="1"/>
  <c r="O31" s="1"/>
  <c r="P31" s="1"/>
  <c r="E210" i="18" s="1"/>
  <c r="F210" s="1"/>
  <c r="F30" i="14"/>
  <c r="I30" s="1"/>
  <c r="K30" s="1"/>
  <c r="M30" s="1"/>
  <c r="O30" s="1"/>
  <c r="P30" s="1"/>
  <c r="E257" i="18" s="1"/>
  <c r="F257" s="1"/>
  <c r="F29" i="14"/>
  <c r="I29" s="1"/>
  <c r="K29" s="1"/>
  <c r="M29" s="1"/>
  <c r="O29" s="1"/>
  <c r="P29" s="1"/>
  <c r="E50" i="18" s="1"/>
  <c r="F50" s="1"/>
  <c r="I27" i="14"/>
  <c r="K27" s="1"/>
  <c r="M27" s="1"/>
  <c r="O27" s="1"/>
  <c r="P27" s="1"/>
  <c r="E49" i="18" s="1"/>
  <c r="F49" s="1"/>
  <c r="O26" i="14"/>
  <c r="P26" s="1"/>
  <c r="E389" i="18" s="1"/>
  <c r="F389" s="1"/>
  <c r="F26" i="14"/>
  <c r="I26" s="1"/>
  <c r="K26" s="1"/>
  <c r="M26" s="1"/>
  <c r="K24"/>
  <c r="M24" s="1"/>
  <c r="O24" s="1"/>
  <c r="P24" s="1"/>
  <c r="E494" i="18" s="1"/>
  <c r="F494" s="1"/>
  <c r="F495" s="1"/>
  <c r="F492" s="1"/>
  <c r="I24" i="14"/>
  <c r="K23"/>
  <c r="M23" s="1"/>
  <c r="F22"/>
  <c r="I22" s="1"/>
  <c r="K22" s="1"/>
  <c r="M22" s="1"/>
  <c r="O22" s="1"/>
  <c r="P22" s="1"/>
  <c r="E142" i="18" s="1"/>
  <c r="F142" s="1"/>
  <c r="I21" i="14"/>
  <c r="K21" s="1"/>
  <c r="M21" s="1"/>
  <c r="O21" s="1"/>
  <c r="P21" s="1"/>
  <c r="E131" i="18" s="1"/>
  <c r="F131" s="1"/>
  <c r="F21" i="14"/>
  <c r="F20"/>
  <c r="I20" s="1"/>
  <c r="K20" s="1"/>
  <c r="M20" s="1"/>
  <c r="O20" s="1"/>
  <c r="P20" s="1"/>
  <c r="F19"/>
  <c r="I19" s="1"/>
  <c r="K19" s="1"/>
  <c r="M19" s="1"/>
  <c r="O19" s="1"/>
  <c r="P19" s="1"/>
  <c r="F18" i="17" s="1"/>
  <c r="I17" i="14"/>
  <c r="K17" s="1"/>
  <c r="M17" s="1"/>
  <c r="O17" s="1"/>
  <c r="P17" s="1"/>
  <c r="E100" i="18" s="1"/>
  <c r="F100" s="1"/>
  <c r="F17" i="14"/>
  <c r="F16"/>
  <c r="I16" s="1"/>
  <c r="K16" s="1"/>
  <c r="M16" s="1"/>
  <c r="O16" s="1"/>
  <c r="P16" s="1"/>
  <c r="E401" i="18" s="1"/>
  <c r="F401" s="1"/>
  <c r="F15" i="14"/>
  <c r="I15" s="1"/>
  <c r="K15" s="1"/>
  <c r="M15" s="1"/>
  <c r="O15" s="1"/>
  <c r="P15" s="1"/>
  <c r="F34" i="17" s="1"/>
  <c r="F14" i="14"/>
  <c r="I14" s="1"/>
  <c r="K14" s="1"/>
  <c r="M14" s="1"/>
  <c r="O14" s="1"/>
  <c r="P14" s="1"/>
  <c r="F13"/>
  <c r="I13" s="1"/>
  <c r="K13" s="1"/>
  <c r="M13" s="1"/>
  <c r="O13" s="1"/>
  <c r="P13" s="1"/>
  <c r="F41" i="17" s="1"/>
  <c r="C12" i="13"/>
  <c r="D6"/>
  <c r="D7" s="1"/>
  <c r="D9" s="1"/>
  <c r="D5"/>
  <c r="D4"/>
  <c r="C4"/>
  <c r="C6" s="1"/>
  <c r="H47" i="34"/>
  <c r="K47" s="1"/>
  <c r="H46"/>
  <c r="K46" s="1"/>
  <c r="K45"/>
  <c r="H45"/>
  <c r="H44"/>
  <c r="K44" s="1"/>
  <c r="H43"/>
  <c r="K43" s="1"/>
  <c r="H42"/>
  <c r="K42" s="1"/>
  <c r="H41"/>
  <c r="K41" s="1"/>
  <c r="H40"/>
  <c r="K40" s="1"/>
  <c r="K39"/>
  <c r="H39"/>
  <c r="H38"/>
  <c r="K38" s="1"/>
  <c r="K37"/>
  <c r="H37"/>
  <c r="K36"/>
  <c r="H36"/>
  <c r="H35"/>
  <c r="K35" s="1"/>
  <c r="H34"/>
  <c r="K34" s="1"/>
  <c r="H33"/>
  <c r="K33" s="1"/>
  <c r="H32"/>
  <c r="K32" s="1"/>
  <c r="H31"/>
  <c r="K31" s="1"/>
  <c r="H30"/>
  <c r="K30" s="1"/>
  <c r="H29"/>
  <c r="K29" s="1"/>
  <c r="K28"/>
  <c r="H28"/>
  <c r="K27"/>
  <c r="H27"/>
  <c r="H26"/>
  <c r="K26" s="1"/>
  <c r="K25"/>
  <c r="H25"/>
  <c r="H24"/>
  <c r="K24" s="1"/>
  <c r="K23"/>
  <c r="H23"/>
  <c r="K22"/>
  <c r="H22"/>
  <c r="L22" s="1"/>
  <c r="L48" s="1"/>
  <c r="L49" s="1"/>
  <c r="H50" s="1"/>
  <c r="G2"/>
  <c r="K8" i="30"/>
  <c r="B190" i="41"/>
  <c r="O23" i="14" l="1"/>
  <c r="P23" s="1"/>
  <c r="E387" i="18" s="1"/>
  <c r="F387" s="1"/>
  <c r="I3" i="14"/>
  <c r="J3" s="1"/>
  <c r="H7" s="1"/>
  <c r="E388" i="18" s="1"/>
  <c r="F388" s="1"/>
  <c r="O21" i="41"/>
  <c r="O48"/>
  <c r="O56"/>
  <c r="O175" s="1"/>
  <c r="O60"/>
  <c r="O176" s="1"/>
  <c r="O93"/>
  <c r="O178" s="1"/>
  <c r="O24"/>
  <c r="O46"/>
  <c r="O63"/>
  <c r="Q112"/>
  <c r="O15"/>
  <c r="O157" s="1"/>
  <c r="O167" s="1"/>
  <c r="O22"/>
  <c r="C5" i="13"/>
  <c r="C7" s="1"/>
  <c r="C9" s="1"/>
  <c r="C11" s="1"/>
  <c r="C13" s="1"/>
  <c r="O68" i="41"/>
  <c r="O20"/>
  <c r="O33"/>
  <c r="O23"/>
  <c r="O31"/>
  <c r="O62"/>
  <c r="C10" i="13"/>
  <c r="R167" i="41"/>
  <c r="R171" s="1"/>
  <c r="R177"/>
  <c r="T177" s="1"/>
  <c r="H48" i="34"/>
  <c r="H52" s="1"/>
  <c r="K48"/>
  <c r="K49" s="1"/>
  <c r="H49" s="1"/>
  <c r="O165" i="41"/>
  <c r="O182"/>
  <c r="P180"/>
  <c r="P173"/>
  <c r="P186"/>
  <c r="P3"/>
  <c r="O122"/>
  <c r="O177"/>
  <c r="R180" s="1"/>
  <c r="T180" s="1"/>
  <c r="R164"/>
  <c r="O169"/>
  <c r="T169" s="1"/>
  <c r="Q87"/>
  <c r="F33" i="18"/>
  <c r="E343"/>
  <c r="F343" s="1"/>
  <c r="E333"/>
  <c r="F333" s="1"/>
  <c r="E345"/>
  <c r="F345" s="1"/>
  <c r="E322"/>
  <c r="F322" s="1"/>
  <c r="E300"/>
  <c r="F300" s="1"/>
  <c r="E279"/>
  <c r="F279" s="1"/>
  <c r="E259"/>
  <c r="F259" s="1"/>
  <c r="E334"/>
  <c r="F334" s="1"/>
  <c r="E311"/>
  <c r="F311" s="1"/>
  <c r="E289"/>
  <c r="F289" s="1"/>
  <c r="E269"/>
  <c r="F269" s="1"/>
  <c r="E456"/>
  <c r="F456" s="1"/>
  <c r="E436"/>
  <c r="F436" s="1"/>
  <c r="E466"/>
  <c r="F466" s="1"/>
  <c r="E446"/>
  <c r="F446" s="1"/>
  <c r="E426"/>
  <c r="F426" s="1"/>
  <c r="E435"/>
  <c r="F435" s="1"/>
  <c r="E445"/>
  <c r="F445" s="1"/>
  <c r="E601"/>
  <c r="F601" s="1"/>
  <c r="E513"/>
  <c r="F513" s="1"/>
  <c r="E465"/>
  <c r="F465" s="1"/>
  <c r="E630"/>
  <c r="F630" s="1"/>
  <c r="E538"/>
  <c r="F538" s="1"/>
  <c r="E526"/>
  <c r="F526" s="1"/>
  <c r="E539"/>
  <c r="F539" s="1"/>
  <c r="E551"/>
  <c r="F551" s="1"/>
  <c r="E610"/>
  <c r="F610" s="1"/>
  <c r="E527"/>
  <c r="F527" s="1"/>
  <c r="E670"/>
  <c r="F670" s="1"/>
  <c r="E643"/>
  <c r="F643" s="1"/>
  <c r="E589"/>
  <c r="F589" s="1"/>
  <c r="E565"/>
  <c r="F565" s="1"/>
  <c r="E541"/>
  <c r="F541" s="1"/>
  <c r="E600"/>
  <c r="F600" s="1"/>
  <c r="E577"/>
  <c r="F577" s="1"/>
  <c r="E553"/>
  <c r="F553" s="1"/>
  <c r="E671"/>
  <c r="F671" s="1"/>
  <c r="E654"/>
  <c r="F654" s="1"/>
  <c r="E633"/>
  <c r="F633" s="1"/>
  <c r="E612"/>
  <c r="F612" s="1"/>
  <c r="E590"/>
  <c r="F590" s="1"/>
  <c r="E566"/>
  <c r="F566" s="1"/>
  <c r="E542"/>
  <c r="F542" s="1"/>
  <c r="E681"/>
  <c r="F681" s="1"/>
  <c r="E663"/>
  <c r="F663" s="1"/>
  <c r="E644"/>
  <c r="F644" s="1"/>
  <c r="E622"/>
  <c r="F622" s="1"/>
  <c r="E602"/>
  <c r="F602" s="1"/>
  <c r="E578"/>
  <c r="F578" s="1"/>
  <c r="E554"/>
  <c r="F554" s="1"/>
  <c r="E530"/>
  <c r="F530" s="1"/>
  <c r="F10" i="17"/>
  <c r="F17"/>
  <c r="F26"/>
  <c r="F33"/>
  <c r="F42"/>
  <c r="E21" i="18"/>
  <c r="F21" s="1"/>
  <c r="E22"/>
  <c r="F22" s="1"/>
  <c r="E23"/>
  <c r="F23" s="1"/>
  <c r="E41"/>
  <c r="F41" s="1"/>
  <c r="E58"/>
  <c r="F58" s="1"/>
  <c r="E59"/>
  <c r="F59" s="1"/>
  <c r="E60"/>
  <c r="F60" s="1"/>
  <c r="E61"/>
  <c r="F61" s="1"/>
  <c r="E76"/>
  <c r="F76" s="1"/>
  <c r="E77"/>
  <c r="F77" s="1"/>
  <c r="E79"/>
  <c r="F79" s="1"/>
  <c r="E109"/>
  <c r="F109" s="1"/>
  <c r="E110"/>
  <c r="F110" s="1"/>
  <c r="E111"/>
  <c r="F111" s="1"/>
  <c r="E132"/>
  <c r="F132" s="1"/>
  <c r="E134"/>
  <c r="F134" s="1"/>
  <c r="E153"/>
  <c r="F153" s="1"/>
  <c r="E154"/>
  <c r="F154" s="1"/>
  <c r="E155"/>
  <c r="F155" s="1"/>
  <c r="E156"/>
  <c r="F156" s="1"/>
  <c r="E175"/>
  <c r="F175" s="1"/>
  <c r="E176"/>
  <c r="F176" s="1"/>
  <c r="E177"/>
  <c r="F177" s="1"/>
  <c r="E178"/>
  <c r="F178" s="1"/>
  <c r="E193"/>
  <c r="F193" s="1"/>
  <c r="E194"/>
  <c r="F194" s="1"/>
  <c r="E195"/>
  <c r="F195" s="1"/>
  <c r="E196"/>
  <c r="F196" s="1"/>
  <c r="E226"/>
  <c r="F226" s="1"/>
  <c r="E403"/>
  <c r="F403" s="1"/>
  <c r="E402"/>
  <c r="F402" s="1"/>
  <c r="E515"/>
  <c r="F515" s="1"/>
  <c r="E483"/>
  <c r="F483" s="1"/>
  <c r="E457"/>
  <c r="F457" s="1"/>
  <c r="E437"/>
  <c r="F437" s="1"/>
  <c r="E344"/>
  <c r="F344" s="1"/>
  <c r="E321"/>
  <c r="F321" s="1"/>
  <c r="E299"/>
  <c r="F299" s="1"/>
  <c r="E278"/>
  <c r="F278" s="1"/>
  <c r="E258"/>
  <c r="F258" s="1"/>
  <c r="E240"/>
  <c r="F240" s="1"/>
  <c r="E467"/>
  <c r="F467" s="1"/>
  <c r="E447"/>
  <c r="F447" s="1"/>
  <c r="E427"/>
  <c r="F427" s="1"/>
  <c r="E332"/>
  <c r="F332" s="1"/>
  <c r="E310"/>
  <c r="F310" s="1"/>
  <c r="E288"/>
  <c r="F288" s="1"/>
  <c r="E268"/>
  <c r="F268" s="1"/>
  <c r="E249"/>
  <c r="F249" s="1"/>
  <c r="E620"/>
  <c r="F620" s="1"/>
  <c r="E575"/>
  <c r="F575" s="1"/>
  <c r="E652"/>
  <c r="F652" s="1"/>
  <c r="E631"/>
  <c r="F631" s="1"/>
  <c r="E611"/>
  <c r="F611" s="1"/>
  <c r="E588"/>
  <c r="F588" s="1"/>
  <c r="E564"/>
  <c r="F564" s="1"/>
  <c r="E540"/>
  <c r="F540" s="1"/>
  <c r="E679"/>
  <c r="F679" s="1"/>
  <c r="E642"/>
  <c r="F642" s="1"/>
  <c r="E621"/>
  <c r="F621" s="1"/>
  <c r="E599"/>
  <c r="F599" s="1"/>
  <c r="E576"/>
  <c r="F576" s="1"/>
  <c r="E552"/>
  <c r="F552" s="1"/>
  <c r="E528"/>
  <c r="F528" s="1"/>
  <c r="E653"/>
  <c r="F653" s="1"/>
  <c r="E632"/>
  <c r="F632" s="1"/>
  <c r="E680"/>
  <c r="F680" s="1"/>
  <c r="E662"/>
  <c r="F662" s="1"/>
  <c r="E529"/>
  <c r="F529" s="1"/>
  <c r="P67" i="14"/>
  <c r="F9" i="17"/>
  <c r="F25"/>
  <c r="F43"/>
  <c r="E12" i="18"/>
  <c r="F12" s="1"/>
  <c r="E13"/>
  <c r="F13" s="1"/>
  <c r="E14"/>
  <c r="F14" s="1"/>
  <c r="E143"/>
  <c r="F143" s="1"/>
  <c r="E165"/>
  <c r="F165" s="1"/>
  <c r="E166"/>
  <c r="F166" s="1"/>
  <c r="E167"/>
  <c r="F167" s="1"/>
  <c r="E212"/>
  <c r="F212" s="1"/>
  <c r="E225"/>
  <c r="F225" s="1"/>
  <c r="E468" l="1"/>
  <c r="F468" s="1"/>
  <c r="E291"/>
  <c r="F291" s="1"/>
  <c r="E448"/>
  <c r="F448" s="1"/>
  <c r="E438"/>
  <c r="F438" s="1"/>
  <c r="E664"/>
  <c r="F664" s="1"/>
  <c r="E655"/>
  <c r="F655" s="1"/>
  <c r="E672"/>
  <c r="F672" s="1"/>
  <c r="F668" s="1"/>
  <c r="E591"/>
  <c r="F591" s="1"/>
  <c r="E69"/>
  <c r="F69" s="1"/>
  <c r="E379"/>
  <c r="F379" s="1"/>
  <c r="E228"/>
  <c r="F228" s="1"/>
  <c r="E359"/>
  <c r="F359" s="1"/>
  <c r="E358"/>
  <c r="F358" s="1"/>
  <c r="E579"/>
  <c r="F579" s="1"/>
  <c r="E567"/>
  <c r="F567" s="1"/>
  <c r="F560" s="1"/>
  <c r="E484"/>
  <c r="F484" s="1"/>
  <c r="F476" s="1"/>
  <c r="E390"/>
  <c r="F390" s="1"/>
  <c r="E5" i="11"/>
  <c r="E302" i="18"/>
  <c r="F302" s="1"/>
  <c r="E213"/>
  <c r="F213" s="1"/>
  <c r="E280"/>
  <c r="F280" s="1"/>
  <c r="E270"/>
  <c r="F270" s="1"/>
  <c r="E414"/>
  <c r="F414" s="1"/>
  <c r="F415" s="1"/>
  <c r="F410" s="1"/>
  <c r="E404"/>
  <c r="F404" s="1"/>
  <c r="E214"/>
  <c r="F214" s="1"/>
  <c r="E146"/>
  <c r="F146" s="1"/>
  <c r="E241"/>
  <c r="F241" s="1"/>
  <c r="E229"/>
  <c r="F229" s="1"/>
  <c r="E124"/>
  <c r="F124" s="1"/>
  <c r="E198"/>
  <c r="F198" s="1"/>
  <c r="E216"/>
  <c r="F216" s="1"/>
  <c r="E336"/>
  <c r="F336" s="1"/>
  <c r="E324"/>
  <c r="F324" s="1"/>
  <c r="F40" i="17"/>
  <c r="E555" i="18"/>
  <c r="F555" s="1"/>
  <c r="E62"/>
  <c r="F62" s="1"/>
  <c r="E623"/>
  <c r="F623" s="1"/>
  <c r="F24" i="17"/>
  <c r="E112" i="18"/>
  <c r="F112" s="1"/>
  <c r="E186"/>
  <c r="F186" s="1"/>
  <c r="F183" s="1"/>
  <c r="E250"/>
  <c r="F250" s="1"/>
  <c r="E157"/>
  <c r="F157" s="1"/>
  <c r="E645"/>
  <c r="F645" s="1"/>
  <c r="E347"/>
  <c r="F347" s="1"/>
  <c r="E531"/>
  <c r="F531" s="1"/>
  <c r="E682"/>
  <c r="F682" s="1"/>
  <c r="E51"/>
  <c r="F51" s="1"/>
  <c r="E102"/>
  <c r="F102" s="1"/>
  <c r="F98" s="1"/>
  <c r="E215"/>
  <c r="F215" s="1"/>
  <c r="E80"/>
  <c r="F80" s="1"/>
  <c r="E428"/>
  <c r="F428" s="1"/>
  <c r="E135"/>
  <c r="F135" s="1"/>
  <c r="E634"/>
  <c r="F634" s="1"/>
  <c r="E458"/>
  <c r="F458" s="1"/>
  <c r="E613"/>
  <c r="F613" s="1"/>
  <c r="F16" i="17"/>
  <c r="E42" i="18"/>
  <c r="F42" s="1"/>
  <c r="E168"/>
  <c r="F168" s="1"/>
  <c r="E15"/>
  <c r="F15" s="1"/>
  <c r="E179"/>
  <c r="F179" s="1"/>
  <c r="E313"/>
  <c r="F313" s="1"/>
  <c r="E543"/>
  <c r="F543" s="1"/>
  <c r="E367"/>
  <c r="F367" s="1"/>
  <c r="E516"/>
  <c r="F516" s="1"/>
  <c r="F511" s="1"/>
  <c r="E603"/>
  <c r="F603" s="1"/>
  <c r="F8" i="17"/>
  <c r="E89" i="18"/>
  <c r="F89" s="1"/>
  <c r="F84" s="1"/>
  <c r="E24"/>
  <c r="F24" s="1"/>
  <c r="F32" i="17"/>
  <c r="E260" i="18"/>
  <c r="F260" s="1"/>
  <c r="F453"/>
  <c r="T167" i="41"/>
  <c r="F639" i="18"/>
  <c r="G12" i="17"/>
  <c r="D4" i="14" s="1"/>
  <c r="E4" s="1"/>
  <c r="E174" i="18" s="1"/>
  <c r="F174" s="1"/>
  <c r="O187" i="41"/>
  <c r="R3" s="1"/>
  <c r="F596" i="18"/>
  <c r="O171" i="41"/>
  <c r="F237" i="18"/>
  <c r="T164" i="41"/>
  <c r="S164" s="1"/>
  <c r="O123"/>
  <c r="R2"/>
  <c r="F572" i="18"/>
  <c r="F265"/>
  <c r="G44" i="17"/>
  <c r="D8" i="14" s="1"/>
  <c r="E8" s="1"/>
  <c r="E366" i="18" s="1"/>
  <c r="F366" s="1"/>
  <c r="F548"/>
  <c r="F255"/>
  <c r="F39"/>
  <c r="F524"/>
  <c r="F628"/>
  <c r="F443"/>
  <c r="F10"/>
  <c r="E346"/>
  <c r="F346" s="1"/>
  <c r="F341" s="1"/>
  <c r="E323"/>
  <c r="F323" s="1"/>
  <c r="F318" s="1"/>
  <c r="E301"/>
  <c r="F301" s="1"/>
  <c r="F296" s="1"/>
  <c r="E335"/>
  <c r="F335" s="1"/>
  <c r="E312"/>
  <c r="F312" s="1"/>
  <c r="F307" s="1"/>
  <c r="E290"/>
  <c r="F290" s="1"/>
  <c r="F285" s="1"/>
  <c r="F660"/>
  <c r="F618"/>
  <c r="F191"/>
  <c r="F19"/>
  <c r="G36" i="17"/>
  <c r="D7" i="14" s="1"/>
  <c r="E7" s="1"/>
  <c r="F36" i="17"/>
  <c r="G20"/>
  <c r="D5" i="14" s="1"/>
  <c r="E5" s="1"/>
  <c r="F20" i="17"/>
  <c r="F608" i="18"/>
  <c r="F536"/>
  <c r="F463"/>
  <c r="F433"/>
  <c r="F584"/>
  <c r="F398"/>
  <c r="F423"/>
  <c r="F329"/>
  <c r="F275"/>
  <c r="F405"/>
  <c r="F44" i="17"/>
  <c r="F12"/>
  <c r="F246" i="18"/>
  <c r="G28" i="17"/>
  <c r="D6" i="14" s="1"/>
  <c r="E6" s="1"/>
  <c r="E68" i="18" s="1"/>
  <c r="F68" s="1"/>
  <c r="F677"/>
  <c r="F650"/>
  <c r="F28" i="17"/>
  <c r="E224" i="18" l="1"/>
  <c r="F224" s="1"/>
  <c r="E163"/>
  <c r="F163" s="1"/>
  <c r="F161" s="1"/>
  <c r="E211"/>
  <c r="F211" s="1"/>
  <c r="F207" s="1"/>
  <c r="E386"/>
  <c r="F386" s="1"/>
  <c r="E152"/>
  <c r="F152" s="1"/>
  <c r="F150" s="1"/>
  <c r="Q3" i="41"/>
  <c r="T171"/>
  <c r="O126"/>
  <c r="O124"/>
  <c r="O125" s="1"/>
  <c r="E123" i="18"/>
  <c r="F123" s="1"/>
  <c r="F121" s="1"/>
  <c r="E377"/>
  <c r="F377" s="1"/>
  <c r="F375" s="1"/>
  <c r="E357"/>
  <c r="F357" s="1"/>
  <c r="F66"/>
  <c r="F172"/>
  <c r="F384"/>
  <c r="F364"/>
  <c r="F501"/>
  <c r="E141"/>
  <c r="F141" s="1"/>
  <c r="E48"/>
  <c r="F48" s="1"/>
  <c r="E130"/>
  <c r="F130" s="1"/>
  <c r="E108"/>
  <c r="F108" s="1"/>
  <c r="E75"/>
  <c r="F75" s="1"/>
  <c r="E57"/>
  <c r="F57" s="1"/>
  <c r="E144"/>
  <c r="F144" s="1"/>
  <c r="E133"/>
  <c r="F133" s="1"/>
  <c r="E78"/>
  <c r="F78" s="1"/>
  <c r="F222"/>
  <c r="F355" l="1"/>
  <c r="O127" i="41"/>
  <c r="F55" i="18"/>
  <c r="F106"/>
  <c r="F46"/>
  <c r="F73"/>
  <c r="F128"/>
  <c r="F139"/>
  <c r="B131" i="41"/>
  <c r="O138" l="1"/>
  <c r="O136"/>
  <c r="O134"/>
  <c r="O137"/>
  <c r="O135"/>
  <c r="R187"/>
  <c r="T187" s="1"/>
  <c r="R182"/>
  <c r="T182"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<sst xmlns="http://schemas.openxmlformats.org/spreadsheetml/2006/main" count="5279" uniqueCount="1537">
  <si>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</si>
  <si>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</si>
  <si>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</si>
  <si>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</si>
  <si>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</si>
  <si>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</si>
  <si>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</si>
  <si>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</si>
  <si>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</si>
  <si>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</si>
  <si>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</si>
  <si>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</si>
  <si>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</si>
  <si>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</si>
  <si>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</si>
  <si>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</si>
  <si>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</si>
  <si>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</si>
  <si>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</si>
  <si>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</si>
  <si>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</si>
  <si>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</si>
  <si>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</si>
  <si>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</si>
  <si>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</si>
  <si>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</si>
  <si>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</si>
  <si>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</si>
  <si>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</si>
  <si>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</si>
  <si>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</si>
  <si>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</si>
  <si>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</si>
  <si>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</si>
  <si>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</si>
  <si>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</si>
  <si>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</si>
  <si>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</si>
  <si>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</si>
  <si>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</si>
  <si>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</si>
  <si>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</si>
  <si>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</si>
  <si>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</si>
  <si>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</si>
  <si>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</si>
  <si>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</si>
  <si>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</si>
  <si>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</si>
  <si>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</si>
  <si>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</si>
  <si>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</si>
  <si>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</si>
  <si>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</si>
  <si>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</si>
  <si>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</si>
  <si>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</si>
  <si>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</si>
  <si>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</si>
  <si>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</si>
  <si>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</si>
  <si>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</si>
  <si>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</si>
  <si>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</si>
  <si>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</si>
  <si>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</si>
  <si>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</si>
  <si>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</si>
  <si>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</si>
  <si>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</si>
  <si>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</si>
  <si>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</si>
  <si>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</si>
  <si>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</si>
  <si>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</si>
  <si>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</si>
  <si>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</si>
  <si>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</si>
  <si>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</si>
  <si>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</si>
  <si>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</si>
  <si>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</si>
  <si>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</si>
  <si>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</si>
  <si>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</si>
  <si>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</si>
  <si>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</si>
  <si>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</si>
  <si>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</si>
  <si>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</si>
  <si>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</si>
  <si>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</si>
  <si>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</si>
  <si>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</si>
  <si>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</si>
  <si>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</si>
  <si>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</si>
  <si>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</si>
  <si>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</si>
  <si>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</si>
  <si>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</si>
  <si>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</si>
  <si>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</si>
  <si>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</si>
  <si>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</si>
  <si>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</si>
  <si>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</si>
  <si>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</si>
  <si>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</si>
  <si>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</si>
  <si>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</si>
  <si>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</si>
  <si>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</si>
  <si>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</si>
  <si>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</si>
  <si>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</si>
  <si>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</si>
  <si>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</si>
  <si>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</si>
  <si>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</si>
  <si>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</si>
  <si>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</si>
  <si>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</si>
  <si>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</si>
  <si>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</si>
  <si>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</si>
  <si>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</si>
  <si>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</si>
  <si>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</si>
  <si>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</si>
  <si>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</si>
  <si>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</si>
  <si>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</si>
  <si>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</si>
  <si>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</si>
  <si>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</si>
  <si>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</si>
  <si>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</si>
  <si>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</si>
  <si>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</si>
  <si>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</si>
  <si>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</si>
  <si>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</si>
  <si>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</si>
  <si>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</si>
  <si>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</si>
  <si>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</si>
  <si>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</si>
  <si>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</si>
  <si>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</si>
  <si>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</si>
  <si>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</si>
  <si>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</si>
  <si>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</si>
  <si>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</si>
  <si>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</si>
  <si>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</si>
  <si>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</si>
  <si>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</si>
  <si>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</si>
  <si>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</si>
  <si>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</si>
  <si>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</si>
  <si>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</si>
  <si>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</si>
  <si>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</si>
  <si>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</si>
  <si>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</si>
  <si>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</si>
  <si>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</si>
  <si>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</si>
  <si>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</si>
  <si>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</si>
  <si>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</si>
  <si>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</si>
  <si>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</si>
  <si>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</si>
  <si>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</si>
  <si>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</si>
  <si>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</si>
  <si>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</si>
  <si>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</si>
  <si>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</si>
  <si>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</si>
  <si>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</si>
  <si>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</si>
  <si>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</si>
  <si>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</si>
  <si>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</si>
  <si>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</si>
  <si>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</si>
  <si>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</si>
  <si>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</si>
  <si>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</si>
  <si>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</si>
  <si>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</si>
  <si>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</si>
  <si>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</si>
  <si>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</si>
  <si>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</si>
  <si>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</si>
  <si>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</si>
  <si>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</si>
  <si>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</si>
  <si>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</si>
  <si>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</si>
  <si>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</si>
  <si>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</si>
  <si>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</si>
  <si>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</si>
  <si>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</si>
  <si>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</si>
  <si>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</si>
  <si>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</si>
  <si>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</si>
  <si>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</si>
  <si>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</si>
  <si>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</si>
  <si>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</si>
  <si>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</si>
  <si>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</si>
  <si>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</si>
  <si>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</si>
  <si>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</si>
  <si>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</si>
  <si>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</si>
  <si>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</si>
  <si>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</si>
  <si>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</si>
  <si>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</si>
  <si>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</si>
  <si>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</si>
  <si>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</si>
  <si>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</si>
  <si>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</si>
  <si>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</si>
  <si>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</si>
  <si>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</si>
  <si>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</si>
  <si>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</si>
  <si>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</si>
  <si>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</si>
  <si>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</si>
  <si>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</si>
  <si>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</si>
  <si>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</si>
  <si>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</si>
  <si>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</si>
  <si>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</si>
  <si>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</si>
  <si>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</si>
  <si>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</si>
  <si>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</si>
  <si>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</si>
  <si>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</si>
  <si>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</si>
  <si>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</si>
  <si>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</si>
  <si>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</si>
  <si>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</si>
  <si>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</si>
  <si>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</si>
  <si>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</si>
  <si>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</si>
  <si>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</si>
  <si>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</si>
  <si>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</si>
  <si>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</si>
  <si>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</si>
  <si>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</si>
  <si>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</si>
  <si>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</si>
  <si>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</si>
  <si>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</si>
  <si>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</si>
  <si>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</si>
  <si>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</si>
  <si>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</si>
  <si>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</si>
  <si>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</si>
  <si>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</si>
  <si>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</si>
  <si>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</si>
  <si>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</si>
  <si>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</si>
  <si>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</si>
  <si>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</si>
  <si>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</si>
  <si>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</si>
  <si>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</si>
  <si>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</si>
  <si>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</si>
  <si>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</si>
  <si>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</si>
  <si>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</si>
  <si>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</si>
  <si>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</si>
  <si>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</si>
  <si>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</si>
  <si>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</si>
  <si>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</si>
  <si>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</si>
  <si>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</si>
  <si>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</si>
  <si>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</si>
  <si>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</si>
  <si>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</si>
  <si>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</si>
  <si>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</si>
  <si>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</si>
  <si>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</si>
  <si>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</si>
  <si>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</si>
  <si>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</si>
  <si>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</si>
  <si>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</si>
  <si>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</si>
  <si>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</si>
  <si>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</si>
  <si>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</si>
  <si>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</si>
  <si>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</si>
  <si>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</si>
  <si>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</si>
  <si>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</si>
  <si>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</si>
  <si>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</si>
  <si>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</si>
  <si>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</si>
  <si>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</si>
  <si>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</si>
  <si>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</si>
  <si>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</si>
  <si>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</si>
  <si>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</si>
  <si>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</si>
  <si>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</si>
  <si>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</si>
  <si>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</si>
  <si>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</si>
  <si>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</si>
  <si>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</si>
  <si>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</si>
  <si>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</si>
  <si>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</si>
  <si>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</si>
  <si>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</si>
  <si>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</si>
  <si>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</si>
  <si>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</si>
  <si>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</si>
  <si>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</si>
  <si>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</si>
  <si>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</si>
  <si>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</si>
  <si>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</si>
  <si>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</si>
  <si>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</si>
  <si>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</si>
  <si>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</si>
  <si>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</si>
  <si>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</si>
  <si>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</si>
  <si>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</si>
  <si>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</si>
  <si>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</si>
  <si>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</si>
  <si>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</si>
  <si>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</si>
  <si>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</si>
  <si>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</si>
  <si>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</si>
  <si>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</si>
  <si>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</si>
  <si>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</si>
  <si>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</si>
  <si>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</si>
  <si>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</si>
  <si>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</si>
  <si>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</si>
  <si>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</si>
  <si>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</si>
  <si>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</si>
  <si>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</si>
  <si>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</si>
  <si>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</si>
  <si>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</si>
  <si>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</si>
  <si>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</si>
  <si>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</si>
  <si>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</si>
  <si>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</si>
  <si>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</si>
  <si>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</si>
  <si>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</si>
  <si>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</si>
  <si>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</si>
  <si>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</si>
  <si>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</si>
  <si>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</si>
  <si>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</si>
  <si>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</si>
  <si>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</si>
  <si>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</si>
  <si>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</si>
  <si>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</si>
  <si>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</si>
  <si>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</si>
  <si>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</si>
  <si>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</si>
  <si>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</si>
  <si>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</si>
  <si>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</si>
  <si>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</si>
  <si>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</si>
  <si>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</si>
  <si>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</si>
  <si>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</si>
  <si>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</si>
  <si>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</si>
  <si>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</si>
  <si>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</si>
  <si>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</si>
  <si>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</si>
  <si>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</si>
  <si>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</si>
  <si>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</si>
  <si>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</si>
  <si>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</si>
  <si>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</si>
  <si>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</si>
  <si>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</si>
  <si>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</si>
  <si>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</si>
  <si>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</si>
  <si>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</si>
  <si>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</si>
  <si>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</si>
  <si>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</si>
  <si>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</si>
  <si>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</si>
  <si>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</si>
  <si>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</si>
  <si>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</si>
  <si>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</si>
  <si>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</si>
  <si>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</si>
  <si>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</si>
  <si>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</si>
  <si>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</si>
  <si>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</si>
  <si>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</si>
  <si>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</si>
  <si>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</si>
  <si>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</si>
  <si>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</si>
  <si>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</si>
  <si>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</si>
  <si>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</si>
  <si>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</si>
  <si>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</si>
  <si>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</si>
  <si>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</si>
  <si>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</si>
  <si>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</si>
  <si>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</si>
  <si>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</si>
  <si>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</si>
  <si>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</si>
  <si>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</si>
  <si>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</si>
  <si>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</si>
  <si>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</si>
  <si>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</si>
  <si>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</si>
  <si>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</si>
  <si>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</si>
  <si>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</si>
  <si>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</si>
  <si>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</si>
  <si>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</si>
  <si>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</si>
  <si>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</si>
  <si>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</si>
  <si>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</si>
  <si>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</si>
  <si>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</si>
  <si>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</si>
  <si>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</si>
  <si>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</si>
  <si>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</si>
  <si>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</si>
  <si>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</si>
  <si>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</si>
  <si>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</si>
  <si>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</si>
  <si>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</si>
  <si>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</si>
  <si>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</si>
  <si>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</si>
  <si>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</si>
  <si>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</si>
  <si>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</si>
  <si>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</si>
  <si>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</si>
  <si>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</si>
  <si>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</si>
  <si>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</si>
  <si>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</si>
  <si>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</si>
  <si>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</si>
  <si>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</si>
  <si>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</si>
  <si>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</si>
  <si>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</si>
  <si>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</si>
  <si>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</si>
  <si>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</si>
  <si>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</si>
  <si>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</si>
  <si>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</si>
  <si>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</si>
  <si>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</si>
  <si>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</si>
  <si>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</si>
  <si>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</si>
  <si>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</si>
  <si>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</si>
  <si>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</si>
  <si>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</si>
  <si>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</si>
  <si>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</si>
  <si>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</si>
  <si>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</si>
  <si>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</si>
  <si>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</si>
  <si>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</si>
  <si>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</si>
  <si>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</si>
  <si>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</si>
  <si>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</si>
  <si>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</si>
  <si>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</si>
  <si>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</si>
  <si>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</si>
  <si>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</si>
  <si>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</si>
  <si>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</si>
  <si>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</si>
  <si>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</si>
  <si>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</si>
  <si>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</si>
  <si>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</si>
  <si>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</si>
  <si>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</si>
  <si>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</si>
  <si>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</si>
  <si>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</si>
  <si>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</si>
  <si>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</si>
  <si>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</si>
  <si>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</si>
  <si>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</si>
  <si>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</si>
  <si>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</si>
  <si>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</si>
  <si>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</si>
  <si>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</si>
  <si>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</si>
  <si>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</si>
  <si>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</si>
  <si>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</si>
  <si>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</si>
  <si>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</si>
  <si>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</si>
  <si>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</si>
  <si>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</si>
  <si>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</si>
  <si>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</si>
  <si>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</si>
  <si>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</si>
  <si>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</si>
  <si>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</si>
  <si>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</si>
  <si>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</si>
  <si>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</si>
  <si>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</si>
  <si>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</si>
  <si>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</si>
  <si>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</si>
  <si>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</si>
  <si>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</si>
  <si>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</si>
  <si>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</si>
  <si>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</si>
  <si>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</si>
  <si>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</si>
  <si>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</si>
  <si>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</si>
  <si>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</si>
  <si>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</si>
  <si>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</si>
  <si>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</si>
  <si>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</si>
  <si>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</si>
  <si>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</si>
  <si>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</si>
  <si>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</si>
  <si>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</si>
  <si>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</si>
  <si>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</si>
  <si>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</si>
  <si>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</si>
  <si>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</si>
  <si>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</si>
  <si>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</si>
  <si>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</si>
  <si>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</si>
  <si>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</si>
  <si>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</si>
  <si>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</si>
  <si>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</si>
  <si>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</si>
  <si>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</si>
  <si>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</si>
  <si>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</si>
  <si>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</si>
  <si>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</si>
  <si>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</si>
  <si>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</si>
  <si>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</si>
  <si>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</si>
  <si>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</si>
  <si>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</si>
  <si>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</si>
  <si>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</si>
  <si>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</si>
  <si>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</si>
  <si>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</si>
  <si>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</si>
  <si>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</si>
  <si>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</si>
  <si>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</si>
  <si>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</si>
  <si>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</si>
  <si>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</si>
  <si>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</si>
  <si>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</si>
  <si>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</si>
  <si>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</si>
  <si>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</si>
  <si>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</si>
  <si>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</si>
  <si>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</si>
  <si>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</si>
  <si>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</si>
  <si>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</si>
  <si>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</si>
  <si>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</si>
  <si>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</si>
  <si>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</si>
  <si>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</si>
  <si>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</si>
  <si>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</si>
  <si>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</si>
  <si>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</si>
  <si>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</si>
  <si>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</si>
  <si>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</si>
  <si>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</si>
  <si>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</si>
  <si>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</si>
  <si>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</si>
  <si>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</si>
  <si>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</si>
  <si>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</si>
  <si>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</si>
  <si>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</si>
  <si>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</si>
  <si>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</si>
  <si>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</si>
  <si>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</si>
  <si>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</si>
  <si>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</si>
  <si>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</si>
  <si>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</si>
  <si>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</si>
  <si>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</si>
  <si>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</si>
  <si>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</si>
  <si>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</si>
  <si>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</si>
  <si>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</si>
  <si>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</si>
  <si>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</si>
  <si>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</si>
  <si>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</si>
  <si>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</si>
  <si>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</si>
  <si>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</si>
  <si>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</si>
  <si>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</si>
  <si>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</si>
  <si>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</si>
  <si>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</si>
  <si>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</si>
  <si>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</si>
  <si>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</si>
  <si>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</si>
  <si>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</si>
  <si>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</si>
  <si>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</si>
  <si>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</si>
  <si>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</si>
  <si>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</si>
  <si>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</si>
  <si>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</si>
  <si>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</si>
  <si>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</si>
  <si>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</si>
  <si>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</si>
  <si>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</si>
  <si>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</si>
  <si>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</si>
  <si>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</si>
  <si>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</si>
  <si>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</si>
  <si>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</si>
  <si>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</si>
  <si>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</si>
  <si>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</si>
  <si>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</si>
  <si>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</si>
  <si>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</si>
  <si>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</si>
  <si>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</si>
  <si>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</si>
  <si>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</si>
  <si>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</si>
  <si>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</si>
  <si>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</si>
  <si>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</si>
  <si>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</si>
  <si>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</si>
  <si>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</si>
  <si>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</si>
  <si>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</si>
  <si>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</si>
  <si>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</si>
  <si>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</si>
  <si>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</si>
  <si>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</si>
  <si>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</si>
  <si>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</si>
  <si>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</si>
  <si>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</si>
  <si>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</si>
  <si>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</si>
  <si>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</si>
  <si>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</si>
  <si>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</si>
  <si>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</si>
  <si>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</si>
  <si>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</si>
  <si>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</si>
  <si>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</si>
  <si>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</si>
  <si>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</si>
  <si>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</si>
  <si>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</si>
  <si>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</si>
  <si>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</si>
  <si>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</si>
  <si>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</si>
  <si>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</si>
  <si>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</si>
  <si>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</si>
  <si>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</si>
  <si>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</si>
  <si>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</si>
  <si>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</si>
  <si>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</si>
  <si>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</si>
  <si>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</si>
  <si>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</si>
  <si>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</si>
  <si>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</si>
  <si>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</si>
  <si>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</si>
  <si>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</si>
  <si>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</si>
  <si>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</si>
  <si>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</si>
  <si>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</si>
  <si>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</si>
  <si>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</si>
  <si>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</si>
  <si>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</si>
  <si>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</si>
  <si>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</si>
  <si>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</si>
  <si>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</si>
  <si>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</si>
  <si>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</si>
  <si>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</si>
  <si>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</si>
  <si>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</si>
  <si>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</si>
  <si>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</si>
  <si>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</si>
  <si>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</si>
  <si>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</si>
  <si>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</si>
  <si>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</si>
  <si>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</si>
  <si>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</si>
  <si>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</si>
  <si>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</si>
  <si>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</si>
  <si>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</si>
  <si>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</si>
  <si>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</si>
  <si>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</si>
  <si>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</si>
  <si>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</si>
  <si>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</si>
  <si>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</si>
  <si>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</si>
  <si>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</si>
  <si>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</si>
  <si>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</si>
  <si>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</si>
  <si>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</si>
  <si>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</si>
  <si>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</si>
  <si>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</si>
  <si>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</si>
  <si>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</si>
  <si>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</si>
  <si>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</si>
  <si>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</si>
  <si>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</si>
  <si>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</si>
  <si>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</si>
  <si>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</si>
  <si>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</si>
  <si>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</si>
  <si>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</si>
  <si>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</si>
  <si>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</si>
  <si>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</si>
  <si>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</si>
  <si>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</si>
  <si>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</si>
  <si>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</si>
  <si>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</si>
  <si>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</si>
  <si>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</si>
  <si>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</si>
  <si>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</si>
  <si>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</si>
  <si>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</si>
  <si>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</si>
  <si>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</si>
  <si>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</si>
  <si>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</si>
  <si>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</si>
  <si>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</si>
  <si>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</si>
  <si>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</si>
  <si>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</si>
  <si>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</si>
  <si>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</si>
  <si>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</si>
  <si>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</si>
  <si>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</si>
  <si>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</si>
  <si>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</si>
  <si>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</si>
  <si>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</si>
  <si>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</si>
  <si>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</si>
  <si>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</si>
  <si>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</si>
  <si>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</si>
  <si>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</si>
  <si>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</si>
  <si>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</si>
  <si>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</si>
  <si>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</si>
  <si>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</si>
  <si>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</si>
  <si>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</si>
  <si>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</si>
  <si>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</si>
  <si>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</si>
  <si>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</si>
  <si>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</si>
  <si>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</si>
  <si>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</si>
  <si>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</si>
  <si>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</si>
  <si>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</si>
  <si>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</si>
  <si>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</si>
  <si>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</si>
  <si>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</si>
  <si>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</si>
  <si>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</si>
  <si>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</si>
  <si>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</si>
  <si>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</si>
  <si>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</si>
  <si>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</si>
  <si>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</si>
  <si>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</si>
  <si>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</si>
  <si>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</si>
  <si>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</si>
  <si>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</si>
  <si>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</si>
  <si>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</si>
  <si>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</si>
  <si>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</si>
  <si>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</si>
  <si>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</si>
  <si>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</si>
  <si>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</si>
  <si>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</si>
  <si>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</si>
  <si>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</si>
  <si>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</si>
  <si>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</si>
  <si>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</si>
  <si>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</si>
  <si>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</si>
  <si>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</si>
  <si>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</si>
  <si>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</si>
  <si>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</si>
  <si>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</si>
  <si>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</si>
  <si>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</si>
  <si>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</si>
  <si>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</si>
  <si>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</si>
  <si>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</si>
  <si>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</si>
  <si>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</si>
  <si>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</si>
  <si>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</si>
  <si>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</si>
  <si>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</si>
  <si>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</si>
  <si>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</si>
  <si>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</si>
  <si>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</si>
  <si>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</si>
  <si>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</si>
  <si>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</si>
  <si>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</si>
  <si>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</si>
  <si>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</si>
  <si>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</si>
  <si>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</si>
  <si>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</si>
  <si>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</si>
  <si>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</si>
  <si>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</si>
  <si>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</si>
  <si>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</si>
  <si>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</si>
  <si>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</si>
  <si>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</si>
  <si>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</si>
  <si>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</si>
  <si>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</si>
  <si>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</si>
  <si>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</si>
  <si>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</si>
  <si>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</si>
  <si>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</si>
  <si>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</si>
  <si>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</si>
  <si>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</si>
  <si>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</si>
  <si>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</si>
  <si>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</si>
  <si>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</si>
  <si>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</si>
  <si>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</si>
  <si>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</si>
  <si>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</si>
  <si>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</si>
  <si>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</si>
  <si>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</si>
  <si>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</si>
  <si>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</si>
  <si>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</si>
  <si>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</si>
  <si>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</si>
  <si>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</si>
  <si>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</si>
  <si>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</si>
  <si>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</si>
  <si>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</si>
  <si>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</si>
  <si>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</si>
  <si>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</si>
  <si>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</si>
  <si>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</si>
  <si>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</si>
  <si>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</si>
  <si>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</si>
  <si>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</si>
  <si>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</si>
  <si>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</si>
  <si>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</si>
  <si>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</si>
  <si>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</si>
  <si>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</si>
  <si>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</si>
  <si>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</si>
  <si>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</si>
  <si>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</si>
  <si>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</si>
  <si>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</si>
  <si>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</si>
  <si>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</si>
  <si>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</si>
  <si>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</si>
  <si>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</si>
  <si>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</si>
  <si>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</si>
  <si>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</si>
  <si>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</si>
  <si>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</si>
  <si>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</si>
  <si>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</si>
  <si>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</si>
  <si>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</si>
  <si>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</si>
  <si>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</si>
  <si>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</si>
  <si>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</si>
  <si>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</si>
  <si>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</si>
  <si>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</si>
  <si>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</si>
  <si>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</si>
  <si>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</si>
  <si>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</si>
  <si>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</si>
  <si>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</si>
  <si>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</si>
  <si>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</si>
  <si>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</si>
  <si>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</si>
  <si>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</si>
  <si>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</si>
  <si>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</si>
  <si>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</si>
  <si>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</si>
  <si>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</si>
  <si>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</si>
  <si>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</si>
  <si>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</si>
  <si>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</si>
  <si>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</si>
  <si>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</si>
  <si>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</si>
  <si>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</si>
  <si>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</si>
  <si>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</si>
  <si>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</si>
  <si>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</si>
  <si>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</si>
  <si>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</si>
  <si>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</si>
  <si>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</si>
  <si>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</si>
  <si>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</si>
  <si>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</si>
  <si>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</si>
  <si>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</si>
  <si>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</si>
  <si>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</si>
  <si>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</si>
  <si>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</si>
  <si>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</si>
  <si>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</si>
  <si>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</si>
  <si>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</si>
  <si>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</si>
  <si>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</si>
  <si>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</si>
  <si>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</si>
  <si>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</si>
  <si>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</si>
  <si>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</si>
  <si>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</si>
  <si>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</si>
  <si>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</si>
  <si>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</si>
  <si>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</si>
  <si>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</si>
  <si>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</si>
  <si>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</si>
  <si>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</si>
  <si>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</si>
  <si>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</si>
  <si>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</si>
  <si>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</si>
  <si>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</si>
  <si>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</si>
  <si>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</si>
  <si>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</si>
  <si>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</si>
  <si>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</si>
  <si>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</si>
  <si>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</si>
  <si>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</si>
  <si>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</si>
  <si>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</si>
  <si>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</si>
  <si>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</si>
  <si>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</si>
  <si>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</si>
  <si>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</si>
  <si>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</si>
  <si>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</si>
  <si>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</si>
  <si>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</si>
  <si>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</si>
  <si>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</si>
  <si>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</si>
  <si>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</si>
  <si>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</si>
  <si>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</si>
  <si>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</si>
  <si>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</si>
  <si>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</si>
  <si>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</si>
  <si>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</si>
  <si>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</si>
  <si>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</si>
  <si>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</si>
  <si>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</si>
  <si>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</si>
  <si>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</si>
  <si>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</si>
  <si>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</si>
  <si>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</si>
  <si>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</si>
  <si>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</si>
  <si>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</si>
  <si>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</si>
  <si>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</si>
  <si>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</si>
  <si>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</si>
  <si>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</si>
  <si>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</si>
  <si>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</si>
  <si>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</si>
  <si>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</si>
  <si>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</si>
  <si>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</si>
  <si>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</si>
  <si>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</si>
  <si>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</si>
  <si>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</si>
  <si>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</si>
  <si>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</si>
  <si>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</si>
  <si>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</si>
  <si>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</si>
  <si>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</si>
  <si>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</si>
  <si>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</si>
  <si>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</si>
  <si>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</si>
  <si>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</si>
  <si>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</si>
  <si>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</si>
  <si>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</si>
  <si>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</si>
  <si>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</si>
  <si>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</si>
  <si>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</si>
  <si>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</si>
  <si>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</si>
  <si>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</si>
  <si>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</si>
  <si>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</si>
  <si>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</si>
  <si>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</si>
  <si>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</si>
  <si>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</si>
  <si>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</si>
  <si>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</si>
  <si>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</si>
  <si>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</si>
  <si>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</si>
  <si>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</si>
  <si>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</si>
  <si>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</si>
  <si>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</si>
  <si>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</si>
  <si>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</si>
  <si>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</si>
  <si>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</si>
  <si>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</si>
  <si>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</si>
  <si>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</si>
  <si>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</si>
  <si>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</si>
  <si>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</si>
  <si>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</si>
  <si>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</si>
  <si>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</si>
  <si>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</si>
  <si>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</si>
  <si>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</si>
  <si>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</si>
  <si>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</si>
  <si>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</si>
  <si>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</si>
  <si>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</si>
  <si>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</si>
  <si>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</si>
  <si>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</si>
  <si>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</si>
  <si>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</si>
  <si>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</si>
  <si>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</si>
  <si>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</si>
  <si>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</si>
  <si>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</si>
  <si>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</si>
  <si>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</si>
  <si>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</si>
  <si>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</si>
  <si>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</si>
  <si>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</si>
  <si>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</si>
  <si>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</si>
  <si>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</si>
  <si>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</si>
  <si>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</si>
  <si>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</si>
  <si>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</si>
  <si>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</si>
  <si>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</si>
  <si>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</si>
  <si>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</si>
  <si>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</si>
  <si>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</si>
  <si>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</si>
  <si>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</si>
  <si>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</si>
  <si>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</si>
  <si>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</si>
  <si>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</si>
  <si>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</si>
  <si>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</si>
  <si>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</si>
  <si>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</si>
  <si>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</si>
  <si>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</si>
  <si>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</si>
  <si>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</si>
  <si>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</si>
  <si>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</si>
  <si>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</si>
  <si>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</si>
  <si>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</si>
  <si>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</si>
  <si>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</si>
  <si>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</si>
  <si>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</si>
  <si>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</si>
  <si>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</si>
  <si>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</si>
  <si>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</si>
  <si>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</si>
  <si>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</si>
  <si>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</si>
  <si>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</si>
  <si>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</si>
  <si>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</si>
  <si>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</si>
  <si>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</si>
  <si>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</si>
  <si>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</si>
  <si>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</si>
  <si>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</si>
  <si>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</si>
  <si>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</si>
  <si>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</si>
  <si>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</si>
  <si>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</si>
  <si>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</si>
  <si>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</si>
  <si>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</si>
  <si>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</si>
  <si>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</si>
  <si>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</si>
  <si>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</si>
  <si>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</si>
  <si>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</si>
  <si>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</si>
  <si>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</si>
  <si>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</si>
  <si>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</si>
  <si>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</si>
  <si>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</si>
  <si>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</si>
  <si>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</si>
  <si>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</si>
  <si>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</si>
  <si>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</si>
  <si>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</si>
  <si>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</si>
  <si>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</si>
  <si>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</si>
  <si>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</si>
  <si>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</si>
  <si>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</si>
  <si>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</si>
  <si>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</si>
  <si>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</si>
  <si>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</si>
  <si>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</si>
  <si>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</si>
  <si>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</si>
  <si>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</si>
  <si>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</si>
  <si>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</si>
  <si>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</si>
  <si>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</si>
  <si>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</si>
  <si>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</si>
  <si>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</si>
  <si>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</si>
  <si>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</si>
  <si>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</si>
  <si>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</si>
  <si>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</si>
  <si>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</si>
  <si>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</si>
  <si>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</si>
  <si>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</si>
  <si>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</si>
  <si>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</si>
  <si>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</si>
  <si>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</si>
  <si>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</si>
  <si>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</si>
  <si>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</si>
  <si>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</si>
  <si>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</si>
  <si>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</si>
  <si>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</si>
  <si>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</si>
  <si>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</si>
  <si>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</si>
  <si>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</si>
  <si>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</si>
  <si>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</si>
  <si>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</si>
  <si>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</si>
  <si>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</si>
  <si>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</si>
  <si>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</si>
  <si>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</si>
  <si>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</si>
  <si>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</si>
  <si>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</si>
  <si>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</si>
  <si>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</si>
  <si>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</si>
  <si>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</si>
  <si>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</si>
  <si>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</si>
  <si>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</si>
  <si>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</si>
  <si>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</si>
  <si>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</si>
  <si>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</si>
  <si>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</si>
  <si>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</si>
  <si>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</si>
  <si>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</si>
  <si>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</si>
  <si>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</si>
  <si>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</si>
  <si>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</si>
  <si>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</si>
  <si>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</si>
  <si>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</si>
  <si>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</si>
  <si>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</si>
  <si>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</si>
  <si>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</si>
  <si>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</si>
  <si>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</si>
  <si>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</si>
  <si>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</si>
  <si>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</si>
  <si>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</si>
  <si>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</si>
  <si>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</si>
  <si>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</si>
  <si>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</si>
  <si>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</si>
  <si>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</si>
  <si>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</si>
  <si>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</si>
  <si>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</si>
  <si>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</si>
  <si>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</si>
  <si>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</si>
  <si>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</si>
  <si>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</si>
  <si>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</si>
  <si>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</si>
  <si>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</si>
  <si>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</si>
  <si>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</si>
  <si>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</si>
  <si>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</si>
  <si>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</si>
  <si>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</si>
  <si>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</si>
  <si>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</si>
  <si>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</si>
  <si>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</si>
  <si>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</si>
  <si>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</si>
  <si>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</si>
  <si>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</si>
  <si>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</si>
  <si>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</si>
  <si>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</si>
  <si>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</si>
  <si>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</si>
  <si>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</si>
  <si>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</si>
  <si>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</si>
  <si>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</si>
  <si>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</si>
  <si>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</si>
  <si>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</si>
  <si>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</si>
  <si>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</si>
  <si>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</si>
  <si>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</si>
  <si>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</si>
  <si>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</si>
  <si>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</si>
  <si>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</si>
  <si>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</si>
  <si>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</si>
  <si>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</si>
  <si>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</si>
  <si>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</si>
  <si>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</si>
  <si>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</si>
  <si>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</si>
  <si>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</si>
  <si>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</si>
  <si>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</si>
  <si>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</si>
  <si>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</si>
  <si>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</si>
  <si>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</si>
  <si>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</si>
  <si>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</si>
  <si>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</si>
  <si>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</si>
  <si>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</si>
  <si>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</si>
  <si>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</si>
  <si>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</si>
  <si>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</si>
  <si>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</si>
  <si>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</si>
  <si>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</si>
  <si>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</si>
  <si>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</si>
  <si>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</si>
  <si>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</si>
  <si>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</si>
  <si>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</si>
  <si>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</si>
  <si>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</si>
  <si>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</si>
  <si>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</si>
  <si>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</si>
  <si>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</si>
  <si>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</si>
  <si>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</si>
  <si>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</si>
  <si>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</si>
  <si>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</si>
  <si>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</si>
  <si>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</si>
  <si>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</si>
  <si>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</si>
  <si>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</si>
  <si>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</si>
  <si>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</si>
  <si>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Prix de reviens</t>
  </si>
  <si>
    <t>Total P.reviens</t>
  </si>
  <si>
    <t>Prx .Unitaire HT</t>
  </si>
  <si>
    <t>Total. HT</t>
  </si>
  <si>
    <t>Prix de revient (M.O. + F.O + FDF)</t>
  </si>
  <si>
    <t>Prix U. HT</t>
  </si>
  <si>
    <t xml:space="preserve">Total HT </t>
  </si>
  <si>
    <t>D00096</t>
  </si>
  <si>
    <t>Démonstration de conservation de la mise en page</t>
  </si>
  <si>
    <t>TOTALFIN</t>
  </si>
  <si>
    <t>Sous Total</t>
  </si>
  <si>
    <t>Chapitre de la Construction de Melle Ramsamy</t>
  </si>
  <si>
    <t>Chapitre Le Toit ou le moi ???</t>
  </si>
  <si>
    <t>Voilà vous payez tout, tout de suite et je construit en 2025</t>
  </si>
  <si>
    <t>instalation</t>
  </si>
  <si>
    <t>fondation</t>
  </si>
  <si>
    <t>D00097</t>
  </si>
  <si>
    <t>VIRASSAMY  EDDY</t>
  </si>
  <si>
    <t xml:space="preserve">97460  Saint Paul     </t>
  </si>
  <si>
    <t>superstructure</t>
  </si>
  <si>
    <t>sous total</t>
  </si>
  <si>
    <t>DALLE</t>
  </si>
  <si>
    <t>INSTALATION</t>
  </si>
  <si>
    <t>SOUS TOTAL</t>
  </si>
  <si>
    <t>D00098</t>
  </si>
</sst>
</file>

<file path=xl/styles.xml><?xml version="1.0" encoding="utf-8"?>
<styleSheet xmlns="http://schemas.openxmlformats.org/spreadsheetml/2006/main">
  <numFmts count="21">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s>
  <borders count="21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indexed="64"/>
      </right>
      <top/>
      <bottom style="thin">
        <color rgb="FF000000"/>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style="thin">
        <color indexed="64"/>
      </left>
      <right style="thin">
        <color auto="1"/>
      </right>
      <top style="thin">
        <color indexed="64"/>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390">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2"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4" xfId="4" applyFont="1" applyBorder="1" applyAlignment="1" applyProtection="1">
      <alignment horizontal="center"/>
    </xf>
    <xf numFmtId="0" fontId="15" fillId="0" borderId="164" xfId="4" applyFont="1" applyBorder="1" applyProtection="1"/>
    <xf numFmtId="0" fontId="15" fillId="0" borderId="173" xfId="4" applyFont="1" applyBorder="1" applyAlignment="1" applyProtection="1">
      <alignment horizontal="center" vertical="center"/>
    </xf>
    <xf numFmtId="0" fontId="15" fillId="0" borderId="174" xfId="4" applyFont="1" applyBorder="1" applyAlignment="1" applyProtection="1">
      <alignment horizontal="center" vertical="center"/>
    </xf>
    <xf numFmtId="0" fontId="15" fillId="0" borderId="171"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2"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1"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1"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5"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6" xfId="4" applyFont="1" applyFill="1" applyBorder="1" applyAlignment="1" applyProtection="1"/>
    <xf numFmtId="172" fontId="17" fillId="0" borderId="166" xfId="0" applyNumberFormat="1" applyFont="1" applyFill="1" applyBorder="1" applyAlignment="1">
      <alignment horizontal="center"/>
    </xf>
    <xf numFmtId="165" fontId="15" fillId="0" borderId="179" xfId="2" applyNumberFormat="1" applyFont="1" applyFill="1" applyBorder="1" applyAlignment="1">
      <alignment horizontal="center"/>
    </xf>
    <xf numFmtId="0" fontId="17" fillId="0" borderId="0" xfId="0" applyFont="1" applyFill="1" applyBorder="1" applyAlignment="1">
      <alignment vertical="center"/>
    </xf>
    <xf numFmtId="173" fontId="17" fillId="0" borderId="179" xfId="0" applyNumberFormat="1" applyFont="1" applyFill="1" applyBorder="1" applyAlignment="1">
      <alignment horizontal="center"/>
    </xf>
    <xf numFmtId="173" fontId="15" fillId="0" borderId="179" xfId="2" applyNumberFormat="1" applyFont="1" applyFill="1" applyBorder="1" applyAlignment="1">
      <alignment horizontal="center"/>
    </xf>
    <xf numFmtId="0" fontId="15" fillId="0" borderId="179" xfId="0" applyFont="1" applyFill="1" applyBorder="1" applyAlignment="1">
      <alignment horizontal="center"/>
    </xf>
    <xf numFmtId="0" fontId="15" fillId="0" borderId="179"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9" xfId="0" applyFont="1" applyFill="1" applyBorder="1" applyAlignment="1">
      <alignment vertical="top" wrapText="1"/>
    </xf>
    <xf numFmtId="0" fontId="17" fillId="0" borderId="179"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9" xfId="0" applyNumberFormat="1" applyFont="1" applyFill="1" applyBorder="1" applyAlignment="1">
      <alignment horizontal="center" vertical="center"/>
    </xf>
    <xf numFmtId="0" fontId="61" fillId="16" borderId="182" xfId="0" applyFont="1" applyFill="1" applyBorder="1"/>
    <xf numFmtId="0" fontId="61" fillId="16" borderId="183" xfId="0" applyFont="1" applyFill="1" applyBorder="1"/>
    <xf numFmtId="0" fontId="61" fillId="0" borderId="0" xfId="0" applyFont="1" applyFill="1"/>
    <xf numFmtId="2" fontId="62" fillId="0" borderId="182" xfId="0" applyNumberFormat="1" applyFont="1" applyFill="1" applyBorder="1"/>
    <xf numFmtId="0" fontId="62" fillId="0" borderId="183" xfId="0" applyFont="1" applyFill="1" applyBorder="1"/>
    <xf numFmtId="0" fontId="62" fillId="0" borderId="183" xfId="0" applyNumberFormat="1" applyFont="1" applyFill="1" applyBorder="1"/>
    <xf numFmtId="14" fontId="62" fillId="0" borderId="183" xfId="0" applyNumberFormat="1" applyFont="1" applyFill="1" applyBorder="1"/>
    <xf numFmtId="0" fontId="62" fillId="0" borderId="0" xfId="0" applyFont="1" applyFill="1"/>
    <xf numFmtId="0" fontId="62" fillId="0" borderId="182" xfId="0" applyFont="1" applyFill="1" applyBorder="1"/>
    <xf numFmtId="3" fontId="62" fillId="0" borderId="183" xfId="0" applyNumberFormat="1" applyFont="1" applyFill="1" applyBorder="1"/>
    <xf numFmtId="0" fontId="62" fillId="0" borderId="180" xfId="0" applyFont="1" applyFill="1" applyBorder="1"/>
    <xf numFmtId="0" fontId="62" fillId="0" borderId="181" xfId="0" applyFont="1" applyFill="1" applyBorder="1"/>
    <xf numFmtId="0" fontId="62" fillId="0" borderId="181" xfId="0" applyNumberFormat="1" applyFont="1" applyFill="1" applyBorder="1"/>
    <xf numFmtId="3" fontId="62" fillId="0" borderId="181"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2" xfId="0" applyFont="1" applyFill="1" applyBorder="1"/>
    <xf numFmtId="0" fontId="15" fillId="8" borderId="183" xfId="0" applyFont="1" applyFill="1" applyBorder="1"/>
    <xf numFmtId="0" fontId="17" fillId="0" borderId="182" xfId="0" applyFont="1" applyFill="1" applyBorder="1"/>
    <xf numFmtId="2" fontId="17" fillId="0" borderId="182"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0" fontId="63" fillId="18" borderId="170" xfId="0" applyNumberFormat="1" applyFont="1" applyFill="1" applyBorder="1" applyAlignment="1" applyProtection="1">
      <alignment horizontal="center" vertical="center"/>
    </xf>
    <xf numFmtId="14" fontId="62" fillId="0" borderId="184" xfId="0" applyNumberFormat="1" applyFont="1" applyFill="1" applyBorder="1"/>
    <xf numFmtId="14" fontId="62" fillId="0" borderId="185"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2" xfId="0" applyFont="1" applyFill="1" applyBorder="1"/>
    <xf numFmtId="0" fontId="61" fillId="8" borderId="183"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2" xfId="0" applyFont="1" applyFill="1" applyBorder="1"/>
    <xf numFmtId="173" fontId="62" fillId="19" borderId="186" xfId="0" applyNumberFormat="1" applyFont="1" applyFill="1" applyBorder="1"/>
    <xf numFmtId="0" fontId="18" fillId="19" borderId="186" xfId="0" applyFont="1" applyFill="1" applyBorder="1"/>
    <xf numFmtId="173" fontId="62" fillId="19" borderId="0" xfId="0" applyNumberFormat="1" applyFont="1" applyFill="1" applyBorder="1"/>
    <xf numFmtId="0" fontId="61" fillId="16" borderId="183" xfId="0" applyFont="1" applyFill="1" applyBorder="1" applyAlignment="1">
      <alignment horizontal="left"/>
    </xf>
    <xf numFmtId="0" fontId="62" fillId="0" borderId="183" xfId="0" applyFont="1" applyFill="1" applyBorder="1" applyAlignment="1">
      <alignment horizontal="left"/>
    </xf>
    <xf numFmtId="0" fontId="15" fillId="0" borderId="179"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8" xfId="0" applyFont="1" applyFill="1" applyBorder="1" applyAlignment="1">
      <alignment horizontal="center"/>
    </xf>
    <xf numFmtId="0" fontId="15" fillId="0" borderId="188"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9" xfId="3" applyNumberFormat="1" applyFont="1" applyFill="1" applyBorder="1" applyAlignment="1">
      <alignment horizontal="center"/>
    </xf>
    <xf numFmtId="0" fontId="15" fillId="0" borderId="179" xfId="0" applyFont="1" applyFill="1" applyBorder="1" applyAlignment="1">
      <alignment horizontal="center" vertical="center"/>
    </xf>
    <xf numFmtId="173" fontId="17" fillId="4" borderId="189" xfId="3" applyNumberFormat="1" applyFont="1" applyFill="1" applyBorder="1" applyAlignment="1">
      <alignment horizontal="center"/>
    </xf>
    <xf numFmtId="173" fontId="17" fillId="0" borderId="189" xfId="3" applyNumberFormat="1" applyFont="1" applyFill="1" applyBorder="1" applyAlignment="1">
      <alignment horizontal="center"/>
    </xf>
    <xf numFmtId="173" fontId="17" fillId="0" borderId="188" xfId="3" applyNumberFormat="1" applyFont="1" applyFill="1" applyBorder="1" applyAlignment="1">
      <alignment horizontal="center"/>
    </xf>
    <xf numFmtId="173" fontId="15" fillId="0" borderId="188" xfId="2" applyNumberFormat="1" applyFont="1" applyFill="1" applyBorder="1" applyAlignment="1">
      <alignment horizontal="center"/>
    </xf>
    <xf numFmtId="2" fontId="15" fillId="0" borderId="188" xfId="0" applyNumberFormat="1" applyFont="1" applyFill="1" applyBorder="1" applyAlignment="1">
      <alignment horizontal="center"/>
    </xf>
    <xf numFmtId="2" fontId="15" fillId="0" borderId="188" xfId="0" applyNumberFormat="1" applyFont="1" applyFill="1" applyBorder="1" applyAlignment="1">
      <alignment horizontal="center" vertical="center"/>
    </xf>
    <xf numFmtId="0" fontId="15" fillId="0" borderId="188" xfId="0" applyFont="1" applyFill="1" applyBorder="1" applyAlignment="1">
      <alignment horizontal="center" vertical="center"/>
    </xf>
    <xf numFmtId="0" fontId="15" fillId="0" borderId="188" xfId="0" applyFont="1" applyFill="1" applyBorder="1" applyAlignment="1">
      <alignment vertical="top" wrapText="1"/>
    </xf>
    <xf numFmtId="172" fontId="17" fillId="0" borderId="190"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9" xfId="0" applyFont="1" applyFill="1" applyBorder="1" applyAlignment="1">
      <alignment horizontal="center" vertical="center"/>
    </xf>
    <xf numFmtId="165" fontId="15" fillId="0" borderId="188" xfId="2" applyNumberFormat="1" applyFont="1" applyFill="1" applyBorder="1" applyAlignment="1">
      <alignment horizontal="center"/>
    </xf>
    <xf numFmtId="167" fontId="17" fillId="0" borderId="188" xfId="0" applyNumberFormat="1" applyFont="1" applyFill="1" applyBorder="1" applyAlignment="1">
      <alignment horizontal="center"/>
    </xf>
    <xf numFmtId="2" fontId="17" fillId="0" borderId="188" xfId="0" applyNumberFormat="1" applyFont="1" applyFill="1" applyBorder="1" applyAlignment="1">
      <alignment horizontal="center" vertical="center"/>
    </xf>
    <xf numFmtId="0" fontId="17" fillId="0" borderId="188" xfId="0" applyFont="1" applyFill="1" applyBorder="1" applyAlignment="1">
      <alignment horizontal="center"/>
    </xf>
    <xf numFmtId="173" fontId="17" fillId="0" borderId="188" xfId="0" applyNumberFormat="1" applyFont="1" applyFill="1" applyBorder="1" applyAlignment="1">
      <alignment horizontal="center"/>
    </xf>
    <xf numFmtId="0" fontId="17" fillId="0" borderId="188" xfId="0" applyFont="1" applyFill="1" applyBorder="1" applyAlignment="1">
      <alignment horizontal="center" vertical="center"/>
    </xf>
    <xf numFmtId="0" fontId="17" fillId="0" borderId="188" xfId="0" applyFont="1" applyFill="1" applyBorder="1" applyAlignment="1">
      <alignment vertical="top" wrapText="1"/>
    </xf>
    <xf numFmtId="0" fontId="17" fillId="0" borderId="190" xfId="0" applyFont="1" applyFill="1" applyBorder="1" applyAlignment="1">
      <alignment horizontal="center"/>
    </xf>
    <xf numFmtId="173" fontId="17" fillId="4" borderId="189" xfId="3" applyNumberFormat="1" applyFont="1" applyFill="1" applyBorder="1" applyAlignment="1">
      <alignment horizontal="center" vertical="center"/>
    </xf>
    <xf numFmtId="173" fontId="17" fillId="0" borderId="189"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65" fontId="15" fillId="0" borderId="188" xfId="2" applyNumberFormat="1" applyFont="1" applyFill="1" applyBorder="1" applyAlignment="1">
      <alignment horizontal="center" vertical="center"/>
    </xf>
    <xf numFmtId="173" fontId="15" fillId="0" borderId="188" xfId="2" applyNumberFormat="1" applyFont="1" applyFill="1" applyBorder="1" applyAlignment="1">
      <alignment horizontal="center" vertical="center"/>
    </xf>
    <xf numFmtId="167" fontId="17" fillId="0" borderId="188" xfId="0" applyNumberFormat="1" applyFont="1" applyFill="1" applyBorder="1" applyAlignment="1">
      <alignment horizontal="center" vertical="center"/>
    </xf>
    <xf numFmtId="173" fontId="17" fillId="0" borderId="188" xfId="0" applyNumberFormat="1" applyFont="1" applyFill="1" applyBorder="1" applyAlignment="1">
      <alignment horizontal="center" vertical="center"/>
    </xf>
    <xf numFmtId="172" fontId="17" fillId="0" borderId="190" xfId="0" applyNumberFormat="1" applyFont="1" applyFill="1" applyBorder="1" applyAlignment="1">
      <alignment horizontal="center" vertical="center"/>
    </xf>
    <xf numFmtId="167" fontId="15" fillId="0" borderId="188"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9" xfId="3" applyNumberFormat="1" applyFont="1" applyFill="1" applyBorder="1"/>
    <xf numFmtId="2" fontId="15" fillId="0" borderId="179" xfId="0" applyNumberFormat="1" applyFont="1" applyFill="1" applyBorder="1" applyAlignment="1">
      <alignment horizontal="center" vertical="center"/>
    </xf>
    <xf numFmtId="173" fontId="17" fillId="4" borderId="189" xfId="3" applyNumberFormat="1" applyFont="1" applyFill="1" applyBorder="1"/>
    <xf numFmtId="173" fontId="17" fillId="0" borderId="189" xfId="3" applyNumberFormat="1" applyFont="1" applyFill="1" applyBorder="1"/>
    <xf numFmtId="173" fontId="17" fillId="0" borderId="188" xfId="3" applyNumberFormat="1" applyFont="1" applyFill="1" applyBorder="1"/>
    <xf numFmtId="172" fontId="17" fillId="0" borderId="190"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7"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6"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8"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6" xfId="0" applyNumberFormat="1" applyFont="1" applyFill="1" applyBorder="1" applyAlignment="1">
      <alignment horizontal="right" vertical="center"/>
    </xf>
    <xf numFmtId="0" fontId="65" fillId="2" borderId="193" xfId="0" applyNumberFormat="1" applyFont="1" applyFill="1" applyBorder="1" applyAlignment="1" applyProtection="1">
      <alignment horizontal="center"/>
    </xf>
    <xf numFmtId="0" fontId="65" fillId="2" borderId="193"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9" xfId="0" applyNumberFormat="1" applyFont="1" applyFill="1" applyBorder="1" applyAlignment="1" applyProtection="1"/>
    <xf numFmtId="0" fontId="14" fillId="0" borderId="0" xfId="0" applyFont="1" applyAlignment="1">
      <alignment vertical="top"/>
    </xf>
    <xf numFmtId="0" fontId="12" fillId="4" borderId="210" xfId="0" applyFont="1" applyFill="1" applyBorder="1" applyAlignment="1" applyProtection="1">
      <alignment horizontal="center" vertical="center"/>
    </xf>
    <xf numFmtId="3" fontId="12" fillId="4" borderId="210" xfId="0" applyNumberFormat="1" applyFont="1" applyFill="1" applyBorder="1" applyAlignment="1" applyProtection="1">
      <alignment horizontal="center" vertical="center" wrapText="1"/>
    </xf>
    <xf numFmtId="0" fontId="12" fillId="4" borderId="214" xfId="0" applyFont="1" applyFill="1" applyBorder="1" applyAlignment="1" applyProtection="1">
      <alignment vertical="center"/>
    </xf>
    <xf numFmtId="3" fontId="12" fillId="4" borderId="214"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2" fillId="5" borderId="0" xfId="0" applyNumberFormat="1" applyFont="1" applyFill="1" applyBorder="1" applyAlignment="1">
      <alignment horizontal="left"/>
    </xf>
    <xf numFmtId="0" fontId="85" fillId="5" borderId="0" xfId="0" applyFont="1" applyFill="1" applyBorder="1" applyAlignment="1">
      <alignment horizontal="left"/>
    </xf>
    <xf numFmtId="0" fontId="83" fillId="5" borderId="0" xfId="0" applyFont="1" applyFill="1" applyBorder="1" applyAlignment="1">
      <alignment vertical="top" wrapText="1"/>
    </xf>
    <xf numFmtId="0" fontId="87" fillId="5" borderId="0" xfId="0" applyNumberFormat="1" applyFont="1" applyFill="1" applyBorder="1" applyAlignment="1">
      <alignment horizontal="left"/>
    </xf>
    <xf numFmtId="0" fontId="88" fillId="5" borderId="0" xfId="0" applyFont="1" applyFill="1" applyBorder="1" applyAlignment="1">
      <alignment horizontal="left"/>
    </xf>
    <xf numFmtId="0" fontId="2" fillId="5" borderId="0" xfId="4" applyFont="1" applyFill="1" applyBorder="1" applyAlignment="1" applyProtection="1">
      <alignment vertical="center" wrapText="1"/>
    </xf>
    <xf numFmtId="3" fontId="2" fillId="5" borderId="0" xfId="0" applyNumberFormat="1" applyFont="1" applyFill="1" applyBorder="1" applyAlignment="1">
      <alignment horizontal="left"/>
    </xf>
    <xf numFmtId="0" fontId="89" fillId="5" borderId="0" xfId="0" applyFont="1" applyFill="1" applyBorder="1" applyAlignment="1">
      <alignment wrapText="1"/>
    </xf>
    <xf numFmtId="176" fontId="92" fillId="4" borderId="0" xfId="0" applyNumberFormat="1" applyFont="1" applyFill="1" applyBorder="1" applyAlignment="1"/>
    <xf numFmtId="176" fontId="92" fillId="4" borderId="0" xfId="0" applyNumberFormat="1" applyFont="1" applyFill="1" applyBorder="1" applyAlignment="1">
      <alignment horizontal="right"/>
    </xf>
    <xf numFmtId="179" fontId="14" fillId="5" borderId="165" xfId="0" applyNumberFormat="1" applyFont="1" applyFill="1" applyBorder="1" applyAlignment="1">
      <alignment horizontal="right"/>
    </xf>
    <xf numFmtId="179" fontId="14" fillId="5" borderId="165" xfId="0" applyNumberFormat="1" applyFont="1" applyFill="1" applyBorder="1" applyAlignment="1"/>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6" xfId="0" applyNumberFormat="1" applyFont="1" applyFill="1" applyBorder="1" applyAlignment="1" applyProtection="1">
      <alignment wrapText="1"/>
    </xf>
    <xf numFmtId="0" fontId="65" fillId="2" borderId="216" xfId="0" applyNumberFormat="1" applyFont="1" applyFill="1" applyBorder="1" applyAlignment="1" applyProtection="1">
      <alignment horizontal="center"/>
    </xf>
    <xf numFmtId="0" fontId="12" fillId="2" borderId="216"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5" xfId="0" applyNumberFormat="1" applyFont="1" applyFill="1" applyBorder="1" applyAlignment="1" applyProtection="1">
      <alignment horizontal="left" vertical="center"/>
    </xf>
    <xf numFmtId="2" fontId="12" fillId="4" borderId="211" xfId="0" applyNumberFormat="1" applyFont="1" applyFill="1" applyBorder="1" applyAlignment="1" applyProtection="1">
      <alignment horizontal="left" vertical="center"/>
    </xf>
    <xf numFmtId="2" fontId="14" fillId="5" borderId="208" xfId="0" applyNumberFormat="1" applyFont="1" applyFill="1" applyBorder="1" applyAlignment="1">
      <alignment horizontal="left" vertical="center"/>
    </xf>
    <xf numFmtId="2" fontId="65" fillId="2" borderId="204" xfId="0" applyNumberFormat="1" applyFont="1" applyFill="1" applyBorder="1" applyAlignment="1" applyProtection="1">
      <alignment horizontal="left" vertical="center"/>
    </xf>
    <xf numFmtId="2" fontId="65" fillId="2" borderId="199"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6"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0" fontId="14" fillId="5" borderId="0" xfId="0" applyFont="1" applyFill="1" applyAlignment="1">
      <alignment vertical="top"/>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12" fillId="4" borderId="170" xfId="0" applyNumberFormat="1" applyFont="1" applyFill="1" applyBorder="1" applyAlignment="1" applyProtection="1">
      <alignment horizontal="right" vertical="center"/>
    </xf>
    <xf numFmtId="173" fontId="67" fillId="0" borderId="83" xfId="0" applyNumberFormat="1" applyFont="1" applyFill="1" applyBorder="1" applyAlignment="1">
      <alignment horizontal="right"/>
    </xf>
    <xf numFmtId="173" fontId="67" fillId="0" borderId="200" xfId="0" applyNumberFormat="1" applyFont="1" applyFill="1" applyBorder="1" applyAlignment="1">
      <alignment horizontal="right"/>
    </xf>
    <xf numFmtId="173" fontId="16" fillId="20" borderId="195"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12" fillId="4" borderId="187" xfId="0" applyFont="1" applyFill="1" applyBorder="1" applyAlignment="1" applyProtection="1">
      <alignment horizontal="right" vertical="center"/>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2" xfId="0" applyNumberFormat="1" applyFont="1" applyFill="1" applyBorder="1" applyAlignment="1" applyProtection="1">
      <alignment horizontal="right"/>
    </xf>
    <xf numFmtId="0" fontId="72" fillId="20" borderId="194" xfId="0" applyFont="1" applyFill="1" applyBorder="1" applyAlignment="1">
      <alignment horizontal="right"/>
    </xf>
    <xf numFmtId="0" fontId="14" fillId="6" borderId="193"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0"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176" fontId="91" fillId="4" borderId="0" xfId="0" applyNumberFormat="1" applyFont="1" applyFill="1" applyBorder="1" applyAlignment="1">
      <alignment horizontal="right"/>
    </xf>
    <xf numFmtId="2" fontId="83" fillId="0" borderId="0" xfId="0" applyNumberFormat="1" applyFont="1" applyFill="1" applyBorder="1" applyAlignment="1">
      <alignment horizontal="right"/>
    </xf>
    <xf numFmtId="2" fontId="65" fillId="5" borderId="0" xfId="0" applyNumberFormat="1" applyFont="1" applyFill="1" applyBorder="1" applyAlignment="1">
      <alignment horizontal="right"/>
    </xf>
    <xf numFmtId="2" fontId="65" fillId="0" borderId="0" xfId="0" applyNumberFormat="1" applyFont="1" applyFill="1" applyBorder="1" applyAlignment="1">
      <alignment horizontal="right"/>
    </xf>
    <xf numFmtId="2" fontId="12" fillId="4" borderId="214" xfId="0" applyNumberFormat="1" applyFont="1" applyFill="1" applyBorder="1" applyAlignment="1" applyProtection="1">
      <alignment horizontal="right" vertical="center"/>
    </xf>
    <xf numFmtId="2" fontId="12" fillId="4" borderId="210" xfId="0" applyNumberFormat="1" applyFont="1" applyFill="1" applyBorder="1" applyAlignment="1" applyProtection="1">
      <alignment horizontal="right" vertical="center"/>
    </xf>
    <xf numFmtId="2" fontId="73" fillId="0" borderId="94" xfId="0" applyNumberFormat="1" applyFont="1" applyFill="1" applyBorder="1" applyAlignment="1" applyProtection="1">
      <alignment horizontal="right" vertical="center"/>
    </xf>
    <xf numFmtId="0" fontId="65" fillId="0" borderId="164" xfId="0" applyFont="1" applyFill="1" applyBorder="1" applyAlignment="1">
      <alignment horizontal="right" vertical="center"/>
    </xf>
    <xf numFmtId="0" fontId="65" fillId="0" borderId="15" xfId="0" applyFont="1" applyFill="1" applyBorder="1" applyAlignment="1">
      <alignment horizontal="right" vertical="center"/>
    </xf>
    <xf numFmtId="0" fontId="65" fillId="0" borderId="0" xfId="0" applyFont="1" applyFill="1" applyBorder="1" applyAlignment="1">
      <alignment horizontal="right" vertical="center"/>
    </xf>
    <xf numFmtId="0" fontId="12" fillId="0" borderId="205" xfId="0" applyNumberFormat="1" applyFont="1" applyFill="1" applyBorder="1" applyAlignment="1" applyProtection="1">
      <alignment horizontal="right"/>
    </xf>
    <xf numFmtId="2" fontId="65" fillId="0" borderId="203" xfId="0" applyNumberFormat="1" applyFont="1" applyFill="1" applyBorder="1" applyAlignment="1" applyProtection="1">
      <alignment horizontal="right"/>
    </xf>
    <xf numFmtId="0" fontId="72" fillId="20" borderId="197" xfId="0" applyFont="1" applyFill="1" applyBorder="1" applyAlignment="1">
      <alignment horizontal="right"/>
    </xf>
    <xf numFmtId="0" fontId="14" fillId="6" borderId="66" xfId="0" applyFont="1" applyFill="1" applyBorder="1" applyAlignment="1">
      <alignment horizontal="right"/>
    </xf>
    <xf numFmtId="0" fontId="14" fillId="5" borderId="72" xfId="0" applyFont="1" applyFill="1" applyBorder="1" applyAlignment="1">
      <alignment horizontal="right"/>
    </xf>
    <xf numFmtId="0" fontId="14" fillId="5" borderId="75" xfId="0" applyFont="1" applyFill="1" applyBorder="1" applyAlignment="1">
      <alignment horizontal="right"/>
    </xf>
    <xf numFmtId="0" fontId="14" fillId="5" borderId="78" xfId="0" applyFont="1" applyFill="1" applyBorder="1" applyAlignment="1">
      <alignment horizontal="right"/>
    </xf>
    <xf numFmtId="2" fontId="65" fillId="5" borderId="0" xfId="0" applyNumberFormat="1" applyFont="1" applyFill="1" applyBorder="1" applyAlignment="1" applyProtection="1">
      <alignment horizontal="right"/>
    </xf>
    <xf numFmtId="2" fontId="69" fillId="5" borderId="0" xfId="0" applyNumberFormat="1" applyFont="1" applyFill="1" applyBorder="1" applyAlignment="1" applyProtection="1">
      <alignment horizontal="right"/>
    </xf>
    <xf numFmtId="0" fontId="65" fillId="5" borderId="0" xfId="0" applyNumberFormat="1" applyFont="1" applyFill="1" applyAlignment="1">
      <alignment horizontal="right"/>
    </xf>
    <xf numFmtId="0" fontId="66" fillId="5" borderId="0" xfId="0" applyNumberFormat="1" applyFont="1" applyFill="1" applyAlignment="1">
      <alignment horizontal="right"/>
    </xf>
    <xf numFmtId="2" fontId="65" fillId="5" borderId="0" xfId="0" applyNumberFormat="1" applyFont="1" applyFill="1" applyAlignment="1">
      <alignment horizontal="right"/>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6"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0" fontId="25" fillId="0" borderId="0" xfId="4" applyFont="1" applyFill="1" applyBorder="1" applyAlignment="1" applyProtection="1">
      <alignment horizontal="right"/>
    </xf>
    <xf numFmtId="0" fontId="59" fillId="0" borderId="0" xfId="4" applyFont="1" applyFill="1" applyBorder="1" applyAlignment="1" applyProtection="1">
      <alignment horizontal="right"/>
    </xf>
    <xf numFmtId="0" fontId="15" fillId="0" borderId="0" xfId="4" applyFont="1" applyFill="1" applyBorder="1" applyAlignment="1" applyProtection="1">
      <alignment horizontal="right"/>
    </xf>
    <xf numFmtId="0" fontId="15" fillId="0" borderId="0" xfId="4" applyFont="1" applyFill="1" applyBorder="1" applyAlignment="1" applyProtection="1">
      <alignment horizontal="right" vertical="top"/>
    </xf>
    <xf numFmtId="2" fontId="65" fillId="0" borderId="0" xfId="0" applyNumberFormat="1" applyFont="1" applyFill="1" applyAlignment="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12" fillId="4" borderId="187" xfId="0" applyNumberFormat="1" applyFont="1" applyFill="1" applyBorder="1" applyAlignment="1" applyProtection="1">
      <alignment horizontal="right" vertical="center" wrapText="1"/>
    </xf>
    <xf numFmtId="173" fontId="12" fillId="4" borderId="187" xfId="0" applyNumberFormat="1" applyFont="1" applyFill="1" applyBorder="1" applyAlignment="1" applyProtection="1">
      <alignment horizontal="right" vertical="center"/>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7"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2"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72" fillId="20" borderId="194" xfId="0" applyNumberFormat="1" applyFont="1" applyFill="1" applyBorder="1" applyAlignment="1">
      <alignment horizontal="right"/>
    </xf>
    <xf numFmtId="173" fontId="72" fillId="20" borderId="196" xfId="0" applyNumberFormat="1" applyFont="1" applyFill="1" applyBorder="1" applyAlignment="1">
      <alignment horizontal="right"/>
    </xf>
    <xf numFmtId="173" fontId="14" fillId="6" borderId="193"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6"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4" xfId="0" applyNumberFormat="1" applyFont="1" applyFill="1" applyBorder="1" applyAlignment="1">
      <alignment horizontal="right"/>
    </xf>
    <xf numFmtId="173" fontId="14" fillId="5" borderId="192"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1" xfId="0" applyNumberFormat="1" applyFont="1" applyFill="1" applyBorder="1" applyAlignment="1">
      <alignment horizontal="right"/>
    </xf>
    <xf numFmtId="2" fontId="12" fillId="5" borderId="217" xfId="0" applyNumberFormat="1" applyFont="1" applyFill="1" applyBorder="1" applyAlignment="1" applyProtection="1">
      <alignment horizontal="left" vertical="center"/>
    </xf>
    <xf numFmtId="3" fontId="12" fillId="5" borderId="217" xfId="0" applyNumberFormat="1" applyFont="1" applyFill="1" applyBorder="1" applyAlignment="1" applyProtection="1">
      <alignment horizontal="center" vertical="center" wrapText="1"/>
    </xf>
    <xf numFmtId="0" fontId="12" fillId="5" borderId="217" xfId="0" applyFont="1" applyFill="1" applyBorder="1" applyAlignment="1" applyProtection="1">
      <alignment horizontal="center" vertical="center"/>
    </xf>
    <xf numFmtId="2" fontId="12" fillId="5" borderId="217" xfId="0" applyNumberFormat="1" applyFont="1" applyFill="1" applyBorder="1" applyAlignment="1" applyProtection="1">
      <alignment horizontal="right" vertical="center"/>
    </xf>
    <xf numFmtId="173" fontId="12" fillId="5" borderId="217" xfId="0" applyNumberFormat="1" applyFont="1" applyFill="1" applyBorder="1" applyAlignment="1" applyProtection="1">
      <alignment horizontal="right" vertical="center"/>
    </xf>
    <xf numFmtId="0" fontId="12" fillId="5" borderId="217" xfId="0" applyFont="1" applyFill="1" applyBorder="1" applyAlignment="1" applyProtection="1">
      <alignment horizontal="right" vertical="center"/>
    </xf>
    <xf numFmtId="173" fontId="12" fillId="5" borderId="217" xfId="0" applyNumberFormat="1" applyFont="1" applyFill="1" applyBorder="1" applyAlignment="1" applyProtection="1">
      <alignment horizontal="right" vertical="center" wrapText="1"/>
    </xf>
    <xf numFmtId="0" fontId="20" fillId="3" borderId="0" xfId="0" applyFont="1" applyFill="1" applyAlignment="1">
      <alignment horizontal="center"/>
    </xf>
    <xf numFmtId="0" fontId="17" fillId="0" borderId="0" xfId="0" applyFont="1" applyAlignment="1">
      <alignment horizontal="center"/>
    </xf>
    <xf numFmtId="0" fontId="64" fillId="18" borderId="172"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168" xfId="0" applyNumberFormat="1" applyFont="1" applyFill="1" applyBorder="1" applyAlignment="1" applyProtection="1">
      <alignment horizontal="center" vertical="top"/>
    </xf>
    <xf numFmtId="0" fontId="63" fillId="18" borderId="177" xfId="0" applyNumberFormat="1" applyFont="1" applyFill="1" applyBorder="1" applyAlignment="1" applyProtection="1">
      <alignment horizontal="center" vertical="center"/>
    </xf>
    <xf numFmtId="0" fontId="63" fillId="18" borderId="178"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9" xfId="0" applyFont="1" applyFill="1" applyBorder="1" applyAlignment="1" applyProtection="1">
      <alignment horizontal="center" vertical="top"/>
    </xf>
    <xf numFmtId="0" fontId="25" fillId="0" borderId="176" xfId="0" applyFont="1" applyFill="1" applyBorder="1" applyAlignment="1" applyProtection="1">
      <alignment horizontal="center" vertical="top"/>
    </xf>
    <xf numFmtId="0" fontId="25" fillId="0" borderId="19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3" xfId="0" applyFont="1" applyFill="1" applyBorder="1" applyAlignment="1" applyProtection="1">
      <alignment horizontal="center" vertical="top"/>
    </xf>
    <xf numFmtId="0" fontId="12" fillId="4" borderId="212" xfId="0" applyFont="1" applyFill="1" applyBorder="1" applyAlignment="1" applyProtection="1">
      <alignment horizontal="center" vertical="top"/>
    </xf>
    <xf numFmtId="0" fontId="12" fillId="4" borderId="177"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2"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47" xfId="0" applyFont="1" applyFill="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2" xfId="0" applyNumberFormat="1" applyFont="1" applyFill="1" applyBorder="1" applyAlignment="1">
      <alignment horizont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36" xfId="0" applyFont="1" applyFill="1" applyBorder="1" applyAlignment="1">
      <alignment horizontal="left"/>
    </xf>
    <xf numFmtId="0" fontId="25" fillId="0" borderId="20" xfId="0" applyFont="1" applyFill="1" applyBorder="1" applyAlignment="1">
      <alignment horizontal="left"/>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xf numFmtId="3" fontId="62" fillId="0" borderId="0" xfId="0" applyNumberFormat="1" applyFont="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bgColor rgb="FFFFFFCC"/>
        </patternFill>
      </fill>
    </dxf>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numFmt numFmtId="2" formatCode="0.00"/>
      <alignment horizontal="center" vertical="center" textRotation="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alignment horizontal="general" vertical="top" textRotation="0"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numFmt numFmtId="2" formatCode="0.00"/>
      <alignment horizontal="center" vertical="center" textRotation="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alignment horizontal="general" vertical="top" textRotation="0"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numFmt numFmtId="173" formatCode="#,##0.00\ &quot;€&quot;"/>
    </dxf>
    <dxf>
      <numFmt numFmtId="2" formatCode="0.00"/>
      <alignment horizontal="center" vertical="center" textRotation="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alignment horizontal="general" vertical="top" textRotation="0"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numFmt numFmtId="2" formatCode="0.00"/>
      <alignment horizontal="center" vertical="center" textRotation="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alignment horizontal="general" vertical="top" textRotation="0"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inden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relativeIndent="255"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xmlns=""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xmlns=""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xmlns=""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xmlns=""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xmlns=""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xmlns=""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oneCellAnchor>
  <xdr:twoCellAnchor editAs="oneCell">
    <xdr:from>
      <xdr:col>2</xdr:col>
      <xdr:colOff>2233084</xdr:colOff>
      <xdr:row>46</xdr:row>
      <xdr:rowOff>31749</xdr:rowOff>
    </xdr:from>
    <xdr:to>
      <xdr:col>4</xdr:col>
      <xdr:colOff>341774</xdr:colOff>
      <xdr:row>50</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xmlns=""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xmlns=""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xmlns=""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xmlns=""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xmlns=""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466725</xdr:colOff>
      <xdr:row>4</xdr:row>
      <xdr:rowOff>76200</xdr:rowOff>
    </xdr:from>
    <xdr:to>
      <xdr:col>11</xdr:col>
      <xdr:colOff>76200</xdr:colOff>
      <xdr:row>26</xdr:row>
      <xdr:rowOff>152400</xdr:rowOff>
    </xdr:to>
    <xdr:sp macro="" textlink="">
      <xdr:nvSpPr>
        <xdr:cNvPr id="2" name="ZoneTexte 1"/>
        <xdr:cNvSpPr txBox="1"/>
      </xdr:nvSpPr>
      <xdr:spPr>
        <a:xfrm>
          <a:off x="4276725" y="838200"/>
          <a:ext cx="41814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rgbClr val="0070C0"/>
              </a:solidFill>
              <a:effectLst/>
              <a:latin typeface="+mn-lt"/>
              <a:ea typeface="+mn-ea"/>
              <a:cs typeface="+mn-cs"/>
            </a:rPr>
            <a:t>Bonjour Pat,</a:t>
          </a:r>
          <a:endParaRPr lang="fr-FR" sz="1400">
            <a:solidFill>
              <a:srgbClr val="0070C0"/>
            </a:solidFill>
            <a:effectLst/>
          </a:endParaRPr>
        </a:p>
        <a:p>
          <a:r>
            <a:rPr lang="fr-FR" sz="1400" baseline="0">
              <a:solidFill>
                <a:srgbClr val="0070C0"/>
              </a:solidFill>
              <a:effectLst/>
              <a:latin typeface="+mn-lt"/>
              <a:ea typeface="+mn-ea"/>
              <a:cs typeface="+mn-cs"/>
            </a:rPr>
            <a:t>Tu vas être Triste, Tab_Devis, y'a plus poubelle!!!!</a:t>
          </a:r>
          <a:endParaRPr lang="fr-FR" sz="1400">
            <a:solidFill>
              <a:srgbClr val="0070C0"/>
            </a:solidFill>
            <a:effectLst/>
          </a:endParaRPr>
        </a:p>
        <a:p>
          <a:r>
            <a:rPr lang="fr-FR" sz="1400" baseline="0">
              <a:solidFill>
                <a:srgbClr val="0070C0"/>
              </a:solidFill>
              <a:effectLst/>
              <a:latin typeface="+mn-lt"/>
              <a:ea typeface="+mn-ea"/>
              <a:cs typeface="+mn-cs"/>
            </a:rPr>
            <a:t>Une Promesse est une promesse.</a:t>
          </a:r>
          <a:endParaRPr lang="fr-FR" sz="1400">
            <a:solidFill>
              <a:srgbClr val="0070C0"/>
            </a:solidFill>
            <a:effectLst/>
          </a:endParaRPr>
        </a:p>
        <a:p>
          <a:r>
            <a:rPr lang="fr-FR" sz="1400" baseline="0">
              <a:solidFill>
                <a:srgbClr val="0070C0"/>
              </a:solidFill>
              <a:effectLst/>
              <a:latin typeface="+mn-lt"/>
              <a:ea typeface="+mn-ea"/>
              <a:cs typeface="+mn-cs"/>
            </a:rPr>
            <a:t>Bon allez voilà avec tes sous totaux , seules conditions mettre dans T11  "Sous Total"  écrit comme cela </a:t>
          </a:r>
          <a:endParaRPr lang="fr-FR" sz="1400">
            <a:solidFill>
              <a:srgbClr val="0070C0"/>
            </a:solidFill>
            <a:effectLst/>
          </a:endParaRPr>
        </a:p>
        <a:p>
          <a:r>
            <a:rPr lang="fr-FR" sz="1400" baseline="0">
              <a:solidFill>
                <a:srgbClr val="0070C0"/>
              </a:solidFill>
              <a:effectLst/>
              <a:latin typeface="+mn-lt"/>
              <a:ea typeface="+mn-ea"/>
              <a:cs typeface="+mn-cs"/>
            </a:rPr>
            <a:t>j'ai enregistré le devis avec ces données tu testes le chargement du devis D00096 et regardes la feuille Devis</a:t>
          </a:r>
          <a:endParaRPr lang="fr-FR" sz="1400">
            <a:solidFill>
              <a:srgbClr val="0070C0"/>
            </a:solidFill>
            <a:effectLst/>
          </a:endParaRPr>
        </a:p>
        <a:p>
          <a:r>
            <a:rPr lang="fr-FR" sz="1400" baseline="0">
              <a:solidFill>
                <a:srgbClr val="0070C0"/>
              </a:solidFill>
              <a:effectLst/>
              <a:latin typeface="+mn-lt"/>
              <a:ea typeface="+mn-ea"/>
              <a:cs typeface="+mn-cs"/>
            </a:rPr>
            <a:t>Et lis bien les textes et chapitres, c'est pour te donner des idées pour tes clients........</a:t>
          </a:r>
          <a:endParaRPr lang="fr-FR" sz="1400">
            <a:solidFill>
              <a:srgbClr val="0070C0"/>
            </a:solidFill>
            <a:effectLst/>
          </a:endParaRPr>
        </a:p>
        <a:p>
          <a:r>
            <a:rPr lang="fr-FR" sz="1400" baseline="0">
              <a:solidFill>
                <a:srgbClr val="0070C0"/>
              </a:solidFill>
              <a:effectLst/>
              <a:latin typeface="+mn-lt"/>
              <a:ea typeface="+mn-ea"/>
              <a:cs typeface="+mn-cs"/>
            </a:rPr>
            <a:t>Et si tu penses que j'avais rentré une somme dans la feuille Devis tu effaces le devis et tu charges le devis D00096</a:t>
          </a:r>
          <a:endParaRPr lang="fr-FR" sz="1400">
            <a:solidFill>
              <a:srgbClr val="0070C0"/>
            </a:solidFill>
            <a:effectLst/>
          </a:endParaRPr>
        </a:p>
        <a:p>
          <a:r>
            <a:rPr lang="fr-FR" sz="1400" baseline="0">
              <a:solidFill>
                <a:srgbClr val="0070C0"/>
              </a:solidFill>
              <a:effectLst/>
              <a:latin typeface="+mn-lt"/>
              <a:ea typeface="+mn-ea"/>
              <a:cs typeface="+mn-cs"/>
            </a:rPr>
            <a:t>Je ne te parle même pas de ce que cela va te coûter en Rhum ChaRette </a:t>
          </a:r>
          <a:endParaRPr lang="fr-FR" sz="1400">
            <a:solidFill>
              <a:srgbClr val="0070C0"/>
            </a:solidFill>
            <a:effectLst/>
          </a:endParaRPr>
        </a:p>
        <a:p>
          <a:r>
            <a:rPr lang="fr-FR" sz="1400" baseline="0">
              <a:solidFill>
                <a:srgbClr val="0070C0"/>
              </a:solidFill>
              <a:effectLst/>
              <a:latin typeface="+mn-lt"/>
              <a:ea typeface="+mn-ea"/>
              <a:cs typeface="+mn-cs"/>
            </a:rPr>
            <a:t>a+</a:t>
          </a:r>
          <a:endParaRPr lang="fr-FR" sz="1400">
            <a:solidFill>
              <a:srgbClr val="0070C0"/>
            </a:solidFill>
            <a:effectLst/>
          </a:endParaRPr>
        </a:p>
        <a:p>
          <a:r>
            <a:rPr lang="fr-FR" sz="1400" baseline="0">
              <a:solidFill>
                <a:srgbClr val="0070C0"/>
              </a:solidFill>
              <a:effectLst/>
              <a:latin typeface="+mn-lt"/>
              <a:ea typeface="+mn-ea"/>
              <a:cs typeface="+mn-cs"/>
            </a:rPr>
            <a:t>Papou</a:t>
          </a:r>
          <a:endParaRPr lang="fr-FR" sz="1400">
            <a:solidFill>
              <a:srgbClr val="0070C0"/>
            </a:solidFill>
            <a:effectLst/>
          </a:endParaRPr>
        </a:p>
        <a:p>
          <a:endParaRPr lang="fr-FR" sz="1400" baseline="0">
            <a:solidFill>
              <a:srgbClr val="0070C0"/>
            </a:solidFill>
          </a:endParaRPr>
        </a:p>
        <a:p>
          <a:endParaRPr lang="fr-FR" sz="1400">
            <a:solidFill>
              <a:srgbClr val="0070C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row>
      </sheetData>
      <sheetData sheetId="32"/>
      <sheetData sheetId="33"/>
      <sheetData sheetId="34"/>
      <sheetData sheetId="3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euil1"/>
    </sheetNames>
    <definedNames>
      <definedName name="ConvNumberLetter"/>
    </definedNames>
    <sheetDataSet>
      <sheetData sheetId="0"/>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sheetPr codeName="Feuil20"/>
  <dimension ref="A1:T43"/>
  <sheetViews>
    <sheetView showGridLines="0" workbookViewId="0">
      <selection activeCell="K12" sqref="K12"/>
    </sheetView>
  </sheetViews>
  <sheetFormatPr baseColWidth="10" defaultRowHeight="12.75"/>
  <cols>
    <col min="1" max="19" width="11.42578125" style="34"/>
    <col min="20" max="20" width="11.42578125" style="121"/>
    <col min="21" max="16384" width="11.42578125" style="34"/>
  </cols>
  <sheetData>
    <row r="1" spans="1:20">
      <c r="A1" s="94" t="s">
        <v>985</v>
      </c>
      <c r="B1" s="94" t="s">
        <v>986</v>
      </c>
      <c r="D1" s="34" t="s">
        <v>1314</v>
      </c>
      <c r="H1" s="34" t="s">
        <v>1316</v>
      </c>
      <c r="I1" s="34" t="s">
        <v>1227</v>
      </c>
      <c r="J1" s="94" t="s">
        <v>999</v>
      </c>
      <c r="K1" s="94"/>
      <c r="L1" s="1257" t="s">
        <v>1255</v>
      </c>
      <c r="M1" s="1257"/>
      <c r="N1" s="34" t="s">
        <v>1228</v>
      </c>
      <c r="O1" s="1256" t="s">
        <v>1226</v>
      </c>
      <c r="P1" s="1256"/>
      <c r="R1" s="34" t="s">
        <v>1434</v>
      </c>
      <c r="T1" s="121" t="s">
        <v>1502</v>
      </c>
    </row>
    <row r="2" spans="1:20">
      <c r="A2" s="95">
        <v>97400</v>
      </c>
      <c r="B2" s="95" t="s">
        <v>947</v>
      </c>
      <c r="D2" s="34" t="s">
        <v>1311</v>
      </c>
      <c r="E2" s="34" t="s">
        <v>1333</v>
      </c>
      <c r="F2" s="95" t="s">
        <v>944</v>
      </c>
      <c r="G2" s="95" t="s">
        <v>1420</v>
      </c>
      <c r="H2" s="34">
        <v>0</v>
      </c>
      <c r="I2" s="34">
        <v>0</v>
      </c>
      <c r="J2" s="655">
        <v>1</v>
      </c>
      <c r="K2" s="96">
        <v>0.2</v>
      </c>
      <c r="L2" s="34">
        <v>1</v>
      </c>
      <c r="M2" s="94" t="s">
        <v>1223</v>
      </c>
      <c r="N2" s="34">
        <v>0</v>
      </c>
      <c r="O2" s="655">
        <v>1</v>
      </c>
      <c r="P2" s="656">
        <v>0.2</v>
      </c>
      <c r="R2" s="94" t="s">
        <v>1215</v>
      </c>
      <c r="T2" s="121">
        <v>1.1599999999999999</v>
      </c>
    </row>
    <row r="3" spans="1:20">
      <c r="A3" s="95">
        <v>97410</v>
      </c>
      <c r="B3" s="95" t="s">
        <v>948</v>
      </c>
      <c r="D3" s="34" t="s">
        <v>1312</v>
      </c>
      <c r="E3" s="34" t="s">
        <v>1334</v>
      </c>
      <c r="F3" s="95" t="s">
        <v>266</v>
      </c>
      <c r="G3" s="95" t="s">
        <v>1421</v>
      </c>
      <c r="H3" s="34">
        <v>1</v>
      </c>
      <c r="I3" s="34">
        <v>93</v>
      </c>
      <c r="J3" s="655">
        <v>2</v>
      </c>
      <c r="K3" s="96">
        <v>0.4</v>
      </c>
      <c r="L3" s="34">
        <v>2</v>
      </c>
      <c r="M3" s="94" t="s">
        <v>863</v>
      </c>
      <c r="N3" s="34">
        <v>107</v>
      </c>
      <c r="O3" s="655">
        <v>2</v>
      </c>
      <c r="P3" s="656">
        <v>0.6</v>
      </c>
      <c r="R3" s="94" t="s">
        <v>1216</v>
      </c>
    </row>
    <row r="4" spans="1:20">
      <c r="A4" s="95">
        <v>97411</v>
      </c>
      <c r="B4" s="95" t="s">
        <v>949</v>
      </c>
      <c r="D4" s="34" t="s">
        <v>1313</v>
      </c>
      <c r="E4" s="34" t="s">
        <v>1335</v>
      </c>
      <c r="F4" s="95" t="s">
        <v>942</v>
      </c>
      <c r="G4" s="95" t="s">
        <v>1422</v>
      </c>
      <c r="J4" s="655">
        <v>3</v>
      </c>
      <c r="K4" s="96">
        <v>0.2</v>
      </c>
      <c r="L4" s="34">
        <v>4</v>
      </c>
      <c r="M4" s="94" t="s">
        <v>1224</v>
      </c>
      <c r="O4" s="655">
        <v>3</v>
      </c>
      <c r="P4" s="656">
        <v>0.8</v>
      </c>
      <c r="R4" s="94" t="s">
        <v>1217</v>
      </c>
      <c r="S4" s="34" t="s">
        <v>1433</v>
      </c>
    </row>
    <row r="5" spans="1:20">
      <c r="A5" s="95">
        <v>97412</v>
      </c>
      <c r="B5" s="95" t="s">
        <v>950</v>
      </c>
      <c r="D5" s="34" t="s">
        <v>1315</v>
      </c>
      <c r="E5" s="34" t="s">
        <v>1336</v>
      </c>
      <c r="F5" s="95" t="s">
        <v>909</v>
      </c>
      <c r="G5" s="95" t="s">
        <v>1423</v>
      </c>
      <c r="J5" s="655">
        <v>4</v>
      </c>
      <c r="K5" s="96">
        <v>0.15</v>
      </c>
      <c r="L5" s="34">
        <v>6</v>
      </c>
      <c r="M5" s="94" t="s">
        <v>1225</v>
      </c>
      <c r="O5" s="655">
        <v>4</v>
      </c>
      <c r="P5" s="656">
        <v>0.95</v>
      </c>
      <c r="R5" s="94" t="s">
        <v>1218</v>
      </c>
    </row>
    <row r="6" spans="1:20">
      <c r="A6" s="95">
        <v>97413</v>
      </c>
      <c r="B6" s="95" t="s">
        <v>951</v>
      </c>
      <c r="F6" s="95" t="s">
        <v>910</v>
      </c>
      <c r="G6" s="95" t="s">
        <v>1424</v>
      </c>
      <c r="J6" s="655">
        <v>5</v>
      </c>
      <c r="K6" s="96">
        <v>0.05</v>
      </c>
      <c r="O6" s="655">
        <v>5</v>
      </c>
      <c r="P6" s="656">
        <v>1</v>
      </c>
      <c r="R6" s="94" t="s">
        <v>1221</v>
      </c>
    </row>
    <row r="7" spans="1:20">
      <c r="A7" s="95">
        <v>97414</v>
      </c>
      <c r="B7" s="95" t="s">
        <v>952</v>
      </c>
      <c r="F7" s="95" t="s">
        <v>938</v>
      </c>
      <c r="G7" s="95" t="s">
        <v>1425</v>
      </c>
      <c r="J7" s="97"/>
      <c r="K7" s="95"/>
      <c r="R7" s="94" t="s">
        <v>1206</v>
      </c>
    </row>
    <row r="8" spans="1:20">
      <c r="A8" s="95">
        <v>97416</v>
      </c>
      <c r="B8" s="95" t="s">
        <v>953</v>
      </c>
      <c r="F8" s="95" t="s">
        <v>939</v>
      </c>
      <c r="G8" s="95" t="s">
        <v>1426</v>
      </c>
      <c r="J8" s="98">
        <v>4</v>
      </c>
      <c r="K8" s="96">
        <f>IF(Nbr_Ech="","",VLOOKUP(Nbr_Ech,ECHEAN,2,0))</f>
        <v>0.15</v>
      </c>
      <c r="R8" s="94" t="s">
        <v>1222</v>
      </c>
    </row>
    <row r="9" spans="1:20">
      <c r="A9" s="95">
        <v>97417</v>
      </c>
      <c r="B9" s="95" t="s">
        <v>954</v>
      </c>
      <c r="F9" s="95" t="s">
        <v>940</v>
      </c>
      <c r="G9" s="95" t="s">
        <v>1427</v>
      </c>
      <c r="R9" s="94" t="s">
        <v>1219</v>
      </c>
    </row>
    <row r="10" spans="1:20">
      <c r="A10" s="95"/>
      <c r="B10" s="95" t="s">
        <v>955</v>
      </c>
      <c r="F10" s="95" t="s">
        <v>941</v>
      </c>
      <c r="G10" s="95" t="s">
        <v>1428</v>
      </c>
      <c r="R10" s="94" t="s">
        <v>1220</v>
      </c>
    </row>
    <row r="11" spans="1:20">
      <c r="A11" s="95">
        <v>97419</v>
      </c>
      <c r="B11" s="95" t="s">
        <v>956</v>
      </c>
      <c r="F11" s="95" t="s">
        <v>1032</v>
      </c>
      <c r="G11" s="95" t="s">
        <v>1429</v>
      </c>
    </row>
    <row r="12" spans="1:20">
      <c r="A12" s="95">
        <v>97420</v>
      </c>
      <c r="B12" s="95" t="s">
        <v>957</v>
      </c>
      <c r="F12" s="95" t="s">
        <v>1079</v>
      </c>
      <c r="G12" s="95" t="s">
        <v>1430</v>
      </c>
    </row>
    <row r="13" spans="1:20">
      <c r="A13" s="95">
        <v>97421</v>
      </c>
      <c r="B13" s="95" t="s">
        <v>958</v>
      </c>
      <c r="C13" s="299"/>
      <c r="F13" s="95" t="s">
        <v>1081</v>
      </c>
      <c r="G13" s="95" t="s">
        <v>1431</v>
      </c>
    </row>
    <row r="14" spans="1:20">
      <c r="A14" s="95">
        <v>97422</v>
      </c>
      <c r="B14" s="95" t="s">
        <v>959</v>
      </c>
      <c r="C14" s="299"/>
      <c r="F14" s="95"/>
      <c r="G14" s="95"/>
    </row>
    <row r="15" spans="1:20">
      <c r="A15" s="95">
        <v>97423</v>
      </c>
      <c r="B15" s="95" t="s">
        <v>960</v>
      </c>
      <c r="C15" s="299"/>
    </row>
    <row r="16" spans="1:20">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1485</v>
      </c>
      <c r="B1" s="753" t="s">
        <v>1023</v>
      </c>
      <c r="C1" s="753" t="s">
        <v>1486</v>
      </c>
      <c r="D1" s="753" t="s">
        <v>1487</v>
      </c>
      <c r="E1" s="753" t="s">
        <v>1025</v>
      </c>
      <c r="F1" s="753" t="s">
        <v>1024</v>
      </c>
      <c r="G1" s="753" t="s">
        <v>1207</v>
      </c>
      <c r="H1" s="753" t="s">
        <v>1208</v>
      </c>
      <c r="I1" s="753" t="s">
        <v>1488</v>
      </c>
      <c r="J1" s="753" t="s">
        <v>1357</v>
      </c>
      <c r="K1" s="753" t="s">
        <v>1209</v>
      </c>
      <c r="L1" s="753" t="s">
        <v>1027</v>
      </c>
      <c r="M1" s="753" t="s">
        <v>1028</v>
      </c>
      <c r="N1" s="753" t="s">
        <v>1210</v>
      </c>
      <c r="O1" s="753" t="s">
        <v>1489</v>
      </c>
      <c r="P1" s="800" t="s">
        <v>1213</v>
      </c>
      <c r="Q1" s="753" t="s">
        <v>1466</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1" t="s">
        <v>1262</v>
      </c>
      <c r="Q2" s="781">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1"/>
      <c r="Q3" s="781">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1" t="s">
        <v>943</v>
      </c>
      <c r="Q4" s="781">
        <v>43336</v>
      </c>
    </row>
    <row r="5" spans="1:17">
      <c r="A5" s="760" t="s">
        <v>1308</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1" t="s">
        <v>943</v>
      </c>
      <c r="Q5" s="781">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1"/>
      <c r="Q6" s="781">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1" t="s">
        <v>1321</v>
      </c>
      <c r="Q7" s="781">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1" t="s">
        <v>1320</v>
      </c>
      <c r="Q8" s="781">
        <v>43340</v>
      </c>
    </row>
    <row r="9" spans="1:17">
      <c r="A9" s="760" t="s">
        <v>1309</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1" t="s">
        <v>1307</v>
      </c>
      <c r="Q9" s="781">
        <v>43341</v>
      </c>
    </row>
    <row r="10" spans="1:17">
      <c r="A10" s="760" t="s">
        <v>1298</v>
      </c>
      <c r="B10" s="756" t="s">
        <v>1241</v>
      </c>
      <c r="C10" s="756" t="s">
        <v>1293</v>
      </c>
      <c r="D10" s="756" t="s">
        <v>1297</v>
      </c>
      <c r="E10" s="757">
        <v>97410</v>
      </c>
      <c r="F10" s="756" t="s">
        <v>1354</v>
      </c>
      <c r="G10" s="756">
        <v>692156073</v>
      </c>
      <c r="H10" s="756" t="s">
        <v>1294</v>
      </c>
      <c r="I10" s="756">
        <v>753951</v>
      </c>
      <c r="J10" s="756" t="s">
        <v>957</v>
      </c>
      <c r="K10" s="756" t="s">
        <v>1295</v>
      </c>
      <c r="L10" s="756">
        <v>1000</v>
      </c>
      <c r="M10" s="756" t="s">
        <v>1296</v>
      </c>
      <c r="N10" s="758">
        <v>43309</v>
      </c>
      <c r="O10" s="756" t="s">
        <v>1217</v>
      </c>
      <c r="P10" s="801" t="s">
        <v>1490</v>
      </c>
      <c r="Q10" s="782">
        <v>43283</v>
      </c>
    </row>
    <row r="11" spans="1:17">
      <c r="A11" s="760" t="s">
        <v>1310</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1" t="s">
        <v>1305</v>
      </c>
      <c r="Q11" s="782">
        <v>43291</v>
      </c>
    </row>
    <row r="12" spans="1:17">
      <c r="A12" s="760" t="s">
        <v>1342</v>
      </c>
      <c r="B12" s="756" t="s">
        <v>1241</v>
      </c>
      <c r="C12" s="756" t="s">
        <v>1293</v>
      </c>
      <c r="D12" s="756">
        <v>6874</v>
      </c>
      <c r="E12" s="757">
        <v>97440</v>
      </c>
      <c r="F12" s="756" t="s">
        <v>1231</v>
      </c>
      <c r="G12" s="756">
        <v>6927430</v>
      </c>
      <c r="H12" s="756" t="s">
        <v>1322</v>
      </c>
      <c r="I12" s="756">
        <v>500</v>
      </c>
      <c r="J12" s="756" t="s">
        <v>948</v>
      </c>
      <c r="K12" s="756" t="s">
        <v>1323</v>
      </c>
      <c r="L12" s="756">
        <v>852</v>
      </c>
      <c r="M12" s="756" t="s">
        <v>1324</v>
      </c>
      <c r="N12" s="758" t="s">
        <v>1325</v>
      </c>
      <c r="O12" s="756" t="s">
        <v>1221</v>
      </c>
      <c r="P12" s="801" t="s">
        <v>1326</v>
      </c>
      <c r="Q12" s="782">
        <v>43292</v>
      </c>
    </row>
    <row r="13" spans="1:17">
      <c r="A13" s="762" t="s">
        <v>1343</v>
      </c>
      <c r="B13" s="763" t="s">
        <v>1344</v>
      </c>
      <c r="C13" s="763" t="s">
        <v>1345</v>
      </c>
      <c r="D13" s="763"/>
      <c r="E13" s="764"/>
      <c r="F13" s="763" t="s">
        <v>1355</v>
      </c>
      <c r="G13" s="763"/>
      <c r="H13" s="763"/>
      <c r="I13" s="763" t="s">
        <v>1346</v>
      </c>
      <c r="J13" s="763" t="s">
        <v>977</v>
      </c>
      <c r="K13" s="765"/>
      <c r="L13" s="765"/>
      <c r="M13" s="763"/>
      <c r="N13" s="763"/>
      <c r="O13" s="763"/>
      <c r="P13" s="801" t="s">
        <v>1326</v>
      </c>
      <c r="Q13" s="782">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1465</v>
      </c>
      <c r="B1" s="790" t="s">
        <v>1257</v>
      </c>
      <c r="C1" s="771" t="s">
        <v>1467</v>
      </c>
      <c r="D1" s="791" t="s">
        <v>1023</v>
      </c>
      <c r="E1" s="791" t="s">
        <v>1356</v>
      </c>
      <c r="F1" s="791" t="s">
        <v>267</v>
      </c>
      <c r="G1" s="791" t="s">
        <v>1025</v>
      </c>
      <c r="H1" s="791" t="s">
        <v>1024</v>
      </c>
      <c r="I1" s="791" t="s">
        <v>1207</v>
      </c>
      <c r="J1" s="791" t="s">
        <v>1026</v>
      </c>
      <c r="K1" s="791" t="s">
        <v>1357</v>
      </c>
      <c r="L1" s="791"/>
      <c r="M1" s="791" t="s">
        <v>1211</v>
      </c>
      <c r="N1" s="792" t="s">
        <v>1474</v>
      </c>
    </row>
    <row r="2" spans="1:14">
      <c r="A2" s="768" t="s">
        <v>1439</v>
      </c>
      <c r="B2" s="760" t="s">
        <v>1235</v>
      </c>
      <c r="C2" s="783">
        <v>1</v>
      </c>
      <c r="D2" s="761" t="s">
        <v>1236</v>
      </c>
      <c r="E2" s="756" t="s">
        <v>1237</v>
      </c>
      <c r="F2" s="756" t="s">
        <v>1261</v>
      </c>
      <c r="G2" s="757">
        <v>97460</v>
      </c>
      <c r="H2" s="756" t="s">
        <v>981</v>
      </c>
      <c r="I2" s="756">
        <v>692589547</v>
      </c>
      <c r="J2" s="756" t="s">
        <v>1239</v>
      </c>
      <c r="K2" s="756" t="s">
        <v>949</v>
      </c>
      <c r="L2" s="756"/>
      <c r="M2" s="756" t="s">
        <v>1221</v>
      </c>
      <c r="N2" s="793">
        <v>43284</v>
      </c>
    </row>
    <row r="3" spans="1:14">
      <c r="A3" s="769" t="s">
        <v>1440</v>
      </c>
      <c r="B3" s="760" t="s">
        <v>1444</v>
      </c>
      <c r="C3" s="783">
        <v>2</v>
      </c>
      <c r="D3" s="761" t="s">
        <v>1236</v>
      </c>
      <c r="E3" s="756" t="s">
        <v>1237</v>
      </c>
      <c r="F3" s="756" t="s">
        <v>1445</v>
      </c>
      <c r="G3" s="757">
        <v>97461</v>
      </c>
      <c r="H3" s="756" t="s">
        <v>981</v>
      </c>
      <c r="I3" s="756">
        <v>692589548</v>
      </c>
      <c r="J3" s="756" t="s">
        <v>1446</v>
      </c>
      <c r="K3" s="756" t="s">
        <v>949</v>
      </c>
      <c r="L3" s="756"/>
      <c r="M3" s="756" t="s">
        <v>1221</v>
      </c>
      <c r="N3" s="793">
        <v>43259</v>
      </c>
    </row>
    <row r="4" spans="1:14">
      <c r="A4" s="769" t="s">
        <v>1441</v>
      </c>
      <c r="B4" s="760" t="s">
        <v>1447</v>
      </c>
      <c r="C4" s="783">
        <v>3</v>
      </c>
      <c r="D4" s="761" t="s">
        <v>1236</v>
      </c>
      <c r="E4" s="756" t="s">
        <v>1237</v>
      </c>
      <c r="F4" s="756" t="s">
        <v>1448</v>
      </c>
      <c r="G4" s="757">
        <v>97462</v>
      </c>
      <c r="H4" s="756" t="s">
        <v>981</v>
      </c>
      <c r="I4" s="756">
        <v>692589549</v>
      </c>
      <c r="J4" s="756" t="s">
        <v>1449</v>
      </c>
      <c r="K4" s="756" t="s">
        <v>949</v>
      </c>
      <c r="L4" s="756"/>
      <c r="M4" s="756" t="s">
        <v>1221</v>
      </c>
      <c r="N4" s="793">
        <v>43259</v>
      </c>
    </row>
    <row r="5" spans="1:14">
      <c r="A5" s="769" t="s">
        <v>1442</v>
      </c>
      <c r="B5" s="760" t="s">
        <v>1450</v>
      </c>
      <c r="C5" s="783">
        <v>4</v>
      </c>
      <c r="D5" s="761" t="s">
        <v>1236</v>
      </c>
      <c r="E5" s="756" t="s">
        <v>1237</v>
      </c>
      <c r="F5" s="756" t="s">
        <v>1451</v>
      </c>
      <c r="G5" s="757">
        <v>97463</v>
      </c>
      <c r="H5" s="756" t="s">
        <v>981</v>
      </c>
      <c r="I5" s="756">
        <v>692589550</v>
      </c>
      <c r="J5" s="756" t="s">
        <v>1452</v>
      </c>
      <c r="K5" s="756" t="s">
        <v>949</v>
      </c>
      <c r="L5" s="756"/>
      <c r="M5" s="756" t="s">
        <v>1221</v>
      </c>
      <c r="N5" s="793">
        <v>43259</v>
      </c>
    </row>
    <row r="6" spans="1:14">
      <c r="A6" s="769" t="s">
        <v>1443</v>
      </c>
      <c r="B6" s="760" t="s">
        <v>1453</v>
      </c>
      <c r="C6" s="783">
        <v>5</v>
      </c>
      <c r="D6" s="761" t="s">
        <v>1236</v>
      </c>
      <c r="E6" s="756" t="s">
        <v>1237</v>
      </c>
      <c r="F6" s="756" t="s">
        <v>1454</v>
      </c>
      <c r="G6" s="757">
        <v>97464</v>
      </c>
      <c r="H6" s="756" t="s">
        <v>981</v>
      </c>
      <c r="I6" s="756">
        <v>692589551</v>
      </c>
      <c r="J6" s="756" t="s">
        <v>1455</v>
      </c>
      <c r="K6" s="756" t="s">
        <v>949</v>
      </c>
      <c r="L6" s="756"/>
      <c r="M6" s="756" t="s">
        <v>1221</v>
      </c>
      <c r="N6" s="793">
        <v>43261</v>
      </c>
    </row>
    <row r="7" spans="1:14">
      <c r="A7" s="769" t="s">
        <v>1456</v>
      </c>
      <c r="B7" s="768" t="s">
        <v>1308</v>
      </c>
      <c r="C7" s="783">
        <v>1</v>
      </c>
      <c r="D7" s="756" t="s">
        <v>1249</v>
      </c>
      <c r="E7" s="756" t="s">
        <v>1250</v>
      </c>
      <c r="F7" s="756" t="s">
        <v>1248</v>
      </c>
      <c r="G7" s="757">
        <v>97450</v>
      </c>
      <c r="H7" s="756" t="s">
        <v>980</v>
      </c>
      <c r="I7" s="757">
        <v>692727287</v>
      </c>
      <c r="J7" s="756" t="s">
        <v>1252</v>
      </c>
      <c r="K7" s="756" t="s">
        <v>974</v>
      </c>
      <c r="L7" s="756"/>
      <c r="M7" s="756" t="s">
        <v>1221</v>
      </c>
      <c r="N7" s="793">
        <v>43284</v>
      </c>
    </row>
    <row r="8" spans="1:14">
      <c r="A8" s="769" t="s">
        <v>1457</v>
      </c>
      <c r="B8" s="760" t="s">
        <v>1308</v>
      </c>
      <c r="C8" s="784">
        <v>2</v>
      </c>
      <c r="D8" s="756" t="s">
        <v>1249</v>
      </c>
      <c r="E8" s="756" t="s">
        <v>1250</v>
      </c>
      <c r="F8" s="756" t="s">
        <v>1459</v>
      </c>
      <c r="G8" s="757">
        <v>97451</v>
      </c>
      <c r="H8" s="756" t="s">
        <v>980</v>
      </c>
      <c r="I8" s="757">
        <v>692727288</v>
      </c>
      <c r="J8" s="756" t="s">
        <v>1460</v>
      </c>
      <c r="K8" s="756" t="s">
        <v>974</v>
      </c>
      <c r="L8" s="756"/>
      <c r="M8" s="756" t="s">
        <v>1221</v>
      </c>
      <c r="N8" s="793">
        <v>43259</v>
      </c>
    </row>
    <row r="9" spans="1:14">
      <c r="A9" s="769" t="s">
        <v>1458</v>
      </c>
      <c r="B9" s="760" t="s">
        <v>1464</v>
      </c>
      <c r="C9" s="784">
        <v>3</v>
      </c>
      <c r="D9" s="756" t="s">
        <v>1249</v>
      </c>
      <c r="E9" s="756" t="s">
        <v>1250</v>
      </c>
      <c r="F9" s="756" t="s">
        <v>1461</v>
      </c>
      <c r="G9" s="757">
        <v>97452</v>
      </c>
      <c r="H9" s="756" t="s">
        <v>980</v>
      </c>
      <c r="I9" s="757">
        <v>692727289</v>
      </c>
      <c r="J9" s="756" t="s">
        <v>1462</v>
      </c>
      <c r="K9" s="756" t="s">
        <v>974</v>
      </c>
      <c r="L9" s="756"/>
      <c r="M9" s="756" t="s">
        <v>1221</v>
      </c>
      <c r="N9" s="793">
        <v>43259</v>
      </c>
    </row>
    <row r="10" spans="1:14">
      <c r="A10" s="769" t="s">
        <v>1463</v>
      </c>
      <c r="B10" s="755" t="s">
        <v>1258</v>
      </c>
      <c r="C10" s="785">
        <v>1</v>
      </c>
      <c r="D10" s="756" t="s">
        <v>1229</v>
      </c>
      <c r="E10" s="756" t="s">
        <v>1230</v>
      </c>
      <c r="F10" s="756" t="s">
        <v>1231</v>
      </c>
      <c r="G10" s="757">
        <v>97400</v>
      </c>
      <c r="H10" s="756" t="s">
        <v>947</v>
      </c>
      <c r="I10" s="756">
        <v>693826382</v>
      </c>
      <c r="J10" s="756" t="s">
        <v>1233</v>
      </c>
      <c r="K10" s="756" t="s">
        <v>947</v>
      </c>
      <c r="L10" s="756"/>
      <c r="M10" s="756" t="s">
        <v>1215</v>
      </c>
      <c r="N10" s="793">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6"/>
  <dimension ref="A1:I10"/>
  <sheetViews>
    <sheetView workbookViewId="0">
      <selection activeCell="E16" sqref="E16"/>
    </sheetView>
  </sheetViews>
  <sheetFormatPr baseColWidth="10" defaultRowHeight="15"/>
  <sheetData>
    <row r="1" spans="1:9">
      <c r="A1" s="771" t="s">
        <v>1476</v>
      </c>
      <c r="B1" s="772" t="s">
        <v>1485</v>
      </c>
      <c r="C1" s="773" t="s">
        <v>1023</v>
      </c>
      <c r="D1" s="773" t="s">
        <v>1486</v>
      </c>
      <c r="E1" s="773" t="s">
        <v>1487</v>
      </c>
      <c r="F1" s="773" t="s">
        <v>1025</v>
      </c>
      <c r="G1" s="773" t="s">
        <v>1024</v>
      </c>
      <c r="H1" s="773" t="s">
        <v>1475</v>
      </c>
      <c r="I1" s="792" t="s">
        <v>1474</v>
      </c>
    </row>
    <row r="2" spans="1:9">
      <c r="A2" s="768" t="s">
        <v>1477</v>
      </c>
      <c r="B2" s="768" t="s">
        <v>1308</v>
      </c>
      <c r="C2" s="756" t="s">
        <v>1249</v>
      </c>
      <c r="D2" s="756" t="s">
        <v>1250</v>
      </c>
      <c r="E2" s="756" t="s">
        <v>1248</v>
      </c>
      <c r="F2" s="757">
        <v>97450</v>
      </c>
      <c r="G2" s="769" t="s">
        <v>980</v>
      </c>
      <c r="H2" s="758"/>
      <c r="I2" s="794">
        <v>43318</v>
      </c>
    </row>
    <row r="3" spans="1:9">
      <c r="A3" s="768" t="s">
        <v>1478</v>
      </c>
      <c r="B3" s="755" t="s">
        <v>1258</v>
      </c>
      <c r="C3" s="756" t="s">
        <v>1229</v>
      </c>
      <c r="D3" s="756" t="s">
        <v>1230</v>
      </c>
      <c r="E3" s="756" t="s">
        <v>1231</v>
      </c>
      <c r="F3" s="757">
        <v>97400</v>
      </c>
      <c r="G3" s="756" t="s">
        <v>947</v>
      </c>
      <c r="H3" s="756"/>
      <c r="I3" s="794">
        <v>43226</v>
      </c>
    </row>
    <row r="4" spans="1:9">
      <c r="A4" s="768" t="s">
        <v>1479</v>
      </c>
      <c r="B4" s="760" t="s">
        <v>1235</v>
      </c>
      <c r="C4" s="761" t="s">
        <v>1236</v>
      </c>
      <c r="D4" s="756" t="s">
        <v>1237</v>
      </c>
      <c r="E4" s="756" t="s">
        <v>1261</v>
      </c>
      <c r="F4" s="757">
        <v>97460</v>
      </c>
      <c r="G4" s="756" t="s">
        <v>981</v>
      </c>
      <c r="H4" s="756"/>
      <c r="I4" s="794">
        <v>43226</v>
      </c>
    </row>
    <row r="5" spans="1:9">
      <c r="A5" s="768" t="s">
        <v>1480</v>
      </c>
      <c r="B5" s="760" t="s">
        <v>1303</v>
      </c>
      <c r="C5" s="756" t="s">
        <v>1265</v>
      </c>
      <c r="D5" s="756" t="s">
        <v>1266</v>
      </c>
      <c r="E5" s="756" t="s">
        <v>1267</v>
      </c>
      <c r="F5" s="757">
        <v>97450</v>
      </c>
      <c r="G5" s="756" t="s">
        <v>980</v>
      </c>
      <c r="H5" s="756"/>
      <c r="I5" s="794">
        <v>43318</v>
      </c>
    </row>
    <row r="6" spans="1:9">
      <c r="A6" s="768" t="s">
        <v>1481</v>
      </c>
      <c r="B6" s="768" t="s">
        <v>1308</v>
      </c>
      <c r="C6" s="756" t="s">
        <v>1249</v>
      </c>
      <c r="D6" s="756" t="s">
        <v>1250</v>
      </c>
      <c r="E6" s="756" t="s">
        <v>1248</v>
      </c>
      <c r="F6" s="757">
        <v>97450</v>
      </c>
      <c r="G6" s="769" t="s">
        <v>980</v>
      </c>
      <c r="H6" s="758"/>
      <c r="I6" s="794">
        <v>43379</v>
      </c>
    </row>
    <row r="7" spans="1:9">
      <c r="A7" s="768" t="s">
        <v>1482</v>
      </c>
      <c r="B7" s="768" t="s">
        <v>1308</v>
      </c>
      <c r="C7" s="756" t="s">
        <v>1249</v>
      </c>
      <c r="D7" s="756" t="s">
        <v>1250</v>
      </c>
      <c r="E7" s="756" t="s">
        <v>1248</v>
      </c>
      <c r="F7" s="757">
        <v>97450</v>
      </c>
      <c r="G7" s="769" t="s">
        <v>980</v>
      </c>
      <c r="H7" s="758"/>
      <c r="I7" s="794">
        <v>43318</v>
      </c>
    </row>
    <row r="8" spans="1:9">
      <c r="A8" s="759" t="s">
        <v>1481</v>
      </c>
      <c r="B8" s="755" t="s">
        <v>1258</v>
      </c>
      <c r="C8" s="756" t="s">
        <v>1229</v>
      </c>
      <c r="D8" s="756" t="s">
        <v>1230</v>
      </c>
      <c r="E8" s="756" t="s">
        <v>1231</v>
      </c>
      <c r="F8" s="757">
        <v>97400</v>
      </c>
      <c r="G8" s="756" t="s">
        <v>947</v>
      </c>
      <c r="H8" s="756"/>
      <c r="I8" s="794">
        <v>43318</v>
      </c>
    </row>
    <row r="9" spans="1:9">
      <c r="A9" s="759" t="s">
        <v>1483</v>
      </c>
      <c r="B9" s="755" t="s">
        <v>1258</v>
      </c>
      <c r="C9" s="756" t="s">
        <v>1229</v>
      </c>
      <c r="D9" s="756" t="s">
        <v>1230</v>
      </c>
      <c r="E9" s="756" t="s">
        <v>1231</v>
      </c>
      <c r="F9" s="757">
        <v>97400</v>
      </c>
      <c r="G9" s="756" t="s">
        <v>947</v>
      </c>
      <c r="H9" s="756"/>
      <c r="I9" s="794">
        <v>43226</v>
      </c>
    </row>
    <row r="10" spans="1:9">
      <c r="A10" s="759" t="s">
        <v>1484</v>
      </c>
      <c r="B10" s="755" t="s">
        <v>1258</v>
      </c>
      <c r="C10" s="756" t="s">
        <v>1229</v>
      </c>
      <c r="D10" s="756" t="s">
        <v>1230</v>
      </c>
      <c r="E10" s="756" t="s">
        <v>1231</v>
      </c>
      <c r="F10" s="757">
        <v>97400</v>
      </c>
      <c r="G10" s="756" t="s">
        <v>947</v>
      </c>
      <c r="H10" s="756"/>
      <c r="I10" s="794">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1"/>
  <dimension ref="A1:I13"/>
  <sheetViews>
    <sheetView workbookViewId="0">
      <pane ySplit="1" topLeftCell="A2" activePane="bottomLeft" state="frozen"/>
      <selection pane="bottomLeft" activeCell="P10" sqref="P10"/>
    </sheetView>
  </sheetViews>
  <sheetFormatPr baseColWidth="10" defaultRowHeight="12.75"/>
  <cols>
    <col min="1" max="1" width="13.5703125" style="769" bestFit="1" customWidth="1"/>
    <col min="2" max="8" width="11.42578125" style="769"/>
    <col min="9" max="9" width="11.42578125" style="766"/>
    <col min="10" max="16384" width="11.42578125" style="769"/>
  </cols>
  <sheetData>
    <row r="1" spans="1:9">
      <c r="A1" s="771" t="s">
        <v>1432</v>
      </c>
      <c r="B1" s="772" t="s">
        <v>1485</v>
      </c>
      <c r="C1" s="773" t="s">
        <v>1023</v>
      </c>
      <c r="D1" s="773" t="s">
        <v>1486</v>
      </c>
      <c r="E1" s="773" t="s">
        <v>1487</v>
      </c>
      <c r="F1" s="773" t="s">
        <v>1025</v>
      </c>
      <c r="G1" s="773" t="s">
        <v>1024</v>
      </c>
      <c r="H1" s="773" t="s">
        <v>1475</v>
      </c>
      <c r="I1" s="792" t="s">
        <v>1474</v>
      </c>
    </row>
    <row r="2" spans="1:9">
      <c r="A2" s="768" t="s">
        <v>1306</v>
      </c>
      <c r="B2" s="768" t="s">
        <v>1308</v>
      </c>
      <c r="C2" s="756" t="s">
        <v>1249</v>
      </c>
      <c r="D2" s="756" t="s">
        <v>1250</v>
      </c>
      <c r="E2" s="756" t="s">
        <v>1248</v>
      </c>
      <c r="F2" s="757">
        <v>97450</v>
      </c>
      <c r="G2" s="769" t="s">
        <v>980</v>
      </c>
      <c r="H2" s="758"/>
      <c r="I2" s="794">
        <v>43318</v>
      </c>
    </row>
    <row r="3" spans="1:9">
      <c r="A3" s="768" t="s">
        <v>1263</v>
      </c>
      <c r="B3" s="755" t="s">
        <v>1258</v>
      </c>
      <c r="C3" s="756" t="s">
        <v>1229</v>
      </c>
      <c r="D3" s="756" t="s">
        <v>1230</v>
      </c>
      <c r="E3" s="756" t="s">
        <v>1231</v>
      </c>
      <c r="F3" s="757">
        <v>97400</v>
      </c>
      <c r="G3" s="756" t="s">
        <v>947</v>
      </c>
      <c r="H3" s="756"/>
      <c r="I3" s="794">
        <v>43226</v>
      </c>
    </row>
    <row r="4" spans="1:9">
      <c r="A4" s="768" t="s">
        <v>1264</v>
      </c>
      <c r="B4" s="760" t="s">
        <v>1235</v>
      </c>
      <c r="C4" s="761" t="s">
        <v>1236</v>
      </c>
      <c r="D4" s="756" t="s">
        <v>1237</v>
      </c>
      <c r="E4" s="756" t="s">
        <v>1261</v>
      </c>
      <c r="F4" s="757">
        <v>97460</v>
      </c>
      <c r="G4" s="756" t="s">
        <v>981</v>
      </c>
      <c r="H4" s="756"/>
      <c r="I4" s="794">
        <v>43226</v>
      </c>
    </row>
    <row r="5" spans="1:9">
      <c r="A5" s="768" t="s">
        <v>1304</v>
      </c>
      <c r="B5" s="760" t="s">
        <v>1303</v>
      </c>
      <c r="C5" s="756" t="s">
        <v>1265</v>
      </c>
      <c r="D5" s="756" t="s">
        <v>1266</v>
      </c>
      <c r="E5" s="756" t="s">
        <v>1267</v>
      </c>
      <c r="F5" s="757">
        <v>97450</v>
      </c>
      <c r="G5" s="756" t="s">
        <v>980</v>
      </c>
      <c r="H5" s="756"/>
      <c r="I5" s="794">
        <v>43318</v>
      </c>
    </row>
    <row r="6" spans="1:9">
      <c r="A6" s="768" t="s">
        <v>1435</v>
      </c>
      <c r="B6" s="768" t="s">
        <v>1308</v>
      </c>
      <c r="C6" s="756" t="s">
        <v>1249</v>
      </c>
      <c r="D6" s="756" t="s">
        <v>1250</v>
      </c>
      <c r="E6" s="756" t="s">
        <v>1248</v>
      </c>
      <c r="F6" s="757">
        <v>97450</v>
      </c>
      <c r="G6" s="769" t="s">
        <v>980</v>
      </c>
      <c r="H6" s="758"/>
      <c r="I6" s="794">
        <v>43379</v>
      </c>
    </row>
    <row r="7" spans="1:9">
      <c r="A7" s="768" t="s">
        <v>1436</v>
      </c>
      <c r="B7" s="768" t="s">
        <v>1308</v>
      </c>
      <c r="C7" s="756" t="s">
        <v>1249</v>
      </c>
      <c r="D7" s="756" t="s">
        <v>1250</v>
      </c>
      <c r="E7" s="756" t="s">
        <v>1248</v>
      </c>
      <c r="F7" s="757">
        <v>97450</v>
      </c>
      <c r="G7" s="769" t="s">
        <v>980</v>
      </c>
      <c r="H7" s="758"/>
      <c r="I7" s="794">
        <v>43318</v>
      </c>
    </row>
    <row r="8" spans="1:9">
      <c r="A8" s="759" t="s">
        <v>1435</v>
      </c>
      <c r="B8" s="755" t="s">
        <v>1258</v>
      </c>
      <c r="C8" s="756" t="s">
        <v>1229</v>
      </c>
      <c r="D8" s="756" t="s">
        <v>1230</v>
      </c>
      <c r="E8" s="756" t="s">
        <v>1231</v>
      </c>
      <c r="F8" s="757">
        <v>97400</v>
      </c>
      <c r="G8" s="756" t="s">
        <v>947</v>
      </c>
      <c r="H8" s="756"/>
      <c r="I8" s="794">
        <v>43318</v>
      </c>
    </row>
    <row r="9" spans="1:9">
      <c r="A9" s="759" t="s">
        <v>1437</v>
      </c>
      <c r="B9" s="755" t="s">
        <v>1258</v>
      </c>
      <c r="C9" s="756" t="s">
        <v>1229</v>
      </c>
      <c r="D9" s="756" t="s">
        <v>1230</v>
      </c>
      <c r="E9" s="756" t="s">
        <v>1231</v>
      </c>
      <c r="F9" s="757">
        <v>97400</v>
      </c>
      <c r="G9" s="756" t="s">
        <v>947</v>
      </c>
      <c r="H9" s="756"/>
      <c r="I9" s="794">
        <v>43226</v>
      </c>
    </row>
    <row r="10" spans="1:9">
      <c r="A10" s="759" t="s">
        <v>1438</v>
      </c>
      <c r="B10" s="755" t="s">
        <v>1258</v>
      </c>
      <c r="C10" s="756" t="s">
        <v>1229</v>
      </c>
      <c r="D10" s="756" t="s">
        <v>1230</v>
      </c>
      <c r="E10" s="756" t="s">
        <v>1231</v>
      </c>
      <c r="F10" s="757">
        <v>97400</v>
      </c>
      <c r="G10" s="756" t="s">
        <v>947</v>
      </c>
      <c r="H10" s="756"/>
      <c r="I10" s="794">
        <v>43226</v>
      </c>
    </row>
    <row r="11" spans="1:9">
      <c r="A11" s="769" t="s">
        <v>1519</v>
      </c>
      <c r="B11" s="769" t="s">
        <v>1285</v>
      </c>
      <c r="C11" s="769" t="s">
        <v>1229</v>
      </c>
      <c r="D11" s="769" t="s">
        <v>1272</v>
      </c>
      <c r="E11" s="769" t="s">
        <v>1273</v>
      </c>
      <c r="F11" s="769">
        <v>97440</v>
      </c>
      <c r="G11" s="769" t="s">
        <v>977</v>
      </c>
      <c r="I11" s="794">
        <v>43296</v>
      </c>
    </row>
    <row r="12" spans="1:9">
      <c r="A12" s="769" t="s">
        <v>1528</v>
      </c>
      <c r="B12" s="769" t="s">
        <v>1258</v>
      </c>
      <c r="C12" s="769" t="s">
        <v>1229</v>
      </c>
      <c r="D12" s="769" t="s">
        <v>1230</v>
      </c>
      <c r="E12" s="769" t="s">
        <v>1231</v>
      </c>
      <c r="F12" s="769">
        <v>97400</v>
      </c>
      <c r="G12" s="769" t="s">
        <v>947</v>
      </c>
      <c r="I12" s="794">
        <v>43297</v>
      </c>
    </row>
    <row r="13" spans="1:9">
      <c r="A13" s="769" t="s">
        <v>1536</v>
      </c>
      <c r="B13" s="769" t="s">
        <v>1235</v>
      </c>
      <c r="C13" s="769" t="s">
        <v>1236</v>
      </c>
      <c r="D13" s="769" t="s">
        <v>1237</v>
      </c>
      <c r="E13" s="769" t="s">
        <v>1261</v>
      </c>
      <c r="F13" s="769">
        <v>97460</v>
      </c>
      <c r="G13" s="769" t="s">
        <v>981</v>
      </c>
      <c r="I13" s="794">
        <v>43297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4"/>
  <dimension ref="A1:P191"/>
  <sheetViews>
    <sheetView workbookViewId="0">
      <pane ySplit="2" topLeftCell="A153" activePane="bottomLeft" state="frozen"/>
      <selection pane="bottomLeft" activeCell="J154" sqref="J154"/>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384" width="11.42578125" style="770"/>
  </cols>
  <sheetData>
    <row r="1" spans="1:16" s="777" customFormat="1" ht="12.75" customHeight="1">
      <c r="A1" s="1258" t="s">
        <v>1485</v>
      </c>
      <c r="B1" s="1258" t="s">
        <v>1214</v>
      </c>
      <c r="C1" s="1262" t="s">
        <v>911</v>
      </c>
      <c r="D1" s="1264" t="s">
        <v>1003</v>
      </c>
      <c r="E1" s="1266" t="s">
        <v>0</v>
      </c>
      <c r="F1" s="1266" t="s">
        <v>4</v>
      </c>
      <c r="G1" s="1260" t="s">
        <v>1002</v>
      </c>
      <c r="H1" s="1260"/>
      <c r="I1" s="1260" t="s">
        <v>1000</v>
      </c>
      <c r="J1" s="1260"/>
      <c r="K1" s="1260" t="s">
        <v>3</v>
      </c>
      <c r="L1" s="1260"/>
      <c r="M1" s="1260"/>
      <c r="N1" s="954"/>
      <c r="O1" s="1260" t="s">
        <v>1001</v>
      </c>
      <c r="P1" s="1261"/>
    </row>
    <row r="2" spans="1:16" s="777" customFormat="1" ht="16.5" customHeight="1">
      <c r="A2" s="1259"/>
      <c r="B2" s="1259"/>
      <c r="C2" s="1263"/>
      <c r="D2" s="1265"/>
      <c r="E2" s="1267"/>
      <c r="F2" s="1267"/>
      <c r="G2" s="778" t="s">
        <v>1205</v>
      </c>
      <c r="H2" s="778" t="s">
        <v>1204</v>
      </c>
      <c r="I2" s="778" t="s">
        <v>1202</v>
      </c>
      <c r="J2" s="778" t="s">
        <v>1203</v>
      </c>
      <c r="K2" s="779" t="s">
        <v>6</v>
      </c>
      <c r="L2" s="955" t="s">
        <v>1493</v>
      </c>
      <c r="M2" s="779" t="s">
        <v>1512</v>
      </c>
      <c r="N2" s="955" t="s">
        <v>1513</v>
      </c>
      <c r="O2" s="1014" t="s">
        <v>1514</v>
      </c>
      <c r="P2" s="780" t="s">
        <v>1515</v>
      </c>
    </row>
    <row r="3" spans="1:16">
      <c r="A3" s="770" t="s">
        <v>1258</v>
      </c>
      <c r="B3" s="770" t="s">
        <v>1263</v>
      </c>
      <c r="C3" s="776">
        <v>16</v>
      </c>
      <c r="D3" s="770" t="s">
        <v>236</v>
      </c>
      <c r="E3" s="776" t="s">
        <v>66</v>
      </c>
      <c r="F3" s="770">
        <v>10</v>
      </c>
      <c r="G3" s="770">
        <v>34.072200000000002</v>
      </c>
      <c r="H3" s="770">
        <v>340.72199999999998</v>
      </c>
      <c r="I3" s="770">
        <v>0.2</v>
      </c>
      <c r="J3" s="770">
        <v>2</v>
      </c>
      <c r="K3" s="770">
        <v>42.042400000000001</v>
      </c>
      <c r="M3" s="770">
        <v>401.90300000000002</v>
      </c>
      <c r="O3" s="770">
        <v>50.237900000000003</v>
      </c>
      <c r="P3" s="770">
        <v>502.37900000000002</v>
      </c>
    </row>
    <row r="4" spans="1:16">
      <c r="A4" s="770" t="s">
        <v>1258</v>
      </c>
      <c r="B4" s="770" t="s">
        <v>1263</v>
      </c>
      <c r="C4" s="776">
        <v>16</v>
      </c>
      <c r="D4" s="770" t="s">
        <v>236</v>
      </c>
      <c r="E4" s="776" t="s">
        <v>66</v>
      </c>
      <c r="F4" s="770">
        <v>14</v>
      </c>
      <c r="G4" s="770">
        <v>34.072200000000002</v>
      </c>
      <c r="H4" s="770">
        <v>477.01080000000002</v>
      </c>
      <c r="I4" s="770">
        <v>0.2</v>
      </c>
      <c r="J4" s="770">
        <v>2.8</v>
      </c>
      <c r="K4" s="770">
        <v>58.859360000000002</v>
      </c>
      <c r="M4" s="770">
        <v>562.66420000000005</v>
      </c>
      <c r="O4" s="770">
        <v>48.228400000000001</v>
      </c>
      <c r="P4" s="770">
        <v>675.19759999999997</v>
      </c>
    </row>
    <row r="5" spans="1:16">
      <c r="A5" s="770" t="s">
        <v>1258</v>
      </c>
      <c r="B5" s="770" t="s">
        <v>1263</v>
      </c>
      <c r="C5" s="776">
        <v>14</v>
      </c>
      <c r="D5" s="770" t="s">
        <v>234</v>
      </c>
      <c r="E5" s="776" t="s">
        <v>42</v>
      </c>
      <c r="F5" s="770">
        <v>60</v>
      </c>
      <c r="G5" s="770">
        <v>32.549999999999997</v>
      </c>
      <c r="H5" s="770">
        <v>1953</v>
      </c>
      <c r="I5" s="770">
        <v>0.75</v>
      </c>
      <c r="J5" s="770">
        <v>45</v>
      </c>
      <c r="K5" s="770">
        <v>945.95399999999995</v>
      </c>
      <c r="M5" s="770">
        <v>3043.902</v>
      </c>
      <c r="O5" s="770">
        <v>60.878</v>
      </c>
      <c r="P5" s="770">
        <v>3652.68</v>
      </c>
    </row>
    <row r="6" spans="1:16">
      <c r="A6" s="770" t="s">
        <v>1258</v>
      </c>
      <c r="B6" s="770" t="s">
        <v>1263</v>
      </c>
      <c r="C6" s="776">
        <v>16</v>
      </c>
      <c r="D6" s="770" t="s">
        <v>236</v>
      </c>
      <c r="E6" s="776" t="s">
        <v>66</v>
      </c>
      <c r="F6" s="770">
        <v>20</v>
      </c>
      <c r="G6" s="770">
        <v>34.072200000000002</v>
      </c>
      <c r="H6" s="770">
        <v>1250.4680000000001</v>
      </c>
      <c r="I6" s="770">
        <v>0.2</v>
      </c>
      <c r="J6" s="770">
        <v>57.1</v>
      </c>
      <c r="K6" s="770">
        <v>1200.31052</v>
      </c>
      <c r="M6" s="770">
        <v>2573.3159999999998</v>
      </c>
      <c r="O6" s="770">
        <v>48.228400000000001</v>
      </c>
      <c r="P6" s="770">
        <v>3087.9780000000001</v>
      </c>
    </row>
    <row r="7" spans="1:16">
      <c r="A7" s="770" t="s">
        <v>1258</v>
      </c>
      <c r="B7" s="770" t="s">
        <v>1263</v>
      </c>
      <c r="C7" s="776">
        <v>9.1</v>
      </c>
      <c r="D7" s="770" t="s">
        <v>284</v>
      </c>
      <c r="E7" s="776" t="s">
        <v>58</v>
      </c>
      <c r="F7" s="770">
        <v>1</v>
      </c>
      <c r="G7" s="770">
        <v>10.145099999999999</v>
      </c>
      <c r="H7" s="770">
        <v>2029.02</v>
      </c>
      <c r="I7" s="770">
        <v>0.45</v>
      </c>
      <c r="J7" s="770">
        <v>90</v>
      </c>
      <c r="K7" s="770">
        <v>1891.9079999999999</v>
      </c>
      <c r="M7" s="770">
        <v>4116.9799999999996</v>
      </c>
      <c r="O7" s="770">
        <v>24.701799999999999</v>
      </c>
      <c r="P7" s="770">
        <v>4940.3599999999997</v>
      </c>
    </row>
    <row r="8" spans="1:16">
      <c r="A8" s="770" t="s">
        <v>1258</v>
      </c>
      <c r="B8" s="770" t="s">
        <v>1263</v>
      </c>
      <c r="C8" s="776">
        <v>14</v>
      </c>
      <c r="D8" s="770" t="s">
        <v>234</v>
      </c>
      <c r="E8" s="776" t="s">
        <v>42</v>
      </c>
      <c r="F8" s="770">
        <v>20</v>
      </c>
      <c r="G8" s="770">
        <v>32.549999999999997</v>
      </c>
      <c r="H8" s="770">
        <v>651</v>
      </c>
      <c r="I8" s="770">
        <v>0.75</v>
      </c>
      <c r="J8" s="770">
        <v>15</v>
      </c>
      <c r="K8" s="770">
        <v>315.31799999999998</v>
      </c>
      <c r="M8" s="770">
        <v>1014.634</v>
      </c>
      <c r="O8" s="770">
        <v>60.878</v>
      </c>
      <c r="P8" s="770">
        <v>1217.56</v>
      </c>
    </row>
    <row r="9" spans="1:16">
      <c r="A9" s="770" t="s">
        <v>1258</v>
      </c>
      <c r="B9" s="770" t="s">
        <v>1263</v>
      </c>
      <c r="C9" s="776" t="s">
        <v>2</v>
      </c>
      <c r="D9" s="770" t="s">
        <v>987</v>
      </c>
      <c r="P9" s="770">
        <v>15276.1546</v>
      </c>
    </row>
    <row r="10" spans="1:16">
      <c r="A10" s="770" t="s">
        <v>1258</v>
      </c>
      <c r="B10" s="770" t="s">
        <v>1263</v>
      </c>
      <c r="C10" s="776">
        <v>30.1</v>
      </c>
      <c r="D10" s="770" t="s">
        <v>262</v>
      </c>
      <c r="E10" s="776" t="s">
        <v>66</v>
      </c>
      <c r="F10" s="770">
        <v>10</v>
      </c>
      <c r="G10" s="770">
        <v>62.523400000000002</v>
      </c>
      <c r="H10" s="770">
        <v>625.23400000000004</v>
      </c>
      <c r="I10" s="770">
        <v>2.855</v>
      </c>
      <c r="J10" s="770">
        <v>28.55</v>
      </c>
      <c r="K10" s="770">
        <v>600.15526</v>
      </c>
      <c r="M10" s="770">
        <v>1286.6579999999999</v>
      </c>
      <c r="O10" s="770">
        <v>154.3989</v>
      </c>
      <c r="P10" s="770">
        <v>1543.989</v>
      </c>
    </row>
    <row r="11" spans="1:16">
      <c r="A11" s="770" t="s">
        <v>1235</v>
      </c>
      <c r="B11" s="770" t="s">
        <v>1264</v>
      </c>
      <c r="C11" s="776">
        <v>16</v>
      </c>
      <c r="D11" s="770" t="s">
        <v>236</v>
      </c>
      <c r="E11" s="776" t="s">
        <v>66</v>
      </c>
      <c r="F11" s="770">
        <v>20</v>
      </c>
      <c r="G11" s="770">
        <v>34.072200000000002</v>
      </c>
      <c r="H11" s="770">
        <v>651</v>
      </c>
      <c r="I11" s="770">
        <v>0.2</v>
      </c>
      <c r="J11" s="770">
        <v>15</v>
      </c>
      <c r="K11" s="770">
        <v>315.31799999999998</v>
      </c>
      <c r="M11" s="770">
        <v>1014.634</v>
      </c>
      <c r="O11" s="770">
        <v>48.228400000000001</v>
      </c>
      <c r="P11" s="770">
        <v>1217.56</v>
      </c>
    </row>
    <row r="12" spans="1:16">
      <c r="A12" s="770" t="s">
        <v>1235</v>
      </c>
      <c r="B12" s="770" t="s">
        <v>1264</v>
      </c>
      <c r="C12" s="776">
        <v>30.2</v>
      </c>
      <c r="D12" s="770" t="s">
        <v>1172</v>
      </c>
      <c r="E12" s="776" t="s">
        <v>42</v>
      </c>
      <c r="F12" s="770">
        <v>100</v>
      </c>
      <c r="G12" s="770">
        <v>136.13040000000001</v>
      </c>
      <c r="H12" s="770">
        <v>651</v>
      </c>
      <c r="I12" s="770">
        <v>6</v>
      </c>
      <c r="J12" s="770">
        <v>15</v>
      </c>
      <c r="K12" s="770">
        <v>315.31799999999998</v>
      </c>
      <c r="M12" s="770">
        <v>1014.634</v>
      </c>
      <c r="O12" s="770">
        <v>330.4443</v>
      </c>
      <c r="P12" s="770">
        <v>1217.56</v>
      </c>
    </row>
    <row r="13" spans="1:16">
      <c r="A13" s="770" t="s">
        <v>1303</v>
      </c>
      <c r="B13" s="770" t="s">
        <v>1304</v>
      </c>
      <c r="C13" s="776">
        <v>14</v>
      </c>
      <c r="D13" s="770" t="s">
        <v>234</v>
      </c>
      <c r="E13" s="776" t="s">
        <v>42</v>
      </c>
      <c r="F13" s="770">
        <v>20</v>
      </c>
      <c r="G13" s="770">
        <v>32.549999999999997</v>
      </c>
      <c r="H13" s="770">
        <v>651</v>
      </c>
      <c r="I13" s="770">
        <v>0.75</v>
      </c>
      <c r="J13" s="770">
        <v>15</v>
      </c>
      <c r="K13" s="770">
        <v>315.31799999999998</v>
      </c>
      <c r="M13" s="770">
        <v>1014.634</v>
      </c>
      <c r="O13" s="770">
        <v>60.878</v>
      </c>
      <c r="P13" s="770">
        <v>1217.56</v>
      </c>
    </row>
    <row r="14" spans="1:16">
      <c r="A14" s="770" t="s">
        <v>1303</v>
      </c>
      <c r="B14" s="770" t="s">
        <v>1304</v>
      </c>
      <c r="C14" s="776" t="s">
        <v>2</v>
      </c>
      <c r="D14" s="770" t="s">
        <v>987</v>
      </c>
      <c r="P14" s="770">
        <v>15276.1546</v>
      </c>
    </row>
    <row r="15" spans="1:16">
      <c r="A15" s="770" t="s">
        <v>1303</v>
      </c>
      <c r="B15" s="770" t="s">
        <v>1304</v>
      </c>
      <c r="C15" s="776">
        <v>30.1</v>
      </c>
      <c r="D15" s="770" t="s">
        <v>262</v>
      </c>
      <c r="E15" s="776" t="s">
        <v>66</v>
      </c>
      <c r="F15" s="770">
        <v>10</v>
      </c>
      <c r="G15" s="770">
        <v>62.523400000000002</v>
      </c>
      <c r="H15" s="770">
        <v>625.23400000000004</v>
      </c>
      <c r="I15" s="770">
        <v>2.855</v>
      </c>
      <c r="J15" s="770">
        <v>28.55</v>
      </c>
      <c r="K15" s="770">
        <v>600.15526</v>
      </c>
      <c r="M15" s="770">
        <v>1286.6579999999999</v>
      </c>
      <c r="O15" s="770">
        <v>154.3989</v>
      </c>
      <c r="P15" s="770">
        <v>1543.989</v>
      </c>
    </row>
    <row r="16" spans="1:16">
      <c r="A16" s="770" t="s">
        <v>1303</v>
      </c>
      <c r="B16" s="770" t="s">
        <v>1304</v>
      </c>
      <c r="C16" s="776">
        <v>14</v>
      </c>
      <c r="D16" s="770" t="s">
        <v>234</v>
      </c>
      <c r="E16" s="776" t="s">
        <v>42</v>
      </c>
      <c r="F16" s="770">
        <v>1</v>
      </c>
      <c r="G16" s="770">
        <v>32.549999999999997</v>
      </c>
      <c r="H16" s="770">
        <v>32.549999999999997</v>
      </c>
      <c r="I16" s="770">
        <v>0.75</v>
      </c>
      <c r="J16" s="770">
        <v>0.75</v>
      </c>
      <c r="K16" s="770">
        <v>15.7659</v>
      </c>
      <c r="M16" s="770">
        <v>50.731699999999996</v>
      </c>
      <c r="O16" s="770">
        <v>60.878</v>
      </c>
      <c r="P16" s="770">
        <v>60.878</v>
      </c>
    </row>
    <row r="17" spans="1:16">
      <c r="A17" s="770" t="s">
        <v>1303</v>
      </c>
      <c r="B17" s="770" t="s">
        <v>1304</v>
      </c>
      <c r="C17" s="776">
        <v>30.2</v>
      </c>
      <c r="D17" s="770" t="s">
        <v>1172</v>
      </c>
      <c r="E17" s="776" t="s">
        <v>42</v>
      </c>
      <c r="F17" s="770">
        <v>10</v>
      </c>
      <c r="G17" s="770">
        <v>136.13040000000001</v>
      </c>
      <c r="H17" s="770">
        <v>625.23400000000004</v>
      </c>
      <c r="I17" s="770">
        <v>6</v>
      </c>
      <c r="J17" s="770">
        <v>28.55</v>
      </c>
      <c r="K17" s="770">
        <v>600.15526</v>
      </c>
      <c r="M17" s="770">
        <v>1286.6579999999999</v>
      </c>
      <c r="O17" s="770">
        <v>330.4443</v>
      </c>
      <c r="P17" s="770">
        <v>1543.989</v>
      </c>
    </row>
    <row r="18" spans="1:16">
      <c r="A18" s="770" t="s">
        <v>1303</v>
      </c>
      <c r="B18" s="770" t="s">
        <v>1304</v>
      </c>
      <c r="C18" s="776">
        <v>14</v>
      </c>
      <c r="D18" s="770" t="s">
        <v>234</v>
      </c>
      <c r="E18" s="776" t="s">
        <v>42</v>
      </c>
      <c r="F18" s="770">
        <v>241</v>
      </c>
      <c r="G18" s="770">
        <v>32.549999999999997</v>
      </c>
      <c r="H18" s="770">
        <v>7844.55</v>
      </c>
      <c r="I18" s="770">
        <v>0.75</v>
      </c>
      <c r="J18" s="770">
        <v>180.75</v>
      </c>
      <c r="K18" s="770">
        <v>3799.5819000000001</v>
      </c>
      <c r="M18" s="770">
        <v>12226.3397</v>
      </c>
      <c r="O18" s="770">
        <v>60.878</v>
      </c>
      <c r="P18" s="770">
        <v>14671.598</v>
      </c>
    </row>
    <row r="19" spans="1:16">
      <c r="A19" s="770" t="s">
        <v>1303</v>
      </c>
      <c r="B19" s="770" t="s">
        <v>1304</v>
      </c>
      <c r="C19" s="776">
        <v>15.1</v>
      </c>
      <c r="D19" s="770" t="s">
        <v>167</v>
      </c>
      <c r="E19" s="776" t="s">
        <v>66</v>
      </c>
      <c r="F19" s="770">
        <v>20</v>
      </c>
      <c r="G19" s="770">
        <v>10.5</v>
      </c>
      <c r="H19" s="770">
        <v>210</v>
      </c>
      <c r="I19" s="770">
        <v>0.25</v>
      </c>
      <c r="J19" s="770">
        <v>5</v>
      </c>
      <c r="K19" s="770">
        <v>105.10599999999999</v>
      </c>
      <c r="M19" s="770">
        <v>330.86200000000002</v>
      </c>
      <c r="O19" s="770">
        <v>19.851700000000001</v>
      </c>
      <c r="P19" s="770">
        <v>397.03399999999999</v>
      </c>
    </row>
    <row r="20" spans="1:16">
      <c r="A20" s="770" t="s">
        <v>1303</v>
      </c>
      <c r="B20" s="770" t="s">
        <v>1304</v>
      </c>
      <c r="C20" s="776">
        <v>30.1</v>
      </c>
      <c r="D20" s="770" t="s">
        <v>262</v>
      </c>
      <c r="E20" s="776" t="s">
        <v>66</v>
      </c>
      <c r="F20" s="770">
        <v>2</v>
      </c>
      <c r="G20" s="770">
        <v>62.523400000000002</v>
      </c>
      <c r="H20" s="770">
        <v>125.0468</v>
      </c>
      <c r="I20" s="770">
        <v>2.855</v>
      </c>
      <c r="J20" s="770">
        <v>5.71</v>
      </c>
      <c r="K20" s="770">
        <v>120.031052</v>
      </c>
      <c r="M20" s="770">
        <v>257.33159999999998</v>
      </c>
      <c r="O20" s="770">
        <v>154.3989</v>
      </c>
      <c r="P20" s="770">
        <v>308.7978</v>
      </c>
    </row>
    <row r="21" spans="1:16">
      <c r="A21" s="770" t="s">
        <v>1303</v>
      </c>
      <c r="B21" s="770" t="s">
        <v>1304</v>
      </c>
      <c r="C21" s="776">
        <v>14</v>
      </c>
      <c r="D21" s="770" t="s">
        <v>234</v>
      </c>
      <c r="E21" s="776" t="s">
        <v>42</v>
      </c>
      <c r="F21" s="770">
        <v>10</v>
      </c>
      <c r="G21" s="770">
        <v>32.549999999999997</v>
      </c>
      <c r="H21" s="770">
        <v>325.5</v>
      </c>
      <c r="I21" s="770">
        <v>0.75</v>
      </c>
      <c r="J21" s="770">
        <v>7.5</v>
      </c>
      <c r="K21" s="770">
        <v>157.65899999999999</v>
      </c>
      <c r="M21" s="770">
        <v>507.31700000000001</v>
      </c>
      <c r="O21" s="770">
        <v>60.878</v>
      </c>
      <c r="P21" s="770">
        <v>608.78</v>
      </c>
    </row>
    <row r="22" spans="1:16">
      <c r="A22" s="770" t="s">
        <v>1303</v>
      </c>
      <c r="B22" s="770" t="s">
        <v>1304</v>
      </c>
      <c r="C22" s="776">
        <v>30.1</v>
      </c>
      <c r="D22" s="770" t="s">
        <v>262</v>
      </c>
      <c r="E22" s="776" t="s">
        <v>66</v>
      </c>
      <c r="F22" s="770">
        <v>12</v>
      </c>
      <c r="G22" s="770">
        <v>62.523400000000002</v>
      </c>
      <c r="H22" s="770">
        <v>750.2808</v>
      </c>
      <c r="I22" s="770">
        <v>2.855</v>
      </c>
      <c r="J22" s="770">
        <v>34.26</v>
      </c>
      <c r="K22" s="770">
        <v>720.18631200000004</v>
      </c>
      <c r="M22" s="770">
        <v>1543.9896000000001</v>
      </c>
      <c r="O22" s="770">
        <v>154.3989</v>
      </c>
      <c r="P22" s="770">
        <v>1852.7868000000001</v>
      </c>
    </row>
    <row r="23" spans="1:16">
      <c r="A23" s="770" t="s">
        <v>1303</v>
      </c>
      <c r="B23" s="770" t="s">
        <v>1304</v>
      </c>
      <c r="C23" s="776">
        <v>16</v>
      </c>
      <c r="D23" s="770" t="s">
        <v>236</v>
      </c>
      <c r="E23" s="776" t="s">
        <v>66</v>
      </c>
      <c r="F23" s="770">
        <v>20</v>
      </c>
      <c r="G23" s="770">
        <v>34.072200000000002</v>
      </c>
      <c r="H23" s="770">
        <v>651</v>
      </c>
      <c r="I23" s="770">
        <v>0.2</v>
      </c>
      <c r="J23" s="770">
        <v>15</v>
      </c>
      <c r="K23" s="770">
        <v>315.31799999999998</v>
      </c>
      <c r="M23" s="770">
        <v>1014.634</v>
      </c>
      <c r="O23" s="770">
        <v>48.228400000000001</v>
      </c>
      <c r="P23" s="770">
        <v>1217.56</v>
      </c>
    </row>
    <row r="24" spans="1:16">
      <c r="A24" s="770" t="s">
        <v>1303</v>
      </c>
      <c r="B24" s="770" t="s">
        <v>1304</v>
      </c>
      <c r="C24" s="776">
        <v>30.2</v>
      </c>
      <c r="D24" s="770" t="s">
        <v>1172</v>
      </c>
      <c r="E24" s="776" t="s">
        <v>42</v>
      </c>
      <c r="F24" s="770">
        <v>100</v>
      </c>
      <c r="G24" s="770">
        <v>136.13040000000001</v>
      </c>
      <c r="H24" s="770">
        <v>651</v>
      </c>
      <c r="I24" s="770">
        <v>6</v>
      </c>
      <c r="J24" s="770">
        <v>15</v>
      </c>
      <c r="K24" s="770">
        <v>315.31799999999998</v>
      </c>
      <c r="M24" s="770">
        <v>1014.634</v>
      </c>
      <c r="O24" s="770">
        <v>330.4443</v>
      </c>
      <c r="P24" s="770">
        <v>1217.56</v>
      </c>
    </row>
    <row r="25" spans="1:16">
      <c r="A25" s="770" t="s">
        <v>1303</v>
      </c>
      <c r="B25" s="770" t="s">
        <v>1304</v>
      </c>
      <c r="C25" s="776" t="s">
        <v>2</v>
      </c>
      <c r="P25" s="770">
        <v>2435.12</v>
      </c>
    </row>
    <row r="26" spans="1:16">
      <c r="A26" s="770" t="s">
        <v>1303</v>
      </c>
      <c r="B26" s="770" t="s">
        <v>1304</v>
      </c>
      <c r="C26" s="776">
        <v>30.1</v>
      </c>
      <c r="D26" s="770" t="s">
        <v>262</v>
      </c>
      <c r="E26" s="776" t="s">
        <v>66</v>
      </c>
      <c r="F26" s="770">
        <v>10</v>
      </c>
      <c r="G26" s="770">
        <v>62.523400000000002</v>
      </c>
      <c r="H26" s="770">
        <v>325.5</v>
      </c>
      <c r="I26" s="770">
        <v>2.855</v>
      </c>
      <c r="J26" s="770">
        <v>7.5</v>
      </c>
      <c r="K26" s="770">
        <v>157.65899999999999</v>
      </c>
      <c r="M26" s="770">
        <v>507.31700000000001</v>
      </c>
      <c r="O26" s="770">
        <v>154.3989</v>
      </c>
      <c r="P26" s="770">
        <v>608.78</v>
      </c>
    </row>
    <row r="27" spans="1:16">
      <c r="A27" s="770" t="s">
        <v>1303</v>
      </c>
      <c r="B27" s="770" t="s">
        <v>1304</v>
      </c>
      <c r="C27" s="776">
        <v>30.1</v>
      </c>
      <c r="D27" s="770" t="s">
        <v>262</v>
      </c>
      <c r="E27" s="776" t="s">
        <v>66</v>
      </c>
      <c r="F27" s="770">
        <v>20</v>
      </c>
      <c r="G27" s="770">
        <v>62.523400000000002</v>
      </c>
      <c r="H27" s="770">
        <v>1250.4680000000001</v>
      </c>
      <c r="I27" s="770">
        <v>2.855</v>
      </c>
      <c r="J27" s="770">
        <v>57.1</v>
      </c>
      <c r="K27" s="770">
        <v>1200.31052</v>
      </c>
      <c r="M27" s="770">
        <v>2573.3159999999998</v>
      </c>
      <c r="O27" s="770">
        <v>154.3989</v>
      </c>
      <c r="P27" s="770">
        <v>3087.9780000000001</v>
      </c>
    </row>
    <row r="28" spans="1:16">
      <c r="A28" s="770" t="s">
        <v>1303</v>
      </c>
      <c r="B28" s="770" t="s">
        <v>1304</v>
      </c>
      <c r="C28" s="776">
        <v>10.000999999999999</v>
      </c>
      <c r="D28" s="770" t="s">
        <v>1087</v>
      </c>
      <c r="E28" s="776" t="s">
        <v>49</v>
      </c>
      <c r="F28" s="770">
        <v>50</v>
      </c>
      <c r="G28" s="770">
        <v>0</v>
      </c>
      <c r="H28" s="770">
        <v>0</v>
      </c>
      <c r="I28" s="770">
        <v>1.3</v>
      </c>
      <c r="J28" s="770">
        <v>65</v>
      </c>
      <c r="K28" s="770">
        <v>1366.3779999999999</v>
      </c>
      <c r="M28" s="770">
        <v>9450</v>
      </c>
      <c r="O28" s="770">
        <v>226.8</v>
      </c>
      <c r="P28" s="770">
        <v>11340</v>
      </c>
    </row>
    <row r="29" spans="1:16">
      <c r="A29" s="770" t="s">
        <v>1303</v>
      </c>
      <c r="B29" s="770" t="s">
        <v>1304</v>
      </c>
      <c r="C29" s="776">
        <v>18.600000000000001</v>
      </c>
      <c r="D29" s="770" t="s">
        <v>243</v>
      </c>
      <c r="E29" s="776" t="s">
        <v>66</v>
      </c>
      <c r="F29" s="770">
        <v>10</v>
      </c>
      <c r="G29" s="770">
        <v>40.762999999999998</v>
      </c>
      <c r="H29" s="770">
        <v>407.63</v>
      </c>
      <c r="I29" s="770">
        <v>1.1499999999999999</v>
      </c>
      <c r="J29" s="770">
        <v>11.5</v>
      </c>
      <c r="K29" s="770">
        <v>241.74379999999999</v>
      </c>
      <c r="M29" s="770">
        <v>681.84199999999998</v>
      </c>
      <c r="O29" s="770">
        <v>81.820999999999998</v>
      </c>
      <c r="P29" s="770">
        <v>818.21</v>
      </c>
    </row>
    <row r="30" spans="1:16">
      <c r="A30" s="770" t="s">
        <v>1303</v>
      </c>
      <c r="B30" s="770" t="s">
        <v>1304</v>
      </c>
      <c r="C30" s="776" t="s">
        <v>2</v>
      </c>
      <c r="P30" s="770">
        <v>17549.477999999999</v>
      </c>
    </row>
    <row r="31" spans="1:16">
      <c r="A31" s="770" t="s">
        <v>1235</v>
      </c>
      <c r="B31" s="770" t="s">
        <v>1264</v>
      </c>
      <c r="C31" s="776">
        <v>16</v>
      </c>
      <c r="D31" s="770" t="s">
        <v>236</v>
      </c>
      <c r="E31" s="776" t="s">
        <v>66</v>
      </c>
      <c r="F31" s="770">
        <v>10</v>
      </c>
      <c r="G31" s="770">
        <v>34.072200000000002</v>
      </c>
      <c r="H31" s="770">
        <v>340.72199999999998</v>
      </c>
      <c r="I31" s="770">
        <v>0.2</v>
      </c>
      <c r="J31" s="770">
        <v>2</v>
      </c>
      <c r="K31" s="770">
        <v>42.042400000000001</v>
      </c>
      <c r="M31" s="770">
        <v>401.90300000000002</v>
      </c>
      <c r="O31" s="770">
        <v>50.237900000000003</v>
      </c>
      <c r="P31" s="770">
        <v>502.37900000000002</v>
      </c>
    </row>
    <row r="32" spans="1:16">
      <c r="A32" s="770" t="s">
        <v>1235</v>
      </c>
      <c r="B32" s="770" t="s">
        <v>1264</v>
      </c>
      <c r="C32" s="776">
        <v>16</v>
      </c>
      <c r="D32" s="770" t="s">
        <v>236</v>
      </c>
      <c r="E32" s="776" t="s">
        <v>66</v>
      </c>
      <c r="F32" s="770">
        <v>14</v>
      </c>
      <c r="G32" s="770">
        <v>34.072200000000002</v>
      </c>
      <c r="H32" s="770">
        <v>477.01080000000002</v>
      </c>
      <c r="I32" s="770">
        <v>0.2</v>
      </c>
      <c r="J32" s="770">
        <v>2.8</v>
      </c>
      <c r="K32" s="770">
        <v>58.859360000000002</v>
      </c>
      <c r="M32" s="770">
        <v>562.66420000000005</v>
      </c>
      <c r="O32" s="770">
        <v>48.228400000000001</v>
      </c>
      <c r="P32" s="770">
        <v>675.19759999999997</v>
      </c>
    </row>
    <row r="33" spans="1:16">
      <c r="A33" s="770" t="s">
        <v>1235</v>
      </c>
      <c r="B33" s="770" t="s">
        <v>1264</v>
      </c>
      <c r="C33" s="776">
        <v>14</v>
      </c>
      <c r="D33" s="770" t="s">
        <v>234</v>
      </c>
      <c r="E33" s="776" t="s">
        <v>42</v>
      </c>
      <c r="F33" s="770">
        <v>60</v>
      </c>
      <c r="G33" s="770">
        <v>32.549999999999997</v>
      </c>
      <c r="H33" s="770">
        <v>1953</v>
      </c>
      <c r="I33" s="770">
        <v>0.75</v>
      </c>
      <c r="J33" s="770">
        <v>45</v>
      </c>
      <c r="K33" s="770">
        <v>945.95399999999995</v>
      </c>
      <c r="M33" s="770">
        <v>3043.902</v>
      </c>
      <c r="O33" s="770">
        <v>60.878</v>
      </c>
      <c r="P33" s="770">
        <v>3652.68</v>
      </c>
    </row>
    <row r="34" spans="1:16">
      <c r="A34" s="770" t="s">
        <v>1235</v>
      </c>
      <c r="B34" s="770" t="s">
        <v>1264</v>
      </c>
      <c r="C34" s="776">
        <v>16</v>
      </c>
      <c r="D34" s="770" t="s">
        <v>236</v>
      </c>
      <c r="E34" s="776" t="s">
        <v>66</v>
      </c>
      <c r="F34" s="770">
        <v>20</v>
      </c>
      <c r="G34" s="770">
        <v>34.072200000000002</v>
      </c>
      <c r="H34" s="770">
        <v>1250.4680000000001</v>
      </c>
      <c r="I34" s="770">
        <v>0.2</v>
      </c>
      <c r="J34" s="770">
        <v>57.1</v>
      </c>
      <c r="K34" s="770">
        <v>1200.31052</v>
      </c>
      <c r="M34" s="770">
        <v>2573.3159999999998</v>
      </c>
      <c r="O34" s="770">
        <v>48.228400000000001</v>
      </c>
      <c r="P34" s="770">
        <v>3087.9780000000001</v>
      </c>
    </row>
    <row r="35" spans="1:16">
      <c r="A35" s="770" t="s">
        <v>1235</v>
      </c>
      <c r="B35" s="770" t="s">
        <v>1264</v>
      </c>
      <c r="C35" s="776">
        <v>9.1</v>
      </c>
      <c r="D35" s="770" t="s">
        <v>284</v>
      </c>
      <c r="E35" s="776" t="s">
        <v>58</v>
      </c>
      <c r="F35" s="770">
        <v>1</v>
      </c>
      <c r="G35" s="770">
        <v>10.145099999999999</v>
      </c>
      <c r="H35" s="770">
        <v>2029.02</v>
      </c>
      <c r="I35" s="770">
        <v>0.45</v>
      </c>
      <c r="J35" s="770">
        <v>90</v>
      </c>
      <c r="K35" s="770">
        <v>1891.9079999999999</v>
      </c>
      <c r="M35" s="770">
        <v>4116.9799999999996</v>
      </c>
      <c r="O35" s="770">
        <v>24.701799999999999</v>
      </c>
      <c r="P35" s="770">
        <v>4940.3599999999997</v>
      </c>
    </row>
    <row r="36" spans="1:16">
      <c r="A36" s="770" t="s">
        <v>1235</v>
      </c>
      <c r="B36" s="770" t="s">
        <v>1264</v>
      </c>
      <c r="C36" s="776">
        <v>14</v>
      </c>
      <c r="D36" s="770" t="s">
        <v>234</v>
      </c>
      <c r="E36" s="776" t="s">
        <v>42</v>
      </c>
      <c r="F36" s="770">
        <v>20</v>
      </c>
      <c r="G36" s="770">
        <v>32.549999999999997</v>
      </c>
      <c r="H36" s="770">
        <v>651</v>
      </c>
      <c r="I36" s="770">
        <v>0.75</v>
      </c>
      <c r="J36" s="770">
        <v>15</v>
      </c>
      <c r="K36" s="770">
        <v>315.31799999999998</v>
      </c>
      <c r="M36" s="770">
        <v>1014.634</v>
      </c>
      <c r="O36" s="770">
        <v>60.878</v>
      </c>
      <c r="P36" s="770">
        <v>1217.56</v>
      </c>
    </row>
    <row r="37" spans="1:16">
      <c r="A37" s="770" t="s">
        <v>1235</v>
      </c>
      <c r="B37" s="770" t="s">
        <v>1264</v>
      </c>
      <c r="C37" s="776" t="s">
        <v>2</v>
      </c>
      <c r="D37" s="770" t="s">
        <v>987</v>
      </c>
      <c r="P37" s="770">
        <v>15276.1546</v>
      </c>
    </row>
    <row r="38" spans="1:16">
      <c r="A38" s="770" t="s">
        <v>1235</v>
      </c>
      <c r="B38" s="770" t="s">
        <v>1264</v>
      </c>
      <c r="C38" s="776">
        <v>30.1</v>
      </c>
      <c r="D38" s="770" t="s">
        <v>262</v>
      </c>
      <c r="E38" s="776" t="s">
        <v>66</v>
      </c>
      <c r="F38" s="770">
        <v>10</v>
      </c>
      <c r="G38" s="770">
        <v>62.523400000000002</v>
      </c>
      <c r="H38" s="770">
        <v>625.23400000000004</v>
      </c>
      <c r="I38" s="770">
        <v>2.855</v>
      </c>
      <c r="J38" s="770">
        <v>28.55</v>
      </c>
      <c r="K38" s="770">
        <v>600.15526</v>
      </c>
      <c r="M38" s="770">
        <v>1286.6579999999999</v>
      </c>
      <c r="O38" s="770">
        <v>154.3989</v>
      </c>
      <c r="P38" s="770">
        <v>1543.989</v>
      </c>
    </row>
    <row r="39" spans="1:16">
      <c r="A39" s="770" t="s">
        <v>1235</v>
      </c>
      <c r="B39" s="770" t="s">
        <v>1264</v>
      </c>
      <c r="C39" s="776">
        <v>14</v>
      </c>
      <c r="D39" s="770" t="s">
        <v>234</v>
      </c>
      <c r="E39" s="776" t="s">
        <v>42</v>
      </c>
      <c r="F39" s="770">
        <v>1</v>
      </c>
      <c r="G39" s="770">
        <v>32.549999999999997</v>
      </c>
      <c r="H39" s="770">
        <v>32.549999999999997</v>
      </c>
      <c r="I39" s="770">
        <v>0.75</v>
      </c>
      <c r="J39" s="770">
        <v>0.75</v>
      </c>
      <c r="K39" s="770">
        <v>15.7659</v>
      </c>
      <c r="M39" s="770">
        <v>50.731699999999996</v>
      </c>
      <c r="O39" s="770">
        <v>60.878</v>
      </c>
      <c r="P39" s="770">
        <v>60.878</v>
      </c>
    </row>
    <row r="40" spans="1:16">
      <c r="A40" s="770" t="s">
        <v>1235</v>
      </c>
      <c r="B40" s="770" t="s">
        <v>1264</v>
      </c>
      <c r="C40" s="776">
        <v>30.2</v>
      </c>
      <c r="D40" s="770" t="s">
        <v>1172</v>
      </c>
      <c r="E40" s="776" t="s">
        <v>42</v>
      </c>
      <c r="F40" s="770">
        <v>10</v>
      </c>
      <c r="G40" s="770">
        <v>136.13040000000001</v>
      </c>
      <c r="H40" s="770">
        <v>625.23400000000004</v>
      </c>
      <c r="I40" s="770">
        <v>6</v>
      </c>
      <c r="J40" s="770">
        <v>28.55</v>
      </c>
      <c r="K40" s="770">
        <v>600.15526</v>
      </c>
      <c r="M40" s="770">
        <v>1286.6579999999999</v>
      </c>
      <c r="O40" s="770">
        <v>330.4443</v>
      </c>
      <c r="P40" s="770">
        <v>1543.989</v>
      </c>
    </row>
    <row r="41" spans="1:16">
      <c r="A41" s="770" t="s">
        <v>1235</v>
      </c>
      <c r="B41" s="770" t="s">
        <v>1264</v>
      </c>
      <c r="C41" s="776">
        <v>14</v>
      </c>
      <c r="D41" s="770" t="s">
        <v>234</v>
      </c>
      <c r="E41" s="776" t="s">
        <v>42</v>
      </c>
      <c r="F41" s="770">
        <v>241</v>
      </c>
      <c r="G41" s="770">
        <v>32.549999999999997</v>
      </c>
      <c r="H41" s="770">
        <v>7844.55</v>
      </c>
      <c r="I41" s="770">
        <v>0.75</v>
      </c>
      <c r="J41" s="770">
        <v>180.75</v>
      </c>
      <c r="K41" s="770">
        <v>3799.5819000000001</v>
      </c>
      <c r="M41" s="770">
        <v>12226.3397</v>
      </c>
      <c r="O41" s="770">
        <v>60.878</v>
      </c>
      <c r="P41" s="770">
        <v>14671.598</v>
      </c>
    </row>
    <row r="42" spans="1:16">
      <c r="A42" s="770" t="s">
        <v>1235</v>
      </c>
      <c r="B42" s="770" t="s">
        <v>1264</v>
      </c>
      <c r="C42" s="776">
        <v>15.1</v>
      </c>
      <c r="D42" s="770" t="s">
        <v>167</v>
      </c>
      <c r="E42" s="776" t="s">
        <v>66</v>
      </c>
      <c r="F42" s="770">
        <v>20</v>
      </c>
      <c r="G42" s="770">
        <v>10.5</v>
      </c>
      <c r="H42" s="770">
        <v>210</v>
      </c>
      <c r="I42" s="770">
        <v>0.25</v>
      </c>
      <c r="J42" s="770">
        <v>5</v>
      </c>
      <c r="K42" s="770">
        <v>105.10599999999999</v>
      </c>
      <c r="M42" s="770">
        <v>330.86200000000002</v>
      </c>
      <c r="O42" s="770">
        <v>19.851700000000001</v>
      </c>
      <c r="P42" s="770">
        <v>397.03399999999999</v>
      </c>
    </row>
    <row r="43" spans="1:16">
      <c r="A43" s="770" t="s">
        <v>1235</v>
      </c>
      <c r="B43" s="770" t="s">
        <v>1264</v>
      </c>
      <c r="C43" s="776">
        <v>30.1</v>
      </c>
      <c r="D43" s="770" t="s">
        <v>262</v>
      </c>
      <c r="E43" s="776" t="s">
        <v>66</v>
      </c>
      <c r="F43" s="770">
        <v>2</v>
      </c>
      <c r="G43" s="770">
        <v>62.523400000000002</v>
      </c>
      <c r="H43" s="770">
        <v>125.0468</v>
      </c>
      <c r="I43" s="770">
        <v>2.855</v>
      </c>
      <c r="J43" s="770">
        <v>5.71</v>
      </c>
      <c r="K43" s="770">
        <v>120.031052</v>
      </c>
      <c r="M43" s="770">
        <v>257.33159999999998</v>
      </c>
      <c r="O43" s="770">
        <v>154.3989</v>
      </c>
      <c r="P43" s="770">
        <v>308.7978</v>
      </c>
    </row>
    <row r="44" spans="1:16">
      <c r="A44" s="770" t="s">
        <v>1235</v>
      </c>
      <c r="B44" s="770" t="s">
        <v>1264</v>
      </c>
      <c r="C44" s="776">
        <v>14</v>
      </c>
      <c r="D44" s="770" t="s">
        <v>234</v>
      </c>
      <c r="E44" s="776" t="s">
        <v>42</v>
      </c>
      <c r="F44" s="770">
        <v>10</v>
      </c>
      <c r="G44" s="770">
        <v>32.549999999999997</v>
      </c>
      <c r="H44" s="770">
        <v>325.5</v>
      </c>
      <c r="I44" s="770">
        <v>0.75</v>
      </c>
      <c r="J44" s="770">
        <v>7.5</v>
      </c>
      <c r="K44" s="770">
        <v>157.65899999999999</v>
      </c>
      <c r="M44" s="770">
        <v>507.31700000000001</v>
      </c>
      <c r="O44" s="770">
        <v>60.878</v>
      </c>
      <c r="P44" s="770">
        <v>608.78</v>
      </c>
    </row>
    <row r="45" spans="1:16">
      <c r="A45" s="770" t="s">
        <v>1235</v>
      </c>
      <c r="B45" s="770" t="s">
        <v>1264</v>
      </c>
      <c r="C45" s="776">
        <v>30.1</v>
      </c>
      <c r="D45" s="770" t="s">
        <v>262</v>
      </c>
      <c r="E45" s="776" t="s">
        <v>66</v>
      </c>
      <c r="F45" s="770">
        <v>12</v>
      </c>
      <c r="G45" s="770">
        <v>62.523400000000002</v>
      </c>
      <c r="H45" s="770">
        <v>750.2808</v>
      </c>
      <c r="I45" s="770">
        <v>2.855</v>
      </c>
      <c r="J45" s="770">
        <v>34.26</v>
      </c>
      <c r="K45" s="770">
        <v>720.18631200000004</v>
      </c>
      <c r="M45" s="770">
        <v>1543.9896000000001</v>
      </c>
      <c r="O45" s="770">
        <v>154.3989</v>
      </c>
      <c r="P45" s="770">
        <v>1852.7868000000001</v>
      </c>
    </row>
    <row r="46" spans="1:16">
      <c r="A46" s="770" t="s">
        <v>1235</v>
      </c>
      <c r="B46" s="770" t="s">
        <v>1264</v>
      </c>
      <c r="C46" s="776">
        <v>16</v>
      </c>
      <c r="D46" s="770" t="s">
        <v>236</v>
      </c>
      <c r="E46" s="776" t="s">
        <v>66</v>
      </c>
      <c r="F46" s="770">
        <v>20</v>
      </c>
      <c r="G46" s="770">
        <v>34.072200000000002</v>
      </c>
      <c r="H46" s="770">
        <v>651</v>
      </c>
      <c r="I46" s="770">
        <v>0.2</v>
      </c>
      <c r="J46" s="770">
        <v>15</v>
      </c>
      <c r="K46" s="770">
        <v>315.31799999999998</v>
      </c>
      <c r="M46" s="770">
        <v>1014.634</v>
      </c>
      <c r="O46" s="770">
        <v>48.228400000000001</v>
      </c>
      <c r="P46" s="770">
        <v>1217.56</v>
      </c>
    </row>
    <row r="47" spans="1:16">
      <c r="A47" s="770" t="s">
        <v>1235</v>
      </c>
      <c r="B47" s="770" t="s">
        <v>1264</v>
      </c>
      <c r="C47" s="776">
        <v>30.2</v>
      </c>
      <c r="D47" s="770" t="s">
        <v>1172</v>
      </c>
      <c r="E47" s="776" t="s">
        <v>42</v>
      </c>
      <c r="F47" s="770">
        <v>100</v>
      </c>
      <c r="G47" s="770">
        <v>136.13040000000001</v>
      </c>
      <c r="H47" s="770">
        <v>651</v>
      </c>
      <c r="I47" s="770">
        <v>6</v>
      </c>
      <c r="J47" s="770">
        <v>15</v>
      </c>
      <c r="K47" s="770">
        <v>315.31799999999998</v>
      </c>
      <c r="M47" s="770">
        <v>1014.634</v>
      </c>
      <c r="O47" s="770">
        <v>330.4443</v>
      </c>
      <c r="P47" s="770">
        <v>1217.56</v>
      </c>
    </row>
    <row r="48" spans="1:16">
      <c r="A48" s="770" t="s">
        <v>1235</v>
      </c>
      <c r="B48" s="770" t="s">
        <v>1264</v>
      </c>
      <c r="C48" s="776" t="s">
        <v>2</v>
      </c>
      <c r="P48" s="770">
        <v>2435.12</v>
      </c>
    </row>
    <row r="49" spans="1:16">
      <c r="A49" s="770" t="s">
        <v>1235</v>
      </c>
      <c r="B49" s="770" t="s">
        <v>1264</v>
      </c>
      <c r="C49" s="776">
        <v>30.1</v>
      </c>
      <c r="D49" s="770" t="s">
        <v>262</v>
      </c>
      <c r="E49" s="776" t="s">
        <v>66</v>
      </c>
      <c r="F49" s="770">
        <v>10</v>
      </c>
      <c r="G49" s="770">
        <v>62.523400000000002</v>
      </c>
      <c r="H49" s="770">
        <v>325.5</v>
      </c>
      <c r="I49" s="770">
        <v>2.855</v>
      </c>
      <c r="J49" s="770">
        <v>7.5</v>
      </c>
      <c r="K49" s="770">
        <v>157.65899999999999</v>
      </c>
      <c r="M49" s="770">
        <v>507.31700000000001</v>
      </c>
      <c r="O49" s="770">
        <v>154.3989</v>
      </c>
      <c r="P49" s="770">
        <v>608.78</v>
      </c>
    </row>
    <row r="50" spans="1:16">
      <c r="A50" s="770" t="s">
        <v>1235</v>
      </c>
      <c r="B50" s="770" t="s">
        <v>1264</v>
      </c>
      <c r="C50" s="776">
        <v>30.1</v>
      </c>
      <c r="D50" s="770" t="s">
        <v>262</v>
      </c>
      <c r="E50" s="776" t="s">
        <v>66</v>
      </c>
      <c r="F50" s="770">
        <v>20</v>
      </c>
      <c r="G50" s="770">
        <v>62.523400000000002</v>
      </c>
      <c r="H50" s="770">
        <v>1250.4680000000001</v>
      </c>
      <c r="I50" s="770">
        <v>2.855</v>
      </c>
      <c r="J50" s="770">
        <v>57.1</v>
      </c>
      <c r="K50" s="770">
        <v>1200.31052</v>
      </c>
      <c r="M50" s="770">
        <v>2573.3159999999998</v>
      </c>
      <c r="O50" s="770">
        <v>154.3989</v>
      </c>
      <c r="P50" s="770">
        <v>3087.9780000000001</v>
      </c>
    </row>
    <row r="51" spans="1:16">
      <c r="A51" s="770" t="s">
        <v>1235</v>
      </c>
      <c r="B51" s="770" t="s">
        <v>1264</v>
      </c>
      <c r="C51" s="776">
        <v>16</v>
      </c>
      <c r="D51" s="770" t="s">
        <v>1370</v>
      </c>
      <c r="E51" s="776" t="s">
        <v>1368</v>
      </c>
      <c r="F51" s="770">
        <v>10</v>
      </c>
      <c r="G51" s="770">
        <v>340722</v>
      </c>
      <c r="H51" s="770">
        <v>340722</v>
      </c>
      <c r="I51" s="770" t="s">
        <v>1371</v>
      </c>
      <c r="J51" s="770">
        <v>2</v>
      </c>
      <c r="K51" s="770">
        <v>420424</v>
      </c>
      <c r="M51" s="770">
        <v>401903</v>
      </c>
      <c r="O51" s="770">
        <v>502379</v>
      </c>
      <c r="P51" s="770">
        <v>502379</v>
      </c>
    </row>
    <row r="52" spans="1:16">
      <c r="A52" s="770" t="s">
        <v>1235</v>
      </c>
      <c r="B52" s="770" t="s">
        <v>1264</v>
      </c>
      <c r="C52" s="776">
        <v>16</v>
      </c>
      <c r="D52" s="770" t="s">
        <v>1370</v>
      </c>
      <c r="E52" s="776" t="s">
        <v>1368</v>
      </c>
      <c r="F52" s="770">
        <v>14</v>
      </c>
      <c r="G52" s="770">
        <v>340722</v>
      </c>
      <c r="H52" s="770">
        <v>4770108</v>
      </c>
      <c r="I52" s="770" t="s">
        <v>1371</v>
      </c>
      <c r="J52" s="770" t="s">
        <v>1373</v>
      </c>
      <c r="K52" s="770">
        <v>5885936</v>
      </c>
      <c r="M52" s="770">
        <v>5626642</v>
      </c>
      <c r="O52" s="770">
        <v>482284</v>
      </c>
      <c r="P52" s="770">
        <v>6751976</v>
      </c>
    </row>
    <row r="53" spans="1:16">
      <c r="A53" s="770" t="s">
        <v>1235</v>
      </c>
      <c r="B53" s="770" t="s">
        <v>1264</v>
      </c>
      <c r="C53" s="776">
        <v>14</v>
      </c>
      <c r="D53" s="770" t="s">
        <v>1358</v>
      </c>
      <c r="E53" s="776" t="s">
        <v>1359</v>
      </c>
      <c r="F53" s="770">
        <v>60</v>
      </c>
      <c r="G53" s="770" t="s">
        <v>1360</v>
      </c>
      <c r="H53" s="770">
        <v>1953</v>
      </c>
      <c r="I53" s="770" t="s">
        <v>1362</v>
      </c>
      <c r="J53" s="770">
        <v>45</v>
      </c>
      <c r="K53" s="770">
        <v>945954</v>
      </c>
      <c r="M53" s="770">
        <v>3043902</v>
      </c>
      <c r="O53" s="770">
        <v>60878</v>
      </c>
      <c r="P53" s="770" t="s">
        <v>1374</v>
      </c>
    </row>
    <row r="54" spans="1:16">
      <c r="A54" s="770" t="s">
        <v>1235</v>
      </c>
      <c r="B54" s="770" t="s">
        <v>1264</v>
      </c>
      <c r="C54" s="776">
        <v>16</v>
      </c>
      <c r="D54" s="770" t="s">
        <v>1370</v>
      </c>
      <c r="E54" s="776" t="s">
        <v>1368</v>
      </c>
      <c r="F54" s="770">
        <v>20</v>
      </c>
      <c r="G54" s="770">
        <v>340722</v>
      </c>
      <c r="H54" s="770">
        <v>1250468</v>
      </c>
      <c r="I54" s="770" t="s">
        <v>1371</v>
      </c>
      <c r="J54" s="770" t="s">
        <v>1372</v>
      </c>
      <c r="K54" s="770">
        <v>120031052</v>
      </c>
      <c r="M54" s="770">
        <v>2573316</v>
      </c>
      <c r="O54" s="770">
        <v>482284</v>
      </c>
      <c r="P54" s="770">
        <v>3087978</v>
      </c>
    </row>
    <row r="55" spans="1:16">
      <c r="A55" s="770" t="s">
        <v>1235</v>
      </c>
      <c r="B55" s="770" t="s">
        <v>1264</v>
      </c>
      <c r="C55" s="776" t="s">
        <v>1375</v>
      </c>
      <c r="D55" s="770" t="s">
        <v>1376</v>
      </c>
      <c r="E55" s="776" t="s">
        <v>1377</v>
      </c>
      <c r="F55" s="770">
        <v>1</v>
      </c>
      <c r="G55" s="770">
        <v>101451</v>
      </c>
      <c r="H55" s="770" t="s">
        <v>1378</v>
      </c>
      <c r="I55" s="770" t="s">
        <v>1379</v>
      </c>
      <c r="J55" s="770">
        <v>90</v>
      </c>
      <c r="K55" s="770">
        <v>1891908</v>
      </c>
      <c r="M55" s="770" t="s">
        <v>1380</v>
      </c>
      <c r="O55" s="770">
        <v>247018</v>
      </c>
      <c r="P55" s="770" t="s">
        <v>1381</v>
      </c>
    </row>
    <row r="56" spans="1:16">
      <c r="A56" s="770" t="s">
        <v>1235</v>
      </c>
      <c r="B56" s="770" t="s">
        <v>1264</v>
      </c>
      <c r="C56" s="776">
        <v>14</v>
      </c>
      <c r="D56" s="770" t="s">
        <v>1358</v>
      </c>
      <c r="E56" s="776" t="s">
        <v>1359</v>
      </c>
      <c r="F56" s="770">
        <v>20</v>
      </c>
      <c r="G56" s="770" t="s">
        <v>1360</v>
      </c>
      <c r="H56" s="770">
        <v>651</v>
      </c>
      <c r="I56" s="770" t="s">
        <v>1362</v>
      </c>
      <c r="J56" s="770">
        <v>15</v>
      </c>
      <c r="K56" s="770">
        <v>315318</v>
      </c>
      <c r="M56" s="770">
        <v>1014634</v>
      </c>
      <c r="O56" s="770">
        <v>60878</v>
      </c>
      <c r="P56" s="770" t="s">
        <v>1363</v>
      </c>
    </row>
    <row r="57" spans="1:16">
      <c r="A57" s="770" t="s">
        <v>1235</v>
      </c>
      <c r="B57" s="770" t="s">
        <v>1264</v>
      </c>
      <c r="C57" s="776" t="s">
        <v>1364</v>
      </c>
      <c r="D57" s="770" t="s">
        <v>1365</v>
      </c>
      <c r="E57" s="776" t="s">
        <v>1361</v>
      </c>
      <c r="F57" s="770" t="s">
        <v>1361</v>
      </c>
      <c r="G57" s="770" t="s">
        <v>1361</v>
      </c>
      <c r="H57" s="770" t="s">
        <v>1361</v>
      </c>
      <c r="I57" s="770" t="s">
        <v>1361</v>
      </c>
      <c r="J57" s="770" t="s">
        <v>1361</v>
      </c>
      <c r="K57" s="770" t="s">
        <v>1361</v>
      </c>
      <c r="M57" s="770" t="s">
        <v>1361</v>
      </c>
      <c r="O57" s="770" t="s">
        <v>1361</v>
      </c>
      <c r="P57" s="770">
        <v>152761546</v>
      </c>
    </row>
    <row r="58" spans="1:16">
      <c r="A58" s="770" t="s">
        <v>1235</v>
      </c>
      <c r="B58" s="770" t="s">
        <v>1264</v>
      </c>
      <c r="C58" s="776" t="s">
        <v>1366</v>
      </c>
      <c r="D58" s="770" t="s">
        <v>1367</v>
      </c>
      <c r="E58" s="776" t="s">
        <v>1368</v>
      </c>
      <c r="F58" s="770">
        <v>10</v>
      </c>
      <c r="G58" s="770">
        <v>625234</v>
      </c>
      <c r="H58" s="770">
        <v>625234</v>
      </c>
      <c r="I58" s="770">
        <v>2855</v>
      </c>
      <c r="J58" s="770" t="s">
        <v>1369</v>
      </c>
      <c r="K58" s="770">
        <v>60015526</v>
      </c>
      <c r="M58" s="770">
        <v>1286658</v>
      </c>
      <c r="O58" s="770">
        <v>1543989</v>
      </c>
      <c r="P58" s="770">
        <v>1543989</v>
      </c>
    </row>
    <row r="59" spans="1:16">
      <c r="A59" s="770" t="s">
        <v>1308</v>
      </c>
      <c r="B59" s="770" t="s">
        <v>1306</v>
      </c>
      <c r="C59" s="776">
        <v>16</v>
      </c>
      <c r="D59" s="770" t="s">
        <v>1370</v>
      </c>
      <c r="E59" s="776" t="s">
        <v>1368</v>
      </c>
      <c r="F59" s="770">
        <v>20</v>
      </c>
      <c r="G59" s="770">
        <v>340722</v>
      </c>
      <c r="H59" s="770">
        <v>651</v>
      </c>
      <c r="I59" s="770" t="s">
        <v>1371</v>
      </c>
      <c r="J59" s="770">
        <v>15</v>
      </c>
      <c r="K59" s="770">
        <v>315318</v>
      </c>
      <c r="M59" s="770">
        <v>1014634</v>
      </c>
      <c r="O59" s="770">
        <v>482284</v>
      </c>
      <c r="P59" s="770" t="s">
        <v>1363</v>
      </c>
    </row>
    <row r="60" spans="1:16">
      <c r="A60" s="770" t="s">
        <v>1308</v>
      </c>
      <c r="B60" s="770" t="s">
        <v>1306</v>
      </c>
      <c r="C60" s="776" t="s">
        <v>1382</v>
      </c>
      <c r="D60" s="770" t="s">
        <v>1383</v>
      </c>
      <c r="E60" s="776" t="s">
        <v>1359</v>
      </c>
      <c r="F60" s="770">
        <v>100</v>
      </c>
      <c r="G60" s="770">
        <v>1361304</v>
      </c>
      <c r="H60" s="770">
        <v>651</v>
      </c>
      <c r="I60" s="770">
        <v>6</v>
      </c>
      <c r="J60" s="770">
        <v>15</v>
      </c>
      <c r="K60" s="770">
        <v>315318</v>
      </c>
      <c r="M60" s="770">
        <v>1014634</v>
      </c>
      <c r="O60" s="770">
        <v>3304443</v>
      </c>
      <c r="P60" s="770" t="s">
        <v>1363</v>
      </c>
    </row>
    <row r="61" spans="1:16">
      <c r="A61" s="770" t="s">
        <v>1308</v>
      </c>
      <c r="B61" s="770" t="s">
        <v>1306</v>
      </c>
      <c r="C61" s="776">
        <v>16</v>
      </c>
      <c r="D61" s="770" t="s">
        <v>1370</v>
      </c>
      <c r="E61" s="776" t="s">
        <v>1368</v>
      </c>
      <c r="F61" s="770">
        <v>10</v>
      </c>
      <c r="G61" s="770">
        <v>340722</v>
      </c>
      <c r="H61" s="770">
        <v>340722</v>
      </c>
      <c r="I61" s="770" t="s">
        <v>1371</v>
      </c>
      <c r="J61" s="770">
        <v>2</v>
      </c>
      <c r="K61" s="770">
        <v>420424</v>
      </c>
      <c r="M61" s="770">
        <v>401903</v>
      </c>
      <c r="O61" s="770">
        <v>502379</v>
      </c>
      <c r="P61" s="770">
        <v>502379</v>
      </c>
    </row>
    <row r="62" spans="1:16">
      <c r="A62" s="770" t="s">
        <v>1308</v>
      </c>
      <c r="B62" s="770" t="s">
        <v>1306</v>
      </c>
      <c r="C62" s="776">
        <v>16</v>
      </c>
      <c r="D62" s="770" t="s">
        <v>1370</v>
      </c>
      <c r="E62" s="776" t="s">
        <v>1368</v>
      </c>
      <c r="F62" s="770">
        <v>14</v>
      </c>
      <c r="G62" s="770">
        <v>340722</v>
      </c>
      <c r="H62" s="770">
        <v>4770108</v>
      </c>
      <c r="I62" s="770" t="s">
        <v>1371</v>
      </c>
      <c r="J62" s="770" t="s">
        <v>1373</v>
      </c>
      <c r="K62" s="770">
        <v>5885936</v>
      </c>
      <c r="M62" s="770">
        <v>5626642</v>
      </c>
      <c r="O62" s="770">
        <v>482284</v>
      </c>
      <c r="P62" s="770">
        <v>6751976</v>
      </c>
    </row>
    <row r="63" spans="1:16">
      <c r="A63" s="770" t="s">
        <v>1308</v>
      </c>
      <c r="B63" s="770" t="s">
        <v>1306</v>
      </c>
      <c r="C63" s="776">
        <v>14</v>
      </c>
      <c r="D63" s="770" t="s">
        <v>1358</v>
      </c>
      <c r="E63" s="776" t="s">
        <v>1359</v>
      </c>
      <c r="F63" s="770">
        <v>60</v>
      </c>
      <c r="G63" s="770" t="s">
        <v>1360</v>
      </c>
      <c r="H63" s="770">
        <v>1953</v>
      </c>
      <c r="I63" s="770" t="s">
        <v>1362</v>
      </c>
      <c r="J63" s="770">
        <v>45</v>
      </c>
      <c r="K63" s="770">
        <v>945954</v>
      </c>
      <c r="M63" s="770">
        <v>3043902</v>
      </c>
      <c r="O63" s="770">
        <v>60878</v>
      </c>
      <c r="P63" s="770" t="s">
        <v>1374</v>
      </c>
    </row>
    <row r="64" spans="1:16">
      <c r="A64" s="770" t="s">
        <v>1308</v>
      </c>
      <c r="B64" s="770" t="s">
        <v>1306</v>
      </c>
      <c r="C64" s="776">
        <v>16</v>
      </c>
      <c r="D64" s="770" t="s">
        <v>1370</v>
      </c>
      <c r="E64" s="776" t="s">
        <v>1368</v>
      </c>
      <c r="F64" s="770">
        <v>20</v>
      </c>
      <c r="G64" s="770">
        <v>340722</v>
      </c>
      <c r="H64" s="770">
        <v>1250468</v>
      </c>
      <c r="I64" s="770" t="s">
        <v>1371</v>
      </c>
      <c r="J64" s="770" t="s">
        <v>1372</v>
      </c>
      <c r="K64" s="770">
        <v>120031052</v>
      </c>
      <c r="M64" s="770">
        <v>2573316</v>
      </c>
      <c r="O64" s="770">
        <v>482284</v>
      </c>
      <c r="P64" s="770">
        <v>3087978</v>
      </c>
    </row>
    <row r="65" spans="1:16">
      <c r="A65" s="770" t="s">
        <v>1308</v>
      </c>
      <c r="B65" s="770" t="s">
        <v>1306</v>
      </c>
      <c r="C65" s="776" t="s">
        <v>1375</v>
      </c>
      <c r="D65" s="770" t="s">
        <v>1376</v>
      </c>
      <c r="E65" s="776" t="s">
        <v>1377</v>
      </c>
      <c r="F65" s="770">
        <v>1</v>
      </c>
      <c r="G65" s="770">
        <v>101451</v>
      </c>
      <c r="H65" s="770" t="s">
        <v>1378</v>
      </c>
      <c r="I65" s="770" t="s">
        <v>1379</v>
      </c>
      <c r="J65" s="770">
        <v>90</v>
      </c>
      <c r="K65" s="770">
        <v>1891908</v>
      </c>
      <c r="M65" s="770" t="s">
        <v>1380</v>
      </c>
      <c r="O65" s="770">
        <v>247018</v>
      </c>
      <c r="P65" s="770" t="s">
        <v>1381</v>
      </c>
    </row>
    <row r="66" spans="1:16">
      <c r="A66" s="770" t="s">
        <v>1308</v>
      </c>
      <c r="B66" s="770" t="s">
        <v>1306</v>
      </c>
      <c r="C66" s="776">
        <v>14</v>
      </c>
      <c r="D66" s="770" t="s">
        <v>1358</v>
      </c>
      <c r="E66" s="776" t="s">
        <v>1359</v>
      </c>
      <c r="F66" s="770">
        <v>20</v>
      </c>
      <c r="G66" s="770" t="s">
        <v>1360</v>
      </c>
      <c r="H66" s="770">
        <v>651</v>
      </c>
      <c r="I66" s="770" t="s">
        <v>1362</v>
      </c>
      <c r="J66" s="770">
        <v>15</v>
      </c>
      <c r="K66" s="770">
        <v>315318</v>
      </c>
      <c r="M66" s="770">
        <v>1014634</v>
      </c>
      <c r="O66" s="770">
        <v>60878</v>
      </c>
      <c r="P66" s="770" t="s">
        <v>1363</v>
      </c>
    </row>
    <row r="67" spans="1:16">
      <c r="A67" s="770" t="s">
        <v>1308</v>
      </c>
      <c r="B67" s="770" t="s">
        <v>1306</v>
      </c>
      <c r="C67" s="776" t="s">
        <v>1364</v>
      </c>
      <c r="D67" s="770" t="s">
        <v>1365</v>
      </c>
      <c r="E67" s="776" t="s">
        <v>1361</v>
      </c>
      <c r="F67" s="770" t="s">
        <v>1361</v>
      </c>
      <c r="G67" s="770" t="s">
        <v>1361</v>
      </c>
      <c r="H67" s="770" t="s">
        <v>1361</v>
      </c>
      <c r="I67" s="770" t="s">
        <v>1361</v>
      </c>
      <c r="J67" s="770" t="s">
        <v>1361</v>
      </c>
      <c r="K67" s="770" t="s">
        <v>1361</v>
      </c>
      <c r="M67" s="770" t="s">
        <v>1361</v>
      </c>
      <c r="O67" s="770" t="s">
        <v>1361</v>
      </c>
      <c r="P67" s="770">
        <v>152761546</v>
      </c>
    </row>
    <row r="68" spans="1:16">
      <c r="A68" s="770" t="s">
        <v>1308</v>
      </c>
      <c r="B68" s="770" t="s">
        <v>1306</v>
      </c>
      <c r="C68" s="776" t="s">
        <v>1366</v>
      </c>
      <c r="D68" s="770" t="s">
        <v>1367</v>
      </c>
      <c r="E68" s="776" t="s">
        <v>1368</v>
      </c>
      <c r="F68" s="770">
        <v>10</v>
      </c>
      <c r="G68" s="770">
        <v>625234</v>
      </c>
      <c r="H68" s="770">
        <v>625234</v>
      </c>
      <c r="I68" s="770">
        <v>2855</v>
      </c>
      <c r="J68" s="770" t="s">
        <v>1369</v>
      </c>
      <c r="K68" s="770">
        <v>60015526</v>
      </c>
      <c r="M68" s="770">
        <v>1286658</v>
      </c>
      <c r="O68" s="770">
        <v>1543989</v>
      </c>
      <c r="P68" s="770">
        <v>1543989</v>
      </c>
    </row>
    <row r="69" spans="1:16">
      <c r="A69" s="770" t="s">
        <v>1308</v>
      </c>
      <c r="B69" s="770" t="s">
        <v>1306</v>
      </c>
      <c r="C69" s="776">
        <v>14</v>
      </c>
      <c r="D69" s="770" t="s">
        <v>1358</v>
      </c>
      <c r="E69" s="776" t="s">
        <v>1359</v>
      </c>
      <c r="F69" s="770">
        <v>1</v>
      </c>
      <c r="G69" s="770" t="s">
        <v>1360</v>
      </c>
      <c r="H69" s="770" t="s">
        <v>1360</v>
      </c>
      <c r="I69" s="770" t="s">
        <v>1362</v>
      </c>
      <c r="J69" s="770" t="s">
        <v>1362</v>
      </c>
      <c r="K69" s="770">
        <v>157659</v>
      </c>
      <c r="M69" s="770">
        <v>507317</v>
      </c>
      <c r="O69" s="770">
        <v>60878</v>
      </c>
      <c r="P69" s="770">
        <v>60878</v>
      </c>
    </row>
    <row r="70" spans="1:16">
      <c r="A70" s="770" t="s">
        <v>1308</v>
      </c>
      <c r="B70" s="770" t="s">
        <v>1306</v>
      </c>
      <c r="C70" s="776" t="s">
        <v>1382</v>
      </c>
      <c r="D70" s="770" t="s">
        <v>1383</v>
      </c>
      <c r="E70" s="776" t="s">
        <v>1359</v>
      </c>
      <c r="F70" s="770">
        <v>10</v>
      </c>
      <c r="G70" s="770">
        <v>1361304</v>
      </c>
      <c r="H70" s="770">
        <v>625234</v>
      </c>
      <c r="I70" s="770">
        <v>6</v>
      </c>
      <c r="J70" s="770" t="s">
        <v>1369</v>
      </c>
      <c r="K70" s="770">
        <v>60015526</v>
      </c>
      <c r="M70" s="770">
        <v>1286658</v>
      </c>
      <c r="O70" s="770">
        <v>3304443</v>
      </c>
      <c r="P70" s="770">
        <v>1543989</v>
      </c>
    </row>
    <row r="71" spans="1:16">
      <c r="A71" s="770" t="s">
        <v>1308</v>
      </c>
      <c r="B71" s="770" t="s">
        <v>1306</v>
      </c>
      <c r="C71" s="776">
        <v>14</v>
      </c>
      <c r="D71" s="770" t="s">
        <v>1358</v>
      </c>
      <c r="E71" s="776" t="s">
        <v>1359</v>
      </c>
      <c r="F71" s="770">
        <v>241</v>
      </c>
      <c r="G71" s="770" t="s">
        <v>1360</v>
      </c>
      <c r="H71" s="770" t="s">
        <v>1384</v>
      </c>
      <c r="I71" s="770" t="s">
        <v>1362</v>
      </c>
      <c r="J71" s="770" t="s">
        <v>1385</v>
      </c>
      <c r="K71" s="770">
        <v>37995819</v>
      </c>
      <c r="M71" s="770">
        <v>122263397</v>
      </c>
      <c r="O71" s="770">
        <v>60878</v>
      </c>
      <c r="P71" s="770">
        <v>14671598</v>
      </c>
    </row>
    <row r="72" spans="1:16">
      <c r="A72" s="770" t="s">
        <v>1308</v>
      </c>
      <c r="B72" s="770" t="s">
        <v>1306</v>
      </c>
      <c r="C72" s="776" t="s">
        <v>1386</v>
      </c>
      <c r="D72" s="770" t="s">
        <v>1387</v>
      </c>
      <c r="E72" s="776" t="s">
        <v>1368</v>
      </c>
      <c r="F72" s="770">
        <v>20</v>
      </c>
      <c r="G72" s="770" t="s">
        <v>1388</v>
      </c>
      <c r="H72" s="770">
        <v>210</v>
      </c>
      <c r="I72" s="770" t="s">
        <v>1389</v>
      </c>
      <c r="J72" s="770">
        <v>5</v>
      </c>
      <c r="K72" s="770">
        <v>105106</v>
      </c>
      <c r="M72" s="770">
        <v>330862</v>
      </c>
      <c r="O72" s="770">
        <v>198517</v>
      </c>
      <c r="P72" s="770">
        <v>397034</v>
      </c>
    </row>
    <row r="73" spans="1:16">
      <c r="A73" s="770" t="s">
        <v>1308</v>
      </c>
      <c r="B73" s="770" t="s">
        <v>1306</v>
      </c>
      <c r="C73" s="776" t="s">
        <v>1366</v>
      </c>
      <c r="D73" s="770" t="s">
        <v>1367</v>
      </c>
      <c r="E73" s="776" t="s">
        <v>1368</v>
      </c>
      <c r="F73" s="770">
        <v>2</v>
      </c>
      <c r="G73" s="770">
        <v>625234</v>
      </c>
      <c r="H73" s="770">
        <v>1250468</v>
      </c>
      <c r="I73" s="770">
        <v>2855</v>
      </c>
      <c r="J73" s="770" t="s">
        <v>1390</v>
      </c>
      <c r="K73" s="770">
        <v>120031052</v>
      </c>
      <c r="M73" s="770">
        <v>2573316</v>
      </c>
      <c r="O73" s="770">
        <v>1543989</v>
      </c>
      <c r="P73" s="770">
        <v>3087978</v>
      </c>
    </row>
    <row r="74" spans="1:16">
      <c r="A74" s="770" t="s">
        <v>1308</v>
      </c>
      <c r="B74" s="770" t="s">
        <v>1306</v>
      </c>
      <c r="C74" s="776">
        <v>14</v>
      </c>
      <c r="D74" s="770" t="s">
        <v>1358</v>
      </c>
      <c r="E74" s="776" t="s">
        <v>1359</v>
      </c>
      <c r="F74" s="770">
        <v>10</v>
      </c>
      <c r="G74" s="770" t="s">
        <v>1360</v>
      </c>
      <c r="H74" s="770" t="s">
        <v>1391</v>
      </c>
      <c r="I74" s="770" t="s">
        <v>1362</v>
      </c>
      <c r="J74" s="770" t="s">
        <v>1392</v>
      </c>
      <c r="K74" s="770">
        <v>157659</v>
      </c>
      <c r="M74" s="770">
        <v>507317</v>
      </c>
      <c r="O74" s="770">
        <v>60878</v>
      </c>
      <c r="P74" s="770" t="s">
        <v>1393</v>
      </c>
    </row>
    <row r="75" spans="1:16">
      <c r="A75" s="770" t="s">
        <v>1308</v>
      </c>
      <c r="B75" s="770" t="s">
        <v>1306</v>
      </c>
      <c r="C75" s="776" t="s">
        <v>1366</v>
      </c>
      <c r="D75" s="770" t="s">
        <v>1367</v>
      </c>
      <c r="E75" s="776" t="s">
        <v>1368</v>
      </c>
      <c r="F75" s="770">
        <v>12</v>
      </c>
      <c r="G75" s="770">
        <v>625234</v>
      </c>
      <c r="H75" s="770">
        <v>7502808</v>
      </c>
      <c r="I75" s="770">
        <v>2855</v>
      </c>
      <c r="J75" s="770" t="s">
        <v>1394</v>
      </c>
      <c r="K75" s="770">
        <v>720186312</v>
      </c>
      <c r="M75" s="770">
        <v>15439896</v>
      </c>
      <c r="O75" s="770">
        <v>1543989</v>
      </c>
      <c r="P75" s="770">
        <v>18527868</v>
      </c>
    </row>
    <row r="76" spans="1:16">
      <c r="A76" s="770" t="s">
        <v>1308</v>
      </c>
      <c r="B76" s="770" t="s">
        <v>1306</v>
      </c>
      <c r="C76" s="776">
        <v>16</v>
      </c>
      <c r="D76" s="770" t="s">
        <v>1370</v>
      </c>
      <c r="E76" s="776" t="s">
        <v>1368</v>
      </c>
      <c r="F76" s="770">
        <v>20</v>
      </c>
      <c r="G76" s="770">
        <v>340722</v>
      </c>
      <c r="H76" s="770">
        <v>651</v>
      </c>
      <c r="I76" s="770" t="s">
        <v>1371</v>
      </c>
      <c r="J76" s="770">
        <v>15</v>
      </c>
      <c r="K76" s="770">
        <v>315318</v>
      </c>
      <c r="M76" s="770">
        <v>1014634</v>
      </c>
      <c r="O76" s="770">
        <v>482284</v>
      </c>
      <c r="P76" s="770" t="s">
        <v>1363</v>
      </c>
    </row>
    <row r="77" spans="1:16">
      <c r="A77" s="770" t="s">
        <v>1308</v>
      </c>
      <c r="B77" s="770" t="s">
        <v>1306</v>
      </c>
      <c r="C77" s="776" t="s">
        <v>1382</v>
      </c>
      <c r="D77" s="770" t="s">
        <v>1383</v>
      </c>
      <c r="E77" s="776" t="s">
        <v>1359</v>
      </c>
      <c r="F77" s="770">
        <v>100</v>
      </c>
      <c r="G77" s="770">
        <v>1361304</v>
      </c>
      <c r="H77" s="770">
        <v>651</v>
      </c>
      <c r="I77" s="770">
        <v>6</v>
      </c>
      <c r="J77" s="770">
        <v>15</v>
      </c>
      <c r="K77" s="770">
        <v>315318</v>
      </c>
      <c r="M77" s="770">
        <v>1014634</v>
      </c>
      <c r="O77" s="770">
        <v>3304443</v>
      </c>
      <c r="P77" s="770" t="s">
        <v>1363</v>
      </c>
    </row>
    <row r="78" spans="1:16">
      <c r="A78" s="770" t="s">
        <v>1308</v>
      </c>
      <c r="B78" s="770" t="s">
        <v>1306</v>
      </c>
      <c r="C78" s="776" t="s">
        <v>1364</v>
      </c>
      <c r="D78" s="770" t="s">
        <v>1361</v>
      </c>
      <c r="E78" s="776" t="s">
        <v>1361</v>
      </c>
      <c r="F78" s="770" t="s">
        <v>1361</v>
      </c>
      <c r="G78" s="770" t="s">
        <v>1361</v>
      </c>
      <c r="H78" s="770" t="s">
        <v>1361</v>
      </c>
      <c r="I78" s="770" t="s">
        <v>1361</v>
      </c>
      <c r="J78" s="770" t="s">
        <v>1361</v>
      </c>
      <c r="K78" s="770" t="s">
        <v>1361</v>
      </c>
      <c r="M78" s="770" t="s">
        <v>1361</v>
      </c>
      <c r="O78" s="770" t="s">
        <v>1361</v>
      </c>
      <c r="P78" s="770" t="s">
        <v>1395</v>
      </c>
    </row>
    <row r="79" spans="1:16">
      <c r="A79" s="770" t="s">
        <v>1308</v>
      </c>
      <c r="B79" s="770" t="s">
        <v>1306</v>
      </c>
      <c r="C79" s="776" t="s">
        <v>1366</v>
      </c>
      <c r="D79" s="770" t="s">
        <v>1367</v>
      </c>
      <c r="E79" s="776" t="s">
        <v>1368</v>
      </c>
      <c r="F79" s="770">
        <v>10</v>
      </c>
      <c r="G79" s="770">
        <v>625234</v>
      </c>
      <c r="H79" s="770" t="s">
        <v>1391</v>
      </c>
      <c r="I79" s="770">
        <v>2855</v>
      </c>
      <c r="J79" s="770" t="s">
        <v>1392</v>
      </c>
      <c r="K79" s="770">
        <v>157659</v>
      </c>
      <c r="M79" s="770">
        <v>507317</v>
      </c>
      <c r="O79" s="770">
        <v>1543989</v>
      </c>
      <c r="P79" s="770" t="s">
        <v>1393</v>
      </c>
    </row>
    <row r="80" spans="1:16">
      <c r="A80" s="770" t="s">
        <v>1308</v>
      </c>
      <c r="B80" s="770" t="s">
        <v>1306</v>
      </c>
      <c r="C80" s="776" t="s">
        <v>1366</v>
      </c>
      <c r="D80" s="770" t="s">
        <v>1367</v>
      </c>
      <c r="E80" s="776" t="s">
        <v>1368</v>
      </c>
      <c r="F80" s="770">
        <v>20</v>
      </c>
      <c r="G80" s="770">
        <v>625234</v>
      </c>
      <c r="H80" s="770">
        <v>1250468</v>
      </c>
      <c r="I80" s="770">
        <v>2855</v>
      </c>
      <c r="J80" s="770" t="s">
        <v>1372</v>
      </c>
      <c r="K80" s="770">
        <v>120031052</v>
      </c>
      <c r="M80" s="770">
        <v>2573316</v>
      </c>
      <c r="O80" s="770">
        <v>1543989</v>
      </c>
      <c r="P80" s="770">
        <v>3087978</v>
      </c>
    </row>
    <row r="81" spans="1:16">
      <c r="A81" s="770" t="s">
        <v>1308</v>
      </c>
      <c r="B81" s="770" t="s">
        <v>1306</v>
      </c>
      <c r="C81" s="776">
        <v>16</v>
      </c>
      <c r="D81" s="770" t="s">
        <v>1396</v>
      </c>
      <c r="E81" s="776" t="s">
        <v>1397</v>
      </c>
      <c r="F81" s="770">
        <v>10</v>
      </c>
      <c r="G81" s="770">
        <v>340722</v>
      </c>
      <c r="H81" s="770">
        <v>340722</v>
      </c>
      <c r="I81" s="770" t="s">
        <v>1399</v>
      </c>
      <c r="J81" s="770">
        <v>2</v>
      </c>
      <c r="K81" s="770">
        <v>420424</v>
      </c>
      <c r="M81" s="770">
        <v>401903</v>
      </c>
      <c r="O81" s="770">
        <v>502379</v>
      </c>
      <c r="P81" s="770">
        <v>502379</v>
      </c>
    </row>
    <row r="82" spans="1:16">
      <c r="A82" s="770" t="s">
        <v>1308</v>
      </c>
      <c r="B82" s="770" t="s">
        <v>1306</v>
      </c>
      <c r="C82" s="776">
        <v>16</v>
      </c>
      <c r="D82" s="770" t="s">
        <v>1396</v>
      </c>
      <c r="E82" s="776" t="s">
        <v>1397</v>
      </c>
      <c r="F82" s="770">
        <v>14</v>
      </c>
      <c r="G82" s="770">
        <v>340722</v>
      </c>
      <c r="H82" s="770">
        <v>4770108</v>
      </c>
      <c r="I82" s="770" t="s">
        <v>1399</v>
      </c>
      <c r="J82" s="770" t="s">
        <v>1400</v>
      </c>
      <c r="K82" s="770">
        <v>5885936</v>
      </c>
      <c r="M82" s="770">
        <v>5626642</v>
      </c>
      <c r="O82" s="770">
        <v>482284</v>
      </c>
      <c r="P82" s="770">
        <v>6751976</v>
      </c>
    </row>
    <row r="83" spans="1:16">
      <c r="A83" s="770" t="s">
        <v>1308</v>
      </c>
      <c r="B83" s="770" t="s">
        <v>1306</v>
      </c>
      <c r="C83" s="776">
        <v>14</v>
      </c>
      <c r="D83" s="770" t="s">
        <v>1401</v>
      </c>
      <c r="E83" s="776" t="s">
        <v>1402</v>
      </c>
      <c r="F83" s="770">
        <v>60</v>
      </c>
      <c r="G83" s="770" t="s">
        <v>1403</v>
      </c>
      <c r="H83" s="770">
        <v>1953</v>
      </c>
      <c r="I83" s="770" t="s">
        <v>1404</v>
      </c>
      <c r="J83" s="770">
        <v>45</v>
      </c>
      <c r="K83" s="770">
        <v>945954</v>
      </c>
      <c r="M83" s="770">
        <v>3043902</v>
      </c>
      <c r="O83" s="770">
        <v>60878</v>
      </c>
      <c r="P83" s="770" t="s">
        <v>1405</v>
      </c>
    </row>
    <row r="84" spans="1:16">
      <c r="A84" s="770" t="s">
        <v>1308</v>
      </c>
      <c r="B84" s="770" t="s">
        <v>1306</v>
      </c>
      <c r="C84" s="776">
        <v>16</v>
      </c>
      <c r="D84" s="770" t="s">
        <v>1396</v>
      </c>
      <c r="E84" s="776" t="s">
        <v>1397</v>
      </c>
      <c r="F84" s="770">
        <v>20</v>
      </c>
      <c r="G84" s="770">
        <v>340722</v>
      </c>
      <c r="H84" s="770">
        <v>1250468</v>
      </c>
      <c r="I84" s="770" t="s">
        <v>1399</v>
      </c>
      <c r="J84" s="770" t="s">
        <v>1406</v>
      </c>
      <c r="K84" s="770">
        <v>120031052</v>
      </c>
      <c r="M84" s="770">
        <v>2573316</v>
      </c>
      <c r="O84" s="770">
        <v>482284</v>
      </c>
      <c r="P84" s="770">
        <v>3087978</v>
      </c>
    </row>
    <row r="85" spans="1:16">
      <c r="A85" s="770" t="s">
        <v>1308</v>
      </c>
      <c r="B85" s="770" t="s">
        <v>1306</v>
      </c>
      <c r="C85" s="776" t="s">
        <v>1407</v>
      </c>
      <c r="D85" s="770" t="s">
        <v>1408</v>
      </c>
      <c r="E85" s="776" t="s">
        <v>1409</v>
      </c>
      <c r="F85" s="770">
        <v>1</v>
      </c>
      <c r="G85" s="770">
        <v>101451</v>
      </c>
      <c r="H85" s="770" t="s">
        <v>1410</v>
      </c>
      <c r="I85" s="770" t="s">
        <v>1411</v>
      </c>
      <c r="J85" s="770">
        <v>90</v>
      </c>
      <c r="K85" s="770">
        <v>1891908</v>
      </c>
      <c r="M85" s="770" t="s">
        <v>1412</v>
      </c>
      <c r="O85" s="770">
        <v>247018</v>
      </c>
      <c r="P85" s="770" t="s">
        <v>1413</v>
      </c>
    </row>
    <row r="86" spans="1:16">
      <c r="A86" s="770" t="s">
        <v>1308</v>
      </c>
      <c r="B86" s="770" t="s">
        <v>1306</v>
      </c>
      <c r="C86" s="776">
        <v>14</v>
      </c>
      <c r="D86" s="770" t="s">
        <v>1401</v>
      </c>
      <c r="E86" s="776" t="s">
        <v>1402</v>
      </c>
      <c r="F86" s="770">
        <v>20</v>
      </c>
      <c r="G86" s="770" t="s">
        <v>1403</v>
      </c>
      <c r="H86" s="770">
        <v>651</v>
      </c>
      <c r="I86" s="770" t="s">
        <v>1404</v>
      </c>
      <c r="J86" s="770">
        <v>15</v>
      </c>
      <c r="K86" s="770">
        <v>315318</v>
      </c>
      <c r="M86" s="770">
        <v>1014634</v>
      </c>
      <c r="O86" s="770">
        <v>60878</v>
      </c>
      <c r="P86" s="770" t="s">
        <v>1414</v>
      </c>
    </row>
    <row r="87" spans="1:16">
      <c r="A87" s="770" t="s">
        <v>1308</v>
      </c>
      <c r="B87" s="770" t="s">
        <v>1306</v>
      </c>
      <c r="C87" s="776" t="s">
        <v>1415</v>
      </c>
      <c r="D87" s="770" t="s">
        <v>1416</v>
      </c>
      <c r="E87" s="776" t="s">
        <v>1398</v>
      </c>
      <c r="F87" s="770" t="s">
        <v>1398</v>
      </c>
      <c r="G87" s="770" t="s">
        <v>1398</v>
      </c>
      <c r="H87" s="770" t="s">
        <v>1398</v>
      </c>
      <c r="I87" s="770" t="s">
        <v>1398</v>
      </c>
      <c r="J87" s="770" t="s">
        <v>1398</v>
      </c>
      <c r="K87" s="770" t="s">
        <v>1398</v>
      </c>
      <c r="M87" s="770" t="s">
        <v>1398</v>
      </c>
      <c r="O87" s="770" t="s">
        <v>1398</v>
      </c>
      <c r="P87" s="770">
        <v>152761546</v>
      </c>
    </row>
    <row r="88" spans="1:16">
      <c r="A88" s="770" t="s">
        <v>1308</v>
      </c>
      <c r="B88" s="770" t="s">
        <v>1306</v>
      </c>
      <c r="C88" s="776" t="s">
        <v>1417</v>
      </c>
      <c r="D88" s="770" t="s">
        <v>1418</v>
      </c>
      <c r="E88" s="776" t="s">
        <v>1397</v>
      </c>
      <c r="F88" s="770">
        <v>10</v>
      </c>
      <c r="G88" s="770">
        <v>625234</v>
      </c>
      <c r="H88" s="770">
        <v>625234</v>
      </c>
      <c r="I88" s="770">
        <v>2855</v>
      </c>
      <c r="J88" s="770" t="s">
        <v>1419</v>
      </c>
      <c r="K88" s="770">
        <v>60015526</v>
      </c>
      <c r="M88" s="770">
        <v>1286658</v>
      </c>
      <c r="O88" s="770">
        <v>1543989</v>
      </c>
      <c r="P88" s="770">
        <v>1543989</v>
      </c>
    </row>
    <row r="89" spans="1:16">
      <c r="A89" s="770" t="s">
        <v>1308</v>
      </c>
      <c r="B89" s="770" t="s">
        <v>1306</v>
      </c>
      <c r="C89" s="776" t="s">
        <v>1361</v>
      </c>
      <c r="D89" s="770" t="s">
        <v>1361</v>
      </c>
      <c r="E89" s="776" t="s">
        <v>1361</v>
      </c>
      <c r="F89" s="770" t="s">
        <v>1361</v>
      </c>
      <c r="G89" s="770" t="s">
        <v>1361</v>
      </c>
      <c r="H89" s="770" t="s">
        <v>1361</v>
      </c>
      <c r="I89" s="770" t="s">
        <v>1361</v>
      </c>
      <c r="J89" s="770" t="s">
        <v>1361</v>
      </c>
      <c r="K89" s="770" t="s">
        <v>1361</v>
      </c>
      <c r="M89" s="770" t="s">
        <v>1361</v>
      </c>
      <c r="O89" s="770" t="s">
        <v>1361</v>
      </c>
      <c r="P89" s="770" t="s">
        <v>1361</v>
      </c>
    </row>
    <row r="90" spans="1:16">
      <c r="A90" s="770" t="s">
        <v>1308</v>
      </c>
      <c r="B90" s="770" t="s">
        <v>1435</v>
      </c>
      <c r="C90" s="776" t="s">
        <v>1382</v>
      </c>
      <c r="D90" s="770" t="s">
        <v>1383</v>
      </c>
      <c r="E90" s="776" t="s">
        <v>1359</v>
      </c>
      <c r="F90" s="770">
        <v>100</v>
      </c>
      <c r="G90" s="770">
        <v>1361304</v>
      </c>
      <c r="H90" s="770">
        <v>651</v>
      </c>
      <c r="I90" s="770">
        <v>6</v>
      </c>
      <c r="J90" s="770">
        <v>15</v>
      </c>
      <c r="K90" s="770">
        <v>315318</v>
      </c>
      <c r="M90" s="770">
        <v>1014634</v>
      </c>
      <c r="O90" s="770">
        <v>3304443</v>
      </c>
      <c r="P90" s="770" t="s">
        <v>1363</v>
      </c>
    </row>
    <row r="91" spans="1:16">
      <c r="A91" s="770" t="s">
        <v>1308</v>
      </c>
      <c r="B91" s="770" t="s">
        <v>1435</v>
      </c>
      <c r="C91" s="776">
        <v>16</v>
      </c>
      <c r="D91" s="770" t="s">
        <v>1370</v>
      </c>
      <c r="E91" s="776" t="s">
        <v>1368</v>
      </c>
      <c r="F91" s="770">
        <v>10</v>
      </c>
      <c r="G91" s="770">
        <v>340722</v>
      </c>
      <c r="H91" s="770">
        <v>340722</v>
      </c>
      <c r="I91" s="770" t="s">
        <v>1371</v>
      </c>
      <c r="J91" s="770">
        <v>2</v>
      </c>
      <c r="K91" s="770">
        <v>420424</v>
      </c>
      <c r="M91" s="770">
        <v>401903</v>
      </c>
      <c r="O91" s="770">
        <v>502379</v>
      </c>
      <c r="P91" s="770">
        <v>502379</v>
      </c>
    </row>
    <row r="92" spans="1:16">
      <c r="A92" s="770" t="s">
        <v>1308</v>
      </c>
      <c r="B92" s="770" t="s">
        <v>1435</v>
      </c>
      <c r="C92" s="776">
        <v>16</v>
      </c>
      <c r="D92" s="770" t="s">
        <v>1370</v>
      </c>
      <c r="E92" s="776" t="s">
        <v>1368</v>
      </c>
      <c r="F92" s="770">
        <v>14</v>
      </c>
      <c r="G92" s="770">
        <v>340722</v>
      </c>
      <c r="H92" s="770">
        <v>4770108</v>
      </c>
      <c r="I92" s="770" t="s">
        <v>1371</v>
      </c>
      <c r="J92" s="770" t="s">
        <v>1373</v>
      </c>
      <c r="K92" s="770">
        <v>5885936</v>
      </c>
      <c r="M92" s="770">
        <v>5626642</v>
      </c>
      <c r="O92" s="770">
        <v>482284</v>
      </c>
      <c r="P92" s="770">
        <v>6751976</v>
      </c>
    </row>
    <row r="93" spans="1:16">
      <c r="A93" s="770" t="s">
        <v>1308</v>
      </c>
      <c r="B93" s="770" t="s">
        <v>1435</v>
      </c>
      <c r="C93" s="776">
        <v>14</v>
      </c>
      <c r="D93" s="770" t="s">
        <v>1358</v>
      </c>
      <c r="E93" s="776" t="s">
        <v>1359</v>
      </c>
      <c r="F93" s="770">
        <v>60</v>
      </c>
      <c r="G93" s="770" t="s">
        <v>1360</v>
      </c>
      <c r="H93" s="770">
        <v>1953</v>
      </c>
      <c r="I93" s="770" t="s">
        <v>1362</v>
      </c>
      <c r="J93" s="770">
        <v>45</v>
      </c>
      <c r="K93" s="770">
        <v>945954</v>
      </c>
      <c r="M93" s="770">
        <v>3043902</v>
      </c>
      <c r="O93" s="770">
        <v>60878</v>
      </c>
      <c r="P93" s="770" t="s">
        <v>1374</v>
      </c>
    </row>
    <row r="94" spans="1:16">
      <c r="A94" s="770" t="s">
        <v>1308</v>
      </c>
      <c r="B94" s="770" t="s">
        <v>1435</v>
      </c>
      <c r="C94" s="776">
        <v>16</v>
      </c>
      <c r="D94" s="770" t="s">
        <v>1370</v>
      </c>
      <c r="E94" s="776" t="s">
        <v>1368</v>
      </c>
      <c r="F94" s="770">
        <v>20</v>
      </c>
      <c r="G94" s="770">
        <v>340722</v>
      </c>
      <c r="H94" s="770">
        <v>1250468</v>
      </c>
      <c r="I94" s="770" t="s">
        <v>1371</v>
      </c>
      <c r="J94" s="770" t="s">
        <v>1372</v>
      </c>
      <c r="K94" s="770">
        <v>120031052</v>
      </c>
      <c r="M94" s="770">
        <v>2573316</v>
      </c>
      <c r="O94" s="770">
        <v>482284</v>
      </c>
      <c r="P94" s="770">
        <v>3087978</v>
      </c>
    </row>
    <row r="95" spans="1:16">
      <c r="A95" s="770" t="s">
        <v>1308</v>
      </c>
      <c r="B95" s="770" t="s">
        <v>1435</v>
      </c>
      <c r="C95" s="776" t="s">
        <v>1375</v>
      </c>
      <c r="D95" s="770" t="s">
        <v>1376</v>
      </c>
      <c r="E95" s="776" t="s">
        <v>1377</v>
      </c>
      <c r="F95" s="770">
        <v>1</v>
      </c>
      <c r="G95" s="770">
        <v>101451</v>
      </c>
      <c r="H95" s="770" t="s">
        <v>1378</v>
      </c>
      <c r="I95" s="770" t="s">
        <v>1379</v>
      </c>
      <c r="J95" s="770">
        <v>90</v>
      </c>
      <c r="K95" s="770">
        <v>1891908</v>
      </c>
      <c r="M95" s="770" t="s">
        <v>1380</v>
      </c>
      <c r="O95" s="770">
        <v>247018</v>
      </c>
      <c r="P95" s="770" t="s">
        <v>1381</v>
      </c>
    </row>
    <row r="96" spans="1:16">
      <c r="A96" s="770" t="s">
        <v>1308</v>
      </c>
      <c r="B96" s="770" t="s">
        <v>1435</v>
      </c>
      <c r="C96" s="776">
        <v>14</v>
      </c>
      <c r="D96" s="770" t="s">
        <v>1358</v>
      </c>
      <c r="E96" s="776" t="s">
        <v>1359</v>
      </c>
      <c r="F96" s="770">
        <v>20</v>
      </c>
      <c r="G96" s="770" t="s">
        <v>1360</v>
      </c>
      <c r="H96" s="770">
        <v>651</v>
      </c>
      <c r="I96" s="770" t="s">
        <v>1362</v>
      </c>
      <c r="J96" s="770">
        <v>15</v>
      </c>
      <c r="K96" s="770">
        <v>315318</v>
      </c>
      <c r="M96" s="770">
        <v>1014634</v>
      </c>
      <c r="O96" s="770">
        <v>60878</v>
      </c>
      <c r="P96" s="770" t="s">
        <v>1363</v>
      </c>
    </row>
    <row r="97" spans="1:16">
      <c r="A97" s="770" t="s">
        <v>1308</v>
      </c>
      <c r="B97" s="770" t="s">
        <v>1435</v>
      </c>
      <c r="C97" s="776" t="s">
        <v>1364</v>
      </c>
      <c r="D97" s="770" t="s">
        <v>1365</v>
      </c>
      <c r="E97" s="776" t="s">
        <v>1361</v>
      </c>
      <c r="F97" s="770" t="s">
        <v>1361</v>
      </c>
      <c r="G97" s="770" t="s">
        <v>1361</v>
      </c>
      <c r="H97" s="770" t="s">
        <v>1361</v>
      </c>
      <c r="I97" s="770" t="s">
        <v>1361</v>
      </c>
      <c r="J97" s="770" t="s">
        <v>1361</v>
      </c>
      <c r="K97" s="770" t="s">
        <v>1361</v>
      </c>
      <c r="M97" s="770" t="s">
        <v>1361</v>
      </c>
      <c r="O97" s="770" t="s">
        <v>1361</v>
      </c>
      <c r="P97" s="770">
        <v>152761546</v>
      </c>
    </row>
    <row r="98" spans="1:16">
      <c r="A98" s="770" t="s">
        <v>1308</v>
      </c>
      <c r="B98" s="770" t="s">
        <v>1435</v>
      </c>
      <c r="C98" s="776" t="s">
        <v>1366</v>
      </c>
      <c r="D98" s="770" t="s">
        <v>1367</v>
      </c>
      <c r="E98" s="776" t="s">
        <v>1368</v>
      </c>
      <c r="F98" s="770">
        <v>10</v>
      </c>
      <c r="G98" s="770">
        <v>625234</v>
      </c>
      <c r="H98" s="770">
        <v>625234</v>
      </c>
      <c r="I98" s="770">
        <v>2855</v>
      </c>
      <c r="J98" s="770" t="s">
        <v>1369</v>
      </c>
      <c r="K98" s="770">
        <v>60015526</v>
      </c>
      <c r="M98" s="770">
        <v>1286658</v>
      </c>
      <c r="O98" s="770">
        <v>1543989</v>
      </c>
      <c r="P98" s="770">
        <v>1543989</v>
      </c>
    </row>
    <row r="99" spans="1:16">
      <c r="A99" s="770" t="s">
        <v>1308</v>
      </c>
      <c r="B99" s="770" t="s">
        <v>1435</v>
      </c>
      <c r="C99" s="776">
        <v>14</v>
      </c>
      <c r="D99" s="770" t="s">
        <v>1358</v>
      </c>
      <c r="E99" s="776" t="s">
        <v>1359</v>
      </c>
      <c r="F99" s="770">
        <v>1</v>
      </c>
      <c r="G99" s="770" t="s">
        <v>1360</v>
      </c>
      <c r="H99" s="770" t="s">
        <v>1360</v>
      </c>
      <c r="I99" s="770" t="s">
        <v>1362</v>
      </c>
      <c r="J99" s="770" t="s">
        <v>1362</v>
      </c>
      <c r="K99" s="770">
        <v>157659</v>
      </c>
      <c r="M99" s="770">
        <v>507317</v>
      </c>
      <c r="O99" s="770">
        <v>60878</v>
      </c>
      <c r="P99" s="770">
        <v>60878</v>
      </c>
    </row>
    <row r="100" spans="1:16">
      <c r="A100" s="770" t="s">
        <v>1308</v>
      </c>
      <c r="B100" s="770" t="s">
        <v>1435</v>
      </c>
      <c r="C100" s="776" t="s">
        <v>1382</v>
      </c>
      <c r="D100" s="770" t="s">
        <v>1383</v>
      </c>
      <c r="E100" s="776" t="s">
        <v>1359</v>
      </c>
      <c r="F100" s="770">
        <v>10</v>
      </c>
      <c r="G100" s="770">
        <v>1361304</v>
      </c>
      <c r="H100" s="770">
        <v>625234</v>
      </c>
      <c r="I100" s="770">
        <v>6</v>
      </c>
      <c r="J100" s="770" t="s">
        <v>1369</v>
      </c>
      <c r="K100" s="770">
        <v>60015526</v>
      </c>
      <c r="M100" s="770">
        <v>1286658</v>
      </c>
      <c r="O100" s="770">
        <v>3304443</v>
      </c>
      <c r="P100" s="770">
        <v>1543989</v>
      </c>
    </row>
    <row r="101" spans="1:16">
      <c r="A101" s="770" t="s">
        <v>1308</v>
      </c>
      <c r="B101" s="770" t="s">
        <v>1435</v>
      </c>
      <c r="C101" s="776">
        <v>14</v>
      </c>
      <c r="D101" s="770" t="s">
        <v>1358</v>
      </c>
      <c r="E101" s="776" t="s">
        <v>1359</v>
      </c>
      <c r="F101" s="770">
        <v>241</v>
      </c>
      <c r="G101" s="770" t="s">
        <v>1360</v>
      </c>
      <c r="H101" s="770" t="s">
        <v>1384</v>
      </c>
      <c r="I101" s="770" t="s">
        <v>1362</v>
      </c>
      <c r="J101" s="770" t="s">
        <v>1385</v>
      </c>
      <c r="K101" s="770">
        <v>37995819</v>
      </c>
      <c r="M101" s="770">
        <v>122263397</v>
      </c>
      <c r="O101" s="770">
        <v>60878</v>
      </c>
      <c r="P101" s="770">
        <v>14671598</v>
      </c>
    </row>
    <row r="102" spans="1:16">
      <c r="A102" s="770" t="s">
        <v>1308</v>
      </c>
      <c r="B102" s="770" t="s">
        <v>1435</v>
      </c>
      <c r="C102" s="776" t="s">
        <v>1386</v>
      </c>
      <c r="D102" s="770" t="s">
        <v>1387</v>
      </c>
      <c r="E102" s="776" t="s">
        <v>1368</v>
      </c>
      <c r="F102" s="770">
        <v>20</v>
      </c>
      <c r="G102" s="770" t="s">
        <v>1388</v>
      </c>
      <c r="H102" s="770">
        <v>210</v>
      </c>
      <c r="I102" s="770" t="s">
        <v>1389</v>
      </c>
      <c r="J102" s="770">
        <v>5</v>
      </c>
      <c r="K102" s="770">
        <v>105106</v>
      </c>
      <c r="M102" s="770">
        <v>330862</v>
      </c>
      <c r="O102" s="770">
        <v>198517</v>
      </c>
      <c r="P102" s="770">
        <v>397034</v>
      </c>
    </row>
    <row r="103" spans="1:16">
      <c r="A103" s="770" t="s">
        <v>1308</v>
      </c>
      <c r="B103" s="770" t="s">
        <v>1435</v>
      </c>
      <c r="C103" s="776" t="s">
        <v>1366</v>
      </c>
      <c r="D103" s="770" t="s">
        <v>1367</v>
      </c>
      <c r="E103" s="776" t="s">
        <v>1368</v>
      </c>
      <c r="F103" s="770">
        <v>2</v>
      </c>
      <c r="G103" s="770">
        <v>625234</v>
      </c>
      <c r="H103" s="770">
        <v>1250468</v>
      </c>
      <c r="I103" s="770">
        <v>2855</v>
      </c>
      <c r="J103" s="770" t="s">
        <v>1390</v>
      </c>
      <c r="K103" s="770">
        <v>120031052</v>
      </c>
      <c r="M103" s="770">
        <v>2573316</v>
      </c>
      <c r="O103" s="770">
        <v>1543989</v>
      </c>
      <c r="P103" s="770">
        <v>3087978</v>
      </c>
    </row>
    <row r="104" spans="1:16">
      <c r="A104" s="770" t="s">
        <v>1308</v>
      </c>
      <c r="B104" s="770" t="s">
        <v>1435</v>
      </c>
      <c r="C104" s="776">
        <v>14</v>
      </c>
      <c r="D104" s="770" t="s">
        <v>1358</v>
      </c>
      <c r="E104" s="776" t="s">
        <v>1359</v>
      </c>
      <c r="F104" s="770">
        <v>10</v>
      </c>
      <c r="G104" s="770" t="s">
        <v>1360</v>
      </c>
      <c r="H104" s="770" t="s">
        <v>1391</v>
      </c>
      <c r="I104" s="770" t="s">
        <v>1362</v>
      </c>
      <c r="J104" s="770" t="s">
        <v>1392</v>
      </c>
      <c r="K104" s="770">
        <v>157659</v>
      </c>
      <c r="M104" s="770">
        <v>507317</v>
      </c>
      <c r="O104" s="770">
        <v>60878</v>
      </c>
      <c r="P104" s="770" t="s">
        <v>1393</v>
      </c>
    </row>
    <row r="105" spans="1:16">
      <c r="A105" s="770" t="s">
        <v>1308</v>
      </c>
      <c r="B105" s="770" t="s">
        <v>1436</v>
      </c>
      <c r="C105" s="776" t="s">
        <v>1366</v>
      </c>
      <c r="D105" s="770" t="s">
        <v>1367</v>
      </c>
      <c r="E105" s="776" t="s">
        <v>1368</v>
      </c>
      <c r="F105" s="770">
        <v>12</v>
      </c>
      <c r="G105" s="770">
        <v>625234</v>
      </c>
      <c r="H105" s="770">
        <v>7502808</v>
      </c>
      <c r="I105" s="770">
        <v>2855</v>
      </c>
      <c r="J105" s="770" t="s">
        <v>1394</v>
      </c>
      <c r="K105" s="770">
        <v>720186312</v>
      </c>
      <c r="M105" s="770">
        <v>15439896</v>
      </c>
      <c r="O105" s="770">
        <v>1543989</v>
      </c>
      <c r="P105" s="770">
        <v>18527868</v>
      </c>
    </row>
    <row r="106" spans="1:16">
      <c r="A106" s="770" t="s">
        <v>1308</v>
      </c>
      <c r="B106" s="770" t="s">
        <v>1436</v>
      </c>
      <c r="C106" s="776">
        <v>16</v>
      </c>
      <c r="D106" s="770" t="s">
        <v>1370</v>
      </c>
      <c r="E106" s="776" t="s">
        <v>1368</v>
      </c>
      <c r="F106" s="770">
        <v>20</v>
      </c>
      <c r="G106" s="770">
        <v>340722</v>
      </c>
      <c r="H106" s="770">
        <v>651</v>
      </c>
      <c r="I106" s="770" t="s">
        <v>1371</v>
      </c>
      <c r="J106" s="770">
        <v>15</v>
      </c>
      <c r="K106" s="770">
        <v>315318</v>
      </c>
      <c r="M106" s="770">
        <v>1014634</v>
      </c>
      <c r="O106" s="770">
        <v>482284</v>
      </c>
      <c r="P106" s="770" t="s">
        <v>1363</v>
      </c>
    </row>
    <row r="107" spans="1:16">
      <c r="A107" s="770" t="s">
        <v>1308</v>
      </c>
      <c r="B107" s="770" t="s">
        <v>1436</v>
      </c>
      <c r="C107" s="776" t="s">
        <v>1382</v>
      </c>
      <c r="D107" s="770" t="s">
        <v>1383</v>
      </c>
      <c r="E107" s="776" t="s">
        <v>1359</v>
      </c>
      <c r="F107" s="770">
        <v>100</v>
      </c>
      <c r="G107" s="770">
        <v>1361304</v>
      </c>
      <c r="H107" s="770">
        <v>651</v>
      </c>
      <c r="I107" s="770">
        <v>6</v>
      </c>
      <c r="J107" s="770">
        <v>15</v>
      </c>
      <c r="K107" s="770">
        <v>315318</v>
      </c>
      <c r="M107" s="770">
        <v>1014634</v>
      </c>
      <c r="O107" s="770">
        <v>3304443</v>
      </c>
      <c r="P107" s="770" t="s">
        <v>1363</v>
      </c>
    </row>
    <row r="108" spans="1:16">
      <c r="A108" s="770" t="s">
        <v>1308</v>
      </c>
      <c r="B108" s="770" t="s">
        <v>1436</v>
      </c>
      <c r="C108" s="776" t="s">
        <v>1364</v>
      </c>
      <c r="D108" s="770" t="s">
        <v>1361</v>
      </c>
      <c r="E108" s="776" t="s">
        <v>1361</v>
      </c>
      <c r="F108" s="770" t="s">
        <v>1361</v>
      </c>
      <c r="G108" s="770" t="s">
        <v>1361</v>
      </c>
      <c r="H108" s="770" t="s">
        <v>1361</v>
      </c>
      <c r="I108" s="770" t="s">
        <v>1361</v>
      </c>
      <c r="J108" s="770" t="s">
        <v>1361</v>
      </c>
      <c r="K108" s="770" t="s">
        <v>1361</v>
      </c>
      <c r="M108" s="770" t="s">
        <v>1361</v>
      </c>
      <c r="O108" s="770" t="s">
        <v>1361</v>
      </c>
      <c r="P108" s="770" t="s">
        <v>1395</v>
      </c>
    </row>
    <row r="109" spans="1:16">
      <c r="A109" s="770" t="s">
        <v>1308</v>
      </c>
      <c r="B109" s="770" t="s">
        <v>1436</v>
      </c>
      <c r="C109" s="776" t="s">
        <v>1366</v>
      </c>
      <c r="D109" s="770" t="s">
        <v>1367</v>
      </c>
      <c r="E109" s="776" t="s">
        <v>1368</v>
      </c>
      <c r="F109" s="770">
        <v>10</v>
      </c>
      <c r="G109" s="770">
        <v>625234</v>
      </c>
      <c r="H109" s="770" t="s">
        <v>1391</v>
      </c>
      <c r="I109" s="770">
        <v>2855</v>
      </c>
      <c r="J109" s="770" t="s">
        <v>1392</v>
      </c>
      <c r="K109" s="770">
        <v>157659</v>
      </c>
      <c r="M109" s="770">
        <v>507317</v>
      </c>
      <c r="O109" s="770">
        <v>1543989</v>
      </c>
      <c r="P109" s="770" t="s">
        <v>1393</v>
      </c>
    </row>
    <row r="110" spans="1:16">
      <c r="A110" s="770" t="s">
        <v>1308</v>
      </c>
      <c r="B110" s="770" t="s">
        <v>1436</v>
      </c>
      <c r="C110" s="776" t="s">
        <v>1366</v>
      </c>
      <c r="D110" s="770" t="s">
        <v>1367</v>
      </c>
      <c r="E110" s="776" t="s">
        <v>1368</v>
      </c>
      <c r="F110" s="770">
        <v>20</v>
      </c>
      <c r="G110" s="770">
        <v>625234</v>
      </c>
      <c r="H110" s="770">
        <v>1250468</v>
      </c>
      <c r="I110" s="770">
        <v>2855</v>
      </c>
      <c r="J110" s="770" t="s">
        <v>1372</v>
      </c>
      <c r="K110" s="770">
        <v>120031052</v>
      </c>
      <c r="M110" s="770">
        <v>2573316</v>
      </c>
      <c r="O110" s="770">
        <v>1543989</v>
      </c>
      <c r="P110" s="770">
        <v>3087978</v>
      </c>
    </row>
    <row r="111" spans="1:16">
      <c r="A111" s="770" t="s">
        <v>1308</v>
      </c>
      <c r="B111" s="770" t="s">
        <v>1436</v>
      </c>
      <c r="C111" s="776">
        <v>16</v>
      </c>
      <c r="D111" s="770" t="s">
        <v>1396</v>
      </c>
      <c r="E111" s="776" t="s">
        <v>1397</v>
      </c>
      <c r="F111" s="770">
        <v>10</v>
      </c>
      <c r="G111" s="770">
        <v>340722</v>
      </c>
      <c r="H111" s="770">
        <v>340722</v>
      </c>
      <c r="I111" s="770" t="s">
        <v>1399</v>
      </c>
      <c r="J111" s="770">
        <v>2</v>
      </c>
      <c r="K111" s="770">
        <v>420424</v>
      </c>
      <c r="M111" s="770">
        <v>401903</v>
      </c>
      <c r="O111" s="770">
        <v>502379</v>
      </c>
      <c r="P111" s="770">
        <v>502379</v>
      </c>
    </row>
    <row r="112" spans="1:16">
      <c r="A112" s="770" t="s">
        <v>1308</v>
      </c>
      <c r="B112" s="770" t="s">
        <v>1436</v>
      </c>
      <c r="C112" s="776">
        <v>16</v>
      </c>
      <c r="D112" s="770" t="s">
        <v>1396</v>
      </c>
      <c r="E112" s="776" t="s">
        <v>1397</v>
      </c>
      <c r="F112" s="770">
        <v>14</v>
      </c>
      <c r="G112" s="770">
        <v>340722</v>
      </c>
      <c r="H112" s="770">
        <v>4770108</v>
      </c>
      <c r="I112" s="770" t="s">
        <v>1399</v>
      </c>
      <c r="J112" s="770" t="s">
        <v>1400</v>
      </c>
      <c r="K112" s="770">
        <v>5885936</v>
      </c>
      <c r="M112" s="770">
        <v>5626642</v>
      </c>
      <c r="O112" s="770">
        <v>482284</v>
      </c>
      <c r="P112" s="770">
        <v>6751976</v>
      </c>
    </row>
    <row r="113" spans="1:16">
      <c r="A113" s="770" t="s">
        <v>1308</v>
      </c>
      <c r="B113" s="770" t="s">
        <v>1436</v>
      </c>
      <c r="C113" s="776">
        <v>14</v>
      </c>
      <c r="D113" s="770" t="s">
        <v>1401</v>
      </c>
      <c r="E113" s="776" t="s">
        <v>1402</v>
      </c>
      <c r="F113" s="770">
        <v>60</v>
      </c>
      <c r="G113" s="770" t="s">
        <v>1403</v>
      </c>
      <c r="H113" s="770">
        <v>1953</v>
      </c>
      <c r="I113" s="770" t="s">
        <v>1404</v>
      </c>
      <c r="J113" s="770">
        <v>45</v>
      </c>
      <c r="K113" s="770">
        <v>945954</v>
      </c>
      <c r="M113" s="770">
        <v>3043902</v>
      </c>
      <c r="O113" s="770">
        <v>60878</v>
      </c>
      <c r="P113" s="770" t="s">
        <v>1405</v>
      </c>
    </row>
    <row r="114" spans="1:16">
      <c r="A114" s="770" t="s">
        <v>1308</v>
      </c>
      <c r="B114" s="770" t="s">
        <v>1436</v>
      </c>
      <c r="C114" s="776">
        <v>16</v>
      </c>
      <c r="D114" s="770" t="s">
        <v>1396</v>
      </c>
      <c r="E114" s="776" t="s">
        <v>1397</v>
      </c>
      <c r="F114" s="770">
        <v>20</v>
      </c>
      <c r="G114" s="770">
        <v>340722</v>
      </c>
      <c r="H114" s="770">
        <v>1250468</v>
      </c>
      <c r="I114" s="770" t="s">
        <v>1399</v>
      </c>
      <c r="J114" s="770" t="s">
        <v>1406</v>
      </c>
      <c r="K114" s="770">
        <v>120031052</v>
      </c>
      <c r="M114" s="770">
        <v>2573316</v>
      </c>
      <c r="O114" s="770">
        <v>482284</v>
      </c>
      <c r="P114" s="770">
        <v>3087978</v>
      </c>
    </row>
    <row r="115" spans="1:16">
      <c r="A115" s="770" t="s">
        <v>1308</v>
      </c>
      <c r="B115" s="770" t="s">
        <v>1436</v>
      </c>
      <c r="C115" s="776" t="s">
        <v>1407</v>
      </c>
      <c r="D115" s="770" t="s">
        <v>1408</v>
      </c>
      <c r="E115" s="776" t="s">
        <v>1409</v>
      </c>
      <c r="F115" s="770">
        <v>1</v>
      </c>
      <c r="G115" s="770">
        <v>101451</v>
      </c>
      <c r="H115" s="770" t="s">
        <v>1410</v>
      </c>
      <c r="I115" s="770" t="s">
        <v>1411</v>
      </c>
      <c r="J115" s="770">
        <v>90</v>
      </c>
      <c r="K115" s="770">
        <v>1891908</v>
      </c>
      <c r="M115" s="770" t="s">
        <v>1412</v>
      </c>
      <c r="O115" s="770">
        <v>247018</v>
      </c>
      <c r="P115" s="770" t="s">
        <v>1413</v>
      </c>
    </row>
    <row r="116" spans="1:16">
      <c r="A116" s="770" t="s">
        <v>1308</v>
      </c>
      <c r="B116" s="770" t="s">
        <v>1436</v>
      </c>
      <c r="C116" s="776">
        <v>14</v>
      </c>
      <c r="D116" s="770" t="s">
        <v>1401</v>
      </c>
      <c r="E116" s="776" t="s">
        <v>1402</v>
      </c>
      <c r="F116" s="770">
        <v>20</v>
      </c>
      <c r="G116" s="770" t="s">
        <v>1403</v>
      </c>
      <c r="H116" s="770">
        <v>651</v>
      </c>
      <c r="I116" s="770" t="s">
        <v>1404</v>
      </c>
      <c r="J116" s="770">
        <v>15</v>
      </c>
      <c r="K116" s="770">
        <v>315318</v>
      </c>
      <c r="M116" s="770">
        <v>1014634</v>
      </c>
      <c r="O116" s="770">
        <v>60878</v>
      </c>
      <c r="P116" s="770" t="s">
        <v>1414</v>
      </c>
    </row>
    <row r="117" spans="1:16">
      <c r="A117" s="770" t="s">
        <v>1308</v>
      </c>
      <c r="B117" s="770" t="s">
        <v>1436</v>
      </c>
      <c r="C117" s="776" t="s">
        <v>1415</v>
      </c>
      <c r="D117" s="770" t="s">
        <v>1416</v>
      </c>
      <c r="E117" s="776" t="s">
        <v>1398</v>
      </c>
      <c r="F117" s="770" t="s">
        <v>1398</v>
      </c>
      <c r="G117" s="770" t="s">
        <v>1398</v>
      </c>
      <c r="H117" s="770" t="s">
        <v>1398</v>
      </c>
      <c r="I117" s="770" t="s">
        <v>1398</v>
      </c>
      <c r="J117" s="770" t="s">
        <v>1398</v>
      </c>
      <c r="K117" s="770" t="s">
        <v>1398</v>
      </c>
      <c r="M117" s="770" t="s">
        <v>1398</v>
      </c>
      <c r="O117" s="770" t="s">
        <v>1398</v>
      </c>
      <c r="P117" s="770">
        <v>152761546</v>
      </c>
    </row>
    <row r="118" spans="1:16">
      <c r="A118" s="770" t="s">
        <v>1308</v>
      </c>
      <c r="B118" s="770" t="s">
        <v>1436</v>
      </c>
      <c r="C118" s="776" t="s">
        <v>1417</v>
      </c>
      <c r="D118" s="770" t="s">
        <v>1418</v>
      </c>
      <c r="E118" s="776" t="s">
        <v>1397</v>
      </c>
      <c r="F118" s="770">
        <v>10</v>
      </c>
      <c r="G118" s="770">
        <v>625234</v>
      </c>
      <c r="H118" s="770">
        <v>625234</v>
      </c>
      <c r="I118" s="770">
        <v>2855</v>
      </c>
      <c r="J118" s="770" t="s">
        <v>1419</v>
      </c>
      <c r="K118" s="770">
        <v>60015526</v>
      </c>
      <c r="M118" s="770">
        <v>1286658</v>
      </c>
      <c r="O118" s="770">
        <v>1543989</v>
      </c>
      <c r="P118" s="770">
        <v>1543989</v>
      </c>
    </row>
    <row r="119" spans="1:16">
      <c r="A119" s="770" t="s">
        <v>1258</v>
      </c>
      <c r="B119" s="770" t="s">
        <v>1435</v>
      </c>
      <c r="C119" s="776">
        <v>16</v>
      </c>
      <c r="D119" s="770" t="s">
        <v>236</v>
      </c>
      <c r="E119" s="776" t="s">
        <v>66</v>
      </c>
      <c r="F119" s="770">
        <v>10</v>
      </c>
      <c r="G119" s="770">
        <v>34.072200000000002</v>
      </c>
      <c r="H119" s="770">
        <v>340.72199999999998</v>
      </c>
      <c r="I119" s="770">
        <v>0.2</v>
      </c>
      <c r="J119" s="770">
        <v>2</v>
      </c>
      <c r="K119" s="770">
        <v>42.042400000000001</v>
      </c>
      <c r="M119" s="770">
        <v>401.90300000000002</v>
      </c>
      <c r="O119" s="770">
        <v>50.237900000000003</v>
      </c>
      <c r="P119" s="770">
        <v>502.37900000000002</v>
      </c>
    </row>
    <row r="120" spans="1:16">
      <c r="A120" s="770" t="s">
        <v>1258</v>
      </c>
      <c r="B120" s="770" t="s">
        <v>1435</v>
      </c>
      <c r="C120" s="776">
        <v>16</v>
      </c>
      <c r="D120" s="770" t="s">
        <v>236</v>
      </c>
      <c r="E120" s="776" t="s">
        <v>66</v>
      </c>
      <c r="F120" s="770">
        <v>14</v>
      </c>
      <c r="G120" s="770">
        <v>34.072200000000002</v>
      </c>
      <c r="H120" s="770">
        <v>477.01080000000002</v>
      </c>
      <c r="I120" s="770">
        <v>0.2</v>
      </c>
      <c r="J120" s="770">
        <v>2.8</v>
      </c>
      <c r="K120" s="770">
        <v>58.859360000000002</v>
      </c>
      <c r="M120" s="770">
        <v>562.66420000000005</v>
      </c>
      <c r="O120" s="770">
        <v>48.228400000000001</v>
      </c>
      <c r="P120" s="770">
        <v>675.19759999999997</v>
      </c>
    </row>
    <row r="121" spans="1:16">
      <c r="A121" s="770" t="s">
        <v>1258</v>
      </c>
      <c r="B121" s="770" t="s">
        <v>1435</v>
      </c>
      <c r="C121" s="776">
        <v>14</v>
      </c>
      <c r="D121" s="770" t="s">
        <v>234</v>
      </c>
      <c r="E121" s="776" t="s">
        <v>42</v>
      </c>
      <c r="F121" s="770">
        <v>60</v>
      </c>
      <c r="G121" s="770">
        <v>32.549999999999997</v>
      </c>
      <c r="H121" s="770">
        <v>1953</v>
      </c>
      <c r="I121" s="770">
        <v>0.75</v>
      </c>
      <c r="J121" s="770">
        <v>45</v>
      </c>
      <c r="K121" s="770">
        <v>945.95399999999995</v>
      </c>
      <c r="M121" s="770">
        <v>3043.902</v>
      </c>
      <c r="O121" s="770">
        <v>60.878</v>
      </c>
      <c r="P121" s="770">
        <v>3652.68</v>
      </c>
    </row>
    <row r="122" spans="1:16">
      <c r="A122" s="770" t="s">
        <v>1258</v>
      </c>
      <c r="B122" s="770" t="s">
        <v>1435</v>
      </c>
      <c r="C122" s="776">
        <v>16</v>
      </c>
      <c r="D122" s="770" t="s">
        <v>236</v>
      </c>
      <c r="E122" s="776" t="s">
        <v>66</v>
      </c>
      <c r="F122" s="770">
        <v>20</v>
      </c>
      <c r="G122" s="770">
        <v>34.072200000000002</v>
      </c>
      <c r="H122" s="770">
        <v>1250.4680000000001</v>
      </c>
      <c r="I122" s="770">
        <v>0.2</v>
      </c>
      <c r="J122" s="770">
        <v>57.1</v>
      </c>
      <c r="K122" s="770">
        <v>1200.31052</v>
      </c>
      <c r="M122" s="770">
        <v>2573.3159999999998</v>
      </c>
      <c r="O122" s="770">
        <v>48.228400000000001</v>
      </c>
      <c r="P122" s="770">
        <v>3087.9780000000001</v>
      </c>
    </row>
    <row r="123" spans="1:16">
      <c r="A123" s="770" t="s">
        <v>1258</v>
      </c>
      <c r="B123" s="770" t="s">
        <v>1435</v>
      </c>
      <c r="C123" s="776">
        <v>9.1</v>
      </c>
      <c r="D123" s="770" t="s">
        <v>284</v>
      </c>
      <c r="E123" s="776" t="s">
        <v>58</v>
      </c>
      <c r="F123" s="770">
        <v>1</v>
      </c>
      <c r="G123" s="770">
        <v>10.145099999999999</v>
      </c>
      <c r="H123" s="770">
        <v>2029.02</v>
      </c>
      <c r="I123" s="770">
        <v>0.45</v>
      </c>
      <c r="J123" s="770">
        <v>90</v>
      </c>
      <c r="K123" s="770">
        <v>1891.9079999999999</v>
      </c>
      <c r="M123" s="770">
        <v>4116.9799999999996</v>
      </c>
      <c r="O123" s="770">
        <v>24.701799999999999</v>
      </c>
      <c r="P123" s="770">
        <v>4940.3599999999997</v>
      </c>
    </row>
    <row r="124" spans="1:16">
      <c r="A124" s="770" t="s">
        <v>1258</v>
      </c>
      <c r="B124" s="770" t="s">
        <v>1435</v>
      </c>
      <c r="C124" s="776">
        <v>14</v>
      </c>
      <c r="D124" s="770" t="s">
        <v>234</v>
      </c>
      <c r="E124" s="776" t="s">
        <v>42</v>
      </c>
      <c r="F124" s="770">
        <v>20</v>
      </c>
      <c r="G124" s="770">
        <v>32.549999999999997</v>
      </c>
      <c r="H124" s="770">
        <v>651</v>
      </c>
      <c r="I124" s="770">
        <v>0.75</v>
      </c>
      <c r="J124" s="770">
        <v>15</v>
      </c>
      <c r="K124" s="770">
        <v>315.31799999999998</v>
      </c>
      <c r="M124" s="770">
        <v>1014.634</v>
      </c>
      <c r="O124" s="770">
        <v>60.878</v>
      </c>
      <c r="P124" s="770">
        <v>1217.56</v>
      </c>
    </row>
    <row r="125" spans="1:16">
      <c r="A125" s="770" t="s">
        <v>1258</v>
      </c>
      <c r="B125" s="770" t="s">
        <v>1435</v>
      </c>
      <c r="C125" s="776" t="s">
        <v>2</v>
      </c>
      <c r="D125" s="770" t="s">
        <v>987</v>
      </c>
      <c r="P125" s="770">
        <v>15276.1546</v>
      </c>
    </row>
    <row r="126" spans="1:16">
      <c r="A126" s="770" t="s">
        <v>1258</v>
      </c>
      <c r="B126" s="770" t="s">
        <v>1435</v>
      </c>
      <c r="C126" s="776">
        <v>30.1</v>
      </c>
      <c r="D126" s="770" t="s">
        <v>262</v>
      </c>
      <c r="E126" s="776" t="s">
        <v>66</v>
      </c>
      <c r="F126" s="770">
        <v>10</v>
      </c>
      <c r="G126" s="770">
        <v>62.523400000000002</v>
      </c>
      <c r="H126" s="770">
        <v>625.23400000000004</v>
      </c>
      <c r="I126" s="770">
        <v>2.855</v>
      </c>
      <c r="J126" s="770">
        <v>28.55</v>
      </c>
      <c r="K126" s="770">
        <v>600.15526</v>
      </c>
      <c r="M126" s="770">
        <v>1286.6579999999999</v>
      </c>
      <c r="O126" s="770">
        <v>154.3989</v>
      </c>
      <c r="P126" s="770">
        <v>1543.989</v>
      </c>
    </row>
    <row r="127" spans="1:16">
      <c r="A127" s="770" t="s">
        <v>1258</v>
      </c>
      <c r="B127" s="770" t="s">
        <v>1437</v>
      </c>
      <c r="C127" s="776">
        <v>15.1</v>
      </c>
      <c r="D127" s="770" t="s">
        <v>167</v>
      </c>
      <c r="E127" s="776" t="s">
        <v>66</v>
      </c>
      <c r="F127" s="770">
        <v>20</v>
      </c>
      <c r="G127" s="770">
        <v>10.5</v>
      </c>
      <c r="H127" s="770">
        <v>210</v>
      </c>
      <c r="I127" s="770">
        <v>0.25</v>
      </c>
      <c r="J127" s="770">
        <v>5</v>
      </c>
      <c r="K127" s="770">
        <v>105.10599999999999</v>
      </c>
      <c r="M127" s="770">
        <v>330.86200000000002</v>
      </c>
      <c r="O127" s="770">
        <v>19.851700000000001</v>
      </c>
      <c r="P127" s="770">
        <v>397.03399999999999</v>
      </c>
    </row>
    <row r="128" spans="1:16">
      <c r="A128" s="770" t="s">
        <v>1258</v>
      </c>
      <c r="B128" s="770" t="s">
        <v>1437</v>
      </c>
      <c r="C128" s="776">
        <v>30.1</v>
      </c>
      <c r="D128" s="770" t="s">
        <v>262</v>
      </c>
      <c r="E128" s="776" t="s">
        <v>66</v>
      </c>
      <c r="F128" s="770">
        <v>2</v>
      </c>
      <c r="G128" s="770">
        <v>62.523400000000002</v>
      </c>
      <c r="H128" s="770">
        <v>125.0468</v>
      </c>
      <c r="I128" s="770">
        <v>2.855</v>
      </c>
      <c r="J128" s="770">
        <v>5.71</v>
      </c>
      <c r="K128" s="770">
        <v>120.031052</v>
      </c>
      <c r="M128" s="770">
        <v>257.33159999999998</v>
      </c>
      <c r="O128" s="770">
        <v>154.3989</v>
      </c>
      <c r="P128" s="770">
        <v>308.7978</v>
      </c>
    </row>
    <row r="129" spans="1:16">
      <c r="A129" s="770" t="s">
        <v>1258</v>
      </c>
      <c r="B129" s="770" t="s">
        <v>1437</v>
      </c>
      <c r="C129" s="776">
        <v>14</v>
      </c>
      <c r="D129" s="770" t="s">
        <v>234</v>
      </c>
      <c r="E129" s="776" t="s">
        <v>42</v>
      </c>
      <c r="F129" s="770">
        <v>10</v>
      </c>
      <c r="G129" s="770">
        <v>32.549999999999997</v>
      </c>
      <c r="H129" s="770">
        <v>325.5</v>
      </c>
      <c r="I129" s="770">
        <v>0.75</v>
      </c>
      <c r="J129" s="770">
        <v>7.5</v>
      </c>
      <c r="K129" s="770">
        <v>157.65899999999999</v>
      </c>
      <c r="M129" s="770">
        <v>507.31700000000001</v>
      </c>
      <c r="O129" s="770">
        <v>60.878</v>
      </c>
      <c r="P129" s="770">
        <v>608.78</v>
      </c>
    </row>
    <row r="130" spans="1:16">
      <c r="A130" s="770" t="s">
        <v>1258</v>
      </c>
      <c r="B130" s="770" t="s">
        <v>1437</v>
      </c>
      <c r="C130" s="776">
        <v>30.1</v>
      </c>
      <c r="D130" s="770" t="s">
        <v>262</v>
      </c>
      <c r="E130" s="776" t="s">
        <v>66</v>
      </c>
      <c r="F130" s="770">
        <v>12</v>
      </c>
      <c r="G130" s="770">
        <v>62.523400000000002</v>
      </c>
      <c r="H130" s="770">
        <v>750.2808</v>
      </c>
      <c r="I130" s="770">
        <v>2.855</v>
      </c>
      <c r="J130" s="770">
        <v>34.26</v>
      </c>
      <c r="K130" s="770">
        <v>720.18631200000004</v>
      </c>
      <c r="M130" s="770">
        <v>1543.9896000000001</v>
      </c>
      <c r="O130" s="770">
        <v>154.3989</v>
      </c>
      <c r="P130" s="770">
        <v>1852.7868000000001</v>
      </c>
    </row>
    <row r="131" spans="1:16">
      <c r="A131" s="770" t="s">
        <v>1258</v>
      </c>
      <c r="B131" s="770" t="s">
        <v>1437</v>
      </c>
      <c r="C131" s="776">
        <v>30.1</v>
      </c>
      <c r="D131" s="770" t="s">
        <v>262</v>
      </c>
      <c r="E131" s="776" t="s">
        <v>66</v>
      </c>
      <c r="F131" s="770">
        <v>10</v>
      </c>
      <c r="G131" s="770">
        <v>62.523400000000002</v>
      </c>
      <c r="H131" s="770">
        <v>325.5</v>
      </c>
      <c r="I131" s="770">
        <v>2.855</v>
      </c>
      <c r="J131" s="770">
        <v>7.5</v>
      </c>
      <c r="K131" s="770">
        <v>157.65899999999999</v>
      </c>
      <c r="M131" s="770">
        <v>507.31700000000001</v>
      </c>
      <c r="O131" s="770">
        <v>154.3989</v>
      </c>
      <c r="P131" s="770">
        <v>608.78</v>
      </c>
    </row>
    <row r="132" spans="1:16">
      <c r="A132" s="770" t="s">
        <v>1258</v>
      </c>
      <c r="B132" s="770" t="s">
        <v>1437</v>
      </c>
      <c r="C132" s="776">
        <v>30.1</v>
      </c>
      <c r="D132" s="770" t="s">
        <v>262</v>
      </c>
      <c r="E132" s="776" t="s">
        <v>66</v>
      </c>
      <c r="F132" s="770">
        <v>20</v>
      </c>
      <c r="G132" s="770">
        <v>62.523400000000002</v>
      </c>
      <c r="H132" s="770">
        <v>1250.4680000000001</v>
      </c>
      <c r="I132" s="770">
        <v>2.855</v>
      </c>
      <c r="J132" s="770">
        <v>57.1</v>
      </c>
      <c r="K132" s="770">
        <v>1200.31052</v>
      </c>
      <c r="M132" s="770">
        <v>2573.3159999999998</v>
      </c>
      <c r="O132" s="770">
        <v>154.3989</v>
      </c>
      <c r="P132" s="770">
        <v>3087.9780000000001</v>
      </c>
    </row>
    <row r="133" spans="1:16">
      <c r="A133" s="770" t="s">
        <v>1258</v>
      </c>
      <c r="B133" s="770" t="s">
        <v>1437</v>
      </c>
      <c r="C133" s="776">
        <v>10.000999999999999</v>
      </c>
      <c r="D133" s="770" t="s">
        <v>1087</v>
      </c>
      <c r="E133" s="776" t="s">
        <v>49</v>
      </c>
      <c r="F133" s="770">
        <v>50</v>
      </c>
      <c r="G133" s="770">
        <v>0</v>
      </c>
      <c r="H133" s="770">
        <v>0</v>
      </c>
      <c r="I133" s="770">
        <v>1.3</v>
      </c>
      <c r="J133" s="770">
        <v>65</v>
      </c>
      <c r="K133" s="770">
        <v>1366.3779999999999</v>
      </c>
      <c r="M133" s="770">
        <v>9450</v>
      </c>
      <c r="O133" s="770">
        <v>226.8</v>
      </c>
      <c r="P133" s="770">
        <v>11340</v>
      </c>
    </row>
    <row r="134" spans="1:16">
      <c r="A134" s="770" t="s">
        <v>1258</v>
      </c>
      <c r="B134" s="770" t="s">
        <v>1437</v>
      </c>
      <c r="C134" s="776">
        <v>18.600000000000001</v>
      </c>
      <c r="D134" s="770" t="s">
        <v>243</v>
      </c>
      <c r="E134" s="776" t="s">
        <v>66</v>
      </c>
      <c r="F134" s="770">
        <v>10</v>
      </c>
      <c r="G134" s="770">
        <v>40.762999999999998</v>
      </c>
      <c r="H134" s="770">
        <v>407.63</v>
      </c>
      <c r="I134" s="770">
        <v>1.1499999999999999</v>
      </c>
      <c r="J134" s="770">
        <v>11.5</v>
      </c>
      <c r="K134" s="770">
        <v>241.74379999999999</v>
      </c>
      <c r="M134" s="770">
        <v>681.84199999999998</v>
      </c>
      <c r="O134" s="770">
        <v>81.820999999999998</v>
      </c>
      <c r="P134" s="770">
        <v>818.21</v>
      </c>
    </row>
    <row r="135" spans="1:16">
      <c r="A135" s="770" t="s">
        <v>1258</v>
      </c>
      <c r="B135" s="770" t="s">
        <v>1438</v>
      </c>
      <c r="C135" s="776" t="s">
        <v>2</v>
      </c>
      <c r="D135" s="770" t="s">
        <v>987</v>
      </c>
      <c r="P135" s="770">
        <v>15276.1546</v>
      </c>
    </row>
    <row r="136" spans="1:16">
      <c r="A136" s="770" t="s">
        <v>1258</v>
      </c>
      <c r="B136" s="770" t="s">
        <v>1438</v>
      </c>
      <c r="C136" s="776">
        <v>30.1</v>
      </c>
      <c r="D136" s="770" t="s">
        <v>262</v>
      </c>
      <c r="E136" s="776" t="s">
        <v>66</v>
      </c>
      <c r="F136" s="770">
        <v>10</v>
      </c>
      <c r="G136" s="770">
        <v>62.523400000000002</v>
      </c>
      <c r="H136" s="770">
        <v>625.23400000000004</v>
      </c>
      <c r="I136" s="770">
        <v>2.855</v>
      </c>
      <c r="J136" s="770">
        <v>28.55</v>
      </c>
      <c r="K136" s="770">
        <v>600.15526</v>
      </c>
      <c r="M136" s="770">
        <v>1286.6579999999999</v>
      </c>
      <c r="O136" s="770">
        <v>154.3989</v>
      </c>
      <c r="P136" s="770">
        <v>1543.989</v>
      </c>
    </row>
    <row r="137" spans="1:16">
      <c r="A137" s="770" t="s">
        <v>1258</v>
      </c>
      <c r="B137" s="770" t="s">
        <v>1438</v>
      </c>
      <c r="C137" s="776">
        <v>16</v>
      </c>
      <c r="D137" s="770" t="s">
        <v>236</v>
      </c>
      <c r="E137" s="776" t="s">
        <v>66</v>
      </c>
      <c r="F137" s="770">
        <v>20</v>
      </c>
      <c r="G137" s="770">
        <v>34.072200000000002</v>
      </c>
      <c r="H137" s="770">
        <v>651</v>
      </c>
      <c r="I137" s="770">
        <v>0.2</v>
      </c>
      <c r="J137" s="770">
        <v>15</v>
      </c>
      <c r="K137" s="770">
        <v>315.31799999999998</v>
      </c>
      <c r="M137" s="770">
        <v>1014.634</v>
      </c>
      <c r="O137" s="770">
        <v>48.228400000000001</v>
      </c>
      <c r="P137" s="770">
        <v>1217.56</v>
      </c>
    </row>
    <row r="138" spans="1:16">
      <c r="A138" s="770" t="s">
        <v>1258</v>
      </c>
      <c r="B138" s="770" t="s">
        <v>1438</v>
      </c>
      <c r="C138" s="776">
        <v>30.2</v>
      </c>
      <c r="D138" s="770" t="s">
        <v>1172</v>
      </c>
      <c r="E138" s="776" t="s">
        <v>42</v>
      </c>
      <c r="F138" s="770">
        <v>100</v>
      </c>
      <c r="G138" s="770">
        <v>136.13040000000001</v>
      </c>
      <c r="H138" s="770">
        <v>651</v>
      </c>
      <c r="I138" s="770">
        <v>6</v>
      </c>
      <c r="J138" s="770">
        <v>15</v>
      </c>
      <c r="K138" s="770">
        <v>315.31799999999998</v>
      </c>
      <c r="M138" s="770">
        <v>1014.634</v>
      </c>
      <c r="O138" s="770">
        <v>330.4443</v>
      </c>
      <c r="P138" s="770">
        <v>1217.56</v>
      </c>
    </row>
    <row r="139" spans="1:16">
      <c r="A139" s="770" t="s">
        <v>1258</v>
      </c>
      <c r="B139" s="770" t="s">
        <v>1438</v>
      </c>
      <c r="C139" s="776">
        <v>14</v>
      </c>
      <c r="D139" s="770" t="s">
        <v>234</v>
      </c>
      <c r="E139" s="776" t="s">
        <v>42</v>
      </c>
      <c r="F139" s="770">
        <v>20</v>
      </c>
      <c r="G139" s="770">
        <v>32.549999999999997</v>
      </c>
      <c r="H139" s="770">
        <v>651</v>
      </c>
      <c r="I139" s="770">
        <v>0.75</v>
      </c>
      <c r="J139" s="770">
        <v>15</v>
      </c>
      <c r="K139" s="770">
        <v>315.31799999999998</v>
      </c>
      <c r="M139" s="770">
        <v>1014.634</v>
      </c>
      <c r="O139" s="770">
        <v>60.878</v>
      </c>
      <c r="P139" s="770">
        <v>1217.56</v>
      </c>
    </row>
    <row r="140" spans="1:16">
      <c r="A140" s="770" t="s">
        <v>1258</v>
      </c>
      <c r="B140" s="770" t="s">
        <v>1438</v>
      </c>
      <c r="C140" s="776">
        <v>10.000999999999999</v>
      </c>
      <c r="D140" s="770" t="s">
        <v>1087</v>
      </c>
      <c r="E140" s="776" t="s">
        <v>49</v>
      </c>
      <c r="F140" s="770">
        <v>50</v>
      </c>
      <c r="G140" s="770">
        <v>0</v>
      </c>
      <c r="H140" s="770">
        <v>0</v>
      </c>
      <c r="I140" s="770">
        <v>1.3</v>
      </c>
      <c r="J140" s="770">
        <v>65</v>
      </c>
      <c r="K140" s="770">
        <v>1366.3779999999999</v>
      </c>
      <c r="M140" s="770">
        <v>9450</v>
      </c>
      <c r="O140" s="770">
        <v>226.8</v>
      </c>
      <c r="P140" s="770">
        <v>11340</v>
      </c>
    </row>
    <row r="141" spans="1:16">
      <c r="A141" s="770" t="s">
        <v>1258</v>
      </c>
      <c r="B141" s="770" t="s">
        <v>1438</v>
      </c>
      <c r="C141" s="776">
        <v>18.600000000000001</v>
      </c>
      <c r="D141" s="770" t="s">
        <v>243</v>
      </c>
      <c r="E141" s="776" t="s">
        <v>66</v>
      </c>
      <c r="F141" s="770">
        <v>10</v>
      </c>
      <c r="G141" s="770">
        <v>40.762999999999998</v>
      </c>
      <c r="H141" s="770">
        <v>407.63</v>
      </c>
      <c r="I141" s="770">
        <v>1.1499999999999999</v>
      </c>
      <c r="J141" s="770">
        <v>11.5</v>
      </c>
      <c r="K141" s="770">
        <v>241.74379999999999</v>
      </c>
      <c r="M141" s="770">
        <v>681.84199999999998</v>
      </c>
      <c r="O141" s="770">
        <v>81.820999999999998</v>
      </c>
      <c r="P141" s="770">
        <v>818.21</v>
      </c>
    </row>
    <row r="142" spans="1:16">
      <c r="A142" s="770" t="s">
        <v>1258</v>
      </c>
      <c r="B142" s="770" t="s">
        <v>1438</v>
      </c>
      <c r="C142" s="776" t="s">
        <v>2</v>
      </c>
      <c r="P142" s="770">
        <v>17549.477999999999</v>
      </c>
    </row>
    <row r="143" spans="1:16">
      <c r="A143" s="770" t="s">
        <v>1258</v>
      </c>
      <c r="B143" s="770" t="s">
        <v>1438</v>
      </c>
      <c r="C143" s="776">
        <v>16</v>
      </c>
      <c r="D143" s="770" t="s">
        <v>236</v>
      </c>
      <c r="E143" s="776" t="s">
        <v>66</v>
      </c>
      <c r="F143" s="770">
        <v>10</v>
      </c>
      <c r="G143" s="770">
        <v>34.072200000000002</v>
      </c>
      <c r="H143" s="770">
        <v>340.72199999999998</v>
      </c>
      <c r="I143" s="770">
        <v>0.2</v>
      </c>
      <c r="J143" s="770">
        <v>2</v>
      </c>
      <c r="K143" s="770">
        <v>42.042400000000001</v>
      </c>
      <c r="M143" s="770">
        <v>401.90300000000002</v>
      </c>
      <c r="O143" s="770">
        <v>50.237900000000003</v>
      </c>
      <c r="P143" s="770">
        <v>502.37900000000002</v>
      </c>
    </row>
    <row r="144" spans="1:16">
      <c r="A144" s="770" t="s">
        <v>1258</v>
      </c>
      <c r="B144" s="770" t="s">
        <v>1438</v>
      </c>
      <c r="C144" s="776">
        <v>16</v>
      </c>
      <c r="D144" s="770" t="s">
        <v>236</v>
      </c>
      <c r="E144" s="776" t="s">
        <v>66</v>
      </c>
      <c r="F144" s="770">
        <v>14</v>
      </c>
      <c r="G144" s="770">
        <v>34.072200000000002</v>
      </c>
      <c r="H144" s="770">
        <v>477.01080000000002</v>
      </c>
      <c r="I144" s="770">
        <v>0.2</v>
      </c>
      <c r="J144" s="770">
        <v>2.8</v>
      </c>
      <c r="K144" s="770">
        <v>58.859360000000002</v>
      </c>
      <c r="M144" s="770">
        <v>562.66420000000005</v>
      </c>
      <c r="O144" s="770">
        <v>48.228400000000001</v>
      </c>
      <c r="P144" s="770">
        <v>675.19759999999997</v>
      </c>
    </row>
    <row r="145" spans="1:16">
      <c r="A145" s="770" t="s">
        <v>1285</v>
      </c>
      <c r="B145" s="770" t="s">
        <v>1519</v>
      </c>
      <c r="C145" s="776">
        <v>6</v>
      </c>
      <c r="D145" s="770" t="s">
        <v>206</v>
      </c>
      <c r="E145" s="776" t="s">
        <v>58</v>
      </c>
      <c r="F145" s="770">
        <v>50</v>
      </c>
      <c r="G145" s="770">
        <v>21.56</v>
      </c>
      <c r="H145" s="770">
        <v>1078.19</v>
      </c>
      <c r="I145" s="770">
        <v>0.16</v>
      </c>
      <c r="J145" s="770">
        <v>8</v>
      </c>
      <c r="K145" s="770">
        <v>21.02</v>
      </c>
      <c r="L145" s="770">
        <v>168.17</v>
      </c>
      <c r="M145" s="770">
        <v>26.17</v>
      </c>
      <c r="N145" s="770">
        <v>1308.67</v>
      </c>
      <c r="O145" s="770">
        <v>31.41</v>
      </c>
      <c r="P145" s="770">
        <v>1821.67</v>
      </c>
    </row>
    <row r="146" spans="1:16">
      <c r="A146" s="770" t="s">
        <v>1285</v>
      </c>
      <c r="B146" s="770" t="s">
        <v>1519</v>
      </c>
      <c r="C146" s="776">
        <v>37.4</v>
      </c>
      <c r="D146" s="770" t="s">
        <v>1171</v>
      </c>
      <c r="E146" s="776" t="s">
        <v>66</v>
      </c>
      <c r="F146" s="770">
        <v>25</v>
      </c>
      <c r="G146" s="770">
        <v>12.88</v>
      </c>
      <c r="H146" s="770">
        <v>322.01</v>
      </c>
      <c r="I146" s="770">
        <v>0.7</v>
      </c>
      <c r="J146" s="770">
        <v>17.5</v>
      </c>
      <c r="K146" s="770">
        <v>21.02</v>
      </c>
      <c r="L146" s="770">
        <v>367.87</v>
      </c>
      <c r="M146" s="770">
        <v>28.98</v>
      </c>
      <c r="N146" s="770">
        <v>724.38</v>
      </c>
      <c r="O146" s="770">
        <v>34.770000000000003</v>
      </c>
      <c r="P146" s="770">
        <v>1008.33</v>
      </c>
    </row>
    <row r="147" spans="1:16">
      <c r="A147" s="770" t="s">
        <v>1285</v>
      </c>
      <c r="B147" s="770" t="s">
        <v>1519</v>
      </c>
      <c r="C147" s="776" t="s">
        <v>1522</v>
      </c>
    </row>
    <row r="148" spans="1:16">
      <c r="A148" s="770" t="s">
        <v>1285</v>
      </c>
      <c r="B148" s="770" t="s">
        <v>1519</v>
      </c>
      <c r="D148" s="770" t="s">
        <v>1523</v>
      </c>
    </row>
    <row r="149" spans="1:16">
      <c r="A149" s="770" t="s">
        <v>1285</v>
      </c>
      <c r="B149" s="770" t="s">
        <v>1519</v>
      </c>
    </row>
    <row r="150" spans="1:16">
      <c r="A150" s="770" t="s">
        <v>1285</v>
      </c>
      <c r="B150" s="770" t="s">
        <v>1519</v>
      </c>
    </row>
    <row r="151" spans="1:16">
      <c r="A151" s="770" t="s">
        <v>1285</v>
      </c>
      <c r="B151" s="770" t="s">
        <v>1519</v>
      </c>
      <c r="D151" s="770" t="s">
        <v>1520</v>
      </c>
    </row>
    <row r="152" spans="1:16">
      <c r="A152" s="770" t="s">
        <v>1285</v>
      </c>
      <c r="B152" s="770" t="s">
        <v>1519</v>
      </c>
      <c r="C152" s="776">
        <v>16</v>
      </c>
      <c r="D152" s="770" t="s">
        <v>236</v>
      </c>
      <c r="E152" s="776" t="s">
        <v>66</v>
      </c>
      <c r="F152" s="770">
        <v>10.5</v>
      </c>
      <c r="G152" s="770">
        <v>34.07</v>
      </c>
      <c r="H152" s="770">
        <v>357.76</v>
      </c>
      <c r="I152" s="770">
        <v>0.2</v>
      </c>
      <c r="J152" s="770">
        <v>2.1</v>
      </c>
      <c r="K152" s="770">
        <v>21.02</v>
      </c>
      <c r="L152" s="770">
        <v>44.14</v>
      </c>
      <c r="M152" s="770">
        <v>40.19</v>
      </c>
      <c r="N152" s="770">
        <v>422</v>
      </c>
      <c r="O152" s="770">
        <v>48.23</v>
      </c>
      <c r="P152" s="770">
        <v>587.41999999999996</v>
      </c>
    </row>
    <row r="153" spans="1:16">
      <c r="A153" s="770" t="s">
        <v>1285</v>
      </c>
      <c r="B153" s="770" t="s">
        <v>1519</v>
      </c>
      <c r="C153" s="776">
        <v>16</v>
      </c>
      <c r="D153" s="770" t="s">
        <v>236</v>
      </c>
      <c r="E153" s="776" t="s">
        <v>66</v>
      </c>
      <c r="F153" s="770">
        <v>5.5</v>
      </c>
      <c r="G153" s="770">
        <v>34.07</v>
      </c>
      <c r="H153" s="770">
        <v>187.4</v>
      </c>
      <c r="I153" s="770">
        <v>0.2</v>
      </c>
      <c r="J153" s="770">
        <v>1.1000000000000001</v>
      </c>
      <c r="K153" s="770">
        <v>21.02</v>
      </c>
      <c r="L153" s="770">
        <v>23.12</v>
      </c>
      <c r="M153" s="770">
        <v>40.19</v>
      </c>
      <c r="N153" s="770">
        <v>221.05</v>
      </c>
      <c r="O153" s="770">
        <v>48.23</v>
      </c>
      <c r="P153" s="770">
        <v>307.7</v>
      </c>
    </row>
    <row r="154" spans="1:16">
      <c r="A154" s="770" t="s">
        <v>1285</v>
      </c>
      <c r="B154" s="770" t="s">
        <v>1519</v>
      </c>
      <c r="C154" s="776" t="s">
        <v>1522</v>
      </c>
    </row>
    <row r="155" spans="1:16">
      <c r="A155" s="770" t="s">
        <v>1285</v>
      </c>
      <c r="B155" s="770" t="s">
        <v>1519</v>
      </c>
    </row>
    <row r="156" spans="1:16">
      <c r="A156" s="770" t="s">
        <v>1285</v>
      </c>
      <c r="B156" s="770" t="s">
        <v>1519</v>
      </c>
      <c r="D156" s="770" t="s">
        <v>1524</v>
      </c>
    </row>
    <row r="157" spans="1:16">
      <c r="A157" s="770" t="s">
        <v>1285</v>
      </c>
      <c r="B157" s="770" t="s">
        <v>1519</v>
      </c>
      <c r="C157" s="776">
        <v>9.3000000000000007</v>
      </c>
      <c r="D157" s="770" t="s">
        <v>906</v>
      </c>
      <c r="E157" s="776" t="s">
        <v>66</v>
      </c>
      <c r="F157" s="770">
        <v>15</v>
      </c>
      <c r="G157" s="770">
        <v>23.95</v>
      </c>
      <c r="H157" s="770">
        <v>359.32</v>
      </c>
      <c r="I157" s="770">
        <v>0.45</v>
      </c>
      <c r="J157" s="770">
        <v>6.75</v>
      </c>
      <c r="K157" s="770">
        <v>21.02</v>
      </c>
      <c r="L157" s="770">
        <v>141.88999999999999</v>
      </c>
      <c r="M157" s="770">
        <v>35.090000000000003</v>
      </c>
      <c r="N157" s="770">
        <v>526.28</v>
      </c>
      <c r="O157" s="770">
        <v>42.1</v>
      </c>
      <c r="P157" s="770">
        <v>732.58</v>
      </c>
    </row>
    <row r="158" spans="1:16">
      <c r="A158" s="770" t="s">
        <v>1285</v>
      </c>
      <c r="B158" s="770" t="s">
        <v>1519</v>
      </c>
      <c r="C158" s="776">
        <v>9.5</v>
      </c>
      <c r="D158" s="770" t="s">
        <v>905</v>
      </c>
      <c r="E158" s="776" t="s">
        <v>58</v>
      </c>
      <c r="F158" s="770">
        <v>20</v>
      </c>
      <c r="G158" s="770">
        <v>33.200000000000003</v>
      </c>
      <c r="H158" s="770">
        <v>664.02</v>
      </c>
      <c r="I158" s="770">
        <v>0.45</v>
      </c>
      <c r="J158" s="770">
        <v>9</v>
      </c>
      <c r="K158" s="770">
        <v>21.02</v>
      </c>
      <c r="L158" s="770">
        <v>189.19</v>
      </c>
      <c r="M158" s="770">
        <v>44.79</v>
      </c>
      <c r="N158" s="770">
        <v>895.87</v>
      </c>
      <c r="O158" s="770">
        <v>53.75</v>
      </c>
      <c r="P158" s="770">
        <v>1247.05</v>
      </c>
    </row>
    <row r="159" spans="1:16">
      <c r="A159" s="770" t="s">
        <v>1285</v>
      </c>
      <c r="B159" s="770" t="s">
        <v>1519</v>
      </c>
      <c r="C159" s="776" t="s">
        <v>1522</v>
      </c>
    </row>
    <row r="160" spans="1:16">
      <c r="A160" s="770" t="s">
        <v>1285</v>
      </c>
      <c r="B160" s="770" t="s">
        <v>1519</v>
      </c>
    </row>
    <row r="161" spans="1:16">
      <c r="A161" s="770" t="s">
        <v>1285</v>
      </c>
      <c r="B161" s="770" t="s">
        <v>1519</v>
      </c>
      <c r="D161" s="770" t="s">
        <v>1525</v>
      </c>
    </row>
    <row r="162" spans="1:16">
      <c r="A162" s="770" t="s">
        <v>1258</v>
      </c>
      <c r="B162" s="770" t="s">
        <v>1528</v>
      </c>
      <c r="D162" s="770" t="s">
        <v>1526</v>
      </c>
    </row>
    <row r="163" spans="1:16">
      <c r="A163" s="770" t="s">
        <v>1258</v>
      </c>
      <c r="B163" s="770" t="s">
        <v>1528</v>
      </c>
      <c r="C163" s="776">
        <v>2</v>
      </c>
      <c r="D163" s="770" t="s">
        <v>274</v>
      </c>
      <c r="E163" s="776" t="s">
        <v>261</v>
      </c>
      <c r="G163" s="770">
        <v>1034.3499999999999</v>
      </c>
      <c r="I163" s="770">
        <v>6</v>
      </c>
      <c r="K163" s="770">
        <v>21.02</v>
      </c>
      <c r="M163" s="770">
        <v>1218.5</v>
      </c>
      <c r="O163" s="770">
        <v>1462.2</v>
      </c>
    </row>
    <row r="164" spans="1:16">
      <c r="A164" s="770" t="s">
        <v>1258</v>
      </c>
      <c r="B164" s="770" t="s">
        <v>1528</v>
      </c>
      <c r="C164" s="776">
        <v>3</v>
      </c>
      <c r="D164" s="770" t="s">
        <v>140</v>
      </c>
      <c r="E164" s="776" t="s">
        <v>261</v>
      </c>
      <c r="G164" s="770">
        <v>286.83</v>
      </c>
      <c r="I164" s="770">
        <v>2</v>
      </c>
      <c r="K164" s="770">
        <v>21.02</v>
      </c>
      <c r="M164" s="770">
        <v>345.32</v>
      </c>
      <c r="O164" s="770">
        <v>414.38</v>
      </c>
    </row>
    <row r="165" spans="1:16">
      <c r="A165" s="770" t="s">
        <v>1258</v>
      </c>
      <c r="B165" s="770" t="s">
        <v>1528</v>
      </c>
      <c r="D165" s="770" t="s">
        <v>1527</v>
      </c>
    </row>
    <row r="166" spans="1:16">
      <c r="A166" s="770" t="s">
        <v>1258</v>
      </c>
      <c r="B166" s="770" t="s">
        <v>1528</v>
      </c>
      <c r="C166" s="776">
        <v>4</v>
      </c>
      <c r="D166" s="770" t="s">
        <v>147</v>
      </c>
      <c r="E166" s="776" t="s">
        <v>42</v>
      </c>
      <c r="G166" s="770">
        <v>20</v>
      </c>
      <c r="I166" s="770">
        <v>0.08</v>
      </c>
      <c r="K166" s="770">
        <v>21.02</v>
      </c>
      <c r="M166" s="770">
        <v>22.77</v>
      </c>
      <c r="O166" s="770">
        <v>27.32</v>
      </c>
    </row>
    <row r="167" spans="1:16">
      <c r="A167" s="770" t="s">
        <v>1258</v>
      </c>
      <c r="B167" s="770" t="s">
        <v>1528</v>
      </c>
      <c r="C167" s="776">
        <v>5.0999999999999996</v>
      </c>
      <c r="D167" s="770" t="s">
        <v>275</v>
      </c>
      <c r="E167" s="776" t="s">
        <v>66</v>
      </c>
      <c r="G167" s="770">
        <v>3.54</v>
      </c>
      <c r="I167" s="770">
        <v>0.08</v>
      </c>
      <c r="K167" s="770">
        <v>21.02</v>
      </c>
      <c r="M167" s="770">
        <v>5.48</v>
      </c>
      <c r="O167" s="770">
        <v>6.57</v>
      </c>
    </row>
    <row r="168" spans="1:16">
      <c r="A168" s="770" t="s">
        <v>1258</v>
      </c>
      <c r="B168" s="770" t="s">
        <v>1528</v>
      </c>
      <c r="C168" s="776">
        <v>6</v>
      </c>
      <c r="D168" s="770" t="s">
        <v>206</v>
      </c>
      <c r="E168" s="776" t="s">
        <v>58</v>
      </c>
      <c r="G168" s="770">
        <v>21.56</v>
      </c>
      <c r="I168" s="770">
        <v>0.16</v>
      </c>
      <c r="K168" s="770">
        <v>21.02</v>
      </c>
      <c r="M168" s="770">
        <v>26.17</v>
      </c>
      <c r="O168" s="770">
        <v>31.41</v>
      </c>
    </row>
    <row r="169" spans="1:16">
      <c r="A169" s="770" t="s">
        <v>1258</v>
      </c>
      <c r="B169" s="770" t="s">
        <v>1528</v>
      </c>
      <c r="D169" s="770" t="s">
        <v>1531</v>
      </c>
    </row>
    <row r="170" spans="1:16">
      <c r="A170" s="770" t="s">
        <v>1258</v>
      </c>
      <c r="B170" s="770" t="s">
        <v>1528</v>
      </c>
      <c r="C170" s="776">
        <v>17</v>
      </c>
      <c r="D170" s="770" t="s">
        <v>240</v>
      </c>
      <c r="E170" s="776" t="s">
        <v>58</v>
      </c>
      <c r="G170" s="770">
        <v>9.76</v>
      </c>
      <c r="I170" s="770">
        <v>0.01</v>
      </c>
      <c r="K170" s="770">
        <v>21.02</v>
      </c>
      <c r="M170" s="770">
        <v>10.47</v>
      </c>
      <c r="O170" s="770">
        <v>12.56</v>
      </c>
    </row>
    <row r="171" spans="1:16">
      <c r="A171" s="770" t="s">
        <v>1258</v>
      </c>
      <c r="B171" s="770" t="s">
        <v>1528</v>
      </c>
      <c r="C171" s="776">
        <v>18.600000000000001</v>
      </c>
      <c r="D171" s="770" t="s">
        <v>243</v>
      </c>
      <c r="E171" s="776" t="s">
        <v>66</v>
      </c>
      <c r="G171" s="770">
        <v>40.76</v>
      </c>
      <c r="I171" s="770">
        <v>1.1499999999999999</v>
      </c>
      <c r="K171" s="770">
        <v>21.02</v>
      </c>
      <c r="M171" s="770">
        <v>68.180000000000007</v>
      </c>
      <c r="O171" s="770">
        <v>81.819999999999993</v>
      </c>
    </row>
    <row r="172" spans="1:16">
      <c r="A172" s="770" t="s">
        <v>1258</v>
      </c>
      <c r="B172" s="770" t="s">
        <v>1528</v>
      </c>
      <c r="C172" s="776" t="s">
        <v>1532</v>
      </c>
      <c r="D172" s="770" t="s">
        <v>1526</v>
      </c>
    </row>
    <row r="173" spans="1:16">
      <c r="A173" s="770" t="s">
        <v>1235</v>
      </c>
      <c r="B173" s="770" t="s">
        <v>1536</v>
      </c>
    </row>
    <row r="174" spans="1:16">
      <c r="A174" s="770" t="s">
        <v>1235</v>
      </c>
      <c r="B174" s="770" t="s">
        <v>1536</v>
      </c>
      <c r="D174" s="770" t="s">
        <v>1534</v>
      </c>
    </row>
    <row r="175" spans="1:16">
      <c r="A175" s="770" t="s">
        <v>1235</v>
      </c>
      <c r="B175" s="770" t="s">
        <v>1536</v>
      </c>
      <c r="C175" s="776">
        <v>2</v>
      </c>
      <c r="D175" s="770" t="s">
        <v>274</v>
      </c>
      <c r="E175" s="776" t="s">
        <v>261</v>
      </c>
      <c r="F175" s="770">
        <v>1</v>
      </c>
      <c r="G175" s="770">
        <v>1034.3499999999999</v>
      </c>
      <c r="H175" s="770">
        <v>1034.3499999999999</v>
      </c>
      <c r="I175" s="770">
        <v>6</v>
      </c>
      <c r="J175" s="770">
        <v>6</v>
      </c>
      <c r="K175" s="770">
        <v>21.02</v>
      </c>
      <c r="L175" s="770">
        <v>126.12</v>
      </c>
      <c r="M175" s="770">
        <v>1218.5</v>
      </c>
      <c r="N175" s="770">
        <v>1218.5</v>
      </c>
      <c r="O175" s="770">
        <v>1462.2</v>
      </c>
      <c r="P175" s="1389">
        <v>1696152</v>
      </c>
    </row>
    <row r="176" spans="1:16">
      <c r="A176" s="770" t="s">
        <v>1235</v>
      </c>
      <c r="B176" s="770" t="s">
        <v>1536</v>
      </c>
      <c r="C176" s="776">
        <v>3</v>
      </c>
      <c r="D176" s="770" t="s">
        <v>140</v>
      </c>
      <c r="E176" s="776" t="s">
        <v>261</v>
      </c>
      <c r="F176" s="770">
        <v>1</v>
      </c>
      <c r="G176" s="770">
        <v>286.83</v>
      </c>
      <c r="H176" s="770">
        <v>286.83</v>
      </c>
      <c r="I176" s="770">
        <v>2</v>
      </c>
      <c r="J176" s="770">
        <v>2</v>
      </c>
      <c r="K176" s="770">
        <v>21.02</v>
      </c>
      <c r="L176" s="770">
        <v>42.04</v>
      </c>
      <c r="M176" s="770">
        <v>345.32</v>
      </c>
      <c r="N176" s="770">
        <v>345.32</v>
      </c>
      <c r="O176" s="770">
        <v>414.38</v>
      </c>
      <c r="P176" s="1389">
        <v>4806808</v>
      </c>
    </row>
    <row r="177" spans="1:16">
      <c r="A177" s="770" t="s">
        <v>1235</v>
      </c>
      <c r="B177" s="770" t="s">
        <v>1536</v>
      </c>
      <c r="C177" s="776" t="s">
        <v>1535</v>
      </c>
      <c r="D177" s="770" t="s">
        <v>1534</v>
      </c>
    </row>
    <row r="178" spans="1:16">
      <c r="A178" s="770" t="s">
        <v>1235</v>
      </c>
      <c r="B178" s="770" t="s">
        <v>1536</v>
      </c>
    </row>
    <row r="179" spans="1:16">
      <c r="A179" s="770" t="s">
        <v>1235</v>
      </c>
      <c r="B179" s="770" t="s">
        <v>1536</v>
      </c>
      <c r="D179" s="770" t="s">
        <v>1082</v>
      </c>
    </row>
    <row r="180" spans="1:16">
      <c r="A180" s="770" t="s">
        <v>1235</v>
      </c>
      <c r="B180" s="770" t="s">
        <v>1536</v>
      </c>
      <c r="C180" s="776">
        <v>4</v>
      </c>
      <c r="D180" s="770" t="s">
        <v>147</v>
      </c>
      <c r="E180" s="776" t="s">
        <v>42</v>
      </c>
      <c r="F180" s="770">
        <v>1</v>
      </c>
      <c r="G180" s="770">
        <v>20</v>
      </c>
      <c r="H180" s="770">
        <v>20</v>
      </c>
      <c r="I180" s="770">
        <v>0.08</v>
      </c>
      <c r="J180" s="770">
        <v>0.08</v>
      </c>
      <c r="K180" s="770">
        <v>21.02</v>
      </c>
      <c r="L180" s="1389">
        <v>16816</v>
      </c>
      <c r="M180" s="770">
        <v>22.77</v>
      </c>
      <c r="N180" s="770">
        <v>22.77</v>
      </c>
      <c r="O180" s="770">
        <v>27.32</v>
      </c>
      <c r="P180" s="1389">
        <v>316912</v>
      </c>
    </row>
    <row r="181" spans="1:16">
      <c r="A181" s="770" t="s">
        <v>1235</v>
      </c>
      <c r="B181" s="770" t="s">
        <v>1536</v>
      </c>
      <c r="C181" s="776">
        <v>5.0999999999999996</v>
      </c>
      <c r="D181" s="770" t="s">
        <v>275</v>
      </c>
      <c r="E181" s="776" t="s">
        <v>66</v>
      </c>
      <c r="F181" s="770">
        <v>1</v>
      </c>
      <c r="G181" s="770">
        <v>3.54</v>
      </c>
      <c r="H181" s="770">
        <v>3.54</v>
      </c>
      <c r="I181" s="770">
        <v>0.08</v>
      </c>
      <c r="J181" s="770">
        <v>0.08</v>
      </c>
      <c r="K181" s="770">
        <v>21.02</v>
      </c>
      <c r="L181" s="1389">
        <v>16816</v>
      </c>
      <c r="M181" s="770">
        <v>5.48</v>
      </c>
      <c r="N181" s="770">
        <v>5.48</v>
      </c>
      <c r="O181" s="770">
        <v>6.57</v>
      </c>
      <c r="P181" s="1389">
        <v>76212</v>
      </c>
    </row>
    <row r="182" spans="1:16">
      <c r="A182" s="770" t="s">
        <v>1235</v>
      </c>
      <c r="B182" s="770" t="s">
        <v>1536</v>
      </c>
      <c r="C182" s="776">
        <v>6</v>
      </c>
      <c r="D182" s="770" t="s">
        <v>206</v>
      </c>
      <c r="E182" s="776" t="s">
        <v>58</v>
      </c>
      <c r="F182" s="770">
        <v>1</v>
      </c>
      <c r="G182" s="770">
        <v>21.56</v>
      </c>
      <c r="H182" s="770">
        <v>21.56</v>
      </c>
      <c r="I182" s="770">
        <v>0.16</v>
      </c>
      <c r="J182" s="770">
        <v>0.16</v>
      </c>
      <c r="K182" s="770">
        <v>21.02</v>
      </c>
      <c r="L182" s="1389">
        <v>33632</v>
      </c>
      <c r="M182" s="770">
        <v>26.17</v>
      </c>
      <c r="N182" s="770">
        <v>26.17</v>
      </c>
      <c r="O182" s="770">
        <v>31.41</v>
      </c>
      <c r="P182" s="1389">
        <v>364356</v>
      </c>
    </row>
    <row r="183" spans="1:16">
      <c r="A183" s="770" t="s">
        <v>1235</v>
      </c>
      <c r="B183" s="770" t="s">
        <v>1536</v>
      </c>
      <c r="C183" s="776" t="s">
        <v>1535</v>
      </c>
      <c r="D183" s="770" t="s">
        <v>1082</v>
      </c>
    </row>
    <row r="184" spans="1:16">
      <c r="A184" s="770" t="s">
        <v>1235</v>
      </c>
      <c r="B184" s="770" t="s">
        <v>1536</v>
      </c>
    </row>
    <row r="185" spans="1:16">
      <c r="A185" s="770" t="s">
        <v>1235</v>
      </c>
      <c r="B185" s="770" t="s">
        <v>1536</v>
      </c>
      <c r="D185" s="770" t="s">
        <v>1533</v>
      </c>
    </row>
    <row r="186" spans="1:16">
      <c r="A186" s="770" t="s">
        <v>1235</v>
      </c>
      <c r="B186" s="770" t="s">
        <v>1536</v>
      </c>
      <c r="C186" s="776">
        <v>14</v>
      </c>
      <c r="D186" s="770" t="s">
        <v>234</v>
      </c>
      <c r="E186" s="776" t="s">
        <v>42</v>
      </c>
      <c r="F186" s="770">
        <v>1</v>
      </c>
      <c r="G186" s="770">
        <v>32.549999999999997</v>
      </c>
      <c r="H186" s="770">
        <v>32.549999999999997</v>
      </c>
      <c r="I186" s="770">
        <v>0.75</v>
      </c>
      <c r="J186" s="770">
        <v>0.75</v>
      </c>
      <c r="K186" s="770">
        <v>21.02</v>
      </c>
      <c r="L186" s="1389">
        <v>15765</v>
      </c>
      <c r="M186" s="770">
        <v>50.73</v>
      </c>
      <c r="N186" s="770">
        <v>50.73</v>
      </c>
      <c r="O186" s="770">
        <v>60.88</v>
      </c>
      <c r="P186" s="1389">
        <v>706208</v>
      </c>
    </row>
    <row r="187" spans="1:16">
      <c r="A187" s="770" t="s">
        <v>1235</v>
      </c>
      <c r="B187" s="770" t="s">
        <v>1536</v>
      </c>
      <c r="C187" s="776">
        <v>16</v>
      </c>
      <c r="D187" s="770" t="s">
        <v>236</v>
      </c>
      <c r="E187" s="776" t="s">
        <v>66</v>
      </c>
      <c r="F187" s="770">
        <v>1</v>
      </c>
      <c r="G187" s="770">
        <v>34.07</v>
      </c>
      <c r="H187" s="770">
        <v>34.07</v>
      </c>
      <c r="I187" s="770">
        <v>0.2</v>
      </c>
      <c r="J187" s="770">
        <v>0.2</v>
      </c>
      <c r="K187" s="770">
        <v>21.02</v>
      </c>
      <c r="L187" s="1389">
        <v>4204</v>
      </c>
      <c r="M187" s="770">
        <v>40.19</v>
      </c>
      <c r="N187" s="770">
        <v>40.19</v>
      </c>
      <c r="O187" s="770">
        <v>48.23</v>
      </c>
      <c r="P187" s="1389">
        <v>559468</v>
      </c>
    </row>
    <row r="188" spans="1:16">
      <c r="A188" s="770" t="s">
        <v>1235</v>
      </c>
      <c r="B188" s="770" t="s">
        <v>1536</v>
      </c>
      <c r="C188" s="776" t="s">
        <v>1535</v>
      </c>
      <c r="D188" s="770" t="s">
        <v>1533</v>
      </c>
    </row>
    <row r="189" spans="1:16">
      <c r="A189" s="770" t="s">
        <v>1235</v>
      </c>
      <c r="B189" s="770" t="s">
        <v>1536</v>
      </c>
    </row>
    <row r="190" spans="1:16">
      <c r="A190" s="770" t="s">
        <v>1235</v>
      </c>
      <c r="B190" s="770" t="s">
        <v>1536</v>
      </c>
      <c r="C190" s="776" t="s">
        <v>128</v>
      </c>
    </row>
    <row r="191" spans="1:16">
      <c r="A191" s="770" t="s">
        <v>1235</v>
      </c>
      <c r="B191" s="770" t="s">
        <v>1536</v>
      </c>
      <c r="C191" s="776" t="s">
        <v>1532</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sheetPr codeName="Feuil15"/>
  <dimension ref="A1:J10"/>
  <sheetViews>
    <sheetView workbookViewId="0">
      <selection activeCell="J17" sqref="J17"/>
    </sheetView>
  </sheetViews>
  <sheetFormatPr baseColWidth="10" defaultRowHeight="15"/>
  <sheetData>
    <row r="1" spans="1:10" ht="16.5">
      <c r="A1" s="795" t="s">
        <v>1465</v>
      </c>
      <c r="B1" s="796" t="s">
        <v>1257</v>
      </c>
      <c r="C1" s="795" t="s">
        <v>1467</v>
      </c>
      <c r="D1" s="797" t="s">
        <v>1470</v>
      </c>
      <c r="E1" s="797" t="s">
        <v>1468</v>
      </c>
      <c r="F1" s="797" t="s">
        <v>1469</v>
      </c>
      <c r="G1" s="798" t="s">
        <v>1471</v>
      </c>
      <c r="H1" s="799" t="s">
        <v>1472</v>
      </c>
      <c r="I1" s="799" t="s">
        <v>1473</v>
      </c>
      <c r="J1" s="799" t="s">
        <v>1474</v>
      </c>
    </row>
    <row r="2" spans="1:10">
      <c r="A2" s="768" t="s">
        <v>1439</v>
      </c>
      <c r="B2" s="774" t="s">
        <v>1235</v>
      </c>
      <c r="C2" s="783">
        <v>1</v>
      </c>
      <c r="D2" s="786">
        <v>33037.160000000003</v>
      </c>
      <c r="E2" s="786">
        <v>35679.265200000002</v>
      </c>
      <c r="F2" s="786">
        <v>68716.429999999993</v>
      </c>
      <c r="G2" s="787">
        <v>0.2</v>
      </c>
      <c r="H2" s="788" t="s">
        <v>994</v>
      </c>
      <c r="I2" s="789">
        <v>13743.29</v>
      </c>
      <c r="J2" s="793">
        <v>43284</v>
      </c>
    </row>
    <row r="3" spans="1:10">
      <c r="A3" t="s">
        <v>1440</v>
      </c>
      <c r="B3" s="774" t="s">
        <v>1444</v>
      </c>
      <c r="C3" s="783">
        <v>2</v>
      </c>
      <c r="D3" s="786">
        <v>33037.160000000003</v>
      </c>
      <c r="E3" s="786">
        <v>35679.265200000002</v>
      </c>
      <c r="F3" s="786">
        <v>68716.429999999993</v>
      </c>
      <c r="G3" s="787">
        <v>0.6</v>
      </c>
      <c r="H3" s="788" t="s">
        <v>995</v>
      </c>
      <c r="I3" s="789">
        <v>41229.86</v>
      </c>
      <c r="J3" s="793">
        <v>43259</v>
      </c>
    </row>
    <row r="4" spans="1:10">
      <c r="A4" t="s">
        <v>1441</v>
      </c>
      <c r="B4" s="774" t="s">
        <v>1447</v>
      </c>
      <c r="C4" s="783">
        <v>3</v>
      </c>
      <c r="D4" s="786">
        <v>33037.160000000003</v>
      </c>
      <c r="E4" s="786">
        <v>35679.265200000002</v>
      </c>
      <c r="F4" s="786">
        <v>68716.429999999993</v>
      </c>
      <c r="G4" s="787">
        <v>0.8</v>
      </c>
      <c r="H4" s="788" t="s">
        <v>996</v>
      </c>
      <c r="I4" s="789">
        <v>54973.14</v>
      </c>
      <c r="J4" s="793">
        <v>43259</v>
      </c>
    </row>
    <row r="5" spans="1:10">
      <c r="A5" t="s">
        <v>1442</v>
      </c>
      <c r="B5" s="774" t="s">
        <v>1450</v>
      </c>
      <c r="C5" s="783">
        <v>4</v>
      </c>
      <c r="D5" s="786">
        <v>33037.160000000003</v>
      </c>
      <c r="E5" s="786">
        <v>35679.265200000002</v>
      </c>
      <c r="F5" s="786">
        <v>68716.429999999993</v>
      </c>
      <c r="G5" s="787">
        <v>0.95</v>
      </c>
      <c r="H5" s="788" t="s">
        <v>997</v>
      </c>
      <c r="I5" s="789">
        <v>65280.61</v>
      </c>
      <c r="J5" s="793">
        <v>43259</v>
      </c>
    </row>
    <row r="6" spans="1:10">
      <c r="A6" t="s">
        <v>1443</v>
      </c>
      <c r="B6" s="774" t="s">
        <v>1453</v>
      </c>
      <c r="C6" s="783">
        <v>5</v>
      </c>
      <c r="D6" s="786">
        <v>33037.160000000003</v>
      </c>
      <c r="E6" s="786">
        <v>35679.265200000002</v>
      </c>
      <c r="F6" s="786">
        <v>68716.429999999993</v>
      </c>
      <c r="G6" s="787">
        <v>1</v>
      </c>
      <c r="H6" s="788" t="s">
        <v>998</v>
      </c>
      <c r="I6" s="789">
        <v>68716.429999999993</v>
      </c>
      <c r="J6" s="793">
        <v>43261</v>
      </c>
    </row>
    <row r="7" spans="1:10">
      <c r="A7" t="s">
        <v>1456</v>
      </c>
      <c r="B7" s="768" t="s">
        <v>1308</v>
      </c>
      <c r="C7" s="783">
        <v>1</v>
      </c>
      <c r="D7" s="786">
        <v>39690.247600000002</v>
      </c>
      <c r="E7" s="786">
        <v>39690.25</v>
      </c>
      <c r="F7" s="786">
        <v>79380.5</v>
      </c>
      <c r="G7" s="787">
        <v>0.2</v>
      </c>
      <c r="H7" s="788" t="s">
        <v>994</v>
      </c>
      <c r="I7" s="789">
        <v>15876.1</v>
      </c>
      <c r="J7" s="793">
        <v>43284</v>
      </c>
    </row>
    <row r="8" spans="1:10">
      <c r="A8" t="s">
        <v>1457</v>
      </c>
      <c r="B8" s="774" t="s">
        <v>1308</v>
      </c>
      <c r="C8" s="784">
        <v>2</v>
      </c>
      <c r="D8" s="786">
        <v>39690.247600000002</v>
      </c>
      <c r="E8" s="786">
        <v>39690.25</v>
      </c>
      <c r="F8" s="786">
        <v>79380.5</v>
      </c>
      <c r="G8" s="787">
        <v>0.6</v>
      </c>
      <c r="H8" s="788" t="s">
        <v>995</v>
      </c>
      <c r="I8" s="789">
        <v>47628.3</v>
      </c>
      <c r="J8" s="793">
        <v>43259</v>
      </c>
    </row>
    <row r="9" spans="1:10">
      <c r="A9" t="s">
        <v>1458</v>
      </c>
      <c r="B9" s="774" t="s">
        <v>1464</v>
      </c>
      <c r="C9" s="784">
        <v>3</v>
      </c>
      <c r="D9" s="786">
        <v>39690.247600000002</v>
      </c>
      <c r="E9" s="786">
        <v>39690.25</v>
      </c>
      <c r="F9" s="786">
        <v>79380.5</v>
      </c>
      <c r="G9" s="787">
        <v>0.8</v>
      </c>
      <c r="H9" s="788" t="s">
        <v>996</v>
      </c>
      <c r="I9" s="789">
        <v>63504.4</v>
      </c>
      <c r="J9" s="793">
        <v>43259</v>
      </c>
    </row>
    <row r="10" spans="1:10">
      <c r="A10" s="769" t="s">
        <v>1463</v>
      </c>
      <c r="B10" s="775" t="s">
        <v>1258</v>
      </c>
      <c r="C10" s="785">
        <v>1</v>
      </c>
      <c r="D10" s="786">
        <v>53832.69</v>
      </c>
      <c r="E10" s="786"/>
      <c r="F10" s="786">
        <v>53832.69</v>
      </c>
      <c r="G10" s="787">
        <v>0.2</v>
      </c>
      <c r="H10" s="788" t="s">
        <v>994</v>
      </c>
      <c r="I10" s="789">
        <v>10766.54</v>
      </c>
      <c r="J10" s="793">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1" customWidth="1"/>
    <col min="4" max="4" width="5.42578125" style="267" customWidth="1"/>
    <col min="5" max="5" width="15" style="733" customWidth="1"/>
    <col min="6" max="6" width="11.7109375" style="267" customWidth="1"/>
    <col min="7" max="7" width="13.85546875" style="880" customWidth="1"/>
    <col min="8" max="8" width="10" style="267" customWidth="1"/>
    <col min="9" max="9" width="14.5703125" style="733" customWidth="1"/>
    <col min="10" max="10" width="16.85546875" style="267" customWidth="1"/>
    <col min="11" max="11" width="22" style="879" customWidth="1"/>
    <col min="12" max="12" width="11.85546875" style="879" customWidth="1"/>
    <col min="13" max="13" width="9.5703125" style="878" customWidth="1"/>
    <col min="14" max="14" width="12.28515625" style="878" customWidth="1"/>
    <col min="15" max="16384" width="5.7109375" style="267"/>
  </cols>
  <sheetData>
    <row r="1" spans="1:14" ht="26.25" customHeight="1">
      <c r="M1" s="1268" t="s">
        <v>1501</v>
      </c>
      <c r="N1" s="1268"/>
    </row>
    <row r="2" spans="1:14" s="948" customFormat="1" ht="37.5" customHeight="1">
      <c r="E2" s="952"/>
      <c r="F2" s="948" t="s">
        <v>1500</v>
      </c>
      <c r="G2" s="953"/>
      <c r="H2" s="948" t="s">
        <v>1499</v>
      </c>
      <c r="I2" s="952"/>
      <c r="J2" s="948" t="s">
        <v>1498</v>
      </c>
      <c r="K2" s="951"/>
      <c r="L2" s="948" t="s">
        <v>1497</v>
      </c>
      <c r="M2" s="950"/>
      <c r="N2" s="949" t="s">
        <v>1496</v>
      </c>
    </row>
    <row r="3" spans="1:14">
      <c r="E3" s="1269" t="s">
        <v>13</v>
      </c>
      <c r="F3" s="1270"/>
      <c r="G3" s="1270"/>
      <c r="H3" s="1270"/>
      <c r="I3" s="1271"/>
    </row>
    <row r="4" spans="1:14" ht="15" customHeight="1">
      <c r="A4" s="738" t="s">
        <v>10</v>
      </c>
      <c r="B4" s="739" t="s">
        <v>11</v>
      </c>
      <c r="C4" s="947" t="s">
        <v>0</v>
      </c>
      <c r="D4" s="739" t="s">
        <v>4</v>
      </c>
      <c r="E4" s="946" t="s">
        <v>16</v>
      </c>
      <c r="F4" s="739" t="s">
        <v>1495</v>
      </c>
      <c r="G4" s="945" t="s">
        <v>12</v>
      </c>
      <c r="H4" s="740" t="s">
        <v>1494</v>
      </c>
      <c r="I4" s="944" t="s">
        <v>15</v>
      </c>
      <c r="J4" s="741" t="s">
        <v>1493</v>
      </c>
      <c r="K4" s="943" t="s">
        <v>3</v>
      </c>
      <c r="L4" s="942" t="s">
        <v>1492</v>
      </c>
      <c r="M4" s="941" t="s">
        <v>14</v>
      </c>
      <c r="N4" s="940" t="s">
        <v>1491</v>
      </c>
    </row>
    <row r="5" spans="1:14">
      <c r="A5" s="939" t="str">
        <f>'[3]Etude-Prix'!B9</f>
        <v xml:space="preserve">02.00                    </v>
      </c>
      <c r="B5" s="904" t="str">
        <f>'[3]Etude-Prix'!$B$10</f>
        <v>Instalation de chantier barraquement , sans cloture</v>
      </c>
      <c r="C5" s="903" t="s">
        <v>261</v>
      </c>
      <c r="D5" s="876"/>
      <c r="E5" s="900">
        <f>SUM('[3]Etude-Prix'!F12:F14)</f>
        <v>1034.3479736842105</v>
      </c>
      <c r="F5" s="876"/>
      <c r="G5" s="902">
        <f>'[3]Etude-Prix'!D15</f>
        <v>6</v>
      </c>
      <c r="H5" s="877"/>
      <c r="I5" s="900">
        <f>[3]C.Horaire!$C$13</f>
        <v>21.021161699999997</v>
      </c>
      <c r="J5" s="914"/>
      <c r="K5" s="938">
        <f>((I5*G5)+E5)*FDF+(I5*G5)+E5</f>
        <v>1218.498691078421</v>
      </c>
      <c r="L5" s="937"/>
      <c r="M5" s="936">
        <f>K5*BENEF+K5</f>
        <v>1462.1984292941052</v>
      </c>
    </row>
    <row r="6" spans="1:14">
      <c r="A6" s="719" t="str">
        <f>'[3]Etude-Prix'!B18</f>
        <v>03.00</v>
      </c>
      <c r="B6" s="802" t="str">
        <f>'[3]Etude-Prix'!$B$19</f>
        <v>Implantation d'un pavillon de 6 axes</v>
      </c>
      <c r="C6" s="896" t="s">
        <v>261</v>
      </c>
      <c r="D6" s="724"/>
      <c r="E6" s="723">
        <f>SUM('[3]Etude-Prix'!F21:F24)</f>
        <v>286.83276090000004</v>
      </c>
      <c r="F6" s="724"/>
      <c r="G6" s="935">
        <f>'[3]Etude-Prix'!D24</f>
        <v>2</v>
      </c>
      <c r="H6" s="725"/>
      <c r="I6" s="723">
        <f>[3]C.Horaire!$C$13</f>
        <v>21.021161699999997</v>
      </c>
      <c r="J6" s="720"/>
      <c r="K6" s="934">
        <f>((I6*G6)+E6)*FDF+(I6*G6)+E6</f>
        <v>345.31883851500004</v>
      </c>
      <c r="L6" s="933"/>
      <c r="M6" s="932">
        <f>K6*BENEF+K6</f>
        <v>414.38260621800003</v>
      </c>
    </row>
    <row r="8" spans="1:14">
      <c r="A8" s="267">
        <v>1</v>
      </c>
      <c r="B8" s="728" t="s">
        <v>987</v>
      </c>
    </row>
    <row r="10" spans="1:14">
      <c r="E10" s="1272" t="s">
        <v>13</v>
      </c>
      <c r="F10" s="1272"/>
    </row>
    <row r="11" spans="1:14" ht="23.25" customHeight="1">
      <c r="A11" s="742" t="s">
        <v>10</v>
      </c>
      <c r="B11" s="743" t="s">
        <v>11</v>
      </c>
      <c r="C11" s="912" t="s">
        <v>0</v>
      </c>
      <c r="D11" s="744" t="s">
        <v>4</v>
      </c>
      <c r="E11" s="911" t="s">
        <v>16</v>
      </c>
      <c r="F11" s="744" t="s">
        <v>1495</v>
      </c>
      <c r="G11" s="910" t="s">
        <v>12</v>
      </c>
      <c r="H11" s="743" t="s">
        <v>1494</v>
      </c>
      <c r="I11" s="750" t="s">
        <v>15</v>
      </c>
      <c r="J11" s="745" t="s">
        <v>1493</v>
      </c>
      <c r="K11" s="909" t="s">
        <v>3</v>
      </c>
      <c r="L11" s="908" t="s">
        <v>1492</v>
      </c>
      <c r="M11" s="907" t="s">
        <v>14</v>
      </c>
      <c r="N11" s="931" t="s">
        <v>1491</v>
      </c>
    </row>
    <row r="12" spans="1:14" ht="25.5">
      <c r="A12" s="905" t="str">
        <f>'[3]Etude-Prix'!$B$32</f>
        <v>04.00</v>
      </c>
      <c r="B12" s="904" t="str">
        <f>'[3]Etude-Prix'!$B$33</f>
        <v>Terrassement mécanique ,sans BRH, fouille en rigole, terre enlevéé sans cout de décharge, avec régalage</v>
      </c>
      <c r="C12" s="903" t="s">
        <v>42</v>
      </c>
      <c r="D12" s="876"/>
      <c r="E12" s="900">
        <f>'[3]Etude-Prix'!$F$35</f>
        <v>20</v>
      </c>
      <c r="F12" s="876"/>
      <c r="G12" s="902">
        <f>'[3]Etude-Prix'!$D$35</f>
        <v>0.08</v>
      </c>
      <c r="H12" s="876"/>
      <c r="I12" s="900">
        <f>[3]C.Horaire!$C$13</f>
        <v>21.021161699999997</v>
      </c>
      <c r="J12" s="914"/>
      <c r="K12" s="899">
        <f t="shared" ref="K12:K18" si="0">((I12*G12)+E12)*FDF+(I12*G12)+E12</f>
        <v>22.765777582799998</v>
      </c>
      <c r="L12" s="898"/>
      <c r="M12" s="897">
        <f t="shared" ref="M12:M18" si="1">K12*BENEF+K12</f>
        <v>27.318933099359999</v>
      </c>
      <c r="N12" s="892"/>
    </row>
    <row r="13" spans="1:14">
      <c r="A13" s="905" t="str">
        <f>'[3]Etude-Prix'!$B$38</f>
        <v>05.10</v>
      </c>
      <c r="B13" s="904" t="str">
        <f>'[3]Etude-Prix'!$B$39</f>
        <v>Mise en œuvre d'un polyane sur l'emprise fondation, dallage /m²</v>
      </c>
      <c r="C13" s="903" t="s">
        <v>66</v>
      </c>
      <c r="D13" s="876"/>
      <c r="E13" s="900">
        <f>'[3]Etude-Prix'!$F$41</f>
        <v>3.5350000000000001</v>
      </c>
      <c r="F13" s="876"/>
      <c r="G13" s="902">
        <f>'[3]Etude-Prix'!$D$42</f>
        <v>0.08</v>
      </c>
      <c r="H13" s="930"/>
      <c r="I13" s="900">
        <f>[3]C.Horaire!$C$13</f>
        <v>21.021161699999997</v>
      </c>
      <c r="J13" s="914"/>
      <c r="K13" s="899">
        <f t="shared" si="0"/>
        <v>5.4775275827999996</v>
      </c>
      <c r="L13" s="898"/>
      <c r="M13" s="897">
        <f t="shared" si="1"/>
        <v>6.5730330993599999</v>
      </c>
      <c r="N13" s="892"/>
    </row>
    <row r="14" spans="1:14" ht="25.5">
      <c r="A14" s="921" t="str">
        <f>'[3]Etude-Prix'!$B$45</f>
        <v>06.00</v>
      </c>
      <c r="B14" s="920" t="str">
        <f>'[3]Etude-Prix'!$B$46</f>
        <v>semmelle filante en béton armé dosé en C 25 coulée à la main dosé 350kg de 25 H X 45 L /M3</v>
      </c>
      <c r="C14" s="919" t="s">
        <v>58</v>
      </c>
      <c r="D14" s="917"/>
      <c r="E14" s="918">
        <f>SUM('[3]Etude-Prix'!$F$48:$F$50)</f>
        <v>21.563741379310347</v>
      </c>
      <c r="F14" s="917"/>
      <c r="G14" s="916">
        <f>'[3]Etude-Prix'!$D$51</f>
        <v>0.16</v>
      </c>
      <c r="H14" s="915"/>
      <c r="I14" s="900">
        <f>[3]C.Horaire!$C$13</f>
        <v>21.021161699999997</v>
      </c>
      <c r="J14" s="914"/>
      <c r="K14" s="899">
        <f t="shared" si="0"/>
        <v>26.173483613875863</v>
      </c>
      <c r="L14" s="898"/>
      <c r="M14" s="897">
        <f t="shared" si="1"/>
        <v>31.408180336651036</v>
      </c>
      <c r="N14" s="892"/>
    </row>
    <row r="15" spans="1:14" s="721" customFormat="1" ht="25.5">
      <c r="A15" s="929" t="str">
        <f>'[3]Etude-Prix'!$B$54</f>
        <v>05.00</v>
      </c>
      <c r="B15" s="920" t="str">
        <f>'[3]Etude-Prix'!$B$55</f>
        <v>Semmelle isolée en béton armé dosé en C 25 coulée à la main dosé 350kg  60/60</v>
      </c>
      <c r="C15" s="919" t="s">
        <v>0</v>
      </c>
      <c r="D15" s="919"/>
      <c r="E15" s="928">
        <f>SUM('[3]Etude-Prix'!$F$57:$F$61)</f>
        <v>28.034436379310343</v>
      </c>
      <c r="F15" s="919"/>
      <c r="G15" s="916">
        <f>'[3]Etude-Prix'!$D$62</f>
        <v>7.1999999999999995E-2</v>
      </c>
      <c r="H15" s="927"/>
      <c r="I15" s="926">
        <f>[3]C.Horaire!$C$13</f>
        <v>21.021161699999997</v>
      </c>
      <c r="J15" s="925"/>
      <c r="K15" s="924">
        <f t="shared" si="0"/>
        <v>31.02535802279586</v>
      </c>
      <c r="L15" s="923"/>
      <c r="M15" s="922">
        <f t="shared" si="1"/>
        <v>37.230429627355036</v>
      </c>
      <c r="N15" s="892"/>
    </row>
    <row r="16" spans="1:14">
      <c r="A16" s="905" t="str">
        <f>'[3]Etude-Prix'!$B$65</f>
        <v>06.01</v>
      </c>
      <c r="B16" s="920" t="str">
        <f>'[3]Etude-Prix'!$B$66</f>
        <v>Béton de propreté pour fondation dosé 250kg</v>
      </c>
      <c r="C16" s="919" t="s">
        <v>66</v>
      </c>
      <c r="D16" s="917"/>
      <c r="E16" s="918">
        <f>SUM('[3]Etude-Prix'!$F$68)</f>
        <v>2.0120625000000003</v>
      </c>
      <c r="F16" s="917"/>
      <c r="G16" s="916">
        <f>'[3]Etude-Prix'!$D$69</f>
        <v>0.15</v>
      </c>
      <c r="H16" s="915"/>
      <c r="I16" s="900">
        <f>[3]C.Horaire!$C$13</f>
        <v>21.021161699999997</v>
      </c>
      <c r="J16" s="914"/>
      <c r="K16" s="899">
        <f t="shared" si="0"/>
        <v>5.4234985927499997</v>
      </c>
      <c r="L16" s="898"/>
      <c r="M16" s="897">
        <f t="shared" si="1"/>
        <v>6.5081983112999993</v>
      </c>
      <c r="N16" s="892"/>
    </row>
    <row r="17" spans="1:14" ht="25.5">
      <c r="A17" s="921" t="str">
        <f>'[3]Etude-Prix'!$B$72</f>
        <v>08.30</v>
      </c>
      <c r="B17" s="920" t="str">
        <f>'[3]Etude-Prix'!$B$73</f>
        <v>Mur blocs usf de soubasment remplit de béton armé dosé à 300kg /M²</v>
      </c>
      <c r="C17" s="919" t="s">
        <v>66</v>
      </c>
      <c r="D17" s="917"/>
      <c r="E17" s="918">
        <f>SUM('[3]Etude-Prix'!$F$75:$F$79)</f>
        <v>49.141970227272722</v>
      </c>
      <c r="F17" s="917"/>
      <c r="G17" s="916">
        <f>'[3]Etude-Prix'!$D$80</f>
        <v>1.1499999999999999</v>
      </c>
      <c r="H17" s="915"/>
      <c r="I17" s="900">
        <f>[3]C.Horaire!$C$13</f>
        <v>21.021161699999997</v>
      </c>
      <c r="J17" s="914"/>
      <c r="K17" s="899">
        <f t="shared" si="0"/>
        <v>76.982121491386351</v>
      </c>
      <c r="L17" s="898"/>
      <c r="M17" s="897">
        <f t="shared" si="1"/>
        <v>92.378545789663619</v>
      </c>
      <c r="N17" s="892"/>
    </row>
    <row r="18" spans="1:14" ht="25.5">
      <c r="A18" s="747" t="str">
        <f>'[3]Etude-Prix'!$B$83</f>
        <v>12.00</v>
      </c>
      <c r="B18" s="748" t="str">
        <f>'[3]Etude-Prix'!$B$84</f>
        <v>Etanchéité de soubassement enterré avec ragréage du soubassement puis passage d'un produit étanche /M²</v>
      </c>
      <c r="C18" s="913" t="s">
        <v>66</v>
      </c>
      <c r="D18" s="749"/>
      <c r="E18" s="722">
        <f>SUM('[3]Etude-Prix'!$F$86:$F$88)</f>
        <v>6.2054999160000008</v>
      </c>
      <c r="F18" s="749"/>
      <c r="G18" s="751">
        <f>'[3]Etude-Prix'!$D$89</f>
        <v>0.5</v>
      </c>
      <c r="H18" s="749"/>
      <c r="I18" s="723">
        <f>[3]C.Horaire!$C$13</f>
        <v>21.021161699999997</v>
      </c>
      <c r="J18" s="720"/>
      <c r="K18" s="895">
        <f t="shared" si="0"/>
        <v>17.551884804299998</v>
      </c>
      <c r="L18" s="894"/>
      <c r="M18" s="893">
        <f t="shared" si="1"/>
        <v>21.062261765159999</v>
      </c>
      <c r="N18" s="892"/>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272" t="s">
        <v>13</v>
      </c>
      <c r="F23" s="1272"/>
    </row>
    <row r="24" spans="1:14" ht="26.25" customHeight="1">
      <c r="A24" s="742" t="s">
        <v>10</v>
      </c>
      <c r="B24" s="743" t="s">
        <v>11</v>
      </c>
      <c r="C24" s="912" t="s">
        <v>0</v>
      </c>
      <c r="D24" s="744" t="s">
        <v>4</v>
      </c>
      <c r="E24" s="911" t="s">
        <v>16</v>
      </c>
      <c r="F24" s="744" t="s">
        <v>1495</v>
      </c>
      <c r="G24" s="910" t="s">
        <v>12</v>
      </c>
      <c r="H24" s="746" t="s">
        <v>1494</v>
      </c>
      <c r="I24" s="750" t="s">
        <v>15</v>
      </c>
      <c r="J24" s="750" t="s">
        <v>1493</v>
      </c>
      <c r="K24" s="909" t="s">
        <v>3</v>
      </c>
      <c r="L24" s="908" t="s">
        <v>1492</v>
      </c>
      <c r="M24" s="907" t="s">
        <v>14</v>
      </c>
      <c r="N24" s="906" t="s">
        <v>1491</v>
      </c>
    </row>
    <row r="25" spans="1:14" ht="25.5">
      <c r="A25" s="905" t="str">
        <f>'[3]Etude-Prix'!$B$97</f>
        <v>14.00</v>
      </c>
      <c r="B25" s="904" t="str">
        <f>'[3]Etude-Prix'!$B$98</f>
        <v xml:space="preserve"> Comblage hérissonnage sous dallage, damé avec matériel adéquat par couche de 0,20 /M²</v>
      </c>
      <c r="C25" s="903" t="s">
        <v>42</v>
      </c>
      <c r="D25" s="876"/>
      <c r="E25" s="900">
        <f>SUM('[3]Etude-Prix'!$F$100:$F$101)</f>
        <v>32.549999999999997</v>
      </c>
      <c r="F25" s="876"/>
      <c r="G25" s="902">
        <f>'[3]Etude-Prix'!$D$102</f>
        <v>0.75</v>
      </c>
      <c r="H25" s="901"/>
      <c r="I25" s="900">
        <f>[3]C.Horaire!$C$13</f>
        <v>21.021161699999997</v>
      </c>
      <c r="J25" s="900"/>
      <c r="K25" s="899">
        <f>((I25*G25)+E25)*FDF+(I25*G25)+E25</f>
        <v>50.731664838749992</v>
      </c>
      <c r="L25" s="898"/>
      <c r="M25" s="897">
        <f>K25*BENEF+K25</f>
        <v>60.877997806499991</v>
      </c>
    </row>
    <row r="26" spans="1:14" ht="25.5">
      <c r="A26" s="905" t="str">
        <f>'[3]Etude-Prix'!$B$206</f>
        <v>30.10</v>
      </c>
      <c r="B26" s="904" t="str">
        <f>'[3]Etude-Prix'!$B$207</f>
        <v xml:space="preserve"> Plancher poutrelle béton précontraint et hourdis entrevous béton ep 12+7 béton dosé C 25 /M²</v>
      </c>
      <c r="C26" s="903" t="s">
        <v>66</v>
      </c>
      <c r="D26" s="876"/>
      <c r="E26" s="900">
        <f>SUM('[3]Etude-Prix'!$F$209:$F$212)</f>
        <v>62.523399166666664</v>
      </c>
      <c r="F26" s="876"/>
      <c r="G26" s="902">
        <f>SUM('[3]Etude-Prix'!$D$213:$D$216)</f>
        <v>2.855</v>
      </c>
      <c r="H26" s="901"/>
      <c r="I26" s="900">
        <f>[3]C.Horaire!$C$13</f>
        <v>21.021161699999997</v>
      </c>
      <c r="J26" s="900"/>
      <c r="K26" s="899">
        <f>((I26*G26)+E26)*FDF+(I26*G26)+E26</f>
        <v>128.66575661117497</v>
      </c>
      <c r="L26" s="898"/>
      <c r="M26" s="897">
        <f>K26*BENEF+K26</f>
        <v>154.39890793340996</v>
      </c>
    </row>
    <row r="27" spans="1:14" ht="25.5">
      <c r="A27" s="905" t="str">
        <f>'[3]Etude-Prix'!$B$105</f>
        <v>16.00</v>
      </c>
      <c r="B27" s="904" t="str">
        <f>'[3]Etude-Prix'!$B$106</f>
        <v>Dallage béton armé épaisseur 0,12 dosé en C 25 ou 350kg, armé d'un treillis soudé ST 25 C et d'un polyane</v>
      </c>
      <c r="C27" s="903" t="s">
        <v>66</v>
      </c>
      <c r="D27" s="876"/>
      <c r="E27" s="900">
        <f>SUM('[3]Etude-Prix'!$F$108:$F$111)</f>
        <v>34.072249166666666</v>
      </c>
      <c r="F27" s="876"/>
      <c r="G27" s="902">
        <f>'[3]Etude-Prix'!$D$112</f>
        <v>0.2</v>
      </c>
      <c r="H27" s="901"/>
      <c r="I27" s="900">
        <f>[3]C.Horaire!$C$13</f>
        <v>21.021161699999997</v>
      </c>
      <c r="J27" s="900"/>
      <c r="K27" s="899">
        <f>((I27*G27)+E27)*FDF+(I27*G27)+E27</f>
        <v>40.190305582000001</v>
      </c>
      <c r="L27" s="898"/>
      <c r="M27" s="897">
        <f>K27*BENEF+K27</f>
        <v>48.228366698400002</v>
      </c>
    </row>
    <row r="28" spans="1:14" ht="25.5">
      <c r="A28" s="747" t="str">
        <f>'[3]Etude-Prix'!$B$221</f>
        <v>30.2</v>
      </c>
      <c r="B28" s="748" t="str">
        <f>'[3]Etude-Prix'!$B$222</f>
        <v xml:space="preserve"> Plancher dalle pleines confectionnées a partir de prédalle préfabriquées béton en œuvre</v>
      </c>
      <c r="C28" s="896" t="s">
        <v>42</v>
      </c>
      <c r="D28" s="724"/>
      <c r="E28" s="722">
        <f>SUM('[3]Etude-Prix'!$F$224:$F$227)</f>
        <v>136.13040000000001</v>
      </c>
      <c r="F28" s="724"/>
      <c r="G28" s="751">
        <f>SUM('[3]Etude-Prix'!$D$228:$D$229)</f>
        <v>6</v>
      </c>
      <c r="H28" s="751"/>
      <c r="I28" s="723">
        <f>[3]C.Horaire!$C$13</f>
        <v>21.021161699999997</v>
      </c>
      <c r="J28" s="723"/>
      <c r="K28" s="895">
        <f>((I28*G28)+E28)*FDF+(I28*G28)+E28</f>
        <v>275.37023870999997</v>
      </c>
      <c r="L28" s="894"/>
      <c r="M28" s="893">
        <f>K28*BENEF+K28</f>
        <v>330.44428645199997</v>
      </c>
    </row>
    <row r="29" spans="1:14">
      <c r="B29" s="730"/>
      <c r="D29" s="732"/>
    </row>
    <row r="30" spans="1:14">
      <c r="A30" s="267">
        <v>4</v>
      </c>
      <c r="B30" s="730" t="s">
        <v>989</v>
      </c>
      <c r="D30" s="732"/>
    </row>
    <row r="33" spans="1:14">
      <c r="E33" s="1272" t="s">
        <v>13</v>
      </c>
      <c r="F33" s="1272"/>
    </row>
    <row r="34" spans="1:14" ht="20.25" customHeight="1">
      <c r="A34" s="736" t="s">
        <v>10</v>
      </c>
      <c r="B34" s="737" t="s">
        <v>11</v>
      </c>
      <c r="C34" s="891" t="s">
        <v>0</v>
      </c>
      <c r="D34" s="736" t="s">
        <v>4</v>
      </c>
      <c r="E34" s="890" t="s">
        <v>16</v>
      </c>
      <c r="F34" s="736" t="s">
        <v>1495</v>
      </c>
      <c r="G34" s="889" t="s">
        <v>12</v>
      </c>
      <c r="H34" s="737" t="s">
        <v>1494</v>
      </c>
      <c r="I34" s="888" t="s">
        <v>15</v>
      </c>
      <c r="J34" s="726" t="s">
        <v>1493</v>
      </c>
      <c r="K34" s="887" t="s">
        <v>3</v>
      </c>
      <c r="L34" s="887" t="s">
        <v>1492</v>
      </c>
      <c r="M34" s="886" t="s">
        <v>14</v>
      </c>
      <c r="N34" s="878" t="s">
        <v>1491</v>
      </c>
    </row>
    <row r="35" spans="1:14">
      <c r="A35" s="300" t="str">
        <f>'[3]Etude-Prix'!$B$120</f>
        <v>17.00</v>
      </c>
      <c r="B35" s="734" t="str">
        <f>'[3]Etude-Prix'!$B$121</f>
        <v>Coupure capillaire 1er joint en mortier hydrofuge dosé à 450kg /ML</v>
      </c>
      <c r="C35" s="882" t="s">
        <v>58</v>
      </c>
      <c r="D35" s="735"/>
      <c r="E35" s="280">
        <f>'[3]Etude-Prix'!$F$123</f>
        <v>9.7604325000000003</v>
      </c>
      <c r="F35" s="735"/>
      <c r="G35" s="885">
        <f>'[3]Etude-Prix'!$D$124</f>
        <v>0.01</v>
      </c>
      <c r="H35" s="735"/>
      <c r="I35" s="280">
        <f>[3]C.Horaire!$C$13</f>
        <v>21.021161699999997</v>
      </c>
      <c r="J35" s="281"/>
      <c r="K35" s="884">
        <f t="shared" ref="K35:K42" si="2">((I35*G35)+E35)*FDF+(I35*G35)+E35</f>
        <v>10.46917632285</v>
      </c>
      <c r="L35" s="884"/>
      <c r="M35" s="883">
        <f t="shared" ref="M35:M42" si="3">K35*BENEF+K35</f>
        <v>12.56301158742</v>
      </c>
      <c r="N35" s="892"/>
    </row>
    <row r="36" spans="1:14" ht="25.5">
      <c r="A36" s="300" t="str">
        <f>'[3]Etude-Prix'!$B$127</f>
        <v>18.60</v>
      </c>
      <c r="B36" s="734" t="str">
        <f>'[3]Etude-Prix'!$B$128</f>
        <v>Mur élévation en blocs américain USF 20x20x40 posé à bain de mortier dosé à 400kg avec du sable 0/1 compris</v>
      </c>
      <c r="C36" s="882" t="s">
        <v>66</v>
      </c>
      <c r="D36" s="735"/>
      <c r="E36" s="280">
        <f>SUM('[3]Etude-Prix'!$F$130:$F$134)</f>
        <v>40.762970227272724</v>
      </c>
      <c r="F36" s="735"/>
      <c r="G36" s="885">
        <f>'[3]Etude-Prix'!$D$135</f>
        <v>1.1499999999999999</v>
      </c>
      <c r="H36" s="727"/>
      <c r="I36" s="280">
        <f>[3]C.Horaire!$C$13</f>
        <v>21.021161699999997</v>
      </c>
      <c r="J36" s="281"/>
      <c r="K36" s="884">
        <f t="shared" si="2"/>
        <v>68.184171491386351</v>
      </c>
      <c r="L36" s="884"/>
      <c r="M36" s="883">
        <f t="shared" si="3"/>
        <v>81.821005789663616</v>
      </c>
      <c r="N36" s="892"/>
    </row>
    <row r="37" spans="1:14">
      <c r="A37" s="279" t="str">
        <f>'[3]Etude-Prix'!$B$190</f>
        <v xml:space="preserve">37.4 </v>
      </c>
      <c r="B37" s="730" t="str">
        <f>'[3]Etude-Prix'!$B$191</f>
        <v>Mur cloison en BA13 double face sans isolation</v>
      </c>
      <c r="C37" s="882" t="s">
        <v>66</v>
      </c>
      <c r="D37" s="735"/>
      <c r="E37" s="282">
        <f>SUM('[3]Etude-Prix'!$F$193:$F$197)</f>
        <v>12.880457692307692</v>
      </c>
      <c r="F37" s="735"/>
      <c r="G37" s="880">
        <f>'[3]Etude-Prix'!$D$198</f>
        <v>0.7</v>
      </c>
      <c r="H37" s="729"/>
      <c r="I37" s="280">
        <f>[3]C.Horaire!$C$13</f>
        <v>21.021161699999997</v>
      </c>
      <c r="J37" s="281"/>
      <c r="K37" s="884">
        <f t="shared" si="2"/>
        <v>28.975034426423072</v>
      </c>
      <c r="L37" s="884"/>
      <c r="M37" s="883">
        <f t="shared" si="3"/>
        <v>34.770041311707686</v>
      </c>
      <c r="N37" s="892"/>
    </row>
    <row r="38" spans="1:14" ht="25.5">
      <c r="A38" s="279" t="str">
        <f>'[3]Etude-Prix'!$B$138</f>
        <v>37.30</v>
      </c>
      <c r="B38" s="730" t="str">
        <f>'[3]Etude-Prix'!$B$139</f>
        <v>Mur cloison en blocs américain USF 10x20x40 posé à bain de mortier dosé à 400kg avec du sable 0/1 compris</v>
      </c>
      <c r="C38" s="882" t="s">
        <v>66</v>
      </c>
      <c r="D38" s="735"/>
      <c r="E38" s="282">
        <f>SUM('[3]Etude-Prix'!$F$141:$F$145)</f>
        <v>23.912763977272729</v>
      </c>
      <c r="F38" s="735"/>
      <c r="G38" s="880">
        <f>'[3]Etude-Prix'!$D$146</f>
        <v>1.1499999999999999</v>
      </c>
      <c r="H38" s="729"/>
      <c r="I38" s="280">
        <f>[3]C.Horaire!$C$13</f>
        <v>21.021161699999997</v>
      </c>
      <c r="J38" s="281"/>
      <c r="K38" s="884">
        <f t="shared" si="2"/>
        <v>50.491454928886355</v>
      </c>
      <c r="L38" s="884"/>
      <c r="M38" s="883">
        <f t="shared" si="3"/>
        <v>60.589745914663624</v>
      </c>
      <c r="N38" s="892"/>
    </row>
    <row r="39" spans="1:14">
      <c r="A39" s="279" t="str">
        <f>'[3]Etude-Prix'!$B$149</f>
        <v>05.01</v>
      </c>
      <c r="B39" s="730" t="str">
        <f>'[3]Etude-Prix'!$B$150</f>
        <v xml:space="preserve">Poteau béton  coulée à la main dosé 350kg  </v>
      </c>
      <c r="C39" s="881" t="s">
        <v>42</v>
      </c>
      <c r="D39" s="279"/>
      <c r="E39" s="282">
        <f>SUM('[3]Etude-Prix'!$F$152:$F$156)</f>
        <v>532.2930327272727</v>
      </c>
      <c r="F39" s="279"/>
      <c r="G39" s="880">
        <f>'[3]Etude-Prix'!$D$157</f>
        <v>2</v>
      </c>
      <c r="H39" s="729"/>
      <c r="I39" s="280">
        <f>[3]C.Horaire!$C$13</f>
        <v>21.021161699999997</v>
      </c>
      <c r="J39" s="281"/>
      <c r="K39" s="884">
        <f t="shared" si="2"/>
        <v>603.05212393363627</v>
      </c>
      <c r="L39" s="884"/>
      <c r="M39" s="883">
        <f t="shared" si="3"/>
        <v>723.66254872036347</v>
      </c>
      <c r="N39" s="892"/>
    </row>
    <row r="40" spans="1:14">
      <c r="A40" s="279" t="str">
        <f>'[3]Etude-Prix'!$B$160</f>
        <v>05.02</v>
      </c>
      <c r="B40" s="730" t="str">
        <f>'[3]Etude-Prix'!$B$161</f>
        <v xml:space="preserve">Poutre béton  coulée à la main dosé 400kg  </v>
      </c>
      <c r="C40" s="881" t="s">
        <v>42</v>
      </c>
      <c r="D40" s="279"/>
      <c r="E40" s="282">
        <f>SUM('[3]Etude-Prix'!$F$163:$F$167)</f>
        <v>469.65137085450345</v>
      </c>
      <c r="F40" s="279"/>
      <c r="G40" s="880">
        <f>'[3]Etude-Prix'!$D$168</f>
        <v>2</v>
      </c>
      <c r="H40" s="729"/>
      <c r="I40" s="280">
        <f>[3]C.Horaire!$C$13</f>
        <v>21.021161699999997</v>
      </c>
      <c r="J40" s="281"/>
      <c r="K40" s="884">
        <f t="shared" si="2"/>
        <v>537.2783789672286</v>
      </c>
      <c r="L40" s="884"/>
      <c r="M40" s="883">
        <f t="shared" si="3"/>
        <v>644.73405476067433</v>
      </c>
      <c r="N40" s="892"/>
    </row>
    <row r="41" spans="1:14" ht="38.25">
      <c r="A41" s="279" t="str">
        <f>'[3]Etude-Prix'!$B$171</f>
        <v>05.03</v>
      </c>
      <c r="B41" s="730" t="str">
        <f>'[3]Etude-Prix'!$B$172</f>
        <v>Chainage béton  coulée à la main dosé 350kg périphérique courronnement sur mur rehausse coffrage bois 0,2X0,2 /ML chainage ranpant idem</v>
      </c>
      <c r="C41" s="881" t="s">
        <v>42</v>
      </c>
      <c r="D41" s="279"/>
      <c r="E41" s="282">
        <f>SUM('[3]Etude-Prix'!$F$174:$F$178)</f>
        <v>473.54343272727272</v>
      </c>
      <c r="F41" s="279"/>
      <c r="G41" s="880">
        <f>'[3]Etude-Prix'!$D$179</f>
        <v>2</v>
      </c>
      <c r="H41" s="729"/>
      <c r="I41" s="280">
        <f>[3]C.Horaire!$C$13</f>
        <v>21.021161699999997</v>
      </c>
      <c r="J41" s="281"/>
      <c r="K41" s="884">
        <f t="shared" si="2"/>
        <v>541.36504393363634</v>
      </c>
      <c r="L41" s="884"/>
      <c r="M41" s="883">
        <f t="shared" si="3"/>
        <v>649.63805272036359</v>
      </c>
      <c r="N41" s="892"/>
    </row>
    <row r="42" spans="1:14">
      <c r="A42" s="279" t="str">
        <f>'[3]Etude-Prix'!$B$182</f>
        <v>19.00</v>
      </c>
      <c r="B42" s="730" t="str">
        <f>'[3]Etude-Prix'!$B$183</f>
        <v>Réservation des ventilations 10/10</v>
      </c>
      <c r="C42" s="881" t="s">
        <v>0</v>
      </c>
      <c r="D42" s="279"/>
      <c r="E42" s="282">
        <f>SUM('[3]Etude-Prix'!$F$185)</f>
        <v>11.9874825</v>
      </c>
      <c r="F42" s="279"/>
      <c r="G42" s="880">
        <f>'[3]Etude-Prix'!$D$186</f>
        <v>0.5</v>
      </c>
      <c r="H42" s="731"/>
      <c r="I42" s="280">
        <f>[3]C.Horaire!$C$13</f>
        <v>21.021161699999997</v>
      </c>
      <c r="J42" s="281"/>
      <c r="K42" s="884">
        <f t="shared" si="2"/>
        <v>23.622966517499997</v>
      </c>
      <c r="L42" s="884"/>
      <c r="M42" s="883">
        <f t="shared" si="3"/>
        <v>28.347559820999997</v>
      </c>
      <c r="N42" s="892"/>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272" t="s">
        <v>13</v>
      </c>
      <c r="F48" s="1272"/>
    </row>
    <row r="49" spans="1:14" ht="24.75" customHeight="1">
      <c r="A49" s="736" t="s">
        <v>10</v>
      </c>
      <c r="B49" s="737" t="s">
        <v>11</v>
      </c>
      <c r="C49" s="891" t="s">
        <v>0</v>
      </c>
      <c r="D49" s="736" t="s">
        <v>4</v>
      </c>
      <c r="E49" s="890" t="s">
        <v>16</v>
      </c>
      <c r="F49" s="736" t="s">
        <v>1495</v>
      </c>
      <c r="G49" s="889" t="s">
        <v>12</v>
      </c>
      <c r="H49" s="737" t="s">
        <v>1494</v>
      </c>
      <c r="I49" s="888" t="s">
        <v>6</v>
      </c>
      <c r="J49" s="726" t="s">
        <v>1493</v>
      </c>
      <c r="K49" s="887" t="s">
        <v>3</v>
      </c>
      <c r="L49" s="887" t="s">
        <v>1492</v>
      </c>
      <c r="M49" s="886" t="s">
        <v>14</v>
      </c>
      <c r="N49" s="878" t="s">
        <v>1491</v>
      </c>
    </row>
    <row r="50" spans="1:14">
      <c r="A50" s="300" t="str">
        <f>'[3]Etude-Prix'!$B$236</f>
        <v>9.1</v>
      </c>
      <c r="B50" s="734" t="str">
        <f>'[3]Etude-Prix'!$B$237</f>
        <v>Charpente ferme métal IPE  au ml</v>
      </c>
      <c r="C50" s="882" t="s">
        <v>58</v>
      </c>
      <c r="D50" s="735"/>
      <c r="E50" s="280">
        <f>SUM('[3]Etude-Prix'!$F$239:$F$240)</f>
        <v>10.145099999999999</v>
      </c>
      <c r="F50" s="735"/>
      <c r="G50" s="885">
        <f>'[3]Etude-Prix'!$D$241</f>
        <v>0.45</v>
      </c>
      <c r="H50" s="258"/>
      <c r="I50" s="280">
        <f>[3]C.Horaire!$C$13</f>
        <v>21.021161699999997</v>
      </c>
      <c r="J50" s="281"/>
      <c r="K50" s="884">
        <f t="shared" ref="K50:K60" si="4">((I50*G50)+E50)*FDF+(I50*G50)+E50</f>
        <v>20.58485390325</v>
      </c>
      <c r="L50" s="884"/>
      <c r="M50" s="883">
        <f t="shared" ref="M50:M60" si="5">K50*BENEF+K50</f>
        <v>24.7018246839</v>
      </c>
      <c r="N50" s="892"/>
    </row>
    <row r="51" spans="1:14">
      <c r="A51" s="300" t="str">
        <f>'[3]Etude-Prix'!$B$245</f>
        <v>9.2</v>
      </c>
      <c r="B51" s="734" t="str">
        <f>'[3]Etude-Prix'!$B$246</f>
        <v>Charpente métal panne C 100   2,5 /ML</v>
      </c>
      <c r="C51" s="882" t="s">
        <v>58</v>
      </c>
      <c r="D51" s="735"/>
      <c r="E51" s="280">
        <f>SUM('[3]Etude-Prix'!$F$248:$F$249)</f>
        <v>6.5266599999999997</v>
      </c>
      <c r="F51" s="735"/>
      <c r="G51" s="885">
        <f>'[3]Etude-Prix'!$D$250</f>
        <v>0.45</v>
      </c>
      <c r="H51" s="727"/>
      <c r="I51" s="280">
        <f>[3]C.Horaire!$C$13</f>
        <v>21.021161699999997</v>
      </c>
      <c r="J51" s="281"/>
      <c r="K51" s="884">
        <f t="shared" si="4"/>
        <v>16.785491903249998</v>
      </c>
      <c r="L51" s="884"/>
      <c r="M51" s="883">
        <f t="shared" si="5"/>
        <v>20.142590283899999</v>
      </c>
      <c r="N51" s="892"/>
    </row>
    <row r="52" spans="1:14">
      <c r="A52" s="300" t="str">
        <f>'[3]Etude-Prix'!$B$254</f>
        <v>9.3</v>
      </c>
      <c r="B52" s="730" t="str">
        <f>'[3]Etude-Prix'!$B$255</f>
        <v>Couverture en tôle ondulé acier laquée 2 F 75 /100/M²</v>
      </c>
      <c r="C52" s="882" t="s">
        <v>66</v>
      </c>
      <c r="D52" s="735"/>
      <c r="E52" s="282">
        <f>SUM('[3]Etude-Prix'!$F$257:$F$259)</f>
        <v>23.954947368421053</v>
      </c>
      <c r="F52" s="735"/>
      <c r="G52" s="880">
        <f>'[3]Etude-Prix'!$D$260</f>
        <v>0.45</v>
      </c>
      <c r="H52" s="729"/>
      <c r="I52" s="280">
        <f>[3]C.Horaire!$C$13</f>
        <v>21.021161699999997</v>
      </c>
      <c r="J52" s="281"/>
      <c r="K52" s="884">
        <f t="shared" si="4"/>
        <v>35.085193640092101</v>
      </c>
      <c r="L52" s="884"/>
      <c r="M52" s="883">
        <f t="shared" si="5"/>
        <v>42.102232368110521</v>
      </c>
      <c r="N52" s="892"/>
    </row>
    <row r="53" spans="1:14">
      <c r="A53" s="300" t="str">
        <f>'[3]Etude-Prix'!$B$264</f>
        <v xml:space="preserve">9.50 </v>
      </c>
      <c r="B53" s="730" t="str">
        <f>'[3]Etude-Prix'!$B$265</f>
        <v>Caisson de rive pour tôle ondulée laquée 2 F 75 /100/ML</v>
      </c>
      <c r="C53" s="882" t="s">
        <v>58</v>
      </c>
      <c r="D53" s="735"/>
      <c r="E53" s="282">
        <f>SUM('[3]Etude-Prix'!$F$267:$F$269)</f>
        <v>33.201000000000001</v>
      </c>
      <c r="F53" s="735"/>
      <c r="G53" s="880">
        <f>'[3]Etude-Prix'!$D$270</f>
        <v>0.45</v>
      </c>
      <c r="H53" s="729"/>
      <c r="I53" s="280">
        <f>[3]C.Horaire!$C$13</f>
        <v>21.021161699999997</v>
      </c>
      <c r="J53" s="281"/>
      <c r="K53" s="884">
        <f t="shared" si="4"/>
        <v>44.793548903249999</v>
      </c>
      <c r="L53" s="884"/>
      <c r="M53" s="883">
        <f t="shared" si="5"/>
        <v>53.752258683899996</v>
      </c>
      <c r="N53" s="892"/>
    </row>
    <row r="54" spans="1:14">
      <c r="A54" s="300" t="str">
        <f>'[3]Etude-Prix'!$B$274</f>
        <v>9.501</v>
      </c>
      <c r="B54" s="730" t="str">
        <f>'[3]Etude-Prix'!$B$275</f>
        <v>caisson de rive/sous-rive pour tôle ondulée laquée 2 F 75/100/ml</v>
      </c>
      <c r="C54" s="882" t="s">
        <v>58</v>
      </c>
      <c r="D54" s="735"/>
      <c r="E54" s="282">
        <f>SUM('[3]Etude-Prix'!$F$277:$F$279)</f>
        <v>43.701000000000008</v>
      </c>
      <c r="F54" s="735"/>
      <c r="G54" s="880">
        <f>'[3]Etude-Prix'!$D$280</f>
        <v>0.45</v>
      </c>
      <c r="H54" s="729"/>
      <c r="I54" s="280">
        <f>[3]C.Horaire!$C$13</f>
        <v>21.021161699999997</v>
      </c>
      <c r="J54" s="281"/>
      <c r="K54" s="884">
        <f t="shared" si="4"/>
        <v>55.818548903250004</v>
      </c>
      <c r="L54" s="884"/>
      <c r="M54" s="883">
        <f t="shared" si="5"/>
        <v>66.9822586839</v>
      </c>
      <c r="N54" s="892"/>
    </row>
    <row r="55" spans="1:14">
      <c r="A55" s="300" t="str">
        <f>'[3]Etude-Prix'!$B$284</f>
        <v>9.60</v>
      </c>
      <c r="B55" s="730" t="str">
        <f>'[3]Etude-Prix'!$B$285</f>
        <v>Cheneaux en métal galvanisée avec étanchéité</v>
      </c>
      <c r="C55" s="882" t="s">
        <v>58</v>
      </c>
      <c r="D55" s="735"/>
      <c r="E55" s="282">
        <f>SUM('[3]Etude-Prix'!$F$287:$F$290)</f>
        <v>46.977000000000011</v>
      </c>
      <c r="F55" s="735"/>
      <c r="G55" s="880">
        <f>'[3]Etude-Prix'!$D$291</f>
        <v>0.45</v>
      </c>
      <c r="H55" s="729"/>
      <c r="I55" s="280">
        <f>[3]C.Horaire!$C$13</f>
        <v>21.021161699999997</v>
      </c>
      <c r="J55" s="281"/>
      <c r="K55" s="884">
        <f t="shared" si="4"/>
        <v>59.25834890325001</v>
      </c>
      <c r="L55" s="884"/>
      <c r="M55" s="883">
        <f t="shared" si="5"/>
        <v>71.110018683900009</v>
      </c>
      <c r="N55" s="892"/>
    </row>
    <row r="56" spans="1:14">
      <c r="A56" s="300" t="str">
        <f>'[3]Etude-Prix'!$B$295</f>
        <v>9.61</v>
      </c>
      <c r="B56" s="730" t="str">
        <f>'[3]Etude-Prix'!$B$296</f>
        <v>Cheneaux en tôle laquée 2F 75/100/ml avec étanchéité</v>
      </c>
      <c r="C56" s="882" t="s">
        <v>58</v>
      </c>
      <c r="D56" s="735"/>
      <c r="E56" s="282">
        <f>SUM('[3]Etude-Prix'!$F$298:$F$301)</f>
        <v>46.977000000000011</v>
      </c>
      <c r="F56" s="735"/>
      <c r="G56" s="880">
        <f>'[3]Etude-Prix'!$D$302</f>
        <v>0.45</v>
      </c>
      <c r="H56" s="731"/>
      <c r="I56" s="280">
        <f>[3]C.Horaire!$C$13</f>
        <v>21.021161699999997</v>
      </c>
      <c r="J56" s="281"/>
      <c r="K56" s="884">
        <f t="shared" si="4"/>
        <v>59.25834890325001</v>
      </c>
      <c r="L56" s="884"/>
      <c r="M56" s="883">
        <f t="shared" si="5"/>
        <v>71.110018683900009</v>
      </c>
      <c r="N56" s="892"/>
    </row>
    <row r="57" spans="1:14" ht="25.5">
      <c r="A57" s="300" t="str">
        <f>'[3]Etude-Prix'!$B$306</f>
        <v>9.502</v>
      </c>
      <c r="B57" s="730" t="str">
        <f>'[3]Etude-Prix'!$B$307</f>
        <v>Bande de solin et contre solin pour tôle ondulée laquée 2 F 75 /100/ML avec étanchéité</v>
      </c>
      <c r="C57" s="882" t="s">
        <v>58</v>
      </c>
      <c r="D57" s="735"/>
      <c r="E57" s="282">
        <f>SUM('[3]Etude-Prix'!$F$309:$F$312)</f>
        <v>28.077000000000002</v>
      </c>
      <c r="F57" s="735"/>
      <c r="G57" s="880">
        <f>'[3]Etude-Prix'!$D$313</f>
        <v>0.45</v>
      </c>
      <c r="H57" s="731"/>
      <c r="I57" s="280">
        <f>[3]C.Horaire!$C$13</f>
        <v>21.021161699999997</v>
      </c>
      <c r="J57" s="281"/>
      <c r="K57" s="884">
        <f t="shared" si="4"/>
        <v>39.413348903249997</v>
      </c>
      <c r="L57" s="884"/>
      <c r="M57" s="883">
        <f t="shared" si="5"/>
        <v>47.296018683899995</v>
      </c>
      <c r="N57" s="892"/>
    </row>
    <row r="58" spans="1:14">
      <c r="A58" s="300" t="str">
        <f>'[3]Etude-Prix'!$B$317</f>
        <v>9.503</v>
      </c>
      <c r="B58" s="730" t="str">
        <f>'[3]Etude-Prix'!$B$318</f>
        <v>Faitage pour tôle ondulée avec étanchéité</v>
      </c>
      <c r="C58" s="882" t="s">
        <v>58</v>
      </c>
      <c r="D58" s="735"/>
      <c r="E58" s="282">
        <f>SUM('[3]Etude-Prix'!$F$320:$F$323)</f>
        <v>28.077000000000002</v>
      </c>
      <c r="F58" s="735"/>
      <c r="G58" s="880">
        <f>'[3]Etude-Prix'!$D$324</f>
        <v>0.45</v>
      </c>
      <c r="H58" s="731"/>
      <c r="I58" s="280">
        <f>[3]C.Horaire!$C$13</f>
        <v>21.021161699999997</v>
      </c>
      <c r="J58" s="281"/>
      <c r="K58" s="884">
        <f t="shared" si="4"/>
        <v>39.413348903249997</v>
      </c>
      <c r="L58" s="884"/>
      <c r="M58" s="883">
        <f t="shared" si="5"/>
        <v>47.296018683899995</v>
      </c>
      <c r="N58" s="892"/>
    </row>
    <row r="59" spans="1:14">
      <c r="A59" s="300" t="str">
        <f>'[3]Etude-Prix'!$B$328</f>
        <v>9.504</v>
      </c>
      <c r="B59" s="730" t="str">
        <f>'[3]Etude-Prix'!$B$329</f>
        <v>Arrêtier pour tôle ondulée avec étanchéité</v>
      </c>
      <c r="C59" s="882" t="s">
        <v>58</v>
      </c>
      <c r="D59" s="735"/>
      <c r="E59" s="282">
        <f>SUM('[3]Etude-Prix'!$F$331:$F$335)</f>
        <v>66.402000000000015</v>
      </c>
      <c r="F59" s="735"/>
      <c r="G59" s="880">
        <f>'[3]Etude-Prix'!$D$336</f>
        <v>0.45</v>
      </c>
      <c r="H59" s="731"/>
      <c r="I59" s="280">
        <f>[3]C.Horaire!$C$13</f>
        <v>21.021161699999997</v>
      </c>
      <c r="J59" s="281"/>
      <c r="K59" s="884">
        <f t="shared" si="4"/>
        <v>79.654598903250019</v>
      </c>
      <c r="L59" s="884"/>
      <c r="M59" s="883">
        <f t="shared" si="5"/>
        <v>95.58551868390002</v>
      </c>
      <c r="N59" s="892"/>
    </row>
    <row r="60" spans="1:14">
      <c r="A60" s="300" t="str">
        <f>'[3]Etude-Prix'!$B$340</f>
        <v>9.505</v>
      </c>
      <c r="B60" s="730" t="str">
        <f>'[3]Etude-Prix'!$B$341</f>
        <v>Façon de noue avec étanchéité</v>
      </c>
      <c r="C60" s="882" t="s">
        <v>58</v>
      </c>
      <c r="D60" s="735"/>
      <c r="E60" s="282">
        <f>SUM('[3]Etude-Prix'!$F$343:$F$346)</f>
        <v>46.977000000000011</v>
      </c>
      <c r="F60" s="735"/>
      <c r="G60" s="880">
        <f>'[3]Etude-Prix'!$D$347</f>
        <v>0.45</v>
      </c>
      <c r="H60" s="731"/>
      <c r="I60" s="280">
        <f>[3]C.Horaire!$C$13</f>
        <v>21.021161699999997</v>
      </c>
      <c r="J60" s="281"/>
      <c r="K60" s="884">
        <f t="shared" si="4"/>
        <v>59.25834890325001</v>
      </c>
      <c r="L60" s="884"/>
      <c r="M60" s="883">
        <f t="shared" si="5"/>
        <v>71.110018683900009</v>
      </c>
      <c r="N60" s="892"/>
    </row>
    <row r="61" spans="1:14">
      <c r="A61" s="279"/>
      <c r="B61" s="730"/>
      <c r="D61" s="279"/>
      <c r="H61" s="731"/>
    </row>
    <row r="62" spans="1:14">
      <c r="A62" s="279">
        <v>6</v>
      </c>
      <c r="B62" s="730" t="s">
        <v>990</v>
      </c>
      <c r="D62" s="279"/>
      <c r="H62" s="731"/>
    </row>
    <row r="65" spans="1:14">
      <c r="E65" s="1272" t="s">
        <v>13</v>
      </c>
      <c r="F65" s="1272"/>
    </row>
    <row r="66" spans="1:14" ht="20.25" customHeight="1">
      <c r="A66" s="736" t="s">
        <v>10</v>
      </c>
      <c r="B66" s="737" t="s">
        <v>11</v>
      </c>
      <c r="C66" s="891" t="s">
        <v>0</v>
      </c>
      <c r="D66" s="736" t="s">
        <v>4</v>
      </c>
      <c r="E66" s="890" t="s">
        <v>16</v>
      </c>
      <c r="F66" s="736" t="s">
        <v>1495</v>
      </c>
      <c r="G66" s="889" t="s">
        <v>12</v>
      </c>
      <c r="H66" s="737" t="s">
        <v>1494</v>
      </c>
      <c r="I66" s="888" t="s">
        <v>15</v>
      </c>
      <c r="J66" s="726" t="s">
        <v>1493</v>
      </c>
      <c r="K66" s="887" t="s">
        <v>3</v>
      </c>
      <c r="L66" s="887" t="s">
        <v>1492</v>
      </c>
      <c r="M66" s="886" t="s">
        <v>14</v>
      </c>
      <c r="N66" s="878" t="s">
        <v>1491</v>
      </c>
    </row>
    <row r="67" spans="1:14">
      <c r="A67" s="300" t="str">
        <f>'[3]Etude-Prix'!$B$354</f>
        <v>7.1</v>
      </c>
      <c r="B67" s="734" t="str">
        <f>'[3]Etude-Prix'!$B$355</f>
        <v xml:space="preserve">Enduit tradi extérieur sur Façade </v>
      </c>
      <c r="C67" s="882" t="s">
        <v>66</v>
      </c>
      <c r="D67" s="735"/>
      <c r="E67" s="280">
        <f>SUM('[3]Etude-Prix'!$F$357:$F$358)</f>
        <v>9.0844485900000009</v>
      </c>
      <c r="F67" s="735"/>
      <c r="G67" s="885">
        <f>'[3]Etude-Prix'!$D$359</f>
        <v>0.9</v>
      </c>
      <c r="H67" s="258"/>
      <c r="I67" s="280">
        <f>[3]C.Horaire!$C$13</f>
        <v>21.021161699999997</v>
      </c>
      <c r="J67" s="281"/>
      <c r="K67" s="884">
        <f>((I67*G67)+E67)*FDF+(I67*G67)+E67</f>
        <v>29.403668826000001</v>
      </c>
      <c r="L67" s="884"/>
      <c r="M67" s="883">
        <f>K67*BENEF+K67</f>
        <v>35.284402591199999</v>
      </c>
    </row>
    <row r="68" spans="1:14">
      <c r="A68" s="300" t="str">
        <f>'[3]Etude-Prix'!$B$363</f>
        <v>7.2</v>
      </c>
      <c r="B68" s="734" t="str">
        <f>'[3]Etude-Prix'!$B$364</f>
        <v>Enduit intérieur sur murs et plafonds type plâtre ou tradi</v>
      </c>
      <c r="C68" s="882" t="s">
        <v>66</v>
      </c>
      <c r="D68" s="735"/>
      <c r="E68" s="280">
        <f>SUM('[3]Etude-Prix'!$F$366)</f>
        <v>3.2534775000000002</v>
      </c>
      <c r="F68" s="735"/>
      <c r="G68" s="885">
        <f>'[3]Etude-Prix'!$D$367</f>
        <v>0.9</v>
      </c>
      <c r="H68" s="727"/>
      <c r="I68" s="280">
        <f>[3]C.Horaire!$C$13</f>
        <v>21.021161699999997</v>
      </c>
      <c r="J68" s="281"/>
      <c r="K68" s="884">
        <f>((I68*G68)+E68)*FDF+(I68*G68)+E68</f>
        <v>23.281149181499998</v>
      </c>
      <c r="L68" s="884"/>
      <c r="M68" s="883">
        <f>K68*BENEF+K68</f>
        <v>27.937379017799998</v>
      </c>
    </row>
    <row r="69" spans="1:14">
      <c r="A69" s="279"/>
      <c r="B69" s="730"/>
      <c r="C69" s="882"/>
      <c r="D69" s="729"/>
      <c r="E69" s="280"/>
      <c r="F69" s="282"/>
      <c r="H69" s="282"/>
    </row>
    <row r="70" spans="1:14">
      <c r="A70" s="279">
        <v>7</v>
      </c>
      <c r="B70" s="730" t="s">
        <v>991</v>
      </c>
      <c r="C70" s="882"/>
      <c r="D70" s="729"/>
      <c r="E70" s="280"/>
      <c r="F70" s="282"/>
      <c r="H70" s="282"/>
    </row>
    <row r="71" spans="1:14">
      <c r="A71" s="279"/>
      <c r="B71" s="730"/>
      <c r="C71" s="882"/>
      <c r="D71" s="729"/>
      <c r="E71" s="280"/>
      <c r="F71" s="282"/>
      <c r="H71" s="282"/>
    </row>
    <row r="73" spans="1:14">
      <c r="E73" s="1272" t="s">
        <v>13</v>
      </c>
      <c r="F73" s="1272"/>
    </row>
    <row r="74" spans="1:14" ht="27.75" customHeight="1">
      <c r="A74" s="736" t="s">
        <v>10</v>
      </c>
      <c r="B74" s="737" t="s">
        <v>11</v>
      </c>
      <c r="C74" s="891" t="s">
        <v>0</v>
      </c>
      <c r="D74" s="736" t="s">
        <v>4</v>
      </c>
      <c r="E74" s="890" t="s">
        <v>16</v>
      </c>
      <c r="F74" s="736" t="s">
        <v>1495</v>
      </c>
      <c r="G74" s="889" t="s">
        <v>12</v>
      </c>
      <c r="H74" s="737" t="s">
        <v>1494</v>
      </c>
      <c r="I74" s="888" t="s">
        <v>6</v>
      </c>
      <c r="J74" s="726" t="s">
        <v>1493</v>
      </c>
      <c r="K74" s="887" t="s">
        <v>3</v>
      </c>
      <c r="L74" s="887" t="s">
        <v>1492</v>
      </c>
      <c r="M74" s="886" t="s">
        <v>14</v>
      </c>
      <c r="N74" s="878" t="s">
        <v>1491</v>
      </c>
    </row>
    <row r="75" spans="1:14">
      <c r="A75" s="300" t="str">
        <f>'[3]Etude-Prix'!$B$374</f>
        <v>8.10</v>
      </c>
      <c r="B75" s="734" t="str">
        <f>'[3]Etude-Prix'!$B$375</f>
        <v>Appui de fenêtre béton préfa posé à bain de mortier  /ML</v>
      </c>
      <c r="C75" s="882" t="s">
        <v>58</v>
      </c>
      <c r="D75" s="735"/>
      <c r="E75" s="280">
        <f>SUM('[3]Etude-Prix'!$F$377:$F$378)</f>
        <v>92.503477500000002</v>
      </c>
      <c r="F75" s="735"/>
      <c r="G75" s="885">
        <f>'[3]Etude-Prix'!$D$379</f>
        <v>1.4</v>
      </c>
      <c r="H75" s="258"/>
      <c r="I75" s="280">
        <f>[3]C.Horaire!$C$13</f>
        <v>21.021161699999997</v>
      </c>
      <c r="J75" s="281"/>
      <c r="K75" s="884">
        <f>((I75*G75)+E75)*FDF+(I75*G75)+E75</f>
        <v>128.029759074</v>
      </c>
      <c r="L75" s="884"/>
      <c r="M75" s="883">
        <f>K75*BENEF+K75</f>
        <v>153.63571088879999</v>
      </c>
    </row>
    <row r="76" spans="1:14">
      <c r="A76" s="300" t="str">
        <f>'[3]Etude-Prix'!$B$383</f>
        <v>18.00</v>
      </c>
      <c r="B76" s="734" t="str">
        <f>'[3]Etude-Prix'!$B$384</f>
        <v xml:space="preserve">Escalier béton armé marche balancer </v>
      </c>
      <c r="C76" s="882" t="s">
        <v>58</v>
      </c>
      <c r="D76" s="735"/>
      <c r="E76" s="280">
        <f>SUM('[3]Etude-Prix'!$F$386:$F$389)</f>
        <v>1597.0690909090908</v>
      </c>
      <c r="F76" s="735"/>
      <c r="G76" s="885">
        <f>'[3]Etude-Prix'!$D$390</f>
        <v>1.25</v>
      </c>
      <c r="H76" s="727"/>
      <c r="I76" s="280">
        <f>[3]C.Horaire!$C$13</f>
        <v>21.021161699999997</v>
      </c>
      <c r="J76" s="281"/>
      <c r="K76" s="884">
        <f>((I76*G76)+E76)*FDF+(I76*G76)+E76</f>
        <v>1704.5128201857954</v>
      </c>
      <c r="L76" s="884"/>
      <c r="M76" s="883">
        <f>K76*BENEF+K76</f>
        <v>2045.4153842229543</v>
      </c>
    </row>
    <row r="77" spans="1:14">
      <c r="A77" s="300"/>
      <c r="B77" s="734" t="s">
        <v>1201</v>
      </c>
      <c r="C77" s="882"/>
      <c r="D77" s="735"/>
      <c r="E77" s="280"/>
      <c r="F77" s="735"/>
      <c r="G77" s="885"/>
      <c r="H77" s="727"/>
      <c r="I77" s="280"/>
      <c r="J77" s="280"/>
      <c r="K77" s="884"/>
      <c r="L77" s="884"/>
      <c r="M77" s="883"/>
    </row>
    <row r="78" spans="1:14">
      <c r="A78" s="300">
        <v>8</v>
      </c>
      <c r="B78" s="730" t="s">
        <v>163</v>
      </c>
      <c r="C78" s="882"/>
      <c r="D78" s="729"/>
      <c r="E78" s="280"/>
      <c r="F78" s="282"/>
      <c r="H78" s="282"/>
    </row>
    <row r="79" spans="1:14">
      <c r="A79" s="300"/>
      <c r="B79" s="730"/>
      <c r="C79" s="882"/>
      <c r="D79" s="729"/>
      <c r="E79" s="280"/>
      <c r="F79" s="282"/>
      <c r="H79" s="282"/>
    </row>
    <row r="80" spans="1:14">
      <c r="E80" s="1272" t="s">
        <v>13</v>
      </c>
      <c r="F80" s="1272"/>
    </row>
    <row r="81" spans="1:14" ht="24.75" customHeight="1">
      <c r="A81" s="736" t="s">
        <v>10</v>
      </c>
      <c r="B81" s="737" t="s">
        <v>11</v>
      </c>
      <c r="C81" s="891" t="s">
        <v>0</v>
      </c>
      <c r="D81" s="736" t="s">
        <v>4</v>
      </c>
      <c r="E81" s="890" t="s">
        <v>16</v>
      </c>
      <c r="F81" s="736" t="s">
        <v>1495</v>
      </c>
      <c r="G81" s="889" t="s">
        <v>12</v>
      </c>
      <c r="H81" s="737" t="s">
        <v>1494</v>
      </c>
      <c r="I81" s="888" t="s">
        <v>15</v>
      </c>
      <c r="J81" s="726" t="s">
        <v>1493</v>
      </c>
      <c r="K81" s="887" t="s">
        <v>3</v>
      </c>
      <c r="L81" s="887" t="s">
        <v>1492</v>
      </c>
      <c r="M81" s="886" t="s">
        <v>14</v>
      </c>
      <c r="N81" s="878" t="s">
        <v>1491</v>
      </c>
    </row>
    <row r="82" spans="1:14">
      <c r="A82" s="300" t="str">
        <f>'[3]Etude-Prix'!$B$397</f>
        <v>12.1</v>
      </c>
      <c r="B82" s="734" t="str">
        <f>'[3]Etude-Prix'!$B$398</f>
        <v xml:space="preserve">fourniture et pause Carrelage (17e) avec pleinte escalier y compris </v>
      </c>
      <c r="C82" s="882" t="s">
        <v>66</v>
      </c>
      <c r="D82" s="735"/>
      <c r="E82" s="280">
        <f>SUM('[3]Etude-Prix'!$F$400:$F$403)</f>
        <v>24.244500000000002</v>
      </c>
      <c r="F82" s="735"/>
      <c r="G82" s="885">
        <f>'[3]Etude-Prix'!$D$404</f>
        <v>1.8</v>
      </c>
      <c r="H82" s="258"/>
      <c r="I82" s="280">
        <f>[3]C.Horaire!$C$13</f>
        <v>21.021161699999997</v>
      </c>
      <c r="J82" s="281"/>
      <c r="K82" s="884">
        <f>((I82*G82)+E82)*FDF+(I82*G82)+E82</f>
        <v>65.186720613000006</v>
      </c>
      <c r="L82" s="884"/>
      <c r="M82" s="883">
        <f>K82*BENEF+K82</f>
        <v>78.22406473560001</v>
      </c>
    </row>
    <row r="83" spans="1:14">
      <c r="A83" s="300" t="str">
        <f>'[3]Etude-Prix'!$B$409</f>
        <v>12.2</v>
      </c>
      <c r="B83" s="734" t="str">
        <f>'[3]Etude-Prix'!$B$410</f>
        <v>fourniture et pause faillance (10e) sur mur avec ciment en cole</v>
      </c>
      <c r="C83" s="882" t="s">
        <v>66</v>
      </c>
      <c r="D83" s="735"/>
      <c r="E83" s="280">
        <f>SUM('[3]Etude-Prix'!$F$412:$F$413)</f>
        <v>29.404357348703172</v>
      </c>
      <c r="F83" s="735"/>
      <c r="G83" s="885">
        <f>'[3]Etude-Prix'!$D$414</f>
        <v>1.8</v>
      </c>
      <c r="H83" s="727"/>
      <c r="I83" s="280">
        <f>[3]C.Horaire!$C$13</f>
        <v>21.021161699999997</v>
      </c>
      <c r="J83" s="281"/>
      <c r="K83" s="884">
        <f>((I83*G83)+E83)*FDF+(I83*G83)+E83</f>
        <v>70.604570829138325</v>
      </c>
      <c r="L83" s="884"/>
      <c r="M83" s="883">
        <f>K83*BENEF+K83</f>
        <v>84.725484994965996</v>
      </c>
    </row>
    <row r="84" spans="1:14" ht="25.5">
      <c r="A84" s="300" t="str">
        <f>'[3]Etude-Prix'!$B$405</f>
        <v>12.10</v>
      </c>
      <c r="B84" s="730" t="str">
        <f>'[3]Etude-Prix'!$C$405</f>
        <v>Pose Carrelage avec pleinte escalier y compris sans fourniture carrelage</v>
      </c>
      <c r="C84" s="882" t="s">
        <v>66</v>
      </c>
      <c r="D84" s="735"/>
      <c r="E84" s="282">
        <f>SUM('[3]Etude-Prix'!$F$401:$F$403)</f>
        <v>3.0345</v>
      </c>
      <c r="F84" s="735"/>
      <c r="G84" s="880">
        <v>0</v>
      </c>
      <c r="H84" s="729"/>
      <c r="I84" s="280">
        <f>[3]C.Horaire!$C$13</f>
        <v>21.021161699999997</v>
      </c>
      <c r="J84" s="281"/>
      <c r="K84" s="884">
        <f>((I84*G84)+E84)*FDF+(I84*G84)+E84</f>
        <v>3.1862249999999999</v>
      </c>
      <c r="L84" s="884"/>
      <c r="M84" s="883">
        <f>K84*BENEF+K84</f>
        <v>3.8234699999999999</v>
      </c>
    </row>
    <row r="85" spans="1:14">
      <c r="A85" s="300" t="str">
        <f>'[3]Etude-Prix'!$B$415</f>
        <v>12.20</v>
      </c>
      <c r="B85" s="730" t="str">
        <f>'[3]Etude-Prix'!$C$415</f>
        <v>pose faillance sur mur avec ciment en cole sans fourniture faillance</v>
      </c>
      <c r="C85" s="882" t="s">
        <v>66</v>
      </c>
      <c r="D85" s="735"/>
      <c r="E85" s="282">
        <f>SUM('[3]Etude-Prix'!$F$413)</f>
        <v>8.1943573487031713</v>
      </c>
      <c r="F85" s="735"/>
      <c r="G85" s="880">
        <v>0</v>
      </c>
      <c r="H85" s="729"/>
      <c r="I85" s="280">
        <f>[3]C.Horaire!$C$13</f>
        <v>21.021161699999997</v>
      </c>
      <c r="J85" s="281"/>
      <c r="K85" s="884">
        <f>((I85*G85)+E85)*FDF+(I85*G85)+E85</f>
        <v>8.6040752161383303</v>
      </c>
      <c r="L85" s="884"/>
      <c r="M85" s="883">
        <f>K85*BENEF+K85</f>
        <v>10.324890259365997</v>
      </c>
    </row>
    <row r="86" spans="1:14">
      <c r="A86" s="300"/>
      <c r="B86" s="730"/>
      <c r="C86" s="882"/>
      <c r="D86" s="729"/>
      <c r="E86" s="280"/>
      <c r="F86" s="282"/>
      <c r="H86" s="282"/>
    </row>
    <row r="87" spans="1:14">
      <c r="A87" s="300">
        <v>9</v>
      </c>
      <c r="B87" s="730" t="s">
        <v>992</v>
      </c>
      <c r="C87" s="882"/>
      <c r="D87" s="729"/>
      <c r="E87" s="280"/>
      <c r="F87" s="282"/>
      <c r="H87" s="282"/>
    </row>
    <row r="88" spans="1:14">
      <c r="A88" s="300"/>
      <c r="B88" s="730"/>
      <c r="C88" s="882"/>
      <c r="D88" s="731"/>
      <c r="E88" s="280"/>
      <c r="F88" s="282"/>
      <c r="H88" s="282"/>
    </row>
    <row r="90" spans="1:14">
      <c r="E90" s="1272" t="s">
        <v>13</v>
      </c>
      <c r="F90" s="1272"/>
    </row>
    <row r="91" spans="1:14" ht="23.25" customHeight="1">
      <c r="A91" s="736" t="s">
        <v>10</v>
      </c>
      <c r="B91" s="737" t="s">
        <v>11</v>
      </c>
      <c r="C91" s="891" t="s">
        <v>0</v>
      </c>
      <c r="D91" s="736" t="s">
        <v>4</v>
      </c>
      <c r="E91" s="890" t="s">
        <v>16</v>
      </c>
      <c r="F91" s="736" t="s">
        <v>1495</v>
      </c>
      <c r="G91" s="889" t="s">
        <v>12</v>
      </c>
      <c r="H91" s="737" t="s">
        <v>1494</v>
      </c>
      <c r="I91" s="888" t="s">
        <v>15</v>
      </c>
      <c r="J91" s="726" t="s">
        <v>1493</v>
      </c>
      <c r="K91" s="887" t="s">
        <v>3</v>
      </c>
      <c r="L91" s="887" t="s">
        <v>1492</v>
      </c>
      <c r="M91" s="886" t="s">
        <v>14</v>
      </c>
      <c r="N91" s="878" t="s">
        <v>1491</v>
      </c>
    </row>
    <row r="92" spans="1:14">
      <c r="A92" s="300" t="str">
        <f>'[3]Etude-Prix'!$B$422</f>
        <v>15.1</v>
      </c>
      <c r="B92" s="734" t="str">
        <f>'[3]Etude-Prix'!$B$423</f>
        <v>peinture mur exterieur plastifier</v>
      </c>
      <c r="C92" s="882" t="s">
        <v>66</v>
      </c>
      <c r="D92" s="735"/>
      <c r="E92" s="280">
        <f>SUM('[3]Etude-Prix'!$F$425:$F$427)</f>
        <v>10.5</v>
      </c>
      <c r="F92" s="735"/>
      <c r="G92" s="885">
        <f>'[3]Etude-Prix'!$D$428</f>
        <v>0.25</v>
      </c>
      <c r="H92" s="258"/>
      <c r="I92" s="280">
        <f>[3]C.Horaire!$C$13</f>
        <v>21.021161699999997</v>
      </c>
      <c r="J92" s="281"/>
      <c r="K92" s="884">
        <f>((I92*G92)+E92)*FDF+(I92*G92)+E92</f>
        <v>16.543054946249999</v>
      </c>
      <c r="L92" s="884"/>
      <c r="M92" s="883">
        <f>K92*BENEF+K92</f>
        <v>19.851665935499998</v>
      </c>
      <c r="N92" s="892"/>
    </row>
    <row r="93" spans="1:14">
      <c r="A93" s="300" t="str">
        <f>'[3]Etude-Prix'!$B$432</f>
        <v>15.2</v>
      </c>
      <c r="B93" s="734" t="str">
        <f>'[3]Etude-Prix'!$B$433</f>
        <v>peinture interieur</v>
      </c>
      <c r="C93" s="882" t="s">
        <v>66</v>
      </c>
      <c r="D93" s="735"/>
      <c r="E93" s="280">
        <f>SUM('[3]Etude-Prix'!$F$435:$F$437)</f>
        <v>5.4053461538461542</v>
      </c>
      <c r="F93" s="735"/>
      <c r="G93" s="885">
        <f>'[3]Etude-Prix'!$D$438</f>
        <v>0.25</v>
      </c>
      <c r="H93" s="727"/>
      <c r="I93" s="280">
        <f>[3]C.Horaire!$C$13</f>
        <v>21.021161699999997</v>
      </c>
      <c r="J93" s="281"/>
      <c r="K93" s="884">
        <f>((I93*G93)+E93)*FDF+(I93*G93)+E93</f>
        <v>11.193668407788461</v>
      </c>
      <c r="L93" s="884"/>
      <c r="M93" s="883">
        <f>K93*BENEF+K93</f>
        <v>13.432402089346153</v>
      </c>
      <c r="N93" s="892"/>
    </row>
    <row r="94" spans="1:14">
      <c r="A94" s="300" t="str">
        <f>'[3]Etude-Prix'!$B$442</f>
        <v>15.3</v>
      </c>
      <c r="B94" s="730" t="str">
        <f>'[3]Etude-Prix'!$B$443</f>
        <v xml:space="preserve">peinture plafond </v>
      </c>
      <c r="C94" s="882" t="s">
        <v>66</v>
      </c>
      <c r="D94" s="735"/>
      <c r="E94" s="282">
        <f>SUM('[3]Etude-Prix'!$F$445:$F$447)</f>
        <v>5.4053461538461542</v>
      </c>
      <c r="F94" s="735"/>
      <c r="G94" s="880">
        <f>'[3]Etude-Prix'!$D$448</f>
        <v>0.3</v>
      </c>
      <c r="H94" s="729"/>
      <c r="I94" s="280">
        <f>[3]C.Horaire!$C$13</f>
        <v>21.021161699999997</v>
      </c>
      <c r="J94" s="281"/>
      <c r="K94" s="884">
        <f>((I94*G94)+E94)*FDF+(I94*G94)+E94</f>
        <v>12.29727939703846</v>
      </c>
      <c r="L94" s="884"/>
      <c r="M94" s="883">
        <f>K94*BENEF+K94</f>
        <v>14.756735276446152</v>
      </c>
      <c r="N94" s="892"/>
    </row>
    <row r="95" spans="1:14">
      <c r="A95" s="300" t="str">
        <f>'[3]Etude-Prix'!$B$452</f>
        <v>15.4</v>
      </c>
      <c r="B95" s="730" t="str">
        <f>'[3]Etude-Prix'!$B$453</f>
        <v>peinture porte et huisserie</v>
      </c>
      <c r="C95" s="882" t="s">
        <v>66</v>
      </c>
      <c r="D95" s="735"/>
      <c r="E95" s="282">
        <f>SUM('[3]Etude-Prix'!$F$455:$F$457)</f>
        <v>5.8800000000000008</v>
      </c>
      <c r="F95" s="735"/>
      <c r="G95" s="880">
        <f>'[3]Etude-Prix'!$D$458</f>
        <v>0.25</v>
      </c>
      <c r="H95" s="729"/>
      <c r="I95" s="280">
        <f>[3]C.Horaire!$C$13</f>
        <v>21.021161699999997</v>
      </c>
      <c r="J95" s="281"/>
      <c r="K95" s="884">
        <f>((I95*G95)+E95)*FDF+(I95*G95)+E95</f>
        <v>11.69205494625</v>
      </c>
      <c r="L95" s="884"/>
      <c r="M95" s="883">
        <f>K95*BENEF+K95</f>
        <v>14.030465935500001</v>
      </c>
      <c r="N95" s="892"/>
    </row>
    <row r="96" spans="1:14">
      <c r="A96" s="300" t="str">
        <f>'[3]Etude-Prix'!$B$462</f>
        <v>14.1</v>
      </c>
      <c r="B96" s="730" t="str">
        <f>'[3]Etude-Prix'!$B$463</f>
        <v>Etanchéïté dalle et salle de bains</v>
      </c>
      <c r="C96" s="882" t="s">
        <v>66</v>
      </c>
      <c r="D96" s="735"/>
      <c r="E96" s="282">
        <f>SUM('[3]Etude-Prix'!$F$465:$F$467)</f>
        <v>15.25490909090909</v>
      </c>
      <c r="F96" s="735"/>
      <c r="G96" s="880">
        <f>'[3]Etude-Prix'!$D$468</f>
        <v>0.5</v>
      </c>
      <c r="H96" s="729"/>
      <c r="I96" s="280">
        <f>[3]C.Horaire!$C$13</f>
        <v>21.021161699999997</v>
      </c>
      <c r="J96" s="281"/>
      <c r="K96" s="884">
        <f>((I96*G96)+E96)*FDF+(I96*G96)+E96</f>
        <v>27.053764437954541</v>
      </c>
      <c r="L96" s="884"/>
      <c r="M96" s="883">
        <f>K96*BENEF+K96</f>
        <v>32.464517325545451</v>
      </c>
      <c r="N96" s="892"/>
    </row>
    <row r="97" spans="1:14">
      <c r="A97" s="279">
        <v>10</v>
      </c>
      <c r="B97" s="730" t="s">
        <v>166</v>
      </c>
      <c r="D97" s="279"/>
      <c r="H97" s="731"/>
    </row>
    <row r="99" spans="1:14">
      <c r="E99" s="1272" t="s">
        <v>13</v>
      </c>
      <c r="F99" s="1272"/>
    </row>
    <row r="100" spans="1:14" ht="18.75" customHeight="1">
      <c r="A100" s="736" t="s">
        <v>10</v>
      </c>
      <c r="B100" s="737" t="s">
        <v>11</v>
      </c>
      <c r="C100" s="891" t="s">
        <v>0</v>
      </c>
      <c r="D100" s="736" t="s">
        <v>4</v>
      </c>
      <c r="E100" s="890" t="s">
        <v>16</v>
      </c>
      <c r="F100" s="736" t="s">
        <v>1495</v>
      </c>
      <c r="G100" s="889" t="s">
        <v>12</v>
      </c>
      <c r="H100" s="737" t="s">
        <v>1494</v>
      </c>
      <c r="I100" s="888" t="s">
        <v>15</v>
      </c>
      <c r="J100" s="726" t="s">
        <v>1493</v>
      </c>
      <c r="K100" s="887" t="s">
        <v>3</v>
      </c>
      <c r="L100" s="887" t="s">
        <v>1492</v>
      </c>
      <c r="M100" s="886" t="s">
        <v>14</v>
      </c>
      <c r="N100" s="878" t="s">
        <v>1491</v>
      </c>
    </row>
    <row r="101" spans="1:14" ht="25.5">
      <c r="A101" s="300" t="str">
        <f>'[3]Etude-Prix'!$B$422</f>
        <v>15.1</v>
      </c>
      <c r="B101" s="734" t="str">
        <f>'[3]Etude-Prix'!$B$476</f>
        <v>faux plafond interieur en plaque de platre ba13 hydro avec bande de joint 2 couches /M²</v>
      </c>
      <c r="C101" s="882" t="s">
        <v>66</v>
      </c>
      <c r="D101" s="735"/>
      <c r="E101" s="280">
        <f>SUM('[3]Etude-Prix'!$F$478:$F$483)</f>
        <v>13.447457692307692</v>
      </c>
      <c r="F101" s="735"/>
      <c r="G101" s="885">
        <f>'[3]Etude-Prix'!$D$484</f>
        <v>0.8</v>
      </c>
      <c r="H101" s="258"/>
      <c r="I101" s="280">
        <f>[3]C.Horaire!$C$13</f>
        <v>21.021161699999997</v>
      </c>
      <c r="J101" s="281"/>
      <c r="K101" s="884">
        <f>((I101*G101)+E101)*FDF+(I101*G101)+E101</f>
        <v>31.777606404923077</v>
      </c>
      <c r="L101" s="884"/>
      <c r="M101" s="883">
        <f>K101*BENEF+K101</f>
        <v>38.133127685907695</v>
      </c>
    </row>
    <row r="102" spans="1:14">
      <c r="A102" s="279"/>
      <c r="B102" s="730"/>
      <c r="D102" s="279"/>
      <c r="H102" s="731"/>
    </row>
    <row r="103" spans="1:14">
      <c r="A103" s="279">
        <v>11</v>
      </c>
      <c r="B103" s="730" t="s">
        <v>1030</v>
      </c>
      <c r="D103" s="279"/>
      <c r="H103" s="731"/>
    </row>
    <row r="106" spans="1:14">
      <c r="E106" s="1272" t="s">
        <v>13</v>
      </c>
      <c r="F106" s="1272"/>
    </row>
    <row r="107" spans="1:14" ht="28.5" customHeight="1">
      <c r="A107" s="736" t="s">
        <v>10</v>
      </c>
      <c r="B107" s="737" t="s">
        <v>11</v>
      </c>
      <c r="C107" s="891" t="s">
        <v>0</v>
      </c>
      <c r="D107" s="736" t="s">
        <v>4</v>
      </c>
      <c r="E107" s="890" t="s">
        <v>16</v>
      </c>
      <c r="F107" s="736" t="s">
        <v>1495</v>
      </c>
      <c r="G107" s="889" t="s">
        <v>12</v>
      </c>
      <c r="H107" s="737" t="s">
        <v>1494</v>
      </c>
      <c r="I107" s="888" t="s">
        <v>15</v>
      </c>
      <c r="J107" s="726" t="s">
        <v>1493</v>
      </c>
      <c r="K107" s="887" t="s">
        <v>3</v>
      </c>
      <c r="L107" s="887" t="s">
        <v>1492</v>
      </c>
      <c r="M107" s="886" t="s">
        <v>14</v>
      </c>
      <c r="N107" s="878" t="s">
        <v>1491</v>
      </c>
    </row>
    <row r="108" spans="1:14">
      <c r="A108" s="300"/>
      <c r="B108" s="734" t="str">
        <f>'[3]Etude-Prix'!$B$524</f>
        <v xml:space="preserve">Pose et fourniture WC </v>
      </c>
      <c r="C108" s="882" t="s">
        <v>0</v>
      </c>
      <c r="D108" s="735"/>
      <c r="E108" s="280">
        <f>SUM('[3]Etude-Prix'!$F$526:$F$530)</f>
        <v>198.66000000000003</v>
      </c>
      <c r="F108" s="735"/>
      <c r="G108" s="885">
        <f>'[3]Etude-Prix'!$D$531</f>
        <v>4.5</v>
      </c>
      <c r="H108" s="258"/>
      <c r="I108" s="280">
        <f>[3]C.Horaire!$C$13</f>
        <v>21.021161699999997</v>
      </c>
      <c r="J108" s="281"/>
      <c r="K108" s="884">
        <f t="shared" ref="K108:K122" si="6">((I108*G108)+E108)*FDF+(I108*G108)+E108</f>
        <v>307.91798903250003</v>
      </c>
      <c r="L108" s="884"/>
      <c r="M108" s="883">
        <f t="shared" ref="M108:M122" si="7">K108*BENEF+K108</f>
        <v>369.50158683900003</v>
      </c>
    </row>
    <row r="109" spans="1:14">
      <c r="A109" s="300"/>
      <c r="B109" s="734" t="str">
        <f>'[3]Etude-Prix'!$B$536</f>
        <v>Pose et fourniture baignoire</v>
      </c>
      <c r="C109" s="882" t="s">
        <v>0</v>
      </c>
      <c r="D109" s="735"/>
      <c r="E109" s="280">
        <f>SUM('[3]Etude-Prix'!$F$538:$F$542)</f>
        <v>211.05</v>
      </c>
      <c r="F109" s="735"/>
      <c r="G109" s="885">
        <f>'[3]Etude-Prix'!$D$543</f>
        <v>4.5</v>
      </c>
      <c r="H109" s="258"/>
      <c r="I109" s="280">
        <f>[3]C.Horaire!$C$13</f>
        <v>21.021161699999997</v>
      </c>
      <c r="J109" s="281"/>
      <c r="K109" s="884">
        <f t="shared" si="6"/>
        <v>320.92748903249998</v>
      </c>
      <c r="L109" s="884"/>
      <c r="M109" s="883">
        <f t="shared" si="7"/>
        <v>385.11298683899997</v>
      </c>
    </row>
    <row r="110" spans="1:14">
      <c r="A110" s="300"/>
      <c r="B110" s="734" t="str">
        <f>'[3]Etude-Prix'!$B$548</f>
        <v>Pose et fourniture receveur de douche</v>
      </c>
      <c r="C110" s="882" t="s">
        <v>0</v>
      </c>
      <c r="D110" s="735"/>
      <c r="E110" s="280">
        <f>SUM('[3]Etude-Prix'!$F$550:$F$554)</f>
        <v>158.54999999999998</v>
      </c>
      <c r="F110" s="735"/>
      <c r="G110" s="885">
        <f>'[3]Etude-Prix'!$D$555</f>
        <v>3</v>
      </c>
      <c r="H110" s="258"/>
      <c r="I110" s="280">
        <f>[3]C.Horaire!$C$13</f>
        <v>21.021161699999997</v>
      </c>
      <c r="J110" s="281"/>
      <c r="K110" s="884">
        <f t="shared" si="6"/>
        <v>232.69415935499998</v>
      </c>
      <c r="L110" s="884"/>
      <c r="M110" s="883">
        <f t="shared" si="7"/>
        <v>279.23299122599997</v>
      </c>
    </row>
    <row r="111" spans="1:14">
      <c r="A111" s="300"/>
      <c r="B111" s="734" t="str">
        <f>'[3]Etude-Prix'!$B$560</f>
        <v>Pose et fourniture vasque /lavabo</v>
      </c>
      <c r="C111" s="882" t="s">
        <v>0</v>
      </c>
      <c r="D111" s="735"/>
      <c r="E111" s="280">
        <f>SUM('[3]Etude-Prix'!$F$562:$F$566)</f>
        <v>263.55</v>
      </c>
      <c r="F111" s="735"/>
      <c r="G111" s="885">
        <f>'[3]Etude-Prix'!$D$567</f>
        <v>4.5</v>
      </c>
      <c r="H111" s="258"/>
      <c r="I111" s="280">
        <f>[3]C.Horaire!$C$13</f>
        <v>21.021161699999997</v>
      </c>
      <c r="J111" s="281"/>
      <c r="K111" s="884">
        <f t="shared" si="6"/>
        <v>376.05248903249998</v>
      </c>
      <c r="L111" s="884"/>
      <c r="M111" s="883">
        <f t="shared" si="7"/>
        <v>451.26298683899995</v>
      </c>
    </row>
    <row r="112" spans="1:14">
      <c r="A112" s="300"/>
      <c r="B112" s="734" t="str">
        <f>'[3]Etude-Prix'!$B$572</f>
        <v>Pose et fourniture lave mains</v>
      </c>
      <c r="C112" s="882" t="s">
        <v>0</v>
      </c>
      <c r="D112" s="735"/>
      <c r="E112" s="280">
        <f>SUM('[3]Etude-Prix'!$F$574:$F$578)</f>
        <v>202.65</v>
      </c>
      <c r="F112" s="735"/>
      <c r="G112" s="885">
        <f>'[3]Etude-Prix'!$D$579</f>
        <v>3</v>
      </c>
      <c r="H112" s="258"/>
      <c r="I112" s="280">
        <f>[3]C.Horaire!$C$13</f>
        <v>21.021161699999997</v>
      </c>
      <c r="J112" s="281"/>
      <c r="K112" s="884">
        <f t="shared" si="6"/>
        <v>278.99915935500002</v>
      </c>
      <c r="L112" s="884"/>
      <c r="M112" s="883">
        <f t="shared" si="7"/>
        <v>334.798991226</v>
      </c>
    </row>
    <row r="113" spans="1:14">
      <c r="A113" s="300"/>
      <c r="B113" s="734" t="str">
        <f>'[3]Etude-Prix'!$B$584</f>
        <v>Pose et fourniture évier</v>
      </c>
      <c r="C113" s="882" t="s">
        <v>0</v>
      </c>
      <c r="D113" s="735"/>
      <c r="E113" s="280">
        <f>SUM('[3]Etude-Prix'!$F$586:$F$590)</f>
        <v>158.54999999999998</v>
      </c>
      <c r="F113" s="735"/>
      <c r="G113" s="885">
        <f>'[3]Etude-Prix'!$D$591</f>
        <v>3</v>
      </c>
      <c r="H113" s="258"/>
      <c r="I113" s="280">
        <f>[3]C.Horaire!$C$13</f>
        <v>21.021161699999997</v>
      </c>
      <c r="J113" s="281"/>
      <c r="K113" s="884">
        <f t="shared" si="6"/>
        <v>232.69415935499998</v>
      </c>
      <c r="L113" s="884"/>
      <c r="M113" s="883">
        <f t="shared" si="7"/>
        <v>279.23299122599997</v>
      </c>
    </row>
    <row r="114" spans="1:14">
      <c r="A114" s="300"/>
      <c r="B114" s="734" t="str">
        <f>'[3]Etude-Prix'!$B$596</f>
        <v>Douche a l'Italienne</v>
      </c>
      <c r="C114" s="882" t="s">
        <v>0</v>
      </c>
      <c r="D114" s="735"/>
      <c r="E114" s="280">
        <f>SUM('[3]Etude-Prix'!$F$598:$F$602)</f>
        <v>70.031818181818181</v>
      </c>
      <c r="F114" s="735"/>
      <c r="G114" s="885">
        <f>'[3]Etude-Prix'!$D$603</f>
        <v>4.5</v>
      </c>
      <c r="H114" s="258"/>
      <c r="I114" s="280">
        <f>[3]C.Horaire!$C$13</f>
        <v>21.021161699999997</v>
      </c>
      <c r="J114" s="281"/>
      <c r="K114" s="884">
        <f t="shared" si="6"/>
        <v>172.85839812340907</v>
      </c>
      <c r="L114" s="884"/>
      <c r="M114" s="883">
        <f t="shared" si="7"/>
        <v>207.43007774809089</v>
      </c>
    </row>
    <row r="115" spans="1:14">
      <c r="A115" s="300"/>
      <c r="B115" s="734" t="str">
        <f>'[3]Etude-Prix'!$B$608</f>
        <v xml:space="preserve">vannes d'arrêt </v>
      </c>
      <c r="C115" s="882" t="s">
        <v>0</v>
      </c>
      <c r="D115" s="735"/>
      <c r="E115" s="280">
        <f>SUM('[3]Etude-Prix'!$F$610:$F$612)</f>
        <v>29.4</v>
      </c>
      <c r="F115" s="735"/>
      <c r="G115" s="885">
        <f>'[3]Etude-Prix'!$D$613</f>
        <v>1.5</v>
      </c>
      <c r="H115" s="258"/>
      <c r="I115" s="280">
        <f>[3]C.Horaire!$C$13</f>
        <v>21.021161699999997</v>
      </c>
      <c r="J115" s="281"/>
      <c r="K115" s="884">
        <f t="shared" si="6"/>
        <v>63.978329677499993</v>
      </c>
      <c r="L115" s="884"/>
      <c r="M115" s="883">
        <f t="shared" si="7"/>
        <v>76.773995612999997</v>
      </c>
    </row>
    <row r="116" spans="1:14">
      <c r="A116" s="300"/>
      <c r="B116" s="734" t="str">
        <f>'[3]Etude-Prix'!$B$618</f>
        <v>Robinet d'arriver EF</v>
      </c>
      <c r="C116" s="882" t="s">
        <v>0</v>
      </c>
      <c r="D116" s="735"/>
      <c r="E116" s="280">
        <f>SUM('[3]Etude-Prix'!$F$620:$F$622)</f>
        <v>31.499999999999996</v>
      </c>
      <c r="F116" s="735"/>
      <c r="G116" s="885">
        <f>'[3]Etude-Prix'!$D$623</f>
        <v>1.5</v>
      </c>
      <c r="H116" s="258"/>
      <c r="I116" s="280">
        <f>[3]C.Horaire!$C$13</f>
        <v>21.021161699999997</v>
      </c>
      <c r="J116" s="281"/>
      <c r="K116" s="884">
        <f t="shared" si="6"/>
        <v>66.183329677499998</v>
      </c>
      <c r="L116" s="884"/>
      <c r="M116" s="883">
        <f t="shared" si="7"/>
        <v>79.419995612999998</v>
      </c>
    </row>
    <row r="117" spans="1:14">
      <c r="A117" s="300"/>
      <c r="B117" s="734" t="str">
        <f>'[3]Etude-Prix'!$B$628</f>
        <v>regard EU</v>
      </c>
      <c r="C117" s="882" t="s">
        <v>0</v>
      </c>
      <c r="D117" s="735"/>
      <c r="E117" s="280">
        <f>SUM('[3]Etude-Prix'!$F$630:$F$633)</f>
        <v>181.86</v>
      </c>
      <c r="F117" s="735"/>
      <c r="G117" s="885">
        <f>'[3]Etude-Prix'!$D$634</f>
        <v>4.5</v>
      </c>
      <c r="H117" s="258"/>
      <c r="I117" s="280">
        <f>[3]C.Horaire!$C$13</f>
        <v>21.021161699999997</v>
      </c>
      <c r="J117" s="281"/>
      <c r="K117" s="884">
        <f t="shared" si="6"/>
        <v>290.27798903249999</v>
      </c>
      <c r="L117" s="884"/>
      <c r="M117" s="883">
        <f t="shared" si="7"/>
        <v>348.33358683899996</v>
      </c>
    </row>
    <row r="118" spans="1:14">
      <c r="A118" s="300"/>
      <c r="B118" s="734" t="str">
        <f>'[3]Etude-Prix'!$B$639</f>
        <v>nourrice</v>
      </c>
      <c r="C118" s="882" t="s">
        <v>0</v>
      </c>
      <c r="D118" s="735"/>
      <c r="E118" s="280">
        <f>SUM('[3]Etude-Prix'!$F$641:$F$644)</f>
        <v>39.374999999999993</v>
      </c>
      <c r="F118" s="735"/>
      <c r="G118" s="885">
        <f>'[3]Etude-Prix'!$D$645</f>
        <v>1.5</v>
      </c>
      <c r="H118" s="258"/>
      <c r="I118" s="280">
        <f>[3]C.Horaire!$C$13</f>
        <v>21.021161699999997</v>
      </c>
      <c r="J118" s="281"/>
      <c r="K118" s="884">
        <f t="shared" si="6"/>
        <v>74.452079677499995</v>
      </c>
      <c r="L118" s="884"/>
      <c r="M118" s="883">
        <f t="shared" si="7"/>
        <v>89.342495612999997</v>
      </c>
    </row>
    <row r="119" spans="1:14">
      <c r="A119" s="300"/>
      <c r="B119" s="734" t="str">
        <f>'[3]Etude-Prix'!$B$650</f>
        <v>Raccordement EU</v>
      </c>
      <c r="C119" s="882" t="s">
        <v>58</v>
      </c>
      <c r="D119" s="735"/>
      <c r="E119" s="280">
        <f>SUM('[3]Etude-Prix'!$F$662:$F$663)</f>
        <v>6.72</v>
      </c>
      <c r="F119" s="735"/>
      <c r="G119" s="885">
        <f>'[3]Etude-Prix'!$D$664</f>
        <v>0.01</v>
      </c>
      <c r="H119" s="258"/>
      <c r="I119" s="280">
        <f>[3]C.Horaire!$C$13</f>
        <v>21.021161699999997</v>
      </c>
      <c r="J119" s="281"/>
      <c r="K119" s="884">
        <f t="shared" si="6"/>
        <v>7.2767221978499999</v>
      </c>
      <c r="L119" s="884"/>
      <c r="M119" s="883">
        <f t="shared" si="7"/>
        <v>8.7320666374200009</v>
      </c>
    </row>
    <row r="120" spans="1:14">
      <c r="A120" s="300"/>
      <c r="B120" s="734" t="str">
        <f>'[3]Etude-Prix'!$B$660</f>
        <v>Canalisation PVC</v>
      </c>
      <c r="C120" s="882" t="s">
        <v>58</v>
      </c>
      <c r="D120" s="735"/>
      <c r="E120" s="280">
        <f>SUM('[3]Etude-Prix'!$F$662:$F$663)</f>
        <v>6.72</v>
      </c>
      <c r="F120" s="735"/>
      <c r="G120" s="885">
        <f>'[3]Etude-Prix'!$D$664</f>
        <v>0.01</v>
      </c>
      <c r="H120" s="258"/>
      <c r="I120" s="280">
        <f>[3]C.Horaire!$C$13</f>
        <v>21.021161699999997</v>
      </c>
      <c r="J120" s="281"/>
      <c r="K120" s="884">
        <f t="shared" si="6"/>
        <v>7.2767221978499999</v>
      </c>
      <c r="L120" s="884"/>
      <c r="M120" s="883">
        <f t="shared" si="7"/>
        <v>8.7320666374200009</v>
      </c>
    </row>
    <row r="121" spans="1:14">
      <c r="A121" s="300"/>
      <c r="B121" s="734" t="str">
        <f>'[3]Etude-Prix'!$B$668</f>
        <v xml:space="preserve"> Tuyau PER</v>
      </c>
      <c r="C121" s="882" t="s">
        <v>58</v>
      </c>
      <c r="D121" s="735"/>
      <c r="E121" s="280">
        <f>SUM('[3]Etude-Prix'!$F$670:$F$671)</f>
        <v>5.7750000000000004</v>
      </c>
      <c r="F121" s="735"/>
      <c r="G121" s="885">
        <f>'[3]Etude-Prix'!$D$672</f>
        <v>0.01</v>
      </c>
      <c r="H121" s="258"/>
      <c r="I121" s="280">
        <f>[3]C.Horaire!$C$13</f>
        <v>21.021161699999997</v>
      </c>
      <c r="J121" s="281"/>
      <c r="K121" s="884">
        <f t="shared" si="6"/>
        <v>6.2844721978500004</v>
      </c>
      <c r="L121" s="884"/>
      <c r="M121" s="883">
        <f t="shared" si="7"/>
        <v>7.5413666374200004</v>
      </c>
    </row>
    <row r="122" spans="1:14">
      <c r="A122" s="300"/>
      <c r="B122" s="803" t="s">
        <v>1089</v>
      </c>
      <c r="C122" s="882" t="s">
        <v>0</v>
      </c>
      <c r="D122" s="735"/>
      <c r="E122" s="280">
        <v>3500</v>
      </c>
      <c r="F122" s="735"/>
      <c r="G122" s="885">
        <v>24</v>
      </c>
      <c r="H122" s="258"/>
      <c r="I122" s="280">
        <f>[3]C.Horaire!$C$13</f>
        <v>21.021161699999997</v>
      </c>
      <c r="J122" s="281"/>
      <c r="K122" s="884">
        <f t="shared" si="6"/>
        <v>4204.7332748400004</v>
      </c>
      <c r="L122" s="884"/>
      <c r="M122" s="883">
        <f t="shared" si="7"/>
        <v>5045.6799298080005</v>
      </c>
    </row>
    <row r="123" spans="1:14">
      <c r="A123" s="300"/>
      <c r="B123" s="803"/>
      <c r="C123" s="882"/>
      <c r="D123" s="258"/>
      <c r="E123" s="280"/>
      <c r="F123" s="280"/>
      <c r="H123" s="282"/>
    </row>
    <row r="124" spans="1:14">
      <c r="A124" s="279">
        <v>12</v>
      </c>
      <c r="B124" s="730" t="s">
        <v>1055</v>
      </c>
      <c r="C124" s="882"/>
      <c r="D124" s="258"/>
      <c r="E124" s="280"/>
      <c r="F124" s="280"/>
      <c r="H124" s="282"/>
    </row>
    <row r="125" spans="1:14">
      <c r="A125" s="300"/>
      <c r="B125" s="734"/>
      <c r="C125" s="882"/>
      <c r="D125" s="258"/>
      <c r="E125" s="280"/>
      <c r="F125" s="280"/>
      <c r="H125" s="282"/>
    </row>
    <row r="126" spans="1:14">
      <c r="E126" s="1272" t="s">
        <v>13</v>
      </c>
      <c r="F126" s="1272"/>
    </row>
    <row r="127" spans="1:14" ht="27.75" customHeight="1">
      <c r="A127" s="736" t="s">
        <v>10</v>
      </c>
      <c r="B127" s="737" t="s">
        <v>11</v>
      </c>
      <c r="C127" s="891" t="s">
        <v>0</v>
      </c>
      <c r="D127" s="736" t="s">
        <v>4</v>
      </c>
      <c r="E127" s="890" t="s">
        <v>16</v>
      </c>
      <c r="F127" s="736" t="s">
        <v>1495</v>
      </c>
      <c r="G127" s="889" t="s">
        <v>12</v>
      </c>
      <c r="H127" s="737" t="s">
        <v>1494</v>
      </c>
      <c r="I127" s="888" t="s">
        <v>15</v>
      </c>
      <c r="J127" s="726" t="s">
        <v>1493</v>
      </c>
      <c r="K127" s="887" t="s">
        <v>3</v>
      </c>
      <c r="L127" s="887" t="s">
        <v>1492</v>
      </c>
      <c r="M127" s="886" t="s">
        <v>14</v>
      </c>
      <c r="N127" s="878" t="s">
        <v>1491</v>
      </c>
    </row>
    <row r="128" spans="1:14">
      <c r="A128" s="300" t="str">
        <f>'[3]Etude-Prix'!$B$491</f>
        <v>10.001</v>
      </c>
      <c r="B128" s="734" t="str">
        <f>'[3]Etude-Prix'!$B$492</f>
        <v>Mur moellons ( jointé 1 face ) y compris fondations à la base</v>
      </c>
      <c r="C128" s="882" t="s">
        <v>49</v>
      </c>
      <c r="D128" s="735"/>
      <c r="E128" s="280">
        <v>0</v>
      </c>
      <c r="F128" s="735"/>
      <c r="G128" s="885">
        <v>1.3</v>
      </c>
      <c r="H128" s="727"/>
      <c r="I128" s="280">
        <f>[3]C.Horaire!$C$13</f>
        <v>21.021161699999997</v>
      </c>
      <c r="J128" s="281"/>
      <c r="K128" s="884">
        <f>'[3]Etude-Prix'!$F$492</f>
        <v>189</v>
      </c>
      <c r="L128" s="884"/>
      <c r="M128" s="883">
        <f>K128*BENEF+K128</f>
        <v>226.8</v>
      </c>
    </row>
    <row r="129" spans="1:13">
      <c r="A129" s="300" t="str">
        <f>'[3]Etude-Prix'!$B$510</f>
        <v>14.1</v>
      </c>
      <c r="B129" s="730" t="str">
        <f>'[3]Etude-Prix'!$B$511</f>
        <v>Etanchéïté Sur murs enterrés</v>
      </c>
      <c r="C129" s="882" t="s">
        <v>66</v>
      </c>
      <c r="D129" s="735"/>
      <c r="E129" s="282">
        <f>SUM('[3]Etude-Prix'!$F$513:$F$515)</f>
        <v>43.490909090909092</v>
      </c>
      <c r="F129" s="735"/>
      <c r="G129" s="880">
        <f>'[3]Etude-Prix'!$D$468</f>
        <v>0.5</v>
      </c>
      <c r="H129" s="729"/>
      <c r="I129" s="280">
        <f>[3]C.Horaire!$C$13</f>
        <v>21.021161699999997</v>
      </c>
      <c r="J129" s="281"/>
      <c r="K129" s="884">
        <f>((I129*G129)+E129)*FDF+(I129*G129)+E129</f>
        <v>56.701564437954545</v>
      </c>
      <c r="L129" s="884"/>
      <c r="M129" s="883">
        <f>K129*BENEF+K129</f>
        <v>68.041877325545457</v>
      </c>
    </row>
    <row r="130" spans="1:13">
      <c r="A130" s="300"/>
      <c r="B130" s="730" t="s">
        <v>1095</v>
      </c>
      <c r="C130" s="882" t="s">
        <v>285</v>
      </c>
      <c r="D130" s="735"/>
      <c r="E130" s="282">
        <v>1000</v>
      </c>
      <c r="F130" s="735"/>
      <c r="G130" s="880">
        <v>10</v>
      </c>
      <c r="H130" s="729"/>
      <c r="I130" s="280">
        <f>[3]C.Horaire!$C$13</f>
        <v>21.021161699999997</v>
      </c>
      <c r="J130" s="281"/>
      <c r="K130" s="884">
        <f>((I130*G130)+E130)*FDF+(I130*G130)+E130</f>
        <v>1270.7221978499999</v>
      </c>
      <c r="L130" s="884"/>
      <c r="M130" s="883">
        <f>K130*BENEF+K130</f>
        <v>1524.86663742</v>
      </c>
    </row>
    <row r="131" spans="1:13">
      <c r="A131" s="300"/>
      <c r="B131" s="730"/>
      <c r="C131" s="882"/>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285" t="s">
        <v>7</v>
      </c>
      <c r="F2" s="1290" t="s">
        <v>193</v>
      </c>
      <c r="G2" s="1291"/>
      <c r="H2" s="1292" t="s">
        <v>8</v>
      </c>
      <c r="I2" s="1293"/>
      <c r="J2" s="1277" t="s">
        <v>9</v>
      </c>
      <c r="K2" s="72"/>
      <c r="L2" s="72"/>
      <c r="M2" s="72"/>
    </row>
    <row r="3" spans="2:13" ht="25.5" customHeight="1">
      <c r="B3" s="72"/>
      <c r="C3" s="72"/>
      <c r="D3" s="72"/>
      <c r="E3" s="1286"/>
      <c r="F3" s="1287" t="s">
        <v>194</v>
      </c>
      <c r="G3" s="1289" t="s">
        <v>195</v>
      </c>
      <c r="H3" s="74" t="s">
        <v>196</v>
      </c>
      <c r="I3" s="75" t="s">
        <v>197</v>
      </c>
      <c r="J3" s="1278"/>
      <c r="K3" s="72"/>
      <c r="L3" s="72"/>
      <c r="M3" s="72"/>
    </row>
    <row r="4" spans="2:13" ht="26.25" customHeight="1">
      <c r="B4" s="72"/>
      <c r="C4" s="72"/>
      <c r="D4" s="72"/>
      <c r="E4" s="1286"/>
      <c r="F4" s="1288"/>
      <c r="G4" s="1278"/>
      <c r="H4" s="76" t="s">
        <v>198</v>
      </c>
      <c r="I4" s="77" t="s">
        <v>198</v>
      </c>
      <c r="J4" s="1278"/>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284"/>
      <c r="F7" s="1284"/>
      <c r="G7" s="1284"/>
      <c r="H7" s="1280"/>
      <c r="I7" s="1280"/>
      <c r="J7" s="1280"/>
      <c r="K7" s="72"/>
      <c r="L7" s="72"/>
      <c r="M7" s="72"/>
    </row>
    <row r="8" spans="2:13" ht="18">
      <c r="B8" s="72"/>
      <c r="C8" s="72"/>
      <c r="D8" s="83"/>
      <c r="E8" s="84"/>
      <c r="F8" s="649"/>
      <c r="G8" s="85"/>
      <c r="H8" s="1281"/>
      <c r="I8" s="1282"/>
      <c r="J8" s="1282"/>
      <c r="K8" s="72"/>
      <c r="L8" s="72"/>
      <c r="M8" s="72"/>
    </row>
    <row r="9" spans="2:13" ht="18">
      <c r="B9" s="72"/>
      <c r="C9" s="72"/>
      <c r="D9" s="83"/>
      <c r="E9" s="84"/>
      <c r="F9" s="1276"/>
      <c r="G9" s="1276"/>
      <c r="H9" s="1281"/>
      <c r="I9" s="1282"/>
      <c r="J9" s="1282"/>
      <c r="K9" s="72"/>
      <c r="L9" s="72"/>
      <c r="M9" s="72"/>
    </row>
    <row r="10" spans="2:13" ht="18">
      <c r="B10" s="72"/>
      <c r="C10" s="72"/>
      <c r="D10" s="83"/>
      <c r="E10" s="84"/>
      <c r="F10" s="1276"/>
      <c r="G10" s="1276"/>
      <c r="H10" s="1279"/>
      <c r="I10" s="1279"/>
      <c r="J10" s="1279"/>
      <c r="K10" s="72"/>
      <c r="L10" s="72"/>
      <c r="M10" s="72"/>
    </row>
    <row r="11" spans="2:13" ht="18">
      <c r="B11" s="72"/>
      <c r="C11" s="72"/>
      <c r="D11" s="72"/>
      <c r="E11" s="85"/>
      <c r="F11" s="1275"/>
      <c r="G11" s="1275"/>
      <c r="H11" s="1279"/>
      <c r="I11" s="1279"/>
      <c r="J11" s="1279"/>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283"/>
      <c r="F16" s="1283"/>
      <c r="G16" s="1283"/>
      <c r="H16" s="1283"/>
      <c r="I16" s="1283"/>
      <c r="J16" s="1283"/>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273"/>
      <c r="G19" s="1273"/>
      <c r="H19" s="90"/>
      <c r="I19" s="1274"/>
      <c r="J19" s="1274"/>
      <c r="K19" s="90"/>
      <c r="L19" s="72"/>
      <c r="M19" s="72"/>
    </row>
    <row r="20" spans="2:13">
      <c r="B20" s="72"/>
      <c r="C20" s="72"/>
      <c r="D20" s="87"/>
      <c r="E20" s="654"/>
      <c r="F20" s="89"/>
      <c r="G20" s="89"/>
      <c r="H20" s="90"/>
      <c r="I20" s="1274"/>
      <c r="J20" s="1274"/>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sheetPr codeName="Feuil3">
    <tabColor theme="3"/>
    <pageSetUpPr fitToPage="1"/>
  </sheetPr>
  <dimension ref="B1:W148"/>
  <sheetViews>
    <sheetView showGridLines="0" tabSelected="1" zoomScale="90" zoomScaleNormal="90" workbookViewId="0">
      <pane ySplit="12" topLeftCell="A19" activePane="bottomLeft" state="frozen"/>
      <selection pane="bottomLeft" activeCell="O26" sqref="O26"/>
    </sheetView>
  </sheetViews>
  <sheetFormatPr baseColWidth="10" defaultColWidth="3.7109375" defaultRowHeight="15"/>
  <cols>
    <col min="1" max="1" width="3.5703125" style="956" customWidth="1"/>
    <col min="2" max="2" width="9.42578125" style="1064" customWidth="1"/>
    <col min="3" max="3" width="49.42578125" style="958" customWidth="1"/>
    <col min="4" max="4" width="8.28515625" style="957" customWidth="1"/>
    <col min="5" max="5" width="10" style="1162" customWidth="1"/>
    <col min="6" max="6" width="13.7109375" style="1093" customWidth="1"/>
    <col min="7" max="7" width="15.28515625" style="1093" customWidth="1"/>
    <col min="8" max="8" width="10" style="1116" customWidth="1"/>
    <col min="9" max="10" width="10" style="1093" customWidth="1"/>
    <col min="11" max="11" width="14.28515625" style="1093" customWidth="1"/>
    <col min="12" max="12" width="15.42578125" style="1093" customWidth="1"/>
    <col min="13" max="13" width="13.140625" style="1093" customWidth="1"/>
    <col min="14" max="14" width="12.42578125" style="1093" customWidth="1"/>
    <col min="15" max="15" width="12.7109375" style="1093" customWidth="1"/>
    <col min="24" max="16384" width="3.7109375" style="956"/>
  </cols>
  <sheetData>
    <row r="1" spans="2:23">
      <c r="B1" s="1025"/>
      <c r="C1" s="1013"/>
      <c r="D1" s="1012"/>
      <c r="E1" s="1011" t="s">
        <v>1511</v>
      </c>
      <c r="F1" s="1226"/>
      <c r="G1" s="1226"/>
      <c r="H1" s="1117"/>
      <c r="I1" s="1226"/>
      <c r="J1" s="1226"/>
      <c r="K1" s="1226"/>
      <c r="L1" s="1163"/>
      <c r="M1" s="1163"/>
      <c r="N1" s="1297">
        <v>43297</v>
      </c>
      <c r="O1" s="1298"/>
    </row>
    <row r="2" spans="2:23" ht="33.75">
      <c r="B2" s="1026"/>
      <c r="C2" s="1010" t="s">
        <v>1099</v>
      </c>
      <c r="D2" s="1009"/>
      <c r="E2" s="1118"/>
      <c r="F2" s="1164"/>
      <c r="G2" s="1164"/>
      <c r="H2" s="1094"/>
      <c r="I2" s="1164"/>
      <c r="J2" s="1164"/>
      <c r="K2" s="1164"/>
      <c r="L2" s="1164"/>
      <c r="M2" s="1164"/>
      <c r="N2" s="1164"/>
      <c r="O2" s="1165"/>
    </row>
    <row r="3" spans="2:23" ht="77.25" customHeight="1">
      <c r="B3" s="1027"/>
      <c r="C3" s="1008"/>
      <c r="D3" s="1002" t="s">
        <v>1510</v>
      </c>
      <c r="E3" s="1007" t="s">
        <v>1235</v>
      </c>
      <c r="F3" s="1242"/>
      <c r="G3" s="1074"/>
      <c r="H3" s="1095"/>
      <c r="I3" s="1074"/>
      <c r="J3" s="1074"/>
      <c r="K3" s="1074"/>
      <c r="L3" s="1074"/>
      <c r="M3" s="1074"/>
      <c r="N3" s="1074"/>
      <c r="O3" s="1067"/>
    </row>
    <row r="4" spans="2:23">
      <c r="B4" s="1028"/>
      <c r="C4" s="1006" t="s">
        <v>1034</v>
      </c>
      <c r="D4" s="1005" t="s">
        <v>1509</v>
      </c>
      <c r="E4" s="1004" t="s">
        <v>1536</v>
      </c>
      <c r="F4" s="1242"/>
      <c r="G4" s="1074"/>
      <c r="H4" s="1095"/>
      <c r="I4" s="1074"/>
      <c r="J4" s="1074"/>
      <c r="K4" s="1074"/>
      <c r="L4" s="1074"/>
      <c r="M4" s="1074"/>
      <c r="N4" s="1074"/>
      <c r="O4" s="1067"/>
    </row>
    <row r="5" spans="2:23">
      <c r="B5" s="1029"/>
      <c r="C5" s="1000" t="s">
        <v>1033</v>
      </c>
      <c r="D5" s="1002" t="s">
        <v>1508</v>
      </c>
      <c r="E5" s="1001" t="s">
        <v>1529</v>
      </c>
      <c r="F5" s="1243"/>
      <c r="G5" s="1074"/>
      <c r="H5" s="1095"/>
      <c r="I5" s="1074"/>
      <c r="J5" s="1074"/>
      <c r="K5" s="1074"/>
      <c r="L5" s="1166"/>
      <c r="M5" s="1166"/>
      <c r="N5" s="1167"/>
      <c r="O5" s="1068"/>
    </row>
    <row r="6" spans="2:23">
      <c r="B6" s="1029"/>
      <c r="C6" s="1003" t="s">
        <v>1507</v>
      </c>
      <c r="D6" s="1002" t="s">
        <v>946</v>
      </c>
      <c r="E6" s="1001" t="s">
        <v>1261</v>
      </c>
      <c r="F6" s="1243"/>
      <c r="G6" s="1074"/>
      <c r="H6" s="1095"/>
      <c r="I6" s="1074"/>
      <c r="J6" s="1074"/>
      <c r="K6" s="1074"/>
      <c r="L6" s="1074"/>
      <c r="M6" s="1074"/>
      <c r="N6" s="1168"/>
      <c r="O6" s="1068"/>
    </row>
    <row r="7" spans="2:23">
      <c r="B7" s="1029"/>
      <c r="C7" s="1000" t="s">
        <v>1091</v>
      </c>
      <c r="D7" s="1002" t="s">
        <v>1506</v>
      </c>
      <c r="E7" s="1001" t="s">
        <v>1530</v>
      </c>
      <c r="F7" s="1243"/>
      <c r="G7" s="1074"/>
      <c r="H7" s="1095"/>
      <c r="I7" s="1074"/>
      <c r="J7" s="1074"/>
      <c r="K7" s="1074"/>
      <c r="L7" s="1074"/>
      <c r="M7" s="1074"/>
      <c r="N7" s="1168"/>
      <c r="O7" s="1068"/>
    </row>
    <row r="8" spans="2:23">
      <c r="B8" s="1029"/>
      <c r="C8" s="1000" t="s">
        <v>1090</v>
      </c>
      <c r="D8" s="999"/>
      <c r="E8" s="1119"/>
      <c r="F8" s="1074"/>
      <c r="G8" s="1074"/>
      <c r="H8" s="1095"/>
      <c r="I8" s="1074"/>
      <c r="J8" s="1074"/>
      <c r="K8" s="1074"/>
      <c r="L8" s="1074"/>
      <c r="M8" s="1074"/>
      <c r="N8" s="1169"/>
      <c r="O8" s="1068"/>
    </row>
    <row r="9" spans="2:23" ht="38.25" customHeight="1">
      <c r="B9" s="1023" t="s">
        <v>1505</v>
      </c>
      <c r="C9" s="998"/>
      <c r="D9" s="968"/>
      <c r="E9" s="1120"/>
      <c r="F9" s="1074"/>
      <c r="G9" s="1074"/>
      <c r="H9" s="1095"/>
      <c r="I9" s="1074"/>
      <c r="J9" s="1074"/>
      <c r="K9" s="1074"/>
      <c r="L9" s="1074"/>
      <c r="M9" s="1074"/>
      <c r="N9" s="1169"/>
      <c r="O9" s="1068"/>
    </row>
    <row r="10" spans="2:23" ht="7.5" customHeight="1">
      <c r="B10" s="1030"/>
      <c r="C10" s="997" t="s">
        <v>19</v>
      </c>
      <c r="D10" s="996"/>
      <c r="E10" s="1121"/>
      <c r="F10" s="1092"/>
      <c r="G10" s="1092"/>
      <c r="H10" s="1096"/>
      <c r="I10" s="1092"/>
      <c r="J10" s="1092"/>
      <c r="K10" s="1092"/>
      <c r="L10" s="1092"/>
      <c r="M10" s="1092"/>
      <c r="N10" s="1170"/>
      <c r="O10" s="1069"/>
    </row>
    <row r="11" spans="2:23" s="990" customFormat="1" ht="13.5" customHeight="1">
      <c r="B11" s="1031"/>
      <c r="C11" s="994"/>
      <c r="D11" s="993"/>
      <c r="E11" s="1122"/>
      <c r="F11" s="1302" t="s">
        <v>1002</v>
      </c>
      <c r="G11" s="1302"/>
      <c r="H11" s="1303" t="s">
        <v>1000</v>
      </c>
      <c r="I11" s="1303"/>
      <c r="J11" s="1299" t="s">
        <v>1516</v>
      </c>
      <c r="K11" s="1300"/>
      <c r="L11" s="1300"/>
      <c r="M11" s="1301"/>
      <c r="N11" s="1304" t="s">
        <v>1001</v>
      </c>
      <c r="O11" s="1305"/>
      <c r="P11"/>
      <c r="Q11"/>
      <c r="R11"/>
      <c r="S11"/>
      <c r="T11"/>
      <c r="U11"/>
      <c r="V11"/>
      <c r="W11"/>
    </row>
    <row r="12" spans="2:23" s="990" customFormat="1" ht="13.5" customHeight="1">
      <c r="B12" s="1032" t="s">
        <v>911</v>
      </c>
      <c r="C12" s="992" t="s">
        <v>1003</v>
      </c>
      <c r="D12" s="991" t="s">
        <v>0</v>
      </c>
      <c r="E12" s="1123" t="s">
        <v>4</v>
      </c>
      <c r="F12" s="1172" t="s">
        <v>1205</v>
      </c>
      <c r="G12" s="1172" t="s">
        <v>1204</v>
      </c>
      <c r="H12" s="1097" t="s">
        <v>1202</v>
      </c>
      <c r="I12" s="1172" t="s">
        <v>1203</v>
      </c>
      <c r="J12" s="1172" t="s">
        <v>6</v>
      </c>
      <c r="K12" s="1171" t="s">
        <v>1504</v>
      </c>
      <c r="L12" s="1171" t="s">
        <v>1512</v>
      </c>
      <c r="M12" s="1171" t="s">
        <v>1503</v>
      </c>
      <c r="N12" s="1172" t="s">
        <v>1517</v>
      </c>
      <c r="O12" s="1070" t="s">
        <v>1518</v>
      </c>
      <c r="P12"/>
      <c r="Q12"/>
      <c r="R12"/>
      <c r="S12"/>
      <c r="T12"/>
      <c r="U12"/>
      <c r="V12"/>
      <c r="W12"/>
    </row>
    <row r="13" spans="2:23" s="1066" customFormat="1" ht="13.5" customHeight="1">
      <c r="B13" s="1249"/>
      <c r="C13" s="1250"/>
      <c r="D13" s="1251"/>
      <c r="E13" s="1252"/>
      <c r="F13" s="1253"/>
      <c r="G13" s="1253"/>
      <c r="H13" s="1254"/>
      <c r="I13" s="1253"/>
      <c r="J13" s="1253"/>
      <c r="K13" s="1255"/>
      <c r="L13" s="1255"/>
      <c r="M13" s="1255"/>
      <c r="N13" s="1253"/>
      <c r="O13" s="1253"/>
      <c r="P13"/>
      <c r="Q13"/>
      <c r="R13"/>
      <c r="S13"/>
      <c r="T13"/>
      <c r="U13"/>
      <c r="V13"/>
      <c r="W13"/>
    </row>
    <row r="14" spans="2:23" s="1066" customFormat="1" ht="13.5" customHeight="1">
      <c r="B14" s="1249"/>
      <c r="C14" s="1250" t="s">
        <v>1534</v>
      </c>
      <c r="D14" s="1251"/>
      <c r="E14" s="1252"/>
      <c r="F14" s="1253"/>
      <c r="G14" s="1253"/>
      <c r="H14" s="1254"/>
      <c r="I14" s="1253"/>
      <c r="J14" s="1253"/>
      <c r="K14" s="1255"/>
      <c r="L14" s="1255"/>
      <c r="M14" s="1255"/>
      <c r="N14" s="1253"/>
      <c r="O14" s="1253"/>
      <c r="P14"/>
      <c r="Q14"/>
      <c r="R14"/>
      <c r="S14"/>
      <c r="T14"/>
      <c r="U14"/>
      <c r="V14"/>
      <c r="W14"/>
    </row>
    <row r="15" spans="2:23" s="1066" customFormat="1" ht="13.5" customHeight="1">
      <c r="B15" s="1249">
        <v>2</v>
      </c>
      <c r="C15" s="1250" t="s">
        <v>274</v>
      </c>
      <c r="D15" s="1251" t="s">
        <v>261</v>
      </c>
      <c r="E15" s="1252">
        <v>1</v>
      </c>
      <c r="F15" s="1253">
        <v>1034.3499999999999</v>
      </c>
      <c r="G15" s="1253">
        <v>1034.3499999999999</v>
      </c>
      <c r="H15" s="1254">
        <v>6</v>
      </c>
      <c r="I15" s="1253">
        <v>6</v>
      </c>
      <c r="J15" s="1253">
        <v>21.02</v>
      </c>
      <c r="K15" s="1255">
        <v>126.12</v>
      </c>
      <c r="L15" s="1255">
        <v>1218.5</v>
      </c>
      <c r="M15" s="1255">
        <v>1218.5</v>
      </c>
      <c r="N15" s="1253">
        <v>1462.2</v>
      </c>
      <c r="O15" s="1253">
        <v>1696152</v>
      </c>
      <c r="P15"/>
      <c r="Q15"/>
      <c r="R15"/>
      <c r="S15"/>
      <c r="T15"/>
      <c r="U15"/>
      <c r="V15"/>
      <c r="W15"/>
    </row>
    <row r="16" spans="2:23" s="1066" customFormat="1" ht="13.5" customHeight="1">
      <c r="B16" s="1249">
        <v>3</v>
      </c>
      <c r="C16" s="1250" t="s">
        <v>140</v>
      </c>
      <c r="D16" s="1251" t="s">
        <v>261</v>
      </c>
      <c r="E16" s="1252">
        <v>1</v>
      </c>
      <c r="F16" s="1253">
        <v>286.83</v>
      </c>
      <c r="G16" s="1253">
        <v>286.83</v>
      </c>
      <c r="H16" s="1254">
        <v>2</v>
      </c>
      <c r="I16" s="1253">
        <v>2</v>
      </c>
      <c r="J16" s="1253">
        <v>21.02</v>
      </c>
      <c r="K16" s="1255">
        <v>42.04</v>
      </c>
      <c r="L16" s="1255">
        <v>345.32</v>
      </c>
      <c r="M16" s="1255">
        <v>345.32</v>
      </c>
      <c r="N16" s="1253">
        <v>414.38</v>
      </c>
      <c r="O16" s="1253">
        <v>4806808</v>
      </c>
      <c r="P16"/>
      <c r="Q16"/>
      <c r="R16"/>
      <c r="S16"/>
      <c r="T16"/>
      <c r="U16"/>
      <c r="V16"/>
      <c r="W16"/>
    </row>
    <row r="17" spans="2:23" s="1066" customFormat="1" ht="13.5" customHeight="1">
      <c r="B17" s="1249" t="s">
        <v>1535</v>
      </c>
      <c r="C17" s="1250" t="s">
        <v>1534</v>
      </c>
      <c r="D17" s="1251"/>
      <c r="E17" s="1252"/>
      <c r="F17" s="1253"/>
      <c r="G17" s="1253"/>
      <c r="H17" s="1254"/>
      <c r="I17" s="1253"/>
      <c r="J17" s="1253"/>
      <c r="K17" s="1255"/>
      <c r="L17" s="1255"/>
      <c r="M17" s="1255"/>
      <c r="N17" s="1253"/>
      <c r="O17" s="1253">
        <v>6502960</v>
      </c>
      <c r="P17"/>
      <c r="Q17"/>
      <c r="R17"/>
      <c r="S17"/>
      <c r="T17"/>
      <c r="U17"/>
      <c r="V17"/>
      <c r="W17"/>
    </row>
    <row r="18" spans="2:23" s="1066" customFormat="1" ht="13.5" customHeight="1">
      <c r="B18" s="1249"/>
      <c r="C18" s="1250"/>
      <c r="D18" s="1251"/>
      <c r="E18" s="1252"/>
      <c r="F18" s="1253"/>
      <c r="G18" s="1253"/>
      <c r="H18" s="1254"/>
      <c r="I18" s="1253"/>
      <c r="J18" s="1253"/>
      <c r="K18" s="1255"/>
      <c r="L18" s="1255"/>
      <c r="M18" s="1255"/>
      <c r="N18" s="1253"/>
      <c r="O18" s="1253"/>
      <c r="P18"/>
      <c r="Q18"/>
      <c r="R18"/>
      <c r="S18"/>
      <c r="T18"/>
      <c r="U18"/>
      <c r="V18"/>
      <c r="W18"/>
    </row>
    <row r="19" spans="2:23" s="1066" customFormat="1" ht="13.5" customHeight="1">
      <c r="B19" s="1249"/>
      <c r="C19" s="1250" t="s">
        <v>1082</v>
      </c>
      <c r="D19" s="1251"/>
      <c r="E19" s="1252"/>
      <c r="F19" s="1253"/>
      <c r="G19" s="1253"/>
      <c r="H19" s="1254"/>
      <c r="I19" s="1253"/>
      <c r="J19" s="1253"/>
      <c r="K19" s="1255"/>
      <c r="L19" s="1255"/>
      <c r="M19" s="1255"/>
      <c r="N19" s="1253"/>
      <c r="O19" s="1253"/>
      <c r="P19"/>
      <c r="Q19"/>
      <c r="R19"/>
      <c r="S19"/>
      <c r="T19"/>
      <c r="U19"/>
      <c r="V19"/>
      <c r="W19"/>
    </row>
    <row r="20" spans="2:23" s="1066" customFormat="1" ht="13.5" customHeight="1">
      <c r="B20" s="1249">
        <v>4</v>
      </c>
      <c r="C20" s="1250" t="s">
        <v>147</v>
      </c>
      <c r="D20" s="1251" t="s">
        <v>42</v>
      </c>
      <c r="E20" s="1252">
        <v>1</v>
      </c>
      <c r="F20" s="1253">
        <v>20</v>
      </c>
      <c r="G20" s="1253">
        <v>20</v>
      </c>
      <c r="H20" s="1254">
        <v>0.08</v>
      </c>
      <c r="I20" s="1253">
        <v>0.08</v>
      </c>
      <c r="J20" s="1253">
        <v>21.02</v>
      </c>
      <c r="K20" s="1255">
        <v>16816</v>
      </c>
      <c r="L20" s="1255">
        <v>22.77</v>
      </c>
      <c r="M20" s="1255">
        <v>22.77</v>
      </c>
      <c r="N20" s="1253">
        <v>27.32</v>
      </c>
      <c r="O20" s="1253">
        <v>316912</v>
      </c>
      <c r="P20"/>
      <c r="Q20"/>
      <c r="R20"/>
      <c r="S20"/>
      <c r="T20"/>
      <c r="U20"/>
      <c r="V20"/>
      <c r="W20"/>
    </row>
    <row r="21" spans="2:23" s="1066" customFormat="1" ht="13.5" customHeight="1">
      <c r="B21" s="1249">
        <v>5.0999999999999996</v>
      </c>
      <c r="C21" s="1250" t="s">
        <v>275</v>
      </c>
      <c r="D21" s="1251" t="s">
        <v>66</v>
      </c>
      <c r="E21" s="1252">
        <v>1</v>
      </c>
      <c r="F21" s="1253">
        <v>3.54</v>
      </c>
      <c r="G21" s="1253">
        <v>3.54</v>
      </c>
      <c r="H21" s="1254">
        <v>0.08</v>
      </c>
      <c r="I21" s="1253">
        <v>0.08</v>
      </c>
      <c r="J21" s="1253">
        <v>21.02</v>
      </c>
      <c r="K21" s="1255">
        <v>16816</v>
      </c>
      <c r="L21" s="1255">
        <v>5.48</v>
      </c>
      <c r="M21" s="1255">
        <v>5.48</v>
      </c>
      <c r="N21" s="1253">
        <v>6.57</v>
      </c>
      <c r="O21" s="1253">
        <v>76212</v>
      </c>
      <c r="P21"/>
      <c r="Q21"/>
      <c r="R21"/>
      <c r="S21"/>
      <c r="T21"/>
      <c r="U21"/>
      <c r="V21"/>
      <c r="W21"/>
    </row>
    <row r="22" spans="2:23" s="1066" customFormat="1" ht="13.5" customHeight="1">
      <c r="B22" s="1249">
        <v>6</v>
      </c>
      <c r="C22" s="1250" t="s">
        <v>206</v>
      </c>
      <c r="D22" s="1251" t="s">
        <v>58</v>
      </c>
      <c r="E22" s="1252">
        <v>1</v>
      </c>
      <c r="F22" s="1253">
        <v>21.56</v>
      </c>
      <c r="G22" s="1253">
        <v>21.56</v>
      </c>
      <c r="H22" s="1254">
        <v>0.16</v>
      </c>
      <c r="I22" s="1253">
        <v>0.16</v>
      </c>
      <c r="J22" s="1253">
        <v>21.02</v>
      </c>
      <c r="K22" s="1255">
        <v>33632</v>
      </c>
      <c r="L22" s="1255">
        <v>26.17</v>
      </c>
      <c r="M22" s="1255">
        <v>26.17</v>
      </c>
      <c r="N22" s="1253">
        <v>31.41</v>
      </c>
      <c r="O22" s="1253">
        <v>364356</v>
      </c>
      <c r="P22"/>
      <c r="Q22"/>
      <c r="R22"/>
      <c r="S22"/>
      <c r="T22"/>
      <c r="U22"/>
      <c r="V22"/>
      <c r="W22"/>
    </row>
    <row r="23" spans="2:23" s="1066" customFormat="1" ht="13.5" customHeight="1">
      <c r="B23" s="1249" t="s">
        <v>1535</v>
      </c>
      <c r="C23" s="1250" t="s">
        <v>1082</v>
      </c>
      <c r="D23" s="1251"/>
      <c r="E23" s="1252"/>
      <c r="F23" s="1253"/>
      <c r="G23" s="1253"/>
      <c r="H23" s="1254"/>
      <c r="I23" s="1253"/>
      <c r="J23" s="1253"/>
      <c r="K23" s="1255"/>
      <c r="L23" s="1255"/>
      <c r="M23" s="1255"/>
      <c r="N23" s="1253"/>
      <c r="O23" s="1253">
        <v>757480</v>
      </c>
      <c r="P23"/>
      <c r="Q23"/>
      <c r="R23"/>
      <c r="S23"/>
      <c r="T23"/>
      <c r="U23"/>
      <c r="V23"/>
      <c r="W23"/>
    </row>
    <row r="24" spans="2:23" s="1066" customFormat="1" ht="13.5" customHeight="1">
      <c r="B24" s="1249"/>
      <c r="C24" s="1250"/>
      <c r="D24" s="1251"/>
      <c r="E24" s="1252"/>
      <c r="F24" s="1253"/>
      <c r="G24" s="1253"/>
      <c r="H24" s="1254"/>
      <c r="I24" s="1253"/>
      <c r="J24" s="1253"/>
      <c r="K24" s="1255"/>
      <c r="L24" s="1255"/>
      <c r="M24" s="1255"/>
      <c r="N24" s="1253"/>
      <c r="O24" s="1253"/>
      <c r="P24"/>
      <c r="Q24"/>
      <c r="R24"/>
      <c r="S24"/>
      <c r="T24"/>
      <c r="U24"/>
      <c r="V24"/>
      <c r="W24"/>
    </row>
    <row r="25" spans="2:23" s="1066" customFormat="1" ht="13.5" customHeight="1">
      <c r="B25" s="1249"/>
      <c r="C25" s="1250" t="s">
        <v>1533</v>
      </c>
      <c r="D25" s="1251"/>
      <c r="E25" s="1252"/>
      <c r="F25" s="1253"/>
      <c r="G25" s="1253"/>
      <c r="H25" s="1254"/>
      <c r="I25" s="1253"/>
      <c r="J25" s="1253"/>
      <c r="K25" s="1255"/>
      <c r="L25" s="1255"/>
      <c r="M25" s="1255"/>
      <c r="N25" s="1253"/>
      <c r="O25" s="1253"/>
      <c r="P25"/>
      <c r="Q25"/>
      <c r="R25"/>
      <c r="S25"/>
      <c r="T25"/>
      <c r="U25"/>
      <c r="V25"/>
      <c r="W25"/>
    </row>
    <row r="26" spans="2:23" s="1066" customFormat="1" ht="13.5" customHeight="1">
      <c r="B26" s="1249">
        <v>14</v>
      </c>
      <c r="C26" s="1250" t="s">
        <v>234</v>
      </c>
      <c r="D26" s="1251" t="s">
        <v>42</v>
      </c>
      <c r="E26" s="1252">
        <v>1</v>
      </c>
      <c r="F26" s="1253">
        <v>32.549999999999997</v>
      </c>
      <c r="G26" s="1253">
        <v>32.549999999999997</v>
      </c>
      <c r="H26" s="1254">
        <v>0.75</v>
      </c>
      <c r="I26" s="1253">
        <v>0.75</v>
      </c>
      <c r="J26" s="1253">
        <v>21.02</v>
      </c>
      <c r="K26" s="1255">
        <v>15765</v>
      </c>
      <c r="L26" s="1255">
        <v>50.73</v>
      </c>
      <c r="M26" s="1255">
        <v>50.73</v>
      </c>
      <c r="N26" s="1253">
        <v>60.88</v>
      </c>
      <c r="O26" s="1253">
        <v>706208</v>
      </c>
      <c r="P26"/>
      <c r="Q26"/>
      <c r="R26"/>
      <c r="S26"/>
      <c r="T26"/>
      <c r="U26"/>
      <c r="V26"/>
      <c r="W26"/>
    </row>
    <row r="27" spans="2:23" s="1066" customFormat="1" ht="13.5" customHeight="1">
      <c r="B27" s="1249">
        <v>16</v>
      </c>
      <c r="C27" s="1250" t="s">
        <v>236</v>
      </c>
      <c r="D27" s="1251" t="s">
        <v>66</v>
      </c>
      <c r="E27" s="1252">
        <v>1</v>
      </c>
      <c r="F27" s="1253">
        <v>34.07</v>
      </c>
      <c r="G27" s="1253">
        <v>34.07</v>
      </c>
      <c r="H27" s="1254">
        <v>0.2</v>
      </c>
      <c r="I27" s="1253">
        <v>0.2</v>
      </c>
      <c r="J27" s="1253">
        <v>21.02</v>
      </c>
      <c r="K27" s="1255">
        <v>4204</v>
      </c>
      <c r="L27" s="1255">
        <v>40.19</v>
      </c>
      <c r="M27" s="1255">
        <v>40.19</v>
      </c>
      <c r="N27" s="1253">
        <v>48.23</v>
      </c>
      <c r="O27" s="1253">
        <v>559468</v>
      </c>
      <c r="P27"/>
      <c r="Q27"/>
      <c r="R27"/>
      <c r="S27"/>
      <c r="T27"/>
      <c r="U27"/>
      <c r="V27"/>
      <c r="W27"/>
    </row>
    <row r="28" spans="2:23" s="1066" customFormat="1" ht="13.5" customHeight="1">
      <c r="B28" s="1249" t="s">
        <v>1535</v>
      </c>
      <c r="C28" s="1250" t="s">
        <v>1533</v>
      </c>
      <c r="D28" s="1251"/>
      <c r="E28" s="1252"/>
      <c r="F28" s="1253"/>
      <c r="G28" s="1253"/>
      <c r="H28" s="1254"/>
      <c r="I28" s="1253"/>
      <c r="J28" s="1253"/>
      <c r="K28" s="1255"/>
      <c r="L28" s="1255"/>
      <c r="M28" s="1255"/>
      <c r="N28" s="1253"/>
      <c r="O28" s="1253">
        <v>1265676</v>
      </c>
      <c r="P28"/>
      <c r="Q28"/>
      <c r="R28"/>
      <c r="S28"/>
      <c r="T28"/>
      <c r="U28"/>
      <c r="V28"/>
      <c r="W28"/>
    </row>
    <row r="29" spans="2:23" s="1066" customFormat="1" ht="13.5" customHeight="1">
      <c r="B29" s="1249"/>
      <c r="C29" s="1250"/>
      <c r="D29" s="1251"/>
      <c r="E29" s="1252"/>
      <c r="F29" s="1253"/>
      <c r="G29" s="1253"/>
      <c r="H29" s="1254"/>
      <c r="I29" s="1253"/>
      <c r="J29" s="1253"/>
      <c r="K29" s="1255"/>
      <c r="L29" s="1255"/>
      <c r="M29" s="1255"/>
      <c r="N29" s="1253"/>
      <c r="O29" s="1253"/>
      <c r="P29"/>
      <c r="Q29"/>
      <c r="R29"/>
      <c r="S29"/>
      <c r="T29"/>
      <c r="U29"/>
      <c r="V29"/>
      <c r="W29"/>
    </row>
    <row r="30" spans="2:23" s="1066" customFormat="1" ht="13.5" customHeight="1">
      <c r="B30" s="1249" t="s">
        <v>128</v>
      </c>
      <c r="C30" s="1250"/>
      <c r="D30" s="1251"/>
      <c r="E30" s="1252"/>
      <c r="F30" s="1253"/>
      <c r="G30" s="1253"/>
      <c r="H30" s="1254"/>
      <c r="I30" s="1253"/>
      <c r="J30" s="1253"/>
      <c r="K30" s="1255"/>
      <c r="L30" s="1255"/>
      <c r="M30" s="1255"/>
      <c r="N30" s="1253"/>
      <c r="O30" s="1253"/>
      <c r="P30"/>
      <c r="Q30"/>
      <c r="R30"/>
      <c r="S30"/>
      <c r="T30"/>
      <c r="U30"/>
      <c r="V30"/>
      <c r="W30"/>
    </row>
    <row r="31" spans="2:23" s="1066" customFormat="1" ht="13.5" customHeight="1">
      <c r="B31" s="1249" t="s">
        <v>1532</v>
      </c>
      <c r="C31" s="1250"/>
      <c r="D31" s="1251"/>
      <c r="E31" s="1252"/>
      <c r="F31" s="1253"/>
      <c r="G31" s="1253"/>
      <c r="H31" s="1254"/>
      <c r="I31" s="1253"/>
      <c r="J31" s="1253"/>
      <c r="K31" s="1255"/>
      <c r="L31" s="1255"/>
      <c r="M31" s="1255"/>
      <c r="N31" s="1253"/>
      <c r="O31" s="1253">
        <v>0</v>
      </c>
      <c r="P31"/>
      <c r="Q31"/>
      <c r="R31"/>
      <c r="S31"/>
      <c r="T31"/>
      <c r="U31"/>
      <c r="V31"/>
      <c r="W31"/>
    </row>
    <row r="32" spans="2:23" s="1066" customFormat="1" ht="13.5" customHeight="1">
      <c r="B32" s="1249"/>
      <c r="C32" s="1250"/>
      <c r="D32" s="1251"/>
      <c r="E32" s="1252"/>
      <c r="F32" s="1253"/>
      <c r="G32" s="1253"/>
      <c r="H32" s="1254"/>
      <c r="I32" s="1253"/>
      <c r="J32" s="1253"/>
      <c r="K32" s="1255"/>
      <c r="L32" s="1255"/>
      <c r="M32" s="1255"/>
      <c r="N32" s="1253"/>
      <c r="O32" s="1253"/>
      <c r="P32"/>
      <c r="Q32"/>
      <c r="R32"/>
      <c r="S32"/>
      <c r="T32"/>
      <c r="U32"/>
      <c r="V32"/>
      <c r="W32"/>
    </row>
    <row r="33" spans="2:15" ht="15.75">
      <c r="B33" s="1065" t="s">
        <v>1521</v>
      </c>
      <c r="C33" s="989" t="str">
        <f>IF($B$2="DEVIS","Total HT ….","Total TTC")</f>
        <v>Total TTC</v>
      </c>
      <c r="D33" s="988"/>
      <c r="E33" s="1124"/>
      <c r="F33" s="1244"/>
      <c r="G33" s="1173">
        <v>1432.8999999999996</v>
      </c>
      <c r="H33" s="987"/>
      <c r="I33" s="1173">
        <v>9.27</v>
      </c>
      <c r="J33" s="1173"/>
      <c r="K33" s="1173"/>
      <c r="L33" s="1173">
        <v>1709.16</v>
      </c>
      <c r="M33" s="1173"/>
      <c r="N33" s="1173">
        <v>2050.9899999999998</v>
      </c>
      <c r="O33" s="1174">
        <v>8526116</v>
      </c>
    </row>
    <row r="34" spans="2:15">
      <c r="B34" s="1033"/>
      <c r="C34" s="986"/>
      <c r="D34" s="985"/>
      <c r="E34" s="1125"/>
      <c r="F34" s="1175"/>
      <c r="G34" s="1175"/>
      <c r="H34" s="1098"/>
      <c r="I34" s="1175"/>
      <c r="J34" s="1175"/>
      <c r="K34" s="1175"/>
      <c r="L34" s="1175"/>
      <c r="M34" s="1175" t="e">
        <f>O13+#REF!+#REF!+#REF!+#REF!+#REF!</f>
        <v>#REF!</v>
      </c>
      <c r="N34" s="1176"/>
      <c r="O34" s="984"/>
    </row>
    <row r="35" spans="2:15">
      <c r="B35" s="1034"/>
      <c r="C35" s="1020"/>
      <c r="D35" s="1021"/>
      <c r="E35" s="1126"/>
      <c r="F35" s="1177"/>
      <c r="G35" s="1177"/>
      <c r="H35" s="1127"/>
      <c r="I35" s="1177"/>
      <c r="J35" s="1177"/>
      <c r="K35" s="1177"/>
      <c r="L35" s="1177"/>
      <c r="M35" s="1177">
        <f>SUM(O13:O13)</f>
        <v>0</v>
      </c>
      <c r="N35" s="1178">
        <v>8.5000000000000006E-2</v>
      </c>
      <c r="O35" s="983" t="e">
        <f>Prix_VHT*N35</f>
        <v>#REF!</v>
      </c>
    </row>
    <row r="36" spans="2:15">
      <c r="B36" s="1034"/>
      <c r="C36" s="1022"/>
      <c r="D36" s="982"/>
      <c r="E36" s="1128"/>
      <c r="F36" s="1179"/>
      <c r="G36" s="1179"/>
      <c r="H36" s="1099"/>
      <c r="I36" s="1179"/>
      <c r="J36" s="1179"/>
      <c r="K36" s="1179"/>
      <c r="L36" s="1179"/>
      <c r="M36" s="1179"/>
      <c r="N36" s="1180"/>
      <c r="O36" s="1071" t="e">
        <f>Prix_VHT+O35</f>
        <v>#REF!</v>
      </c>
    </row>
    <row r="37" spans="2:15">
      <c r="B37" s="1034"/>
      <c r="C37" s="1020"/>
      <c r="D37" s="981"/>
      <c r="E37" s="1129"/>
      <c r="F37" s="1181"/>
      <c r="G37" s="1181"/>
      <c r="H37" s="1100"/>
      <c r="I37" s="1181"/>
      <c r="J37" s="1181"/>
      <c r="K37" s="1181"/>
      <c r="L37" s="1181"/>
      <c r="M37" s="1181"/>
      <c r="N37" s="1182">
        <v>0</v>
      </c>
      <c r="O37" s="1072" t="e">
        <f>#REF!*#REF!</f>
        <v>#REF!</v>
      </c>
    </row>
    <row r="38" spans="2:15" ht="15.75">
      <c r="B38" s="1035"/>
      <c r="C38" s="980" t="e">
        <f>IF(#REF!="Devis","Devis valable 2 mois","")</f>
        <v>#REF!</v>
      </c>
      <c r="D38" s="979"/>
      <c r="E38" s="1130" t="str">
        <f>IF($B$2="DEVIS","Total TTC","NET à PAYER")</f>
        <v>NET à PAYER</v>
      </c>
      <c r="F38" s="1183"/>
      <c r="G38" s="1183"/>
      <c r="H38" s="1101"/>
      <c r="I38" s="1183"/>
      <c r="J38" s="1183"/>
      <c r="K38" s="1183"/>
      <c r="L38" s="1183"/>
      <c r="M38" s="1183"/>
      <c r="N38" s="1184"/>
      <c r="O38" s="1073" t="e">
        <f>#REF!-O37</f>
        <v>#REF!</v>
      </c>
    </row>
    <row r="39" spans="2:15">
      <c r="B39" s="1036"/>
      <c r="C39" s="967"/>
      <c r="D39" s="968"/>
      <c r="E39" s="1120"/>
      <c r="F39" s="1074"/>
      <c r="G39" s="1074"/>
      <c r="H39" s="1095"/>
      <c r="I39" s="1074"/>
      <c r="J39" s="1074"/>
      <c r="K39" s="1074"/>
      <c r="L39" s="1074"/>
      <c r="M39" s="1074"/>
      <c r="N39" s="1074"/>
      <c r="O39" s="1074"/>
    </row>
    <row r="40" spans="2:15">
      <c r="B40" s="1036"/>
      <c r="C40" s="967"/>
      <c r="D40" s="968"/>
      <c r="E40" s="1120"/>
      <c r="F40" s="1074"/>
      <c r="G40" s="1074"/>
      <c r="H40" s="1095"/>
      <c r="I40" s="1074"/>
      <c r="J40" s="1074"/>
      <c r="K40" s="1074"/>
      <c r="L40" s="1074"/>
      <c r="M40" s="1074"/>
      <c r="N40" s="1074"/>
      <c r="O40" s="1074"/>
    </row>
    <row r="41" spans="2:15">
      <c r="B41" s="1036"/>
      <c r="C41" s="978" t="s">
        <v>270</v>
      </c>
      <c r="D41" s="968"/>
      <c r="E41" s="1120"/>
      <c r="F41" s="1074"/>
      <c r="G41" s="1074"/>
      <c r="H41" s="1095"/>
      <c r="I41" s="1074"/>
      <c r="J41" s="1074"/>
      <c r="K41" s="1074"/>
      <c r="L41" s="1074"/>
      <c r="M41" s="1074"/>
      <c r="N41" s="1074"/>
      <c r="O41" s="1074"/>
    </row>
    <row r="42" spans="2:15" ht="15.75">
      <c r="B42" s="1036"/>
      <c r="C42" s="977" t="e">
        <f>[4]!ConvNumberLetter(PVente,1,0)</f>
        <v>#VALUE!</v>
      </c>
      <c r="D42" s="968"/>
      <c r="E42" s="1120"/>
      <c r="F42" s="1074"/>
      <c r="G42" s="1074"/>
      <c r="H42" s="1095"/>
      <c r="I42" s="1074"/>
      <c r="J42" s="1074"/>
      <c r="K42" s="1074"/>
      <c r="L42" s="1074"/>
      <c r="M42" s="1074"/>
      <c r="N42" s="1074"/>
      <c r="O42" s="1074"/>
    </row>
    <row r="43" spans="2:15">
      <c r="B43" s="1036"/>
      <c r="C43" s="967"/>
      <c r="D43" s="968"/>
      <c r="E43" s="1120"/>
      <c r="F43" s="1074"/>
      <c r="G43" s="1074"/>
      <c r="H43" s="1095"/>
      <c r="I43" s="1074"/>
      <c r="J43" s="1074"/>
      <c r="K43" s="1074"/>
      <c r="L43" s="1074"/>
      <c r="M43" s="1074"/>
      <c r="N43" s="1074"/>
      <c r="O43" s="1074"/>
    </row>
    <row r="44" spans="2:15">
      <c r="B44" s="1036"/>
      <c r="C44" s="967"/>
      <c r="D44" s="968"/>
      <c r="E44" s="1120"/>
      <c r="F44" s="1074"/>
      <c r="G44" s="1074"/>
      <c r="H44" s="1095"/>
      <c r="I44" s="1074"/>
      <c r="J44" s="1074"/>
      <c r="K44" s="1074"/>
      <c r="L44" s="1074"/>
      <c r="M44" s="1074"/>
      <c r="N44" s="1074"/>
      <c r="O44" s="1074"/>
    </row>
    <row r="45" spans="2:15">
      <c r="B45" s="1037"/>
      <c r="C45" s="976" t="s">
        <v>993</v>
      </c>
      <c r="D45" s="975"/>
      <c r="E45" s="1131"/>
      <c r="F45" s="1245"/>
      <c r="G45" s="1185"/>
      <c r="H45" s="1102"/>
      <c r="I45" s="1185"/>
      <c r="J45" s="1185"/>
      <c r="K45" s="1185"/>
      <c r="L45" s="1185"/>
      <c r="M45" s="1185"/>
      <c r="N45" s="1075" t="s">
        <v>119</v>
      </c>
      <c r="O45" s="1075" t="s">
        <v>1094</v>
      </c>
    </row>
    <row r="46" spans="2:15">
      <c r="B46" s="1038"/>
      <c r="C46" s="974" t="s">
        <v>994</v>
      </c>
      <c r="D46" s="973"/>
      <c r="E46" s="1132"/>
      <c r="F46" s="1246"/>
      <c r="G46" s="1186"/>
      <c r="H46" s="1103"/>
      <c r="I46" s="1186"/>
      <c r="J46" s="1186"/>
      <c r="K46" s="1186"/>
      <c r="L46" s="1186"/>
      <c r="M46" s="1186"/>
      <c r="N46" s="1187">
        <v>0.2</v>
      </c>
      <c r="O46" s="1076" t="e">
        <f>PVente*$N$34</f>
        <v>#REF!</v>
      </c>
    </row>
    <row r="47" spans="2:15">
      <c r="B47" s="1039"/>
      <c r="C47" s="972" t="s">
        <v>995</v>
      </c>
      <c r="D47" s="971"/>
      <c r="E47" s="1133"/>
      <c r="F47" s="1247"/>
      <c r="G47" s="1188"/>
      <c r="H47" s="1104"/>
      <c r="I47" s="1188"/>
      <c r="J47" s="1188"/>
      <c r="K47" s="1188"/>
      <c r="L47" s="1188"/>
      <c r="M47" s="1188"/>
      <c r="N47" s="1189">
        <v>0.4</v>
      </c>
      <c r="O47" s="1077" t="e">
        <f>PVente*$N$35</f>
        <v>#REF!</v>
      </c>
    </row>
    <row r="48" spans="2:15">
      <c r="B48" s="1039"/>
      <c r="C48" s="972" t="s">
        <v>996</v>
      </c>
      <c r="D48" s="971"/>
      <c r="E48" s="1133"/>
      <c r="F48" s="1247"/>
      <c r="G48" s="1188"/>
      <c r="H48" s="1104"/>
      <c r="I48" s="1188"/>
      <c r="J48" s="1188"/>
      <c r="K48" s="1188"/>
      <c r="L48" s="1188"/>
      <c r="M48" s="1188"/>
      <c r="N48" s="1189">
        <v>0.2</v>
      </c>
      <c r="O48" s="1077" t="e">
        <f>PVente*$N$36</f>
        <v>#REF!</v>
      </c>
    </row>
    <row r="49" spans="2:15">
      <c r="B49" s="1039"/>
      <c r="C49" s="972" t="s">
        <v>997</v>
      </c>
      <c r="D49" s="971"/>
      <c r="E49" s="1133"/>
      <c r="F49" s="1247"/>
      <c r="G49" s="1188"/>
      <c r="H49" s="1104"/>
      <c r="I49" s="1188"/>
      <c r="J49" s="1188"/>
      <c r="K49" s="1188"/>
      <c r="L49" s="1188"/>
      <c r="M49" s="1188"/>
      <c r="N49" s="1189">
        <v>0.15</v>
      </c>
      <c r="O49" s="1077" t="e">
        <f>PVente*$N$37</f>
        <v>#REF!</v>
      </c>
    </row>
    <row r="50" spans="2:15">
      <c r="B50" s="1040"/>
      <c r="C50" s="970" t="s">
        <v>998</v>
      </c>
      <c r="D50" s="969"/>
      <c r="E50" s="1134"/>
      <c r="F50" s="1248"/>
      <c r="G50" s="1190"/>
      <c r="H50" s="1105"/>
      <c r="I50" s="1190"/>
      <c r="J50" s="1190"/>
      <c r="K50" s="1190"/>
      <c r="L50" s="1190"/>
      <c r="M50" s="1190"/>
      <c r="N50" s="1191">
        <v>0.05</v>
      </c>
      <c r="O50" s="1078" t="e">
        <f>PVente*$N$38</f>
        <v>#REF!</v>
      </c>
    </row>
    <row r="51" spans="2:15">
      <c r="B51" s="1036"/>
      <c r="C51" s="967"/>
      <c r="D51" s="968"/>
      <c r="E51" s="1095"/>
      <c r="F51" s="1074"/>
      <c r="G51" s="1074"/>
      <c r="H51" s="1095"/>
      <c r="I51" s="1074"/>
      <c r="J51" s="1074"/>
      <c r="K51" s="1074"/>
      <c r="L51" s="1074"/>
      <c r="M51" s="1074"/>
      <c r="N51" s="1074"/>
      <c r="O51" s="1074"/>
    </row>
    <row r="52" spans="2:15">
      <c r="B52" s="1041"/>
      <c r="C52" s="967"/>
      <c r="D52" s="966"/>
      <c r="E52" s="1135"/>
      <c r="F52" s="1192"/>
      <c r="G52" s="1192"/>
      <c r="H52" s="1106"/>
      <c r="I52" s="1192"/>
      <c r="J52" s="1192"/>
      <c r="K52" s="1192"/>
      <c r="L52" s="1192"/>
      <c r="M52" s="1192"/>
      <c r="N52" s="1192"/>
      <c r="O52" s="1079"/>
    </row>
    <row r="53" spans="2:15" ht="16.5">
      <c r="B53" s="1041"/>
      <c r="C53" s="965" t="s">
        <v>273</v>
      </c>
      <c r="D53" s="964"/>
      <c r="E53" s="1136"/>
      <c r="F53" s="1193"/>
      <c r="G53" s="1193"/>
      <c r="H53" s="1107"/>
      <c r="I53" s="1193"/>
      <c r="J53" s="1193"/>
      <c r="K53" s="1193"/>
      <c r="L53" s="1193"/>
      <c r="M53" s="1193"/>
      <c r="N53" s="1194" t="s">
        <v>269</v>
      </c>
      <c r="O53" s="1080"/>
    </row>
    <row r="54" spans="2:15">
      <c r="B54" s="1042"/>
      <c r="C54" s="961"/>
      <c r="D54" s="960"/>
      <c r="E54" s="1137"/>
      <c r="F54" s="1081"/>
      <c r="G54" s="1081"/>
      <c r="H54" s="1108"/>
      <c r="I54" s="1081"/>
      <c r="J54" s="1081"/>
      <c r="K54" s="1081"/>
      <c r="L54" s="1081"/>
      <c r="M54" s="1081"/>
      <c r="N54" s="1081"/>
      <c r="O54" s="1081"/>
    </row>
    <row r="55" spans="2:15">
      <c r="B55" s="1042"/>
      <c r="C55" s="961"/>
      <c r="D55" s="960"/>
      <c r="E55" s="1138"/>
      <c r="F55" s="1081"/>
      <c r="G55" s="1081"/>
      <c r="H55" s="1108"/>
      <c r="I55" s="1081"/>
      <c r="J55" s="1081"/>
      <c r="K55" s="1081"/>
      <c r="L55" s="1081"/>
      <c r="M55" s="1081"/>
      <c r="N55" s="1081"/>
      <c r="O55" s="1081"/>
    </row>
    <row r="56" spans="2:15">
      <c r="B56" s="1042"/>
      <c r="C56" s="963"/>
      <c r="D56" s="960"/>
      <c r="E56" s="1137"/>
      <c r="F56" s="1081"/>
      <c r="G56" s="1081"/>
      <c r="H56" s="1108"/>
      <c r="I56" s="1081"/>
      <c r="J56" s="1081"/>
      <c r="K56" s="1081"/>
      <c r="L56" s="1081"/>
      <c r="M56" s="1081"/>
      <c r="N56" s="1081"/>
      <c r="O56" s="1081"/>
    </row>
    <row r="57" spans="2:15">
      <c r="B57" s="1043"/>
      <c r="C57" s="961"/>
      <c r="D57" s="960"/>
      <c r="E57" s="1137"/>
      <c r="F57" s="1081"/>
      <c r="G57" s="1081"/>
      <c r="H57" s="1108"/>
      <c r="I57" s="1081"/>
      <c r="J57" s="1081"/>
      <c r="K57" s="1081"/>
      <c r="L57" s="1081"/>
      <c r="M57" s="1081"/>
      <c r="N57" s="1081"/>
      <c r="O57" s="1081"/>
    </row>
    <row r="58" spans="2:15">
      <c r="B58" s="1044"/>
      <c r="C58" s="962"/>
      <c r="D58" s="960"/>
      <c r="E58" s="1137"/>
      <c r="F58" s="1081"/>
      <c r="G58" s="1081"/>
      <c r="H58" s="1108"/>
      <c r="I58" s="1081"/>
      <c r="J58" s="1081"/>
      <c r="K58" s="1081"/>
      <c r="L58" s="1081"/>
      <c r="M58" s="1081"/>
      <c r="N58" s="1081"/>
      <c r="O58" s="1081"/>
    </row>
    <row r="59" spans="2:15">
      <c r="B59" s="1042"/>
      <c r="C59" s="961"/>
      <c r="D59" s="960"/>
      <c r="E59" s="1137"/>
      <c r="F59" s="1081"/>
      <c r="G59" s="1081"/>
      <c r="H59" s="1108"/>
      <c r="I59" s="1081"/>
      <c r="J59" s="1081"/>
      <c r="K59" s="1081"/>
      <c r="L59" s="1081"/>
      <c r="M59" s="1081"/>
      <c r="N59" s="1081"/>
      <c r="O59" s="1081"/>
    </row>
    <row r="60" spans="2:15">
      <c r="B60" s="1042"/>
      <c r="C60" s="961"/>
      <c r="D60" s="960"/>
      <c r="E60" s="1139"/>
      <c r="F60" s="1081"/>
      <c r="G60" s="1081"/>
      <c r="H60" s="1108"/>
      <c r="I60" s="1081"/>
      <c r="J60" s="1081"/>
      <c r="K60" s="1081"/>
      <c r="L60" s="1081"/>
      <c r="M60" s="1081"/>
      <c r="N60" s="1081"/>
      <c r="O60" s="1081"/>
    </row>
    <row r="61" spans="2:15">
      <c r="B61" s="1024" t="s">
        <v>1034</v>
      </c>
      <c r="C61" s="420"/>
      <c r="D61" s="420"/>
      <c r="E61" s="1140"/>
      <c r="F61" s="1227"/>
      <c r="G61" s="1227"/>
      <c r="H61" s="1140"/>
      <c r="I61" s="1227"/>
      <c r="J61" s="1227"/>
      <c r="K61" s="1227"/>
      <c r="L61" s="1195"/>
      <c r="M61" s="1195"/>
      <c r="N61" s="1196"/>
      <c r="O61" s="1197"/>
    </row>
    <row r="62" spans="2:15">
      <c r="B62" s="1024" t="s">
        <v>1033</v>
      </c>
      <c r="C62" s="420"/>
      <c r="D62" s="420"/>
      <c r="E62" s="1140"/>
      <c r="F62" s="1227"/>
      <c r="G62" s="1227"/>
      <c r="H62" s="1140"/>
      <c r="I62" s="1227"/>
      <c r="J62" s="1227"/>
      <c r="K62" s="1227"/>
      <c r="L62" s="1195"/>
      <c r="M62" s="1195"/>
      <c r="N62" s="1196"/>
      <c r="O62" s="1197"/>
    </row>
    <row r="63" spans="2:15">
      <c r="B63" s="1024" t="s">
        <v>1174</v>
      </c>
      <c r="C63" s="420"/>
      <c r="D63" s="420"/>
      <c r="E63" s="1140"/>
      <c r="F63" s="1227"/>
      <c r="G63" s="1227"/>
      <c r="H63" s="1140"/>
      <c r="I63" s="1227"/>
      <c r="J63" s="1227"/>
      <c r="K63" s="1227"/>
      <c r="L63" s="1195"/>
      <c r="M63" s="1195"/>
      <c r="N63" s="1196"/>
      <c r="O63" s="1195"/>
    </row>
    <row r="64" spans="2:15">
      <c r="B64" s="1024" t="s">
        <v>1091</v>
      </c>
      <c r="C64" s="420"/>
      <c r="D64" s="420"/>
      <c r="E64" s="1140"/>
      <c r="F64" s="1227"/>
      <c r="G64" s="1227"/>
      <c r="H64" s="1140"/>
      <c r="I64" s="1227"/>
      <c r="J64" s="1227"/>
      <c r="K64" s="1227"/>
      <c r="L64" s="1196"/>
      <c r="M64" s="1196"/>
      <c r="N64" s="1196"/>
      <c r="O64" s="1196"/>
    </row>
    <row r="65" spans="2:23">
      <c r="B65" s="1024" t="s">
        <v>1090</v>
      </c>
      <c r="C65" s="420"/>
      <c r="D65" s="420"/>
      <c r="E65" s="1140"/>
      <c r="F65" s="1227"/>
      <c r="G65" s="1227"/>
      <c r="H65" s="1140"/>
      <c r="I65" s="1227"/>
      <c r="J65" s="1227"/>
      <c r="K65" s="1227"/>
      <c r="L65" s="1196"/>
      <c r="M65" s="1196"/>
      <c r="N65" s="1196"/>
      <c r="O65" s="1196"/>
    </row>
    <row r="66" spans="2:23">
      <c r="B66" s="1045"/>
      <c r="C66" s="422"/>
      <c r="D66" s="422"/>
      <c r="E66" s="1141"/>
      <c r="F66" s="1228"/>
      <c r="G66" s="1228"/>
      <c r="H66" s="1141"/>
      <c r="I66" s="1228"/>
      <c r="J66" s="1228"/>
      <c r="K66" s="1228"/>
      <c r="L66" s="1196"/>
      <c r="M66" s="1196"/>
      <c r="N66" s="1196"/>
      <c r="O66" s="1196"/>
    </row>
    <row r="67" spans="2:23">
      <c r="B67" s="1294" t="s">
        <v>1152</v>
      </c>
      <c r="C67" s="1295"/>
      <c r="D67" s="1295"/>
      <c r="E67" s="1295"/>
      <c r="F67" s="1295"/>
      <c r="G67" s="1295"/>
      <c r="H67" s="1295"/>
      <c r="I67" s="1295"/>
      <c r="J67" s="1295"/>
      <c r="K67" s="1295"/>
      <c r="L67" s="1295"/>
      <c r="M67" s="1295"/>
      <c r="N67" s="1295"/>
      <c r="O67" s="1296"/>
    </row>
    <row r="68" spans="2:23">
      <c r="B68" s="1046"/>
      <c r="C68" s="423"/>
      <c r="D68" s="423"/>
      <c r="E68" s="1142"/>
      <c r="F68" s="1089"/>
      <c r="G68" s="1089"/>
      <c r="H68" s="1142"/>
      <c r="I68" s="1089"/>
      <c r="J68" s="1089"/>
      <c r="K68" s="1089"/>
      <c r="L68" s="1198"/>
      <c r="M68" s="1198"/>
      <c r="N68" s="1198"/>
      <c r="O68" s="1198"/>
    </row>
    <row r="69" spans="2:23">
      <c r="B69" s="1047"/>
      <c r="C69" s="425" t="s">
        <v>1153</v>
      </c>
      <c r="D69" s="425"/>
      <c r="E69" s="1143"/>
      <c r="F69" s="1229"/>
      <c r="G69" s="1229"/>
      <c r="H69" s="1143"/>
      <c r="I69" s="1229"/>
      <c r="J69" s="1229"/>
      <c r="K69" s="1229"/>
      <c r="L69" s="1199"/>
      <c r="M69" s="1199"/>
      <c r="N69" s="1199"/>
      <c r="O69" s="1200"/>
    </row>
    <row r="70" spans="2:23">
      <c r="B70" s="1048"/>
      <c r="C70" s="392"/>
      <c r="D70" s="392"/>
      <c r="E70" s="1144"/>
      <c r="F70" s="1230"/>
      <c r="G70" s="1230"/>
      <c r="H70" s="1144"/>
      <c r="I70" s="1230"/>
      <c r="J70" s="1230"/>
      <c r="K70" s="1230"/>
      <c r="L70" s="1196"/>
      <c r="M70" s="1196"/>
      <c r="N70" s="1196"/>
      <c r="O70" s="1196"/>
    </row>
    <row r="71" spans="2:23">
      <c r="B71" s="1049"/>
      <c r="C71" s="20" t="s">
        <v>987</v>
      </c>
      <c r="D71" s="710"/>
      <c r="E71" s="1111"/>
      <c r="F71" s="1201"/>
      <c r="G71" s="1201"/>
      <c r="H71" s="1111"/>
      <c r="I71" s="1201"/>
      <c r="J71" s="1201"/>
      <c r="K71" s="1201"/>
      <c r="L71" s="1201"/>
      <c r="M71" s="1201"/>
      <c r="N71" s="1202"/>
      <c r="O71" s="1083"/>
    </row>
    <row r="72" spans="2:23">
      <c r="B72" s="1050"/>
      <c r="C72" s="435" t="s">
        <v>1082</v>
      </c>
      <c r="D72" s="711"/>
      <c r="E72" s="1145"/>
      <c r="F72" s="1231"/>
      <c r="G72" s="1231"/>
      <c r="H72" s="1145"/>
      <c r="I72" s="1231"/>
      <c r="J72" s="1231"/>
      <c r="K72" s="1231"/>
      <c r="L72" s="1203"/>
      <c r="M72" s="1203"/>
      <c r="N72" s="1204"/>
      <c r="O72" s="1084"/>
    </row>
    <row r="73" spans="2:23">
      <c r="B73" s="1050"/>
      <c r="C73" s="439" t="s">
        <v>151</v>
      </c>
      <c r="D73" s="712"/>
      <c r="E73" s="1112"/>
      <c r="F73" s="1203"/>
      <c r="G73" s="1203"/>
      <c r="H73" s="1112"/>
      <c r="I73" s="1203"/>
      <c r="J73" s="1203"/>
      <c r="K73" s="1203"/>
      <c r="L73" s="1203"/>
      <c r="M73" s="1203"/>
      <c r="N73" s="1204"/>
      <c r="O73" s="1084"/>
    </row>
    <row r="74" spans="2:23" s="995" customFormat="1">
      <c r="B74" s="1050"/>
      <c r="C74" s="439" t="s">
        <v>989</v>
      </c>
      <c r="D74" s="712"/>
      <c r="E74" s="1112"/>
      <c r="F74" s="1203"/>
      <c r="G74" s="1203"/>
      <c r="H74" s="1112"/>
      <c r="I74" s="1203"/>
      <c r="J74" s="1203"/>
      <c r="K74" s="1203"/>
      <c r="L74" s="1203"/>
      <c r="M74" s="1203"/>
      <c r="N74" s="1204"/>
      <c r="O74" s="1084"/>
      <c r="P74"/>
      <c r="Q74"/>
      <c r="R74"/>
      <c r="S74"/>
      <c r="T74"/>
      <c r="U74"/>
      <c r="V74"/>
      <c r="W74"/>
    </row>
    <row r="75" spans="2:23" s="995" customFormat="1">
      <c r="B75" s="1050"/>
      <c r="C75" s="439" t="s">
        <v>988</v>
      </c>
      <c r="D75" s="712"/>
      <c r="E75" s="1112"/>
      <c r="F75" s="1203"/>
      <c r="G75" s="1203"/>
      <c r="H75" s="1112"/>
      <c r="I75" s="1203"/>
      <c r="J75" s="1203"/>
      <c r="K75" s="1203"/>
      <c r="L75" s="1203"/>
      <c r="M75" s="1203"/>
      <c r="N75" s="1204"/>
      <c r="O75" s="1084"/>
      <c r="P75"/>
      <c r="Q75"/>
      <c r="R75"/>
      <c r="S75"/>
      <c r="T75"/>
      <c r="U75"/>
      <c r="V75"/>
      <c r="W75"/>
    </row>
    <row r="76" spans="2:23" s="995" customFormat="1">
      <c r="B76" s="1050"/>
      <c r="C76" s="439" t="s">
        <v>2</v>
      </c>
      <c r="D76" s="712"/>
      <c r="E76" s="1112"/>
      <c r="F76" s="1203"/>
      <c r="G76" s="1203"/>
      <c r="H76" s="1112"/>
      <c r="I76" s="1203"/>
      <c r="J76" s="1203"/>
      <c r="K76" s="1203"/>
      <c r="L76" s="1203"/>
      <c r="M76" s="1203"/>
      <c r="N76" s="1204"/>
      <c r="O76" s="1084"/>
      <c r="P76"/>
      <c r="Q76"/>
      <c r="R76"/>
      <c r="S76"/>
      <c r="T76"/>
      <c r="U76"/>
      <c r="V76"/>
      <c r="W76"/>
    </row>
    <row r="77" spans="2:23" s="995" customFormat="1">
      <c r="B77" s="1050"/>
      <c r="C77" s="439" t="s">
        <v>990</v>
      </c>
      <c r="D77" s="712"/>
      <c r="E77" s="1112"/>
      <c r="F77" s="1203"/>
      <c r="G77" s="1203"/>
      <c r="H77" s="1112"/>
      <c r="I77" s="1203"/>
      <c r="J77" s="1203"/>
      <c r="K77" s="1203"/>
      <c r="L77" s="1203"/>
      <c r="M77" s="1203"/>
      <c r="N77" s="1204"/>
      <c r="O77" s="1084"/>
      <c r="P77"/>
      <c r="Q77"/>
      <c r="R77"/>
      <c r="S77"/>
      <c r="T77"/>
      <c r="U77"/>
      <c r="V77"/>
      <c r="W77"/>
    </row>
    <row r="78" spans="2:23" s="995" customFormat="1">
      <c r="B78" s="1050"/>
      <c r="C78" s="439" t="s">
        <v>1154</v>
      </c>
      <c r="D78" s="712"/>
      <c r="E78" s="1112"/>
      <c r="F78" s="1203"/>
      <c r="G78" s="1203"/>
      <c r="H78" s="1112"/>
      <c r="I78" s="1203"/>
      <c r="J78" s="1203"/>
      <c r="K78" s="1203"/>
      <c r="L78" s="1203"/>
      <c r="M78" s="1203"/>
      <c r="N78" s="1204"/>
      <c r="O78" s="1084"/>
      <c r="P78"/>
      <c r="Q78"/>
      <c r="R78"/>
      <c r="S78"/>
      <c r="T78"/>
      <c r="U78"/>
      <c r="V78"/>
      <c r="W78"/>
    </row>
    <row r="79" spans="2:23" s="995" customFormat="1">
      <c r="B79" s="1050"/>
      <c r="C79" s="439" t="s">
        <v>1126</v>
      </c>
      <c r="D79" s="712"/>
      <c r="E79" s="1112"/>
      <c r="F79" s="1203"/>
      <c r="G79" s="1203"/>
      <c r="H79" s="1112"/>
      <c r="I79" s="1203"/>
      <c r="J79" s="1203"/>
      <c r="K79" s="1203"/>
      <c r="L79" s="1203"/>
      <c r="M79" s="1203"/>
      <c r="N79" s="1204"/>
      <c r="O79" s="1084"/>
      <c r="P79"/>
      <c r="Q79"/>
      <c r="R79"/>
      <c r="S79"/>
      <c r="T79"/>
      <c r="U79"/>
      <c r="V79"/>
      <c r="W79"/>
    </row>
    <row r="80" spans="2:23" s="995" customFormat="1">
      <c r="B80" s="1051"/>
      <c r="C80" s="444"/>
      <c r="D80" s="444"/>
      <c r="E80" s="1146"/>
      <c r="F80" s="1206"/>
      <c r="G80" s="1206"/>
      <c r="H80" s="1146"/>
      <c r="I80" s="1206"/>
      <c r="J80" s="1206"/>
      <c r="K80" s="1206"/>
      <c r="L80" s="1205"/>
      <c r="M80" s="1205"/>
      <c r="N80" s="1205"/>
      <c r="O80" s="1206"/>
      <c r="P80"/>
      <c r="Q80"/>
      <c r="R80"/>
      <c r="S80"/>
      <c r="T80"/>
      <c r="U80"/>
      <c r="V80"/>
      <c r="W80"/>
    </row>
    <row r="81" spans="2:23" s="995" customFormat="1">
      <c r="B81" s="1051"/>
      <c r="C81" s="448" t="s">
        <v>1156</v>
      </c>
      <c r="D81" s="490"/>
      <c r="E81" s="1147"/>
      <c r="F81" s="1232"/>
      <c r="G81" s="1232"/>
      <c r="H81" s="1147"/>
      <c r="I81" s="1232"/>
      <c r="J81" s="1232"/>
      <c r="K81" s="1232"/>
      <c r="L81" s="1207"/>
      <c r="M81" s="1207"/>
      <c r="N81" s="1207"/>
      <c r="O81" s="1085"/>
      <c r="P81"/>
      <c r="Q81"/>
      <c r="R81"/>
      <c r="S81"/>
      <c r="T81"/>
      <c r="U81"/>
      <c r="V81"/>
      <c r="W81"/>
    </row>
    <row r="82" spans="2:23" s="995" customFormat="1">
      <c r="B82" s="1052"/>
      <c r="C82" s="423"/>
      <c r="D82" s="423"/>
      <c r="E82" s="1142"/>
      <c r="F82" s="1089"/>
      <c r="G82" s="1089"/>
      <c r="H82" s="1142"/>
      <c r="I82" s="1089"/>
      <c r="J82" s="1089"/>
      <c r="K82" s="1089"/>
      <c r="L82" s="1198"/>
      <c r="M82" s="1198"/>
      <c r="N82" s="1198"/>
      <c r="O82" s="1089"/>
      <c r="P82"/>
      <c r="Q82"/>
      <c r="R82"/>
      <c r="S82"/>
      <c r="T82"/>
      <c r="U82"/>
      <c r="V82"/>
      <c r="W82"/>
    </row>
    <row r="83" spans="2:23" s="995" customFormat="1">
      <c r="B83" s="1053"/>
      <c r="C83" s="456" t="s">
        <v>1157</v>
      </c>
      <c r="D83" s="713"/>
      <c r="E83" s="1148"/>
      <c r="F83" s="1233"/>
      <c r="G83" s="1233"/>
      <c r="H83" s="1148"/>
      <c r="I83" s="1233"/>
      <c r="J83" s="1233"/>
      <c r="K83" s="1233"/>
      <c r="L83" s="1208"/>
      <c r="M83" s="1209"/>
      <c r="N83" s="1210" t="str">
        <f>IF($A$115=0,"Non Compris","")</f>
        <v>Non Compris</v>
      </c>
      <c r="O83" s="459" t="e">
        <f>IF(#REF!=0,0,#REF!*1.085)</f>
        <v>#REF!</v>
      </c>
      <c r="P83"/>
      <c r="Q83"/>
      <c r="R83"/>
      <c r="S83"/>
      <c r="T83"/>
      <c r="U83"/>
      <c r="V83"/>
      <c r="W83"/>
    </row>
    <row r="84" spans="2:23" s="995" customFormat="1">
      <c r="B84" s="1052"/>
      <c r="C84" s="460"/>
      <c r="D84" s="460"/>
      <c r="E84" s="1149"/>
      <c r="F84" s="1234"/>
      <c r="G84" s="1234"/>
      <c r="H84" s="1149"/>
      <c r="I84" s="1234"/>
      <c r="J84" s="1234"/>
      <c r="K84" s="1234"/>
      <c r="L84" s="1196"/>
      <c r="M84" s="1196"/>
      <c r="N84" s="1196"/>
      <c r="O84" s="1196"/>
      <c r="P84"/>
      <c r="Q84"/>
      <c r="R84"/>
      <c r="S84"/>
      <c r="T84"/>
      <c r="U84"/>
      <c r="V84"/>
      <c r="W84"/>
    </row>
    <row r="85" spans="2:23" s="995" customFormat="1">
      <c r="B85" s="1051"/>
      <c r="C85" s="462" t="s">
        <v>1158</v>
      </c>
      <c r="D85" s="714"/>
      <c r="E85" s="1150"/>
      <c r="F85" s="1235"/>
      <c r="G85" s="1235"/>
      <c r="H85" s="1150"/>
      <c r="I85" s="1235"/>
      <c r="J85" s="1235"/>
      <c r="K85" s="1235"/>
      <c r="L85" s="1211"/>
      <c r="M85" s="1211"/>
      <c r="N85" s="1212" t="e">
        <f>IF(#REF!=""," (Avec Menuiseries)","(Sans Menuiseries)")</f>
        <v>#REF!</v>
      </c>
      <c r="O85" s="466" t="e">
        <f>(O81+O83)</f>
        <v>#REF!</v>
      </c>
      <c r="P85"/>
      <c r="Q85"/>
      <c r="R85"/>
      <c r="S85"/>
      <c r="T85"/>
      <c r="U85"/>
      <c r="V85"/>
      <c r="W85"/>
    </row>
    <row r="86" spans="2:23" s="995" customFormat="1">
      <c r="B86" s="1054"/>
      <c r="C86" s="444"/>
      <c r="D86" s="444"/>
      <c r="E86" s="1146"/>
      <c r="F86" s="1206"/>
      <c r="G86" s="1206"/>
      <c r="H86" s="1146"/>
      <c r="I86" s="1206"/>
      <c r="J86" s="1206"/>
      <c r="K86" s="1206"/>
      <c r="L86" s="1205"/>
      <c r="M86" s="1205"/>
      <c r="N86" s="1205"/>
      <c r="O86" s="1206"/>
      <c r="P86"/>
      <c r="Q86"/>
      <c r="R86"/>
      <c r="S86"/>
      <c r="T86"/>
      <c r="U86"/>
      <c r="V86"/>
      <c r="W86"/>
    </row>
    <row r="87" spans="2:23" s="995" customFormat="1">
      <c r="B87" s="1055"/>
      <c r="C87" s="470" t="s">
        <v>1159</v>
      </c>
      <c r="D87" s="470"/>
      <c r="E87" s="1151"/>
      <c r="F87" s="1236"/>
      <c r="G87" s="1236"/>
      <c r="H87" s="1151"/>
      <c r="I87" s="1236"/>
      <c r="J87" s="1236"/>
      <c r="K87" s="1236"/>
      <c r="L87" s="1213"/>
      <c r="M87" s="1213"/>
      <c r="N87" s="1213"/>
      <c r="O87" s="1214"/>
      <c r="P87"/>
      <c r="Q87"/>
      <c r="R87"/>
      <c r="S87"/>
      <c r="T87"/>
      <c r="U87"/>
      <c r="V87"/>
      <c r="W87"/>
    </row>
    <row r="88" spans="2:23" s="995" customFormat="1">
      <c r="B88" s="1056"/>
      <c r="C88" s="476" t="s">
        <v>1030</v>
      </c>
      <c r="D88" s="715"/>
      <c r="E88" s="1113"/>
      <c r="F88" s="1215"/>
      <c r="G88" s="1215"/>
      <c r="H88" s="1113"/>
      <c r="I88" s="1215"/>
      <c r="J88" s="1215"/>
      <c r="K88" s="1215"/>
      <c r="L88" s="1215"/>
      <c r="M88" s="1215"/>
      <c r="N88" s="1216"/>
      <c r="O88" s="1086"/>
      <c r="P88"/>
      <c r="Q88"/>
      <c r="R88"/>
      <c r="S88"/>
      <c r="T88"/>
      <c r="U88"/>
      <c r="V88"/>
      <c r="W88"/>
    </row>
    <row r="89" spans="2:23" s="995" customFormat="1">
      <c r="B89" s="1050"/>
      <c r="C89" s="439" t="s">
        <v>992</v>
      </c>
      <c r="D89" s="712"/>
      <c r="E89" s="1112"/>
      <c r="F89" s="1203"/>
      <c r="G89" s="1203"/>
      <c r="H89" s="1112"/>
      <c r="I89" s="1203"/>
      <c r="J89" s="1203"/>
      <c r="K89" s="1203"/>
      <c r="L89" s="1203"/>
      <c r="M89" s="1203"/>
      <c r="N89" s="1204"/>
      <c r="O89" s="1084"/>
      <c r="P89"/>
      <c r="Q89"/>
      <c r="R89"/>
      <c r="S89"/>
      <c r="T89"/>
      <c r="U89"/>
      <c r="V89"/>
      <c r="W89"/>
    </row>
    <row r="90" spans="2:23" s="995" customFormat="1">
      <c r="B90" s="1050"/>
      <c r="C90" s="439" t="s">
        <v>1160</v>
      </c>
      <c r="D90" s="712"/>
      <c r="E90" s="1112"/>
      <c r="F90" s="1203"/>
      <c r="G90" s="1203"/>
      <c r="H90" s="1112"/>
      <c r="I90" s="1203"/>
      <c r="J90" s="1203"/>
      <c r="K90" s="1203"/>
      <c r="L90" s="1203"/>
      <c r="M90" s="1203"/>
      <c r="N90" s="1204"/>
      <c r="O90" s="1084"/>
      <c r="P90"/>
      <c r="Q90"/>
      <c r="R90"/>
      <c r="S90"/>
      <c r="T90"/>
      <c r="U90"/>
      <c r="V90"/>
      <c r="W90"/>
    </row>
    <row r="91" spans="2:23" s="995" customFormat="1">
      <c r="B91" s="1057"/>
      <c r="C91" s="481" t="s">
        <v>1161</v>
      </c>
      <c r="D91" s="716"/>
      <c r="E91" s="1114"/>
      <c r="F91" s="1217"/>
      <c r="G91" s="1217"/>
      <c r="H91" s="1114"/>
      <c r="I91" s="1217"/>
      <c r="J91" s="1217"/>
      <c r="K91" s="1217"/>
      <c r="L91" s="1217"/>
      <c r="M91" s="1217"/>
      <c r="N91" s="1218"/>
      <c r="O91" s="1087"/>
      <c r="P91"/>
      <c r="Q91"/>
      <c r="R91"/>
      <c r="S91"/>
      <c r="T91"/>
      <c r="U91"/>
      <c r="V91"/>
      <c r="W91"/>
    </row>
    <row r="92" spans="2:23" s="995" customFormat="1">
      <c r="B92" s="1050"/>
      <c r="C92" s="439" t="s">
        <v>1122</v>
      </c>
      <c r="D92" s="712"/>
      <c r="E92" s="1112"/>
      <c r="F92" s="1203"/>
      <c r="G92" s="1203"/>
      <c r="H92" s="1112"/>
      <c r="I92" s="1203"/>
      <c r="J92" s="1203"/>
      <c r="K92" s="1203"/>
      <c r="L92" s="1203"/>
      <c r="M92" s="1203"/>
      <c r="N92" s="1204"/>
      <c r="O92" s="1084"/>
      <c r="P92"/>
      <c r="Q92"/>
      <c r="R92"/>
      <c r="S92"/>
      <c r="T92"/>
      <c r="U92"/>
      <c r="V92"/>
      <c r="W92"/>
    </row>
    <row r="93" spans="2:23" s="995" customFormat="1">
      <c r="B93" s="1058"/>
      <c r="C93" s="486" t="s">
        <v>1162</v>
      </c>
      <c r="D93" s="717"/>
      <c r="E93" s="1115"/>
      <c r="F93" s="1219"/>
      <c r="G93" s="1219"/>
      <c r="H93" s="1115"/>
      <c r="I93" s="1219"/>
      <c r="J93" s="1219"/>
      <c r="K93" s="1219"/>
      <c r="L93" s="1219"/>
      <c r="M93" s="1219"/>
      <c r="N93" s="1220" t="str">
        <f>IF($N$103=0,"","(y compris fosse séptique)")</f>
        <v/>
      </c>
      <c r="O93" s="1088">
        <f>SUM(O33:O34)*1.085</f>
        <v>9250835.8599999994</v>
      </c>
      <c r="P93"/>
      <c r="Q93"/>
      <c r="R93"/>
      <c r="S93"/>
      <c r="T93"/>
      <c r="U93"/>
      <c r="V93"/>
      <c r="W93"/>
    </row>
    <row r="94" spans="2:23" s="995" customFormat="1">
      <c r="B94" s="1051"/>
      <c r="C94" s="490" t="s">
        <v>1163</v>
      </c>
      <c r="D94" s="490"/>
      <c r="E94" s="1147"/>
      <c r="F94" s="1232"/>
      <c r="G94" s="1232"/>
      <c r="H94" s="1147"/>
      <c r="I94" s="1232"/>
      <c r="J94" s="1232"/>
      <c r="K94" s="1232"/>
      <c r="L94" s="1207"/>
      <c r="M94" s="1207"/>
      <c r="N94" s="1207"/>
      <c r="O94" s="1085">
        <f>SUM(O88:O93)</f>
        <v>9250835.8599999994</v>
      </c>
      <c r="P94"/>
      <c r="Q94"/>
      <c r="R94"/>
      <c r="S94"/>
      <c r="T94"/>
      <c r="U94"/>
      <c r="V94"/>
      <c r="W94"/>
    </row>
    <row r="95" spans="2:23" s="995" customFormat="1">
      <c r="B95" s="1052"/>
      <c r="C95" s="423"/>
      <c r="D95" s="423"/>
      <c r="E95" s="1142"/>
      <c r="F95" s="1089"/>
      <c r="G95" s="1089"/>
      <c r="H95" s="1142"/>
      <c r="I95" s="1089"/>
      <c r="J95" s="1089"/>
      <c r="K95" s="1089"/>
      <c r="L95" s="1198"/>
      <c r="M95" s="1198"/>
      <c r="N95" s="1198"/>
      <c r="O95" s="1089"/>
      <c r="P95"/>
      <c r="Q95"/>
      <c r="R95"/>
      <c r="S95"/>
      <c r="T95"/>
      <c r="U95"/>
      <c r="V95"/>
      <c r="W95"/>
    </row>
    <row r="96" spans="2:23" s="995" customFormat="1">
      <c r="B96" s="1051"/>
      <c r="C96" s="492" t="s">
        <v>1164</v>
      </c>
      <c r="D96" s="492"/>
      <c r="E96" s="1152"/>
      <c r="F96" s="1237"/>
      <c r="G96" s="1237"/>
      <c r="H96" s="1152"/>
      <c r="I96" s="1237"/>
      <c r="J96" s="1237"/>
      <c r="K96" s="1237"/>
      <c r="L96" s="1221"/>
      <c r="M96" s="1221"/>
      <c r="N96" s="1221"/>
      <c r="O96" s="466" t="e">
        <f>IF(O94=0,"Sans Compléments",O81+O83+O94)</f>
        <v>#REF!</v>
      </c>
      <c r="P96"/>
      <c r="Q96"/>
      <c r="R96"/>
      <c r="S96"/>
      <c r="T96"/>
      <c r="U96"/>
      <c r="V96"/>
      <c r="W96"/>
    </row>
    <row r="97" spans="2:23" s="995" customFormat="1">
      <c r="B97" s="1052"/>
      <c r="C97" s="423"/>
      <c r="D97" s="423"/>
      <c r="E97" s="1142"/>
      <c r="F97" s="1089"/>
      <c r="G97" s="1089"/>
      <c r="H97" s="1142"/>
      <c r="I97" s="1089"/>
      <c r="J97" s="1089"/>
      <c r="K97" s="1089"/>
      <c r="L97" s="1198"/>
      <c r="M97" s="1198"/>
      <c r="N97" s="1198"/>
      <c r="O97" s="1089"/>
      <c r="P97"/>
      <c r="Q97"/>
      <c r="R97"/>
      <c r="S97"/>
      <c r="T97"/>
      <c r="U97"/>
      <c r="V97"/>
      <c r="W97"/>
    </row>
    <row r="98" spans="2:23" s="995" customFormat="1">
      <c r="B98" s="1059"/>
      <c r="C98" s="718" t="s">
        <v>1165</v>
      </c>
      <c r="D98" s="718"/>
      <c r="E98" s="1153"/>
      <c r="F98" s="959"/>
      <c r="G98" s="959"/>
      <c r="H98" s="1153"/>
      <c r="I98" s="959"/>
      <c r="J98" s="959"/>
      <c r="K98" s="959"/>
      <c r="L98" s="1222"/>
      <c r="M98" s="1222"/>
      <c r="N98" s="1222"/>
      <c r="O98" s="959" t="str">
        <f>IF(O99=0,"Aucun","")</f>
        <v>Aucun</v>
      </c>
      <c r="P98"/>
      <c r="Q98"/>
      <c r="R98"/>
      <c r="S98"/>
      <c r="T98"/>
      <c r="U98"/>
      <c r="V98"/>
      <c r="W98"/>
    </row>
    <row r="99" spans="2:23" s="995" customFormat="1">
      <c r="B99" s="1052"/>
      <c r="C99" s="502"/>
      <c r="D99" s="502"/>
      <c r="E99" s="1154"/>
      <c r="F99" s="1238"/>
      <c r="G99" s="1238"/>
      <c r="H99" s="1154"/>
      <c r="I99" s="1238"/>
      <c r="J99" s="1238"/>
      <c r="K99" s="1238"/>
      <c r="L99" s="1209"/>
      <c r="M99" s="1209"/>
      <c r="N99" s="1209"/>
      <c r="O99" s="1090"/>
      <c r="P99"/>
      <c r="Q99"/>
      <c r="R99"/>
      <c r="S99"/>
      <c r="T99"/>
      <c r="U99"/>
      <c r="V99"/>
      <c r="W99"/>
    </row>
    <row r="100" spans="2:23" s="995" customFormat="1">
      <c r="B100" s="1060"/>
      <c r="C100" s="508"/>
      <c r="D100" s="508"/>
      <c r="E100" s="1155"/>
      <c r="F100" s="1239"/>
      <c r="G100" s="1239"/>
      <c r="H100" s="1155"/>
      <c r="I100" s="1239"/>
      <c r="J100" s="1239"/>
      <c r="K100" s="1239"/>
      <c r="L100" s="1223"/>
      <c r="M100" s="1223"/>
      <c r="N100" s="1223"/>
      <c r="O100" s="1091"/>
      <c r="P100"/>
      <c r="Q100"/>
      <c r="R100"/>
      <c r="S100"/>
      <c r="T100"/>
      <c r="U100"/>
      <c r="V100"/>
      <c r="W100"/>
    </row>
    <row r="101" spans="2:23" s="995" customFormat="1">
      <c r="B101" s="1051"/>
      <c r="C101" s="492" t="s">
        <v>1166</v>
      </c>
      <c r="D101" s="492"/>
      <c r="E101" s="1152"/>
      <c r="F101" s="1237"/>
      <c r="G101" s="1237"/>
      <c r="H101" s="1152"/>
      <c r="I101" s="1237"/>
      <c r="J101" s="1237"/>
      <c r="K101" s="1237"/>
      <c r="L101" s="1221"/>
      <c r="M101" s="1221"/>
      <c r="N101" s="1221"/>
      <c r="O101" s="466" t="e">
        <f>O81+O83+O94+O99</f>
        <v>#REF!</v>
      </c>
      <c r="P101"/>
      <c r="Q101"/>
      <c r="R101"/>
      <c r="S101"/>
      <c r="T101"/>
      <c r="U101"/>
      <c r="V101"/>
      <c r="W101"/>
    </row>
    <row r="102" spans="2:23" s="995" customFormat="1">
      <c r="B102" s="1048"/>
      <c r="C102" s="29" t="str">
        <f>C41</f>
        <v>Arrêté le présent devis à la somme de :</v>
      </c>
      <c r="D102" s="29"/>
      <c r="E102" s="1156"/>
      <c r="F102" s="1240"/>
      <c r="G102" s="1240"/>
      <c r="H102" s="1156"/>
      <c r="I102" s="1240"/>
      <c r="J102" s="1240"/>
      <c r="K102" s="1240"/>
      <c r="L102" s="1224"/>
      <c r="M102" s="1224"/>
      <c r="N102" s="1224"/>
      <c r="O102" s="1224"/>
      <c r="P102"/>
      <c r="Q102"/>
      <c r="R102"/>
      <c r="S102"/>
      <c r="T102"/>
      <c r="U102"/>
      <c r="V102"/>
      <c r="W102"/>
    </row>
    <row r="103" spans="2:23" s="995" customFormat="1">
      <c r="B103" s="1048"/>
      <c r="C103" s="18"/>
      <c r="D103" s="18"/>
      <c r="E103" s="1109"/>
      <c r="F103" s="1196"/>
      <c r="G103" s="1196"/>
      <c r="H103" s="1109"/>
      <c r="I103" s="1196"/>
      <c r="J103" s="1196"/>
      <c r="K103" s="1196"/>
      <c r="L103" s="1196"/>
      <c r="M103" s="1196"/>
      <c r="N103" s="1196"/>
      <c r="O103" s="1196"/>
      <c r="P103"/>
      <c r="Q103"/>
      <c r="R103"/>
      <c r="S103"/>
      <c r="T103"/>
      <c r="U103"/>
      <c r="V103"/>
      <c r="W103"/>
    </row>
    <row r="104" spans="2:23" s="995" customFormat="1" ht="15.75">
      <c r="B104" s="1061"/>
      <c r="C104" s="627" t="e">
        <f>[4]!ConvNumberLetter(O101,1,0)</f>
        <v>#VALUE!</v>
      </c>
      <c r="D104" s="627"/>
      <c r="E104" s="1157"/>
      <c r="F104" s="1241"/>
      <c r="G104" s="1241"/>
      <c r="H104" s="1157"/>
      <c r="I104" s="1241"/>
      <c r="J104" s="1241"/>
      <c r="K104" s="1241"/>
      <c r="L104" s="1195"/>
      <c r="M104" s="1195"/>
      <c r="N104" s="1195"/>
      <c r="O104" s="1195"/>
      <c r="P104"/>
      <c r="Q104"/>
      <c r="R104"/>
      <c r="S104"/>
      <c r="T104"/>
      <c r="U104"/>
      <c r="V104"/>
      <c r="W104"/>
    </row>
    <row r="105" spans="2:23" s="995" customFormat="1">
      <c r="B105" s="1061"/>
      <c r="C105" s="19" t="str">
        <f>C53</f>
        <v xml:space="preserve">Signature client           </v>
      </c>
      <c r="D105" s="19"/>
      <c r="E105" s="1082"/>
      <c r="F105" s="1195"/>
      <c r="G105" s="1195"/>
      <c r="H105" s="1082"/>
      <c r="I105" s="1195"/>
      <c r="J105" s="1195"/>
      <c r="K105" s="1195"/>
      <c r="L105" s="1195"/>
      <c r="M105" s="1195"/>
      <c r="N105" s="1195"/>
      <c r="O105" s="1195"/>
      <c r="P105"/>
      <c r="Q105"/>
      <c r="R105"/>
      <c r="S105"/>
      <c r="T105"/>
      <c r="U105"/>
      <c r="V105"/>
      <c r="W105"/>
    </row>
    <row r="106" spans="2:23" s="995" customFormat="1">
      <c r="B106" s="1061"/>
      <c r="C106" s="519"/>
      <c r="D106" s="519"/>
      <c r="E106" s="596"/>
      <c r="F106" s="1225"/>
      <c r="G106" s="1225"/>
      <c r="H106" s="596"/>
      <c r="I106" s="1225"/>
      <c r="J106" s="1225"/>
      <c r="K106" s="1225"/>
      <c r="L106" s="1195"/>
      <c r="M106" s="1195"/>
      <c r="N106" s="1195"/>
      <c r="O106" s="1195"/>
      <c r="P106"/>
      <c r="Q106"/>
      <c r="R106"/>
      <c r="S106"/>
      <c r="T106"/>
      <c r="U106"/>
      <c r="V106"/>
      <c r="W106"/>
    </row>
    <row r="107" spans="2:23" s="995" customFormat="1">
      <c r="B107" s="1061"/>
      <c r="C107" s="19"/>
      <c r="D107" s="19"/>
      <c r="E107" s="1082"/>
      <c r="F107" s="1195"/>
      <c r="G107" s="1195"/>
      <c r="H107" s="1082"/>
      <c r="I107" s="1195"/>
      <c r="J107" s="1195"/>
      <c r="K107" s="1195"/>
      <c r="L107" s="1195"/>
      <c r="M107" s="1195"/>
      <c r="N107" s="1225"/>
      <c r="O107" s="1195"/>
      <c r="P107"/>
      <c r="Q107"/>
      <c r="R107"/>
      <c r="S107"/>
      <c r="T107"/>
      <c r="U107"/>
      <c r="V107"/>
      <c r="W107"/>
    </row>
    <row r="108" spans="2:23" s="995" customFormat="1">
      <c r="B108" s="1046"/>
      <c r="C108" s="1015"/>
      <c r="D108" s="1015"/>
      <c r="E108" s="1158"/>
      <c r="F108" s="1092"/>
      <c r="G108" s="1092"/>
      <c r="H108" s="1096"/>
      <c r="I108" s="1092"/>
      <c r="J108" s="1092"/>
      <c r="K108" s="1092"/>
      <c r="L108" s="1092"/>
      <c r="M108" s="1092"/>
      <c r="N108" s="1092"/>
      <c r="O108" s="1092"/>
      <c r="P108"/>
      <c r="Q108"/>
      <c r="R108"/>
      <c r="S108"/>
      <c r="T108"/>
      <c r="U108"/>
      <c r="V108"/>
      <c r="W108"/>
    </row>
    <row r="109" spans="2:23" s="995" customFormat="1">
      <c r="B109" s="1046"/>
      <c r="C109" s="1015"/>
      <c r="D109" s="29"/>
      <c r="E109" s="1156"/>
      <c r="F109" s="1092"/>
      <c r="G109" s="1092"/>
      <c r="H109" s="1096"/>
      <c r="I109" s="1092"/>
      <c r="J109" s="1092"/>
      <c r="K109" s="1092"/>
      <c r="L109" s="1092"/>
      <c r="M109" s="1092"/>
      <c r="N109" s="1092"/>
      <c r="O109" s="1092"/>
      <c r="P109"/>
      <c r="Q109"/>
      <c r="R109"/>
      <c r="S109"/>
      <c r="T109"/>
      <c r="U109"/>
      <c r="V109"/>
      <c r="W109"/>
    </row>
    <row r="110" spans="2:23" s="995" customFormat="1">
      <c r="B110" s="1046"/>
      <c r="C110" s="29"/>
      <c r="D110" s="283"/>
      <c r="E110" s="1110"/>
      <c r="F110" s="1092"/>
      <c r="G110" s="1092"/>
      <c r="H110" s="1096"/>
      <c r="I110" s="1092"/>
      <c r="J110" s="1092"/>
      <c r="K110" s="1092"/>
      <c r="L110" s="1092"/>
      <c r="M110" s="1092"/>
      <c r="N110" s="1092"/>
      <c r="O110" s="1092"/>
      <c r="P110"/>
      <c r="Q110"/>
      <c r="R110"/>
      <c r="S110"/>
      <c r="T110"/>
      <c r="U110"/>
      <c r="V110"/>
      <c r="W110"/>
    </row>
    <row r="111" spans="2:23" s="995" customFormat="1" ht="15.75">
      <c r="B111" s="1046"/>
      <c r="C111" s="283"/>
      <c r="D111" s="1018"/>
      <c r="E111" s="1159"/>
      <c r="F111" s="1092"/>
      <c r="G111" s="1092"/>
      <c r="H111" s="1096"/>
      <c r="I111" s="1092"/>
      <c r="J111" s="1092"/>
      <c r="K111" s="1092"/>
      <c r="L111" s="1092"/>
      <c r="M111" s="1092"/>
      <c r="N111" s="1092"/>
      <c r="O111" s="1092"/>
      <c r="P111"/>
      <c r="Q111"/>
      <c r="R111"/>
      <c r="S111"/>
      <c r="T111"/>
      <c r="U111"/>
      <c r="V111"/>
      <c r="W111"/>
    </row>
    <row r="112" spans="2:23" s="995" customFormat="1" ht="15.75">
      <c r="B112" s="1062"/>
      <c r="C112" s="1018"/>
      <c r="D112" s="1017"/>
      <c r="E112" s="1160"/>
      <c r="F112" s="1092"/>
      <c r="G112" s="1092"/>
      <c r="H112" s="1096"/>
      <c r="I112" s="1092"/>
      <c r="J112" s="1092"/>
      <c r="K112" s="1092"/>
      <c r="L112" s="1092"/>
      <c r="M112" s="1092"/>
      <c r="N112" s="1092"/>
      <c r="O112" s="1092"/>
      <c r="P112"/>
      <c r="Q112"/>
      <c r="R112"/>
      <c r="S112"/>
      <c r="T112"/>
      <c r="U112"/>
      <c r="V112"/>
      <c r="W112"/>
    </row>
    <row r="113" spans="2:23" s="995" customFormat="1">
      <c r="B113" s="1062"/>
      <c r="C113" s="1017"/>
      <c r="D113" s="1019"/>
      <c r="E113" s="1161"/>
      <c r="F113" s="1092"/>
      <c r="G113" s="1092"/>
      <c r="H113" s="1096"/>
      <c r="I113" s="1092"/>
      <c r="J113" s="1092"/>
      <c r="K113" s="1092"/>
      <c r="L113" s="1092"/>
      <c r="M113" s="1092"/>
      <c r="N113" s="1092"/>
      <c r="O113" s="1092"/>
      <c r="P113"/>
      <c r="Q113"/>
      <c r="R113"/>
      <c r="S113"/>
      <c r="T113"/>
      <c r="U113"/>
      <c r="V113"/>
      <c r="W113"/>
    </row>
    <row r="114" spans="2:23" s="995" customFormat="1">
      <c r="B114" s="1062"/>
      <c r="C114" s="1019"/>
      <c r="D114" s="1017"/>
      <c r="E114" s="1160"/>
      <c r="F114" s="1092"/>
      <c r="G114" s="1092"/>
      <c r="H114" s="1096"/>
      <c r="I114" s="1092"/>
      <c r="J114" s="1092"/>
      <c r="K114" s="1092"/>
      <c r="L114" s="1092"/>
      <c r="M114" s="1092"/>
      <c r="N114" s="1092"/>
      <c r="O114" s="1092"/>
      <c r="P114"/>
      <c r="Q114"/>
      <c r="R114"/>
      <c r="S114"/>
      <c r="T114"/>
      <c r="U114"/>
      <c r="V114"/>
      <c r="W114"/>
    </row>
    <row r="115" spans="2:23">
      <c r="B115" s="1062"/>
      <c r="C115" s="1017"/>
      <c r="D115" s="996"/>
      <c r="E115" s="1121"/>
      <c r="F115" s="1092"/>
      <c r="G115" s="1092"/>
      <c r="H115" s="1096"/>
      <c r="I115" s="1092"/>
      <c r="J115" s="1092"/>
      <c r="K115" s="1092"/>
      <c r="L115" s="1092"/>
      <c r="M115" s="1092"/>
      <c r="N115" s="1092"/>
      <c r="O115" s="1092"/>
    </row>
    <row r="116" spans="2:23">
      <c r="B116" s="1063"/>
      <c r="C116" s="1016"/>
      <c r="D116" s="996"/>
      <c r="E116" s="1121"/>
      <c r="F116" s="1092"/>
      <c r="G116" s="1092"/>
      <c r="H116" s="1096"/>
      <c r="I116" s="1092"/>
      <c r="J116" s="1092"/>
      <c r="K116" s="1092"/>
      <c r="L116" s="1092"/>
      <c r="M116" s="1092"/>
      <c r="N116" s="1092"/>
      <c r="O116" s="1092"/>
    </row>
    <row r="117" spans="2:23">
      <c r="B117" s="1063"/>
      <c r="C117" s="1016"/>
      <c r="D117" s="996"/>
      <c r="E117" s="1121"/>
      <c r="F117" s="1092"/>
      <c r="G117" s="1092"/>
      <c r="H117" s="1096"/>
      <c r="I117" s="1092"/>
      <c r="J117" s="1092"/>
      <c r="K117" s="1092"/>
      <c r="L117" s="1092"/>
      <c r="M117" s="1092"/>
      <c r="N117" s="1092"/>
      <c r="O117" s="1092"/>
    </row>
    <row r="118" spans="2:23">
      <c r="B118" s="1063"/>
      <c r="C118" s="1016"/>
      <c r="D118" s="996"/>
      <c r="E118" s="1121"/>
      <c r="F118" s="1092"/>
      <c r="G118" s="1092"/>
      <c r="H118" s="1096"/>
      <c r="I118" s="1092"/>
      <c r="J118" s="1092"/>
      <c r="K118" s="1092"/>
      <c r="L118" s="1092"/>
      <c r="M118" s="1092"/>
      <c r="N118" s="1092"/>
      <c r="O118" s="1092"/>
    </row>
    <row r="119" spans="2:23">
      <c r="B119" s="1063"/>
      <c r="C119" s="1016"/>
      <c r="D119" s="996"/>
      <c r="E119" s="1121"/>
      <c r="F119" s="1092"/>
      <c r="G119" s="1092"/>
      <c r="H119" s="1096"/>
      <c r="I119" s="1092"/>
      <c r="J119" s="1092"/>
      <c r="K119" s="1092"/>
      <c r="L119" s="1092"/>
      <c r="M119" s="1092"/>
      <c r="N119" s="1092"/>
      <c r="O119" s="1092"/>
    </row>
    <row r="120" spans="2:23">
      <c r="B120" s="1063"/>
      <c r="C120" s="1016"/>
      <c r="D120" s="996"/>
      <c r="E120" s="1121"/>
      <c r="F120" s="1092"/>
      <c r="G120" s="1092"/>
      <c r="H120" s="1096"/>
      <c r="I120" s="1092"/>
      <c r="J120" s="1092"/>
      <c r="K120" s="1092"/>
      <c r="L120" s="1092"/>
      <c r="M120" s="1092"/>
      <c r="N120" s="1092"/>
      <c r="O120" s="1092"/>
    </row>
    <row r="121" spans="2:23">
      <c r="B121" s="1063"/>
      <c r="C121" s="1016"/>
      <c r="D121" s="996"/>
      <c r="E121" s="1121"/>
      <c r="F121" s="1092"/>
      <c r="G121" s="1092"/>
      <c r="H121" s="1096"/>
      <c r="I121" s="1092"/>
      <c r="J121" s="1092"/>
      <c r="K121" s="1092"/>
      <c r="L121" s="1092"/>
      <c r="M121" s="1092"/>
      <c r="N121" s="1092"/>
      <c r="O121" s="1092"/>
    </row>
    <row r="122" spans="2:23">
      <c r="B122" s="1063"/>
      <c r="C122" s="1016"/>
      <c r="D122" s="996"/>
      <c r="E122" s="1121"/>
      <c r="F122" s="1092"/>
      <c r="G122" s="1092"/>
      <c r="H122" s="1096"/>
      <c r="I122" s="1092"/>
      <c r="J122" s="1092"/>
      <c r="K122" s="1092"/>
      <c r="L122" s="1092"/>
      <c r="M122" s="1092"/>
      <c r="N122" s="1092"/>
      <c r="O122" s="1092"/>
    </row>
    <row r="123" spans="2:23">
      <c r="B123" s="1063"/>
      <c r="C123" s="1016"/>
      <c r="D123" s="996"/>
      <c r="E123" s="1121"/>
      <c r="F123" s="1092"/>
      <c r="G123" s="1092"/>
      <c r="H123" s="1096"/>
      <c r="I123" s="1092"/>
      <c r="J123" s="1092"/>
      <c r="K123" s="1092"/>
      <c r="L123" s="1092"/>
      <c r="M123" s="1092"/>
      <c r="N123" s="1092"/>
      <c r="O123" s="1092"/>
    </row>
    <row r="124" spans="2:23">
      <c r="B124" s="1063"/>
      <c r="C124" s="1016"/>
      <c r="D124" s="996"/>
      <c r="E124" s="1121"/>
      <c r="F124" s="1092"/>
      <c r="G124" s="1092"/>
      <c r="H124" s="1096"/>
      <c r="I124" s="1092"/>
      <c r="J124" s="1092"/>
      <c r="K124" s="1092"/>
      <c r="L124" s="1092"/>
      <c r="M124" s="1092"/>
      <c r="N124" s="1092"/>
      <c r="O124" s="1092"/>
    </row>
    <row r="125" spans="2:23">
      <c r="B125" s="1063"/>
      <c r="C125" s="1016"/>
      <c r="D125" s="996"/>
      <c r="E125" s="1121"/>
      <c r="F125" s="1092"/>
      <c r="G125" s="1092"/>
      <c r="H125" s="1096"/>
      <c r="I125" s="1092"/>
      <c r="J125" s="1092"/>
      <c r="K125" s="1092"/>
      <c r="L125" s="1092"/>
      <c r="M125" s="1092"/>
      <c r="N125" s="1092"/>
      <c r="O125" s="1092"/>
    </row>
    <row r="126" spans="2:23">
      <c r="B126" s="1063"/>
      <c r="C126" s="1016"/>
      <c r="D126" s="996"/>
      <c r="E126" s="1121"/>
      <c r="F126" s="1092"/>
      <c r="G126" s="1092"/>
      <c r="H126" s="1096"/>
      <c r="I126" s="1092"/>
      <c r="J126" s="1092"/>
      <c r="K126" s="1092"/>
      <c r="L126" s="1092"/>
      <c r="M126" s="1092"/>
      <c r="N126" s="1092"/>
      <c r="O126" s="1092"/>
    </row>
    <row r="127" spans="2:23">
      <c r="B127" s="1063"/>
      <c r="C127" s="1016"/>
      <c r="D127" s="996"/>
      <c r="E127" s="1121"/>
      <c r="F127" s="1092"/>
      <c r="G127" s="1092"/>
      <c r="H127" s="1096"/>
      <c r="I127" s="1092"/>
      <c r="J127" s="1092"/>
      <c r="K127" s="1092"/>
      <c r="L127" s="1092"/>
      <c r="M127" s="1092"/>
      <c r="N127" s="1092"/>
      <c r="O127" s="1092"/>
    </row>
    <row r="128" spans="2:23">
      <c r="B128" s="1063"/>
      <c r="C128" s="1016"/>
      <c r="D128" s="996"/>
      <c r="E128" s="1121"/>
      <c r="F128" s="1092"/>
      <c r="G128" s="1092"/>
      <c r="H128" s="1096"/>
      <c r="I128" s="1092"/>
      <c r="J128" s="1092"/>
      <c r="K128" s="1092"/>
      <c r="L128" s="1092"/>
      <c r="M128" s="1092"/>
      <c r="N128" s="1092"/>
      <c r="O128" s="1092"/>
    </row>
    <row r="129" spans="2:15">
      <c r="B129" s="1063"/>
      <c r="C129" s="1016"/>
      <c r="D129" s="996"/>
      <c r="E129" s="1121"/>
      <c r="F129" s="1092"/>
      <c r="G129" s="1092"/>
      <c r="H129" s="1096"/>
      <c r="I129" s="1092"/>
      <c r="J129" s="1092"/>
      <c r="K129" s="1092"/>
      <c r="L129" s="1092"/>
      <c r="M129" s="1092"/>
      <c r="N129" s="1092"/>
      <c r="O129" s="1092"/>
    </row>
    <row r="130" spans="2:15">
      <c r="B130" s="1063"/>
      <c r="C130" s="1016"/>
      <c r="D130" s="996"/>
      <c r="E130" s="1121"/>
      <c r="F130" s="1092"/>
      <c r="G130" s="1092"/>
      <c r="H130" s="1096"/>
      <c r="I130" s="1092"/>
      <c r="J130" s="1092"/>
      <c r="K130" s="1092"/>
      <c r="L130" s="1092"/>
      <c r="M130" s="1092"/>
      <c r="N130" s="1092"/>
      <c r="O130" s="1092"/>
    </row>
    <row r="131" spans="2:15">
      <c r="B131" s="1063"/>
      <c r="C131" s="1016"/>
      <c r="D131" s="996"/>
      <c r="E131" s="1121"/>
      <c r="F131" s="1092"/>
      <c r="G131" s="1092"/>
      <c r="H131" s="1096"/>
      <c r="I131" s="1092"/>
      <c r="J131" s="1092"/>
      <c r="K131" s="1092"/>
      <c r="L131" s="1092"/>
      <c r="M131" s="1092"/>
      <c r="N131" s="1092"/>
      <c r="O131" s="1092"/>
    </row>
    <row r="132" spans="2:15">
      <c r="B132" s="1063"/>
      <c r="C132" s="1016"/>
      <c r="D132" s="996"/>
      <c r="E132" s="1121"/>
      <c r="F132" s="1092"/>
      <c r="G132" s="1092"/>
      <c r="H132" s="1096"/>
      <c r="I132" s="1092"/>
      <c r="J132" s="1092"/>
      <c r="K132" s="1092"/>
      <c r="L132" s="1092"/>
      <c r="M132" s="1092"/>
      <c r="N132" s="1092"/>
      <c r="O132" s="1092"/>
    </row>
    <row r="133" spans="2:15">
      <c r="B133" s="1063"/>
      <c r="C133" s="1016"/>
      <c r="D133" s="996"/>
      <c r="E133" s="1121"/>
      <c r="F133" s="1092"/>
      <c r="G133" s="1092"/>
      <c r="H133" s="1096"/>
      <c r="I133" s="1092"/>
      <c r="J133" s="1092"/>
      <c r="K133" s="1092"/>
      <c r="L133" s="1092"/>
      <c r="M133" s="1092"/>
      <c r="N133" s="1092"/>
      <c r="O133" s="1092"/>
    </row>
    <row r="134" spans="2:15">
      <c r="B134" s="1063"/>
      <c r="C134" s="1016"/>
      <c r="D134" s="996"/>
      <c r="E134" s="1121"/>
      <c r="F134" s="1092"/>
      <c r="G134" s="1092"/>
      <c r="H134" s="1096"/>
      <c r="I134" s="1092"/>
      <c r="J134" s="1092"/>
      <c r="K134" s="1092"/>
      <c r="L134" s="1092"/>
      <c r="M134" s="1092"/>
      <c r="N134" s="1092"/>
      <c r="O134" s="1092"/>
    </row>
    <row r="135" spans="2:15">
      <c r="B135" s="1063"/>
      <c r="C135" s="1016"/>
      <c r="D135" s="996"/>
      <c r="E135" s="1121"/>
      <c r="F135" s="1092"/>
      <c r="G135" s="1092"/>
      <c r="H135" s="1096"/>
      <c r="I135" s="1092"/>
      <c r="J135" s="1092"/>
      <c r="K135" s="1092"/>
      <c r="L135" s="1092"/>
      <c r="M135" s="1092"/>
      <c r="N135" s="1092"/>
      <c r="O135" s="1092"/>
    </row>
    <row r="136" spans="2:15">
      <c r="B136" s="1063"/>
      <c r="C136" s="1016"/>
      <c r="D136" s="996"/>
      <c r="E136" s="1121"/>
      <c r="F136" s="1092"/>
      <c r="G136" s="1092"/>
      <c r="H136" s="1096"/>
      <c r="I136" s="1092"/>
      <c r="J136" s="1092"/>
      <c r="K136" s="1092"/>
      <c r="L136" s="1092"/>
      <c r="M136" s="1092"/>
      <c r="N136" s="1092"/>
      <c r="O136" s="1092"/>
    </row>
    <row r="137" spans="2:15">
      <c r="B137" s="1063"/>
      <c r="C137" s="1016"/>
      <c r="D137" s="996"/>
      <c r="E137" s="1121"/>
      <c r="F137" s="1092"/>
      <c r="G137" s="1092"/>
      <c r="H137" s="1096"/>
      <c r="I137" s="1092"/>
      <c r="J137" s="1092"/>
      <c r="K137" s="1092"/>
      <c r="L137" s="1092"/>
      <c r="M137" s="1092"/>
      <c r="N137" s="1092"/>
      <c r="O137" s="1092"/>
    </row>
    <row r="138" spans="2:15">
      <c r="B138" s="1063"/>
      <c r="C138" s="1016"/>
      <c r="D138" s="996"/>
      <c r="E138" s="1121"/>
      <c r="F138" s="1092"/>
      <c r="G138" s="1092"/>
      <c r="H138" s="1096"/>
      <c r="I138" s="1092"/>
      <c r="J138" s="1092"/>
      <c r="K138" s="1092"/>
      <c r="L138" s="1092"/>
      <c r="M138" s="1092"/>
      <c r="N138" s="1092"/>
      <c r="O138" s="1092"/>
    </row>
    <row r="139" spans="2:15">
      <c r="B139" s="1063"/>
      <c r="C139" s="1016"/>
      <c r="D139" s="996"/>
      <c r="E139" s="1121"/>
      <c r="F139" s="1092"/>
      <c r="G139" s="1092"/>
      <c r="H139" s="1096"/>
      <c r="I139" s="1092"/>
      <c r="J139" s="1092"/>
      <c r="K139" s="1092"/>
      <c r="L139" s="1092"/>
      <c r="M139" s="1092"/>
      <c r="N139" s="1092"/>
      <c r="O139" s="1092"/>
    </row>
    <row r="140" spans="2:15">
      <c r="B140" s="1063"/>
      <c r="C140" s="1016"/>
      <c r="D140" s="996"/>
      <c r="E140" s="1121"/>
      <c r="F140" s="1092"/>
      <c r="G140" s="1092"/>
      <c r="H140" s="1096"/>
      <c r="I140" s="1092"/>
      <c r="J140" s="1092"/>
      <c r="K140" s="1092"/>
      <c r="L140" s="1092"/>
      <c r="M140" s="1092"/>
      <c r="N140" s="1092"/>
      <c r="O140" s="1092"/>
    </row>
    <row r="141" spans="2:15">
      <c r="B141" s="1063"/>
      <c r="C141" s="1016"/>
      <c r="D141" s="996"/>
      <c r="E141" s="1121"/>
      <c r="F141" s="1092"/>
      <c r="G141" s="1092"/>
      <c r="H141" s="1096"/>
      <c r="I141" s="1092"/>
      <c r="J141" s="1092"/>
      <c r="K141" s="1092"/>
      <c r="L141" s="1092"/>
      <c r="M141" s="1092"/>
      <c r="N141" s="1092"/>
      <c r="O141" s="1092"/>
    </row>
    <row r="142" spans="2:15">
      <c r="B142" s="1063"/>
      <c r="C142" s="1016"/>
      <c r="D142" s="996"/>
      <c r="E142" s="1121"/>
      <c r="F142" s="1092"/>
      <c r="G142" s="1092"/>
      <c r="H142" s="1096"/>
      <c r="I142" s="1092"/>
      <c r="J142" s="1092"/>
      <c r="K142" s="1092"/>
      <c r="L142" s="1092"/>
      <c r="M142" s="1092"/>
      <c r="N142" s="1092"/>
      <c r="O142" s="1092"/>
    </row>
    <row r="143" spans="2:15">
      <c r="B143" s="1063"/>
      <c r="C143" s="1016"/>
      <c r="D143" s="996"/>
      <c r="E143" s="1121"/>
      <c r="F143" s="1092"/>
      <c r="G143" s="1092"/>
      <c r="H143" s="1096"/>
      <c r="I143" s="1092"/>
      <c r="J143" s="1092"/>
      <c r="K143" s="1092"/>
      <c r="L143" s="1092"/>
      <c r="M143" s="1092"/>
      <c r="N143" s="1092"/>
      <c r="O143" s="1092"/>
    </row>
    <row r="144" spans="2:15">
      <c r="B144" s="1063"/>
      <c r="C144" s="1016"/>
      <c r="D144" s="996"/>
      <c r="E144" s="1121"/>
      <c r="F144" s="1092"/>
      <c r="G144" s="1092"/>
      <c r="H144" s="1096"/>
      <c r="I144" s="1092"/>
      <c r="J144" s="1092"/>
      <c r="K144" s="1092"/>
      <c r="L144" s="1092"/>
      <c r="M144" s="1092"/>
      <c r="N144" s="1092"/>
      <c r="O144" s="1092"/>
    </row>
    <row r="145" spans="2:15">
      <c r="B145" s="1063"/>
      <c r="C145" s="1016"/>
      <c r="D145" s="996"/>
      <c r="E145" s="1121"/>
      <c r="F145" s="1092"/>
      <c r="G145" s="1092"/>
      <c r="H145" s="1096"/>
      <c r="I145" s="1092"/>
      <c r="J145" s="1092"/>
      <c r="K145" s="1092"/>
      <c r="L145" s="1092"/>
      <c r="M145" s="1092"/>
      <c r="N145" s="1092"/>
      <c r="O145" s="1092"/>
    </row>
    <row r="146" spans="2:15">
      <c r="B146" s="1063"/>
      <c r="C146" s="1016"/>
      <c r="D146" s="996"/>
      <c r="E146" s="1121"/>
      <c r="F146" s="1092"/>
      <c r="G146" s="1092"/>
      <c r="H146" s="1096"/>
      <c r="I146" s="1092"/>
      <c r="J146" s="1092"/>
      <c r="K146" s="1092"/>
      <c r="L146" s="1092"/>
      <c r="M146" s="1092"/>
      <c r="N146" s="1092"/>
      <c r="O146" s="1092"/>
    </row>
    <row r="147" spans="2:15">
      <c r="B147" s="1063"/>
      <c r="C147" s="1016"/>
      <c r="D147" s="996"/>
      <c r="E147" s="1121"/>
      <c r="F147" s="1092"/>
      <c r="G147" s="1092"/>
      <c r="H147" s="1096"/>
      <c r="I147" s="1092"/>
      <c r="J147" s="1092"/>
      <c r="K147" s="1092"/>
      <c r="L147" s="1092"/>
      <c r="M147" s="1092"/>
      <c r="N147" s="1092"/>
      <c r="O147" s="1092"/>
    </row>
    <row r="148" spans="2:15">
      <c r="B148" s="1063"/>
      <c r="C148" s="1016"/>
      <c r="D148" s="996"/>
      <c r="E148" s="1121"/>
      <c r="F148" s="1092"/>
      <c r="G148" s="1092"/>
      <c r="H148" s="1096"/>
      <c r="I148" s="1092"/>
      <c r="J148" s="1092"/>
      <c r="K148" s="1092"/>
      <c r="L148" s="1092"/>
      <c r="M148" s="1092"/>
      <c r="N148" s="1092"/>
      <c r="O148" s="1092"/>
    </row>
  </sheetData>
  <mergeCells count="6">
    <mergeCell ref="B67:O67"/>
    <mergeCell ref="N1:O1"/>
    <mergeCell ref="J11:M11"/>
    <mergeCell ref="F11:G11"/>
    <mergeCell ref="H11:I11"/>
    <mergeCell ref="N11:O11"/>
  </mergeCells>
  <conditionalFormatting sqref="B91">
    <cfRule type="cellIs" dxfId="1" priority="2" stopIfTrue="1" operator="greaterThan">
      <formula>0</formula>
    </cfRule>
  </conditionalFormatting>
  <conditionalFormatting sqref="B83">
    <cfRule type="cellIs" dxfId="0"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08">
        <f ca="1">NOW()</f>
        <v>43297.440059259257</v>
      </c>
      <c r="H2" s="1308"/>
    </row>
    <row r="3" spans="1:9" ht="44.25" customHeight="1">
      <c r="A3" s="15"/>
      <c r="B3" s="15"/>
      <c r="C3" s="15"/>
      <c r="D3" s="15"/>
      <c r="E3" s="15"/>
      <c r="G3" s="545"/>
    </row>
    <row r="4" spans="1:9" ht="12.95" customHeight="1">
      <c r="A4" s="15"/>
      <c r="B4" s="636" t="s">
        <v>1034</v>
      </c>
      <c r="C4" s="15"/>
      <c r="D4" s="15"/>
      <c r="E4" s="645" t="s">
        <v>1185</v>
      </c>
      <c r="F4" s="1317" t="s">
        <v>1189</v>
      </c>
      <c r="G4" s="1318"/>
      <c r="H4" s="1319"/>
    </row>
    <row r="5" spans="1:9" ht="12.95" customHeight="1">
      <c r="A5" s="15"/>
      <c r="B5" s="636" t="s">
        <v>1033</v>
      </c>
      <c r="C5" s="15"/>
      <c r="D5" s="15"/>
      <c r="E5" s="645" t="s">
        <v>1179</v>
      </c>
      <c r="F5" s="601" t="s">
        <v>1190</v>
      </c>
      <c r="G5" s="638" t="s">
        <v>1311</v>
      </c>
      <c r="H5" s="639"/>
    </row>
    <row r="6" spans="1:9" ht="12.95" customHeight="1">
      <c r="A6" s="15"/>
      <c r="B6" s="637" t="s">
        <v>1341</v>
      </c>
      <c r="C6" s="15"/>
      <c r="D6" s="15"/>
      <c r="E6" s="645"/>
      <c r="F6" s="602" t="s">
        <v>1177</v>
      </c>
      <c r="G6" s="673" t="s">
        <v>1317</v>
      </c>
      <c r="H6" s="658"/>
    </row>
    <row r="7" spans="1:9" ht="12.95" customHeight="1">
      <c r="A7" s="15"/>
      <c r="B7" s="636" t="s">
        <v>1091</v>
      </c>
      <c r="C7" s="15"/>
      <c r="D7" s="15"/>
      <c r="E7" s="540"/>
      <c r="F7" s="539" t="s">
        <v>1024</v>
      </c>
      <c r="G7" s="1315" t="s">
        <v>1318</v>
      </c>
      <c r="H7" s="1316"/>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09" t="s">
        <v>1186</v>
      </c>
      <c r="D10" s="1310"/>
      <c r="E10" s="1310"/>
      <c r="F10" s="1310"/>
      <c r="G10" s="1311"/>
      <c r="H10" s="540"/>
    </row>
    <row r="11" spans="1:9" ht="12.95" customHeight="1">
      <c r="A11" s="538"/>
      <c r="B11" s="15"/>
      <c r="C11" s="15"/>
      <c r="D11" s="15"/>
      <c r="E11" s="15"/>
      <c r="F11" s="15"/>
      <c r="G11" s="15"/>
      <c r="H11" s="540"/>
    </row>
    <row r="12" spans="1:9" ht="12.95" customHeight="1">
      <c r="A12" s="1307" t="s">
        <v>1191</v>
      </c>
      <c r="B12" s="598" t="s">
        <v>1188</v>
      </c>
      <c r="C12" s="599"/>
      <c r="D12" s="599"/>
      <c r="E12" s="599"/>
      <c r="F12" s="1312" t="s">
        <v>1193</v>
      </c>
      <c r="G12" s="1313"/>
      <c r="H12" s="1314"/>
    </row>
    <row r="13" spans="1:9" ht="12.95" customHeight="1" collapsed="1">
      <c r="A13" s="1307"/>
      <c r="B13" s="600" t="s">
        <v>946</v>
      </c>
      <c r="C13" s="1320" t="s">
        <v>1346</v>
      </c>
      <c r="D13" s="1320"/>
      <c r="E13" s="1321"/>
      <c r="F13" s="539" t="s">
        <v>1319</v>
      </c>
      <c r="G13" s="698">
        <v>115223</v>
      </c>
      <c r="H13" s="701"/>
    </row>
    <row r="14" spans="1:9" ht="12.95" customHeight="1">
      <c r="A14" s="1307"/>
      <c r="B14" s="544" t="s">
        <v>1024</v>
      </c>
      <c r="C14" s="1315" t="s">
        <v>977</v>
      </c>
      <c r="D14" s="1315"/>
      <c r="E14" s="1316"/>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06" t="s">
        <v>1029</v>
      </c>
      <c r="B16" s="646" t="s">
        <v>1176</v>
      </c>
      <c r="C16" s="15"/>
      <c r="D16" s="544"/>
      <c r="E16" s="15"/>
      <c r="F16" s="541"/>
      <c r="G16" s="542"/>
      <c r="H16" s="628"/>
      <c r="I16" s="15"/>
    </row>
    <row r="17" spans="1:12" ht="12.95" customHeight="1">
      <c r="A17" s="1307"/>
      <c r="B17" s="608" t="s">
        <v>1199</v>
      </c>
      <c r="C17" s="618"/>
      <c r="D17" s="618"/>
      <c r="E17" s="15"/>
      <c r="F17" s="15"/>
      <c r="G17" s="15"/>
      <c r="H17" s="540"/>
      <c r="I17" s="15"/>
    </row>
    <row r="18" spans="1:12" ht="12.95" customHeight="1">
      <c r="A18" s="1307"/>
      <c r="B18" s="618" t="s">
        <v>1192</v>
      </c>
      <c r="C18" s="618"/>
      <c r="D18" s="618"/>
      <c r="E18" s="15"/>
      <c r="F18" s="15"/>
      <c r="G18" s="15"/>
      <c r="H18" s="540"/>
      <c r="I18" s="15"/>
    </row>
    <row r="19" spans="1:12" ht="12.95" customHeight="1">
      <c r="A19" s="1307"/>
      <c r="B19" s="669" t="s">
        <v>1200</v>
      </c>
      <c r="C19" s="670" t="s">
        <v>1343</v>
      </c>
      <c r="D19" s="15"/>
      <c r="E19" s="15"/>
      <c r="F19" s="671" t="s">
        <v>1187</v>
      </c>
      <c r="G19" s="672" t="s">
        <v>1353</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1339</v>
      </c>
      <c r="K21" s="682" t="s">
        <v>1168</v>
      </c>
      <c r="L21" s="681" t="s">
        <v>1340</v>
      </c>
    </row>
    <row r="22" spans="1:12">
      <c r="A22" s="538"/>
      <c r="B22" s="610" t="s">
        <v>1347</v>
      </c>
      <c r="C22" s="612"/>
      <c r="D22" s="612"/>
      <c r="E22" s="677"/>
      <c r="F22" s="666">
        <v>8</v>
      </c>
      <c r="G22" s="693" t="s">
        <v>1350</v>
      </c>
      <c r="H22" s="661">
        <f t="shared" ref="H22:H47" si="0">IF(F22="","",F22*G22)</f>
        <v>118.48</v>
      </c>
      <c r="I22" s="15"/>
      <c r="J22" s="679">
        <v>1</v>
      </c>
      <c r="K22" s="684" t="str">
        <f>IF(J22="",H22,"")</f>
        <v/>
      </c>
      <c r="L22" s="685">
        <f>IF(J22="","",H22)</f>
        <v>118.48</v>
      </c>
    </row>
    <row r="23" spans="1:12">
      <c r="A23" s="538"/>
      <c r="B23" s="611" t="s">
        <v>1348</v>
      </c>
      <c r="C23" s="613"/>
      <c r="D23" s="657"/>
      <c r="E23" s="674"/>
      <c r="F23" s="665">
        <v>9</v>
      </c>
      <c r="G23" s="694" t="s">
        <v>1351</v>
      </c>
      <c r="H23" s="661">
        <f t="shared" si="0"/>
        <v>24.3</v>
      </c>
      <c r="I23" s="15"/>
      <c r="J23" s="539">
        <v>1</v>
      </c>
      <c r="K23" s="686" t="str">
        <f t="shared" ref="K23:K47" si="1">IF(J23="",H23,"")</f>
        <v/>
      </c>
      <c r="L23" s="687"/>
    </row>
    <row r="24" spans="1:12">
      <c r="A24" s="538"/>
      <c r="B24" s="611" t="s">
        <v>1349</v>
      </c>
      <c r="C24" s="613"/>
      <c r="D24" s="657"/>
      <c r="E24" s="674"/>
      <c r="F24" s="665">
        <v>1</v>
      </c>
      <c r="G24" s="695" t="s">
        <v>1352</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1337</v>
      </c>
      <c r="G49" s="616"/>
      <c r="H49" s="692">
        <f>K49</f>
        <v>1.1747000000000001</v>
      </c>
      <c r="K49" s="691">
        <f>K48*8.5/100</f>
        <v>1.1747000000000001</v>
      </c>
      <c r="L49" s="691">
        <f>L48*8.5/100</f>
        <v>10.0708</v>
      </c>
    </row>
    <row r="50" spans="1:12" ht="13.5" thickBot="1">
      <c r="A50" s="539"/>
      <c r="B50" s="15"/>
      <c r="C50" s="15"/>
      <c r="D50" s="15"/>
      <c r="E50" s="540"/>
      <c r="F50" s="676" t="s">
        <v>1338</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22">
        <f>C6+D6</f>
        <v>8.6744699999999995</v>
      </c>
      <c r="D10" s="1323"/>
    </row>
    <row r="11" spans="2:4" ht="25.5">
      <c r="B11" s="70" t="s">
        <v>30</v>
      </c>
      <c r="C11" s="1324">
        <f>SUM(C9,D9,)</f>
        <v>84.084646799999987</v>
      </c>
      <c r="D11" s="1325"/>
    </row>
    <row r="12" spans="2:4" ht="20.100000000000001" customHeight="1">
      <c r="B12" s="65" t="s">
        <v>31</v>
      </c>
      <c r="C12" s="1324">
        <f>SUM(C8:D8)</f>
        <v>4</v>
      </c>
      <c r="D12" s="1325"/>
    </row>
    <row r="13" spans="2:4" ht="20.100000000000001" customHeight="1" thickBot="1">
      <c r="B13" s="71" t="s">
        <v>32</v>
      </c>
      <c r="C13" s="1326">
        <f>C11/C12</f>
        <v>21.021161699999997</v>
      </c>
      <c r="D13" s="1327"/>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28" t="s">
        <v>75</v>
      </c>
      <c r="H4" s="1331" t="s">
        <v>76</v>
      </c>
      <c r="I4" s="1332"/>
      <c r="J4" s="1333"/>
    </row>
    <row r="5" spans="1:16">
      <c r="A5" s="40"/>
      <c r="B5" s="129" t="s">
        <v>214</v>
      </c>
      <c r="C5" s="130" t="s">
        <v>49</v>
      </c>
      <c r="D5" s="131">
        <f>'Sous-Enss'!G20</f>
        <v>99.75</v>
      </c>
      <c r="E5" s="106">
        <f>D5*ALEA+D5*AGM+D5</f>
        <v>104.7375</v>
      </c>
      <c r="G5" s="1329"/>
      <c r="H5" s="1334" t="s">
        <v>205</v>
      </c>
      <c r="I5" s="1335"/>
      <c r="J5" s="132">
        <v>0.06</v>
      </c>
    </row>
    <row r="6" spans="1:16">
      <c r="A6" s="40"/>
      <c r="B6" s="129" t="s">
        <v>215</v>
      </c>
      <c r="C6" s="130" t="s">
        <v>49</v>
      </c>
      <c r="D6" s="131">
        <f>'Sous-Enss'!G28</f>
        <v>76.650000000000006</v>
      </c>
      <c r="E6" s="106">
        <f>D6*ALEA+D6*AGM+D6</f>
        <v>80.482500000000002</v>
      </c>
      <c r="G6" s="1329"/>
      <c r="H6" s="1331" t="s">
        <v>203</v>
      </c>
      <c r="I6" s="1332"/>
      <c r="J6" s="1333"/>
    </row>
    <row r="7" spans="1:16">
      <c r="A7" s="40"/>
      <c r="B7" s="129" t="s">
        <v>216</v>
      </c>
      <c r="C7" s="130" t="s">
        <v>49</v>
      </c>
      <c r="D7" s="131">
        <f>'Sous-Enss'!G36</f>
        <v>255.15</v>
      </c>
      <c r="E7" s="106">
        <f>D7*ALEA+D7*AGM+D7</f>
        <v>267.90750000000003</v>
      </c>
      <c r="G7" s="1330"/>
      <c r="H7" s="1331">
        <f>J5*J3/2</f>
        <v>16.38</v>
      </c>
      <c r="I7" s="1332"/>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36" t="s">
        <v>304</v>
      </c>
      <c r="B11" s="1336" t="s">
        <v>34</v>
      </c>
      <c r="C11" s="1338" t="s">
        <v>305</v>
      </c>
      <c r="D11" s="1339"/>
      <c r="E11" s="1339"/>
      <c r="F11" s="1339"/>
      <c r="G11" s="1340"/>
      <c r="H11" s="1348" t="s">
        <v>1332</v>
      </c>
      <c r="I11" s="1350" t="s">
        <v>35</v>
      </c>
      <c r="J11" s="1351"/>
      <c r="K11" s="1352"/>
      <c r="L11" s="99" t="s">
        <v>36</v>
      </c>
      <c r="M11" s="100" t="s">
        <v>37</v>
      </c>
      <c r="N11" s="1343" t="s">
        <v>306</v>
      </c>
      <c r="O11" s="1345" t="s">
        <v>316</v>
      </c>
      <c r="P11" s="1343" t="s">
        <v>317</v>
      </c>
    </row>
    <row r="12" spans="1:16" ht="13.5" thickBot="1">
      <c r="A12" s="1337"/>
      <c r="B12" s="1347"/>
      <c r="C12" s="134" t="s">
        <v>315</v>
      </c>
      <c r="D12" s="135" t="s">
        <v>1328</v>
      </c>
      <c r="E12" s="136" t="s">
        <v>1327</v>
      </c>
      <c r="F12" s="137" t="s">
        <v>1329</v>
      </c>
      <c r="G12" s="138" t="s">
        <v>1331</v>
      </c>
      <c r="H12" s="1349"/>
      <c r="I12" s="101" t="s">
        <v>1330</v>
      </c>
      <c r="J12" s="102" t="s">
        <v>1170</v>
      </c>
      <c r="K12" s="139"/>
      <c r="L12" s="103"/>
      <c r="M12" s="104" t="s">
        <v>192</v>
      </c>
      <c r="N12" s="1344"/>
      <c r="O12" s="1346"/>
      <c r="P12" s="1344"/>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41" t="s">
        <v>47</v>
      </c>
      <c r="C24" s="159"/>
      <c r="D24" s="162" t="s">
        <v>1085</v>
      </c>
      <c r="E24" s="142"/>
      <c r="F24" s="143">
        <v>1</v>
      </c>
      <c r="G24" s="144">
        <v>180</v>
      </c>
      <c r="H24" s="115" t="s">
        <v>42</v>
      </c>
      <c r="I24" s="118">
        <f>F24*G24</f>
        <v>180</v>
      </c>
      <c r="J24" s="150">
        <v>0</v>
      </c>
      <c r="K24" s="107">
        <f>I24+J24</f>
        <v>180</v>
      </c>
      <c r="L24" s="1353"/>
      <c r="M24" s="158">
        <f t="shared" si="1"/>
        <v>180</v>
      </c>
      <c r="N24" s="164" t="s">
        <v>49</v>
      </c>
      <c r="O24" s="111">
        <f>M24</f>
        <v>180</v>
      </c>
      <c r="P24" s="111">
        <f t="shared" si="0"/>
        <v>189</v>
      </c>
    </row>
    <row r="25" spans="1:16">
      <c r="A25" s="148"/>
      <c r="B25" s="1342"/>
      <c r="C25" s="159"/>
      <c r="D25" s="162"/>
      <c r="E25" s="142"/>
      <c r="F25" s="143"/>
      <c r="G25" s="163"/>
      <c r="H25" s="165"/>
      <c r="I25" s="166"/>
      <c r="J25" s="150"/>
      <c r="K25" s="107"/>
      <c r="L25" s="1354"/>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P11:P12"/>
    <mergeCell ref="B11:B12"/>
    <mergeCell ref="H11:H12"/>
    <mergeCell ref="I11:K11"/>
    <mergeCell ref="L24:L25"/>
    <mergeCell ref="A11:A12"/>
    <mergeCell ref="C11:G11"/>
    <mergeCell ref="B24:B25"/>
    <mergeCell ref="N11:N12"/>
    <mergeCell ref="O11:O12"/>
    <mergeCell ref="G4:G7"/>
    <mergeCell ref="H4:J4"/>
    <mergeCell ref="H5:I5"/>
    <mergeCell ref="H6:J6"/>
    <mergeCell ref="H7:I7"/>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47" t="s">
        <v>330</v>
      </c>
      <c r="C31" s="1355"/>
      <c r="I31" s="121" t="s">
        <v>421</v>
      </c>
    </row>
    <row r="32" spans="2:9">
      <c r="I32" s="121" t="s">
        <v>66</v>
      </c>
    </row>
    <row r="33" spans="2:9" ht="13.5" thickBot="1">
      <c r="I33" s="121">
        <v>0.5</v>
      </c>
    </row>
    <row r="34" spans="2:9">
      <c r="B34" s="1356" t="s">
        <v>287</v>
      </c>
      <c r="C34" s="1357"/>
      <c r="D34" s="1358"/>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4" customWidth="1"/>
    <col min="3" max="3" width="11.42578125" style="34"/>
    <col min="4" max="4" width="21.7109375" style="43" customWidth="1"/>
    <col min="5" max="5" width="24.42578125" style="560" customWidth="1"/>
    <col min="6" max="6" width="18.140625" style="839"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363" t="s">
        <v>130</v>
      </c>
      <c r="D6" s="1364"/>
      <c r="E6" s="1365"/>
    </row>
    <row r="9" spans="2:6" ht="13.5" thickBot="1">
      <c r="B9" s="805" t="s">
        <v>397</v>
      </c>
      <c r="C9" s="268"/>
      <c r="D9" s="269" t="s">
        <v>133</v>
      </c>
      <c r="E9" s="555"/>
      <c r="F9" s="840" t="s">
        <v>131</v>
      </c>
    </row>
    <row r="10" spans="2:6" ht="13.5" thickBot="1">
      <c r="B10" s="806" t="s">
        <v>274</v>
      </c>
      <c r="C10" s="204"/>
      <c r="D10" s="205"/>
      <c r="E10" s="556" t="s">
        <v>132</v>
      </c>
      <c r="F10" s="841">
        <f>SUM($F$12:$F$15)</f>
        <v>1160.4749438842105</v>
      </c>
    </row>
    <row r="11" spans="2:6">
      <c r="B11" s="807" t="s">
        <v>118</v>
      </c>
      <c r="C11" s="206" t="s">
        <v>0</v>
      </c>
      <c r="D11" s="206" t="s">
        <v>119</v>
      </c>
      <c r="E11" s="557" t="s">
        <v>120</v>
      </c>
      <c r="F11" s="842" t="s">
        <v>134</v>
      </c>
    </row>
    <row r="12" spans="2:6">
      <c r="B12" s="808" t="s">
        <v>136</v>
      </c>
      <c r="C12" s="208" t="s">
        <v>49</v>
      </c>
      <c r="D12" s="209">
        <v>0.26</v>
      </c>
      <c r="E12" s="558">
        <f>Apro.Chantier!$P$23</f>
        <v>546</v>
      </c>
      <c r="F12" s="843">
        <f>E12*D12</f>
        <v>141.96</v>
      </c>
    </row>
    <row r="13" spans="2:6">
      <c r="B13" s="809" t="s">
        <v>137</v>
      </c>
      <c r="C13" s="270" t="s">
        <v>58</v>
      </c>
      <c r="D13" s="271">
        <v>48</v>
      </c>
      <c r="E13" s="559">
        <f>Apro.Chantier!$P$30</f>
        <v>18.578947368421051</v>
      </c>
      <c r="F13" s="844">
        <f>D13*E13</f>
        <v>891.78947368421041</v>
      </c>
    </row>
    <row r="14" spans="2:6">
      <c r="B14" s="808" t="s">
        <v>138</v>
      </c>
      <c r="C14" s="208" t="s">
        <v>63</v>
      </c>
      <c r="D14" s="271">
        <v>0.5</v>
      </c>
      <c r="E14" s="559">
        <f>Apro.Chantier!$P$69</f>
        <v>1.1970000000000001</v>
      </c>
      <c r="F14" s="845">
        <f>D14*E14</f>
        <v>0.59850000000000003</v>
      </c>
    </row>
    <row r="15" spans="2:6">
      <c r="B15" s="808" t="s">
        <v>6</v>
      </c>
      <c r="C15" s="208" t="s">
        <v>17</v>
      </c>
      <c r="D15" s="209">
        <v>6</v>
      </c>
      <c r="E15" s="558">
        <f>C.Horaire!$C$13</f>
        <v>21.021161699999997</v>
      </c>
      <c r="F15" s="846">
        <f>E15*D15</f>
        <v>126.12697019999999</v>
      </c>
    </row>
    <row r="16" spans="2:6">
      <c r="B16" s="810"/>
      <c r="C16" s="210"/>
      <c r="D16" s="211"/>
    </row>
    <row r="18" spans="2:6" ht="13.5" thickBot="1">
      <c r="B18" s="811" t="s">
        <v>139</v>
      </c>
      <c r="C18" s="272"/>
      <c r="D18" s="273" t="s">
        <v>133</v>
      </c>
      <c r="E18" s="561"/>
      <c r="F18" s="840" t="s">
        <v>131</v>
      </c>
    </row>
    <row r="19" spans="2:6" ht="13.5" thickBot="1">
      <c r="B19" s="806" t="s">
        <v>140</v>
      </c>
      <c r="C19" s="204"/>
      <c r="D19" s="205"/>
      <c r="E19" s="556" t="s">
        <v>132</v>
      </c>
      <c r="F19" s="841">
        <f>SUM(F21:F24)</f>
        <v>286.83276090000004</v>
      </c>
    </row>
    <row r="20" spans="2:6">
      <c r="B20" s="807" t="s">
        <v>118</v>
      </c>
      <c r="C20" s="206" t="s">
        <v>0</v>
      </c>
      <c r="D20" s="206" t="s">
        <v>119</v>
      </c>
      <c r="E20" s="557" t="s">
        <v>120</v>
      </c>
      <c r="F20" s="842" t="s">
        <v>134</v>
      </c>
    </row>
    <row r="21" spans="2:6">
      <c r="B21" s="808" t="s">
        <v>136</v>
      </c>
      <c r="C21" s="208" t="s">
        <v>49</v>
      </c>
      <c r="D21" s="212">
        <v>0.44</v>
      </c>
      <c r="E21" s="558">
        <f>Apro.Chantier!$P$23</f>
        <v>546</v>
      </c>
      <c r="F21" s="843">
        <f>E21*D21</f>
        <v>240.24</v>
      </c>
    </row>
    <row r="22" spans="2:6">
      <c r="B22" s="809" t="s">
        <v>142</v>
      </c>
      <c r="C22" s="270" t="s">
        <v>0</v>
      </c>
      <c r="D22" s="274">
        <v>1</v>
      </c>
      <c r="E22" s="559">
        <f>Apro.Chantier!$P$37</f>
        <v>3.3534375000000001</v>
      </c>
      <c r="F22" s="845">
        <f>D22*E22</f>
        <v>3.3534375000000001</v>
      </c>
    </row>
    <row r="23" spans="2:6">
      <c r="B23" s="808" t="s">
        <v>138</v>
      </c>
      <c r="C23" s="208" t="s">
        <v>63</v>
      </c>
      <c r="D23" s="274">
        <v>1</v>
      </c>
      <c r="E23" s="559">
        <f>Apro.Chantier!$P$69</f>
        <v>1.1970000000000001</v>
      </c>
      <c r="F23" s="845">
        <f>D23*E23</f>
        <v>1.1970000000000001</v>
      </c>
    </row>
    <row r="24" spans="2:6">
      <c r="B24" s="808" t="s">
        <v>6</v>
      </c>
      <c r="C24" s="208" t="s">
        <v>17</v>
      </c>
      <c r="D24" s="212">
        <v>2</v>
      </c>
      <c r="E24" s="558">
        <f>C.Horaire!$C$13</f>
        <v>21.021161699999997</v>
      </c>
      <c r="F24" s="846">
        <f>E24*D24</f>
        <v>42.042323399999994</v>
      </c>
    </row>
    <row r="25" spans="2:6">
      <c r="B25" s="810"/>
      <c r="C25" s="213"/>
      <c r="D25" s="214"/>
      <c r="E25" s="562"/>
      <c r="F25" s="847"/>
    </row>
    <row r="26" spans="2:6">
      <c r="B26" s="810"/>
      <c r="C26" s="210"/>
      <c r="D26" s="211"/>
    </row>
    <row r="27" spans="2:6">
      <c r="B27" s="810"/>
      <c r="C27" s="210"/>
      <c r="D27" s="211"/>
    </row>
    <row r="28" spans="2:6" ht="15" customHeight="1">
      <c r="B28" s="810"/>
      <c r="C28" s="1363" t="s">
        <v>145</v>
      </c>
      <c r="D28" s="1364"/>
      <c r="E28" s="1365"/>
    </row>
    <row r="29" spans="2:6">
      <c r="B29" s="810"/>
      <c r="C29" s="210"/>
      <c r="D29" s="275"/>
    </row>
    <row r="32" spans="2:6" ht="13.5" thickBot="1">
      <c r="B32" s="812" t="s">
        <v>146</v>
      </c>
      <c r="C32" s="276"/>
      <c r="D32" s="277" t="s">
        <v>133</v>
      </c>
      <c r="E32" s="563"/>
      <c r="F32" s="848" t="s">
        <v>141</v>
      </c>
    </row>
    <row r="33" spans="2:6" ht="13.5" thickBot="1">
      <c r="B33" s="806" t="s">
        <v>147</v>
      </c>
      <c r="C33" s="204"/>
      <c r="D33" s="216"/>
      <c r="E33" s="564" t="s">
        <v>132</v>
      </c>
      <c r="F33" s="841">
        <f>SUM(F35)</f>
        <v>20</v>
      </c>
    </row>
    <row r="34" spans="2:6">
      <c r="B34" s="807" t="s">
        <v>118</v>
      </c>
      <c r="C34" s="206" t="s">
        <v>0</v>
      </c>
      <c r="D34" s="206" t="s">
        <v>119</v>
      </c>
      <c r="E34" s="565" t="s">
        <v>120</v>
      </c>
      <c r="F34" s="849" t="s">
        <v>134</v>
      </c>
    </row>
    <row r="35" spans="2:6">
      <c r="B35" s="808" t="s">
        <v>143</v>
      </c>
      <c r="C35" s="208" t="s">
        <v>144</v>
      </c>
      <c r="D35" s="217">
        <v>0.08</v>
      </c>
      <c r="E35" s="566">
        <f>Temps.U!$E$6</f>
        <v>250</v>
      </c>
      <c r="F35" s="850">
        <f>D35*E35</f>
        <v>20</v>
      </c>
    </row>
    <row r="37" spans="2:6">
      <c r="B37" s="813"/>
    </row>
    <row r="38" spans="2:6">
      <c r="B38" s="814" t="s">
        <v>265</v>
      </c>
      <c r="C38" s="218"/>
      <c r="D38" s="219" t="s">
        <v>133</v>
      </c>
      <c r="E38" s="567"/>
      <c r="F38" s="851" t="s">
        <v>188</v>
      </c>
    </row>
    <row r="39" spans="2:6">
      <c r="B39" s="806" t="s">
        <v>275</v>
      </c>
      <c r="C39" s="204"/>
      <c r="D39" s="216"/>
      <c r="E39" s="568" t="s">
        <v>132</v>
      </c>
      <c r="F39" s="852">
        <f>SUM(F41:F42)</f>
        <v>5.2166929359999994</v>
      </c>
    </row>
    <row r="40" spans="2:6">
      <c r="B40" s="815" t="s">
        <v>118</v>
      </c>
      <c r="C40" s="220" t="s">
        <v>0</v>
      </c>
      <c r="D40" s="220" t="s">
        <v>119</v>
      </c>
      <c r="E40" s="569" t="s">
        <v>120</v>
      </c>
      <c r="F40" s="853" t="s">
        <v>134</v>
      </c>
    </row>
    <row r="41" spans="2:6">
      <c r="B41" s="808" t="s">
        <v>51</v>
      </c>
      <c r="C41" s="208" t="s">
        <v>66</v>
      </c>
      <c r="D41" s="221">
        <v>1</v>
      </c>
      <c r="E41" s="566">
        <f>Apro.Chantier!$P$27</f>
        <v>3.5350000000000001</v>
      </c>
      <c r="F41" s="850">
        <f>E41*D41</f>
        <v>3.5350000000000001</v>
      </c>
    </row>
    <row r="42" spans="2:6">
      <c r="B42" s="808" t="s">
        <v>6</v>
      </c>
      <c r="C42" s="208" t="s">
        <v>17</v>
      </c>
      <c r="D42" s="221">
        <v>0.08</v>
      </c>
      <c r="E42" s="570">
        <f>C.Horaire!$C$13</f>
        <v>21.021161699999997</v>
      </c>
      <c r="F42" s="854">
        <f>E42*D42</f>
        <v>1.6816929359999997</v>
      </c>
    </row>
    <row r="43" spans="2:6">
      <c r="B43" s="810"/>
      <c r="C43" s="210"/>
      <c r="D43" s="211"/>
      <c r="E43" s="571"/>
      <c r="F43" s="855"/>
    </row>
    <row r="44" spans="2:6">
      <c r="B44" s="813"/>
    </row>
    <row r="45" spans="2:6" ht="13.5" thickBot="1">
      <c r="B45" s="816" t="s">
        <v>207</v>
      </c>
      <c r="C45" s="223"/>
      <c r="D45" s="224" t="s">
        <v>133</v>
      </c>
      <c r="E45" s="572"/>
      <c r="F45" s="848" t="s">
        <v>164</v>
      </c>
    </row>
    <row r="46" spans="2:6" ht="13.5" thickBot="1">
      <c r="B46" s="806" t="s">
        <v>206</v>
      </c>
      <c r="C46" s="204"/>
      <c r="D46" s="205"/>
      <c r="E46" s="564" t="s">
        <v>132</v>
      </c>
      <c r="F46" s="856">
        <f>SUM(F48:F51)</f>
        <v>24.927127251310345</v>
      </c>
    </row>
    <row r="47" spans="2:6">
      <c r="B47" s="807" t="s">
        <v>118</v>
      </c>
      <c r="C47" s="206" t="s">
        <v>0</v>
      </c>
      <c r="D47" s="206" t="s">
        <v>119</v>
      </c>
      <c r="E47" s="565" t="s">
        <v>120</v>
      </c>
      <c r="F47" s="849" t="s">
        <v>134</v>
      </c>
    </row>
    <row r="48" spans="2:6">
      <c r="B48" s="808" t="s">
        <v>159</v>
      </c>
      <c r="C48" s="208" t="s">
        <v>42</v>
      </c>
      <c r="D48" s="225">
        <v>0.16</v>
      </c>
      <c r="E48" s="566">
        <f>Apro.Chantier!$E$5</f>
        <v>104.7375</v>
      </c>
      <c r="F48" s="850">
        <f>D48*E48</f>
        <v>16.757999999999999</v>
      </c>
    </row>
    <row r="49" spans="2:6">
      <c r="B49" s="808" t="s">
        <v>50</v>
      </c>
      <c r="C49" s="208" t="s">
        <v>42</v>
      </c>
      <c r="D49" s="225">
        <v>0.5</v>
      </c>
      <c r="E49" s="566">
        <f>Apro.Chantier!$P$27</f>
        <v>3.5350000000000001</v>
      </c>
      <c r="F49" s="850">
        <f>D49*E49</f>
        <v>1.7675000000000001</v>
      </c>
    </row>
    <row r="50" spans="2:6">
      <c r="B50" s="808" t="s">
        <v>181</v>
      </c>
      <c r="C50" s="208" t="s">
        <v>63</v>
      </c>
      <c r="D50" s="226">
        <v>1</v>
      </c>
      <c r="E50" s="566">
        <f>Apro.Chantier!$P$29</f>
        <v>3.0382413793103447</v>
      </c>
      <c r="F50" s="850">
        <f>D50*E50</f>
        <v>3.0382413793103447</v>
      </c>
    </row>
    <row r="51" spans="2:6">
      <c r="B51" s="808" t="s">
        <v>6</v>
      </c>
      <c r="C51" s="208" t="s">
        <v>17</v>
      </c>
      <c r="D51" s="227">
        <v>0.16</v>
      </c>
      <c r="E51" s="566">
        <f>C.Horaire!$C$13</f>
        <v>21.021161699999997</v>
      </c>
      <c r="F51" s="850">
        <f>D51*E51</f>
        <v>3.3633858719999994</v>
      </c>
    </row>
    <row r="52" spans="2:6">
      <c r="B52" s="810"/>
      <c r="C52" s="210"/>
      <c r="D52" s="228"/>
    </row>
    <row r="53" spans="2:6">
      <c r="B53" s="817"/>
    </row>
    <row r="54" spans="2:6" ht="13.5" thickBot="1">
      <c r="B54" s="816" t="s">
        <v>219</v>
      </c>
      <c r="C54" s="223"/>
      <c r="D54" s="224" t="s">
        <v>133</v>
      </c>
      <c r="E54" s="572"/>
      <c r="F54" s="848" t="s">
        <v>179</v>
      </c>
    </row>
    <row r="55" spans="2:6" ht="13.5" thickBot="1">
      <c r="B55" s="806" t="s">
        <v>276</v>
      </c>
      <c r="C55" s="204"/>
      <c r="D55" s="205"/>
      <c r="E55" s="564" t="s">
        <v>132</v>
      </c>
      <c r="F55" s="856">
        <f>SUM(F57:F62)</f>
        <v>29.547960021710342</v>
      </c>
    </row>
    <row r="56" spans="2:6">
      <c r="B56" s="807" t="s">
        <v>118</v>
      </c>
      <c r="C56" s="206" t="s">
        <v>0</v>
      </c>
      <c r="D56" s="206" t="s">
        <v>119</v>
      </c>
      <c r="E56" s="565" t="s">
        <v>120</v>
      </c>
      <c r="F56" s="849" t="s">
        <v>134</v>
      </c>
    </row>
    <row r="57" spans="2:6">
      <c r="B57" s="808" t="s">
        <v>159</v>
      </c>
      <c r="C57" s="208" t="s">
        <v>42</v>
      </c>
      <c r="D57" s="229">
        <v>7.0000000000000007E-2</v>
      </c>
      <c r="E57" s="566">
        <f>Apro.Chantier!$E$5</f>
        <v>104.7375</v>
      </c>
      <c r="F57" s="850">
        <f t="shared" ref="F57:F62" si="0">D57*E57</f>
        <v>7.3316250000000007</v>
      </c>
    </row>
    <row r="58" spans="2:6">
      <c r="B58" s="808" t="s">
        <v>50</v>
      </c>
      <c r="C58" s="208" t="s">
        <v>42</v>
      </c>
      <c r="D58" s="229">
        <v>0.36</v>
      </c>
      <c r="E58" s="566">
        <f>Apro.Chantier!$P$27</f>
        <v>3.5350000000000001</v>
      </c>
      <c r="F58" s="850">
        <f t="shared" si="0"/>
        <v>1.2726</v>
      </c>
    </row>
    <row r="59" spans="2:6">
      <c r="B59" s="808" t="s">
        <v>181</v>
      </c>
      <c r="C59" s="208" t="s">
        <v>162</v>
      </c>
      <c r="D59" s="230">
        <v>1</v>
      </c>
      <c r="E59" s="566">
        <f>Apro.Chantier!$P$29</f>
        <v>3.0382413793103447</v>
      </c>
      <c r="F59" s="850">
        <f t="shared" si="0"/>
        <v>3.0382413793103447</v>
      </c>
    </row>
    <row r="60" spans="2:6">
      <c r="B60" s="808" t="s">
        <v>138</v>
      </c>
      <c r="C60" s="208" t="s">
        <v>162</v>
      </c>
      <c r="D60" s="231">
        <v>0.01</v>
      </c>
      <c r="E60" s="559">
        <f>Apro.Chantier!$P$69</f>
        <v>1.1970000000000001</v>
      </c>
      <c r="F60" s="850">
        <f t="shared" si="0"/>
        <v>1.1970000000000001E-2</v>
      </c>
    </row>
    <row r="61" spans="2:6">
      <c r="B61" s="808" t="s">
        <v>220</v>
      </c>
      <c r="C61" s="208"/>
      <c r="D61" s="232">
        <v>1</v>
      </c>
      <c r="E61" s="566">
        <f>Apro.Chantier!H7</f>
        <v>16.38</v>
      </c>
      <c r="F61" s="850">
        <f t="shared" si="0"/>
        <v>16.38</v>
      </c>
    </row>
    <row r="62" spans="2:6">
      <c r="B62" s="808" t="s">
        <v>6</v>
      </c>
      <c r="C62" s="208" t="s">
        <v>17</v>
      </c>
      <c r="D62" s="232">
        <v>7.1999999999999995E-2</v>
      </c>
      <c r="E62" s="566">
        <f>C.Horaire!$C$13</f>
        <v>21.021161699999997</v>
      </c>
      <c r="F62" s="850">
        <f t="shared" si="0"/>
        <v>1.5135236423999996</v>
      </c>
    </row>
    <row r="64" spans="2:6">
      <c r="B64" s="817"/>
    </row>
    <row r="65" spans="2:7" ht="13.5" thickBot="1">
      <c r="B65" s="816" t="s">
        <v>221</v>
      </c>
      <c r="C65" s="223"/>
      <c r="D65" s="224" t="s">
        <v>133</v>
      </c>
      <c r="E65" s="572"/>
      <c r="F65" s="848" t="s">
        <v>188</v>
      </c>
    </row>
    <row r="66" spans="2:7" ht="13.5" thickBot="1">
      <c r="B66" s="806" t="s">
        <v>277</v>
      </c>
      <c r="C66" s="204"/>
      <c r="D66" s="205"/>
      <c r="E66" s="564" t="s">
        <v>132</v>
      </c>
      <c r="F66" s="856">
        <f>SUM(F68:F69)</f>
        <v>5.1652367549999996</v>
      </c>
    </row>
    <row r="67" spans="2:7">
      <c r="B67" s="807" t="s">
        <v>118</v>
      </c>
      <c r="C67" s="206" t="s">
        <v>0</v>
      </c>
      <c r="D67" s="206" t="s">
        <v>119</v>
      </c>
      <c r="E67" s="565" t="s">
        <v>120</v>
      </c>
      <c r="F67" s="849" t="s">
        <v>134</v>
      </c>
    </row>
    <row r="68" spans="2:7">
      <c r="B68" s="808" t="s">
        <v>180</v>
      </c>
      <c r="C68" s="208" t="s">
        <v>42</v>
      </c>
      <c r="D68" s="225">
        <v>2.5000000000000001E-2</v>
      </c>
      <c r="E68" s="566">
        <f>Apro.Chantier!$E$6</f>
        <v>80.482500000000002</v>
      </c>
      <c r="F68" s="850">
        <f>D68*E68</f>
        <v>2.0120625000000003</v>
      </c>
    </row>
    <row r="69" spans="2:7">
      <c r="B69" s="808" t="s">
        <v>6</v>
      </c>
      <c r="C69" s="208" t="s">
        <v>17</v>
      </c>
      <c r="D69" s="221">
        <v>0.15</v>
      </c>
      <c r="E69" s="566">
        <f>C.Horaire!$C$13</f>
        <v>21.021161699999997</v>
      </c>
      <c r="F69" s="850">
        <f>D69*E69</f>
        <v>3.1531742549999993</v>
      </c>
    </row>
    <row r="71" spans="2:7">
      <c r="B71" s="817"/>
    </row>
    <row r="72" spans="2:7" ht="13.5" thickBot="1">
      <c r="B72" s="816" t="s">
        <v>226</v>
      </c>
      <c r="C72" s="223"/>
      <c r="D72" s="224" t="s">
        <v>133</v>
      </c>
      <c r="E72" s="572"/>
      <c r="F72" s="848" t="s">
        <v>188</v>
      </c>
    </row>
    <row r="73" spans="2:7" ht="13.5" thickBot="1">
      <c r="B73" s="806" t="s">
        <v>222</v>
      </c>
      <c r="C73" s="204"/>
      <c r="D73" s="205"/>
      <c r="E73" s="564" t="s">
        <v>132</v>
      </c>
      <c r="F73" s="856">
        <f>SUM(F75:F80)</f>
        <v>73.316306182272712</v>
      </c>
    </row>
    <row r="74" spans="2:7">
      <c r="B74" s="807" t="s">
        <v>118</v>
      </c>
      <c r="C74" s="206" t="s">
        <v>0</v>
      </c>
      <c r="D74" s="206" t="s">
        <v>119</v>
      </c>
      <c r="E74" s="565" t="s">
        <v>120</v>
      </c>
      <c r="F74" s="849" t="s">
        <v>134</v>
      </c>
    </row>
    <row r="75" spans="2:7">
      <c r="B75" s="808" t="s">
        <v>159</v>
      </c>
      <c r="C75" s="208" t="s">
        <v>42</v>
      </c>
      <c r="D75" s="212">
        <v>0.11</v>
      </c>
      <c r="E75" s="566">
        <f>Apro.Chantier!$E$5</f>
        <v>104.7375</v>
      </c>
      <c r="F75" s="850">
        <f t="shared" ref="F75:F80" si="1">D75*E75</f>
        <v>11.521125</v>
      </c>
    </row>
    <row r="76" spans="2:7">
      <c r="B76" s="808" t="s">
        <v>223</v>
      </c>
      <c r="C76" s="208" t="s">
        <v>0</v>
      </c>
      <c r="D76" s="212">
        <v>12.5</v>
      </c>
      <c r="E76" s="566">
        <f>Apro.Chantier!$P$21</f>
        <v>2.2324999999999999</v>
      </c>
      <c r="F76" s="850">
        <f t="shared" si="1"/>
        <v>27.90625</v>
      </c>
    </row>
    <row r="77" spans="2:7">
      <c r="B77" s="808" t="s">
        <v>224</v>
      </c>
      <c r="C77" s="208" t="s">
        <v>162</v>
      </c>
      <c r="D77" s="212">
        <v>0.21</v>
      </c>
      <c r="E77" s="566">
        <f>Apro.Chantier!$P$26</f>
        <v>4.7937272727272724</v>
      </c>
      <c r="F77" s="850">
        <f t="shared" si="1"/>
        <v>1.0066827272727272</v>
      </c>
    </row>
    <row r="78" spans="2:7">
      <c r="B78" s="808" t="s">
        <v>225</v>
      </c>
      <c r="C78" s="208" t="s">
        <v>42</v>
      </c>
      <c r="D78" s="212">
        <v>0.03</v>
      </c>
      <c r="E78" s="566">
        <f>Apro.Chantier!$E$7</f>
        <v>267.90750000000003</v>
      </c>
      <c r="F78" s="850">
        <f t="shared" si="1"/>
        <v>8.0372250000000012</v>
      </c>
    </row>
    <row r="79" spans="2:7">
      <c r="B79" s="808" t="s">
        <v>60</v>
      </c>
      <c r="C79" s="208" t="s">
        <v>162</v>
      </c>
      <c r="D79" s="212">
        <v>0.2</v>
      </c>
      <c r="E79" s="566">
        <f>Apro.Chantier!$P$37</f>
        <v>3.3534375000000001</v>
      </c>
      <c r="F79" s="850">
        <f t="shared" si="1"/>
        <v>0.6706875000000001</v>
      </c>
      <c r="G79" s="43"/>
    </row>
    <row r="80" spans="2:7">
      <c r="B80" s="808" t="s">
        <v>6</v>
      </c>
      <c r="C80" s="208" t="s">
        <v>17</v>
      </c>
      <c r="D80" s="212">
        <v>1.1499999999999999</v>
      </c>
      <c r="E80" s="566">
        <f>C.Horaire!$C$13</f>
        <v>21.021161699999997</v>
      </c>
      <c r="F80" s="850">
        <f t="shared" si="1"/>
        <v>24.174335954999993</v>
      </c>
      <c r="G80" s="278"/>
    </row>
    <row r="82" spans="2:6">
      <c r="B82" s="813"/>
      <c r="C82" s="213"/>
    </row>
    <row r="83" spans="2:6" ht="13.5" thickBot="1">
      <c r="B83" s="816" t="s">
        <v>230</v>
      </c>
      <c r="C83" s="223"/>
      <c r="D83" s="224" t="s">
        <v>133</v>
      </c>
      <c r="E83" s="572"/>
      <c r="F83" s="848" t="s">
        <v>188</v>
      </c>
    </row>
    <row r="84" spans="2:6" ht="13.5" thickBot="1">
      <c r="B84" s="806" t="s">
        <v>229</v>
      </c>
      <c r="C84" s="204"/>
      <c r="D84" s="205"/>
      <c r="E84" s="564" t="s">
        <v>132</v>
      </c>
      <c r="F84" s="856">
        <f>SUM(F86:F89)</f>
        <v>16.716080765999997</v>
      </c>
    </row>
    <row r="85" spans="2:6">
      <c r="B85" s="807" t="s">
        <v>118</v>
      </c>
      <c r="C85" s="206" t="s">
        <v>0</v>
      </c>
      <c r="D85" s="206" t="s">
        <v>119</v>
      </c>
      <c r="E85" s="565" t="s">
        <v>120</v>
      </c>
      <c r="F85" s="849" t="s">
        <v>134</v>
      </c>
    </row>
    <row r="86" spans="2:6">
      <c r="B86" s="808" t="s">
        <v>233</v>
      </c>
      <c r="C86" s="208" t="s">
        <v>66</v>
      </c>
      <c r="D86" s="212">
        <v>1</v>
      </c>
      <c r="E86" s="566">
        <f>Apro.Chantier!$P$39</f>
        <v>0.73499991600000003</v>
      </c>
      <c r="F86" s="850">
        <f>D86*E86</f>
        <v>0.73499991600000003</v>
      </c>
    </row>
    <row r="87" spans="2:6">
      <c r="B87" s="808"/>
      <c r="C87" s="208"/>
      <c r="D87" s="212"/>
      <c r="E87" s="566"/>
      <c r="F87" s="850"/>
    </row>
    <row r="88" spans="2:6">
      <c r="B88" s="808" t="s">
        <v>364</v>
      </c>
      <c r="C88" s="208" t="s">
        <v>66</v>
      </c>
      <c r="D88" s="212">
        <v>0.1</v>
      </c>
      <c r="E88" s="566">
        <f>Apro.Chantier!P68</f>
        <v>54.704999999999998</v>
      </c>
      <c r="F88" s="850">
        <f>D88*E88</f>
        <v>5.4705000000000004</v>
      </c>
    </row>
    <row r="89" spans="2:6">
      <c r="B89" s="808" t="s">
        <v>6</v>
      </c>
      <c r="C89" s="208" t="s">
        <v>17</v>
      </c>
      <c r="D89" s="212">
        <v>0.5</v>
      </c>
      <c r="E89" s="566">
        <f>C.Horaire!$C$13</f>
        <v>21.021161699999997</v>
      </c>
      <c r="F89" s="850">
        <f>D89*E89</f>
        <v>10.510580849999998</v>
      </c>
    </row>
    <row r="90" spans="2:6">
      <c r="B90" s="818"/>
    </row>
    <row r="93" spans="2:6" ht="15" customHeight="1">
      <c r="B93" s="819"/>
      <c r="C93" s="1363" t="s">
        <v>150</v>
      </c>
      <c r="D93" s="1364"/>
      <c r="E93" s="1365"/>
    </row>
    <row r="94" spans="2:6">
      <c r="B94" s="819"/>
      <c r="D94" s="275"/>
    </row>
    <row r="95" spans="2:6">
      <c r="B95" s="819"/>
    </row>
    <row r="96" spans="2:6">
      <c r="B96" s="819"/>
    </row>
    <row r="97" spans="2:6" ht="13.5" thickBot="1">
      <c r="B97" s="820" t="s">
        <v>235</v>
      </c>
      <c r="C97" s="233"/>
      <c r="D97" s="234" t="s">
        <v>133</v>
      </c>
      <c r="E97" s="573"/>
      <c r="F97" s="857" t="s">
        <v>154</v>
      </c>
    </row>
    <row r="98" spans="2:6" ht="13.5" thickBot="1">
      <c r="B98" s="821" t="s">
        <v>234</v>
      </c>
      <c r="C98" s="236"/>
      <c r="D98" s="237"/>
      <c r="E98" s="564" t="s">
        <v>132</v>
      </c>
      <c r="F98" s="856">
        <f>SUM(F100:F102)</f>
        <v>48.315871274999992</v>
      </c>
    </row>
    <row r="99" spans="2:6">
      <c r="B99" s="815" t="s">
        <v>118</v>
      </c>
      <c r="C99" s="220" t="s">
        <v>0</v>
      </c>
      <c r="D99" s="220" t="s">
        <v>119</v>
      </c>
      <c r="E99" s="569" t="s">
        <v>120</v>
      </c>
      <c r="F99" s="853" t="s">
        <v>134</v>
      </c>
    </row>
    <row r="100" spans="2:6">
      <c r="B100" s="822" t="s">
        <v>156</v>
      </c>
      <c r="C100" s="235" t="s">
        <v>49</v>
      </c>
      <c r="D100" s="238">
        <v>1</v>
      </c>
      <c r="E100" s="566">
        <f>Apro.Chantier!$P$17</f>
        <v>22.05</v>
      </c>
      <c r="F100" s="858">
        <f>D100*E100</f>
        <v>22.05</v>
      </c>
    </row>
    <row r="101" spans="2:6">
      <c r="B101" s="808" t="s">
        <v>148</v>
      </c>
      <c r="C101" s="208" t="s">
        <v>49</v>
      </c>
      <c r="D101" s="238">
        <v>1</v>
      </c>
      <c r="E101" s="566">
        <v>10.5</v>
      </c>
      <c r="F101" s="858">
        <f>D101*E101</f>
        <v>10.5</v>
      </c>
    </row>
    <row r="102" spans="2:6">
      <c r="B102" s="822" t="s">
        <v>157</v>
      </c>
      <c r="C102" s="235" t="s">
        <v>17</v>
      </c>
      <c r="D102" s="238">
        <v>0.75</v>
      </c>
      <c r="E102" s="566">
        <f>C.Horaire!$C$13</f>
        <v>21.021161699999997</v>
      </c>
      <c r="F102" s="858">
        <f>D102*E102</f>
        <v>15.765871274999999</v>
      </c>
    </row>
    <row r="103" spans="2:6">
      <c r="E103" s="574"/>
      <c r="F103" s="859"/>
    </row>
    <row r="104" spans="2:6">
      <c r="B104" s="817"/>
      <c r="C104" s="239"/>
      <c r="D104" s="240"/>
      <c r="E104" s="575"/>
      <c r="F104" s="860"/>
    </row>
    <row r="105" spans="2:6" ht="13.5" thickBot="1">
      <c r="B105" s="816" t="s">
        <v>237</v>
      </c>
      <c r="C105" s="223"/>
      <c r="D105" s="224" t="s">
        <v>133</v>
      </c>
      <c r="E105" s="572"/>
      <c r="F105" s="851" t="s">
        <v>135</v>
      </c>
    </row>
    <row r="106" spans="2:6" ht="13.5" thickBot="1">
      <c r="B106" s="806" t="s">
        <v>236</v>
      </c>
      <c r="C106" s="204"/>
      <c r="D106" s="205"/>
      <c r="E106" s="564" t="s">
        <v>132</v>
      </c>
      <c r="F106" s="856">
        <f>SUM(F108:F112)</f>
        <v>38.276481506666663</v>
      </c>
    </row>
    <row r="107" spans="2:6">
      <c r="B107" s="807" t="s">
        <v>118</v>
      </c>
      <c r="C107" s="206" t="s">
        <v>0</v>
      </c>
      <c r="D107" s="206" t="s">
        <v>119</v>
      </c>
      <c r="E107" s="557" t="s">
        <v>120</v>
      </c>
      <c r="F107" s="842" t="s">
        <v>134</v>
      </c>
    </row>
    <row r="108" spans="2:6">
      <c r="B108" s="823" t="s">
        <v>159</v>
      </c>
      <c r="C108" s="63" t="s">
        <v>42</v>
      </c>
      <c r="D108" s="241">
        <v>0.12</v>
      </c>
      <c r="E108" s="558">
        <f>Apro.Chantier!$E$5</f>
        <v>104.7375</v>
      </c>
      <c r="F108" s="846">
        <f>D108*E108</f>
        <v>12.568499999999998</v>
      </c>
    </row>
    <row r="109" spans="2:6">
      <c r="B109" s="823" t="s">
        <v>220</v>
      </c>
      <c r="C109" s="238" t="s">
        <v>66</v>
      </c>
      <c r="D109" s="241">
        <v>1</v>
      </c>
      <c r="E109" s="558">
        <f>Apro.Chantier!$H$7</f>
        <v>16.38</v>
      </c>
      <c r="F109" s="846">
        <f>D109*E109</f>
        <v>16.38</v>
      </c>
    </row>
    <row r="110" spans="2:6">
      <c r="B110" s="823" t="s">
        <v>238</v>
      </c>
      <c r="C110" s="63" t="s">
        <v>63</v>
      </c>
      <c r="D110" s="241">
        <v>1.87</v>
      </c>
      <c r="E110" s="558">
        <f>Apro.Chantier!$P$31</f>
        <v>0.84959848484848477</v>
      </c>
      <c r="F110" s="846">
        <f>D110*E110</f>
        <v>1.5887491666666667</v>
      </c>
    </row>
    <row r="111" spans="2:6">
      <c r="B111" s="823" t="s">
        <v>51</v>
      </c>
      <c r="C111" s="63" t="s">
        <v>66</v>
      </c>
      <c r="D111" s="241">
        <v>1</v>
      </c>
      <c r="E111" s="558">
        <f>Apro.Chantier!$P$27</f>
        <v>3.5350000000000001</v>
      </c>
      <c r="F111" s="846">
        <f>D111*E111</f>
        <v>3.5350000000000001</v>
      </c>
    </row>
    <row r="112" spans="2:6">
      <c r="B112" s="823" t="s">
        <v>157</v>
      </c>
      <c r="C112" s="63" t="s">
        <v>17</v>
      </c>
      <c r="D112" s="242">
        <v>0.2</v>
      </c>
      <c r="E112" s="558">
        <f>C.Horaire!$C$13</f>
        <v>21.021161699999997</v>
      </c>
      <c r="F112" s="858">
        <f>D112*E112</f>
        <v>4.2042323399999999</v>
      </c>
    </row>
    <row r="116" spans="2:6" ht="15" customHeight="1">
      <c r="B116" s="813"/>
      <c r="C116" s="1363" t="s">
        <v>151</v>
      </c>
      <c r="D116" s="1364"/>
      <c r="E116" s="1365"/>
    </row>
    <row r="117" spans="2:6">
      <c r="B117" s="813"/>
    </row>
    <row r="118" spans="2:6">
      <c r="B118" s="813"/>
    </row>
    <row r="119" spans="2:6">
      <c r="B119" s="813"/>
    </row>
    <row r="120" spans="2:6" ht="13.5" thickBot="1">
      <c r="B120" s="816" t="s">
        <v>241</v>
      </c>
      <c r="C120" s="223"/>
      <c r="D120" s="224" t="s">
        <v>133</v>
      </c>
      <c r="E120" s="572"/>
      <c r="F120" s="848" t="s">
        <v>164</v>
      </c>
    </row>
    <row r="121" spans="2:6" ht="13.5" thickBot="1">
      <c r="B121" s="806" t="s">
        <v>240</v>
      </c>
      <c r="C121" s="204"/>
      <c r="D121" s="205"/>
      <c r="E121" s="564" t="s">
        <v>132</v>
      </c>
      <c r="F121" s="856">
        <f>SUM(F123:F124)</f>
        <v>9.9706441170000009</v>
      </c>
    </row>
    <row r="122" spans="2:6">
      <c r="B122" s="807" t="s">
        <v>118</v>
      </c>
      <c r="C122" s="206" t="s">
        <v>0</v>
      </c>
      <c r="D122" s="206" t="s">
        <v>119</v>
      </c>
      <c r="E122" s="565" t="s">
        <v>120</v>
      </c>
      <c r="F122" s="849" t="s">
        <v>134</v>
      </c>
    </row>
    <row r="123" spans="2:6">
      <c r="B123" s="808" t="s">
        <v>242</v>
      </c>
      <c r="C123" s="208" t="s">
        <v>58</v>
      </c>
      <c r="D123" s="212">
        <v>0.03</v>
      </c>
      <c r="E123" s="566">
        <f>Apro.Chantier!$E$8</f>
        <v>325.34775000000002</v>
      </c>
      <c r="F123" s="850">
        <f>D123*E123</f>
        <v>9.7604325000000003</v>
      </c>
    </row>
    <row r="124" spans="2:6">
      <c r="B124" s="808" t="s">
        <v>6</v>
      </c>
      <c r="C124" s="208" t="s">
        <v>17</v>
      </c>
      <c r="D124" s="212">
        <v>0.01</v>
      </c>
      <c r="E124" s="566">
        <f>C.Horaire!$C$13</f>
        <v>21.021161699999997</v>
      </c>
      <c r="F124" s="850">
        <f>D124*E124</f>
        <v>0.21021161699999996</v>
      </c>
    </row>
    <row r="126" spans="2:6">
      <c r="B126" s="817"/>
    </row>
    <row r="127" spans="2:6" ht="13.5" thickBot="1">
      <c r="B127" s="816" t="s">
        <v>244</v>
      </c>
      <c r="C127" s="223"/>
      <c r="D127" s="647" t="s">
        <v>133</v>
      </c>
      <c r="E127" s="572"/>
      <c r="F127" s="848" t="s">
        <v>188</v>
      </c>
    </row>
    <row r="128" spans="2:6" ht="13.5" thickBot="1">
      <c r="B128" s="806" t="s">
        <v>243</v>
      </c>
      <c r="C128" s="204"/>
      <c r="D128" s="205"/>
      <c r="E128" s="564" t="s">
        <v>132</v>
      </c>
      <c r="F128" s="856">
        <f>SUM(F130:F135)</f>
        <v>64.937306182272721</v>
      </c>
    </row>
    <row r="129" spans="2:6">
      <c r="B129" s="807" t="s">
        <v>118</v>
      </c>
      <c r="C129" s="206" t="s">
        <v>0</v>
      </c>
      <c r="D129" s="206" t="s">
        <v>119</v>
      </c>
      <c r="E129" s="565" t="s">
        <v>120</v>
      </c>
      <c r="F129" s="849" t="s">
        <v>134</v>
      </c>
    </row>
    <row r="130" spans="2:6">
      <c r="B130" s="808" t="s">
        <v>159</v>
      </c>
      <c r="C130" s="208" t="s">
        <v>42</v>
      </c>
      <c r="D130" s="212">
        <v>0.03</v>
      </c>
      <c r="E130" s="566">
        <f>Apro.Chantier!$E$5</f>
        <v>104.7375</v>
      </c>
      <c r="F130" s="850">
        <f t="shared" ref="F130:F135" si="2">D130*E130</f>
        <v>3.1421249999999996</v>
      </c>
    </row>
    <row r="131" spans="2:6">
      <c r="B131" s="808" t="s">
        <v>223</v>
      </c>
      <c r="C131" s="208" t="s">
        <v>0</v>
      </c>
      <c r="D131" s="212">
        <v>12.5</v>
      </c>
      <c r="E131" s="566">
        <f>Apro.Chantier!$P$21</f>
        <v>2.2324999999999999</v>
      </c>
      <c r="F131" s="850">
        <f t="shared" si="2"/>
        <v>27.90625</v>
      </c>
    </row>
    <row r="132" spans="2:6">
      <c r="B132" s="808" t="s">
        <v>224</v>
      </c>
      <c r="C132" s="208" t="s">
        <v>162</v>
      </c>
      <c r="D132" s="212">
        <v>0.21</v>
      </c>
      <c r="E132" s="566">
        <f>Apro.Chantier!$P$26</f>
        <v>4.7937272727272724</v>
      </c>
      <c r="F132" s="850">
        <f t="shared" si="2"/>
        <v>1.0066827272727272</v>
      </c>
    </row>
    <row r="133" spans="2:6">
      <c r="B133" s="808" t="s">
        <v>225</v>
      </c>
      <c r="C133" s="208" t="s">
        <v>42</v>
      </c>
      <c r="D133" s="212">
        <v>0.03</v>
      </c>
      <c r="E133" s="566">
        <f>Apro.Chantier!$E$7</f>
        <v>267.90750000000003</v>
      </c>
      <c r="F133" s="850">
        <f t="shared" si="2"/>
        <v>8.0372250000000012</v>
      </c>
    </row>
    <row r="134" spans="2:6">
      <c r="B134" s="808" t="s">
        <v>60</v>
      </c>
      <c r="C134" s="208" t="s">
        <v>162</v>
      </c>
      <c r="D134" s="212">
        <v>0.2</v>
      </c>
      <c r="E134" s="566">
        <f>Apro.Chantier!$P$37</f>
        <v>3.3534375000000001</v>
      </c>
      <c r="F134" s="850">
        <f t="shared" si="2"/>
        <v>0.6706875000000001</v>
      </c>
    </row>
    <row r="135" spans="2:6">
      <c r="B135" s="808" t="s">
        <v>6</v>
      </c>
      <c r="C135" s="208" t="s">
        <v>17</v>
      </c>
      <c r="D135" s="212">
        <v>1.1499999999999999</v>
      </c>
      <c r="E135" s="566">
        <f>C.Horaire!$C$13</f>
        <v>21.021161699999997</v>
      </c>
      <c r="F135" s="850">
        <f t="shared" si="2"/>
        <v>24.174335954999993</v>
      </c>
    </row>
    <row r="137" spans="2:6">
      <c r="B137" s="817"/>
    </row>
    <row r="138" spans="2:6" ht="13.5" thickBot="1">
      <c r="B138" s="816" t="s">
        <v>246</v>
      </c>
      <c r="C138" s="223"/>
      <c r="D138" s="224" t="s">
        <v>133</v>
      </c>
      <c r="E138" s="572"/>
      <c r="F138" s="848" t="s">
        <v>188</v>
      </c>
    </row>
    <row r="139" spans="2:6" ht="13.5" thickBot="1">
      <c r="B139" s="806" t="s">
        <v>245</v>
      </c>
      <c r="C139" s="204"/>
      <c r="D139" s="205"/>
      <c r="E139" s="564" t="s">
        <v>132</v>
      </c>
      <c r="F139" s="856">
        <f>SUM(F141:F146)</f>
        <v>48.087099932272722</v>
      </c>
    </row>
    <row r="140" spans="2:6">
      <c r="B140" s="807" t="s">
        <v>118</v>
      </c>
      <c r="C140" s="206" t="s">
        <v>0</v>
      </c>
      <c r="D140" s="206" t="s">
        <v>119</v>
      </c>
      <c r="E140" s="565" t="s">
        <v>120</v>
      </c>
      <c r="F140" s="849" t="s">
        <v>134</v>
      </c>
    </row>
    <row r="141" spans="2:6">
      <c r="B141" s="808" t="s">
        <v>159</v>
      </c>
      <c r="C141" s="208" t="s">
        <v>42</v>
      </c>
      <c r="D141" s="212">
        <v>7.4999999999999997E-3</v>
      </c>
      <c r="E141" s="566">
        <f>Apro.Chantier!$E$5</f>
        <v>104.7375</v>
      </c>
      <c r="F141" s="850">
        <f t="shared" ref="F141:F146" si="3">D141*E141</f>
        <v>0.7855312499999999</v>
      </c>
    </row>
    <row r="142" spans="2:6">
      <c r="B142" s="808" t="s">
        <v>247</v>
      </c>
      <c r="C142" s="208" t="s">
        <v>0</v>
      </c>
      <c r="D142" s="212">
        <v>12.5</v>
      </c>
      <c r="E142" s="566">
        <f>Apro.Chantier!$P$22</f>
        <v>1.3945000000000001</v>
      </c>
      <c r="F142" s="850">
        <f t="shared" si="3"/>
        <v>17.431250000000002</v>
      </c>
    </row>
    <row r="143" spans="2:6">
      <c r="B143" s="808" t="s">
        <v>224</v>
      </c>
      <c r="C143" s="208" t="s">
        <v>162</v>
      </c>
      <c r="D143" s="212">
        <v>0.21</v>
      </c>
      <c r="E143" s="566">
        <f>Apro.Chantier!$P$26</f>
        <v>4.7937272727272724</v>
      </c>
      <c r="F143" s="850">
        <f t="shared" si="3"/>
        <v>1.0066827272727272</v>
      </c>
    </row>
    <row r="144" spans="2:6">
      <c r="B144" s="808" t="s">
        <v>225</v>
      </c>
      <c r="C144" s="208" t="s">
        <v>42</v>
      </c>
      <c r="D144" s="212">
        <v>1.4999999999999999E-2</v>
      </c>
      <c r="E144" s="566">
        <f>Apro.Chantier!$E$7</f>
        <v>267.90750000000003</v>
      </c>
      <c r="F144" s="850">
        <f t="shared" si="3"/>
        <v>4.0186125000000006</v>
      </c>
    </row>
    <row r="145" spans="2:6">
      <c r="B145" s="808" t="s">
        <v>60</v>
      </c>
      <c r="C145" s="208" t="s">
        <v>162</v>
      </c>
      <c r="D145" s="212">
        <v>0.2</v>
      </c>
      <c r="E145" s="566">
        <f>Apro.Chantier!$P$37</f>
        <v>3.3534375000000001</v>
      </c>
      <c r="F145" s="850">
        <f t="shared" si="3"/>
        <v>0.6706875000000001</v>
      </c>
    </row>
    <row r="146" spans="2:6">
      <c r="B146" s="808" t="s">
        <v>6</v>
      </c>
      <c r="C146" s="208" t="s">
        <v>17</v>
      </c>
      <c r="D146" s="212">
        <v>1.1499999999999999</v>
      </c>
      <c r="E146" s="566">
        <f>C.Horaire!$C$13</f>
        <v>21.021161699999997</v>
      </c>
      <c r="F146" s="850">
        <f t="shared" si="3"/>
        <v>24.174335954999993</v>
      </c>
    </row>
    <row r="148" spans="2:6">
      <c r="B148" s="817"/>
    </row>
    <row r="149" spans="2:6" ht="13.5" thickBot="1">
      <c r="B149" s="816" t="s">
        <v>251</v>
      </c>
      <c r="C149" s="223"/>
      <c r="D149" s="224" t="s">
        <v>133</v>
      </c>
      <c r="E149" s="572"/>
      <c r="F149" s="848" t="s">
        <v>254</v>
      </c>
    </row>
    <row r="150" spans="2:6" ht="13.5" thickBot="1">
      <c r="B150" s="806" t="s">
        <v>248</v>
      </c>
      <c r="C150" s="204"/>
      <c r="D150" s="205"/>
      <c r="E150" s="564" t="s">
        <v>132</v>
      </c>
      <c r="F150" s="856">
        <f>SUM(F152:F157)</f>
        <v>574.33535612727269</v>
      </c>
    </row>
    <row r="151" spans="2:6">
      <c r="B151" s="807" t="s">
        <v>118</v>
      </c>
      <c r="C151" s="206" t="s">
        <v>0</v>
      </c>
      <c r="D151" s="206" t="s">
        <v>119</v>
      </c>
      <c r="E151" s="565" t="s">
        <v>120</v>
      </c>
      <c r="F151" s="849" t="s">
        <v>134</v>
      </c>
    </row>
    <row r="152" spans="2:6">
      <c r="B152" s="808" t="s">
        <v>149</v>
      </c>
      <c r="C152" s="208" t="s">
        <v>42</v>
      </c>
      <c r="D152" s="225">
        <v>1</v>
      </c>
      <c r="E152" s="566">
        <f>Apro.Chantier!$E$4</f>
        <v>116.86500000000001</v>
      </c>
      <c r="F152" s="850">
        <f>D152*E152</f>
        <v>116.86500000000001</v>
      </c>
    </row>
    <row r="153" spans="2:6">
      <c r="B153" s="808" t="s">
        <v>224</v>
      </c>
      <c r="C153" s="208" t="s">
        <v>162</v>
      </c>
      <c r="D153" s="243">
        <v>65</v>
      </c>
      <c r="E153" s="566">
        <f>Apro.Chantier!$P$26</f>
        <v>4.7937272727272724</v>
      </c>
      <c r="F153" s="850">
        <f>D153*E153</f>
        <v>311.5922727272727</v>
      </c>
    </row>
    <row r="154" spans="2:6">
      <c r="B154" s="808" t="s">
        <v>136</v>
      </c>
      <c r="C154" s="208" t="s">
        <v>49</v>
      </c>
      <c r="D154" s="243">
        <v>0.16</v>
      </c>
      <c r="E154" s="558">
        <f>Apro.Chantier!$P$23</f>
        <v>546</v>
      </c>
      <c r="F154" s="861">
        <f>E154*D154</f>
        <v>87.36</v>
      </c>
    </row>
    <row r="155" spans="2:6">
      <c r="B155" s="808" t="s">
        <v>220</v>
      </c>
      <c r="C155" s="208" t="s">
        <v>66</v>
      </c>
      <c r="D155" s="221">
        <v>1</v>
      </c>
      <c r="E155" s="558">
        <f>Apro.Chantier!$H$7</f>
        <v>16.38</v>
      </c>
      <c r="F155" s="850">
        <f>D155*E155</f>
        <v>16.38</v>
      </c>
    </row>
    <row r="156" spans="2:6">
      <c r="B156" s="808" t="s">
        <v>177</v>
      </c>
      <c r="C156" s="208" t="s">
        <v>162</v>
      </c>
      <c r="D156" s="243">
        <v>0.08</v>
      </c>
      <c r="E156" s="559">
        <f>Apro.Chantier!$P$69</f>
        <v>1.1970000000000001</v>
      </c>
      <c r="F156" s="850">
        <f>D156*E156</f>
        <v>9.5760000000000012E-2</v>
      </c>
    </row>
    <row r="157" spans="2:6">
      <c r="B157" s="808" t="s">
        <v>6</v>
      </c>
      <c r="C157" s="208" t="s">
        <v>17</v>
      </c>
      <c r="D157" s="221">
        <v>2</v>
      </c>
      <c r="E157" s="566">
        <f>C.Horaire!$C$13</f>
        <v>21.021161699999997</v>
      </c>
      <c r="F157" s="850">
        <f>D157*E157</f>
        <v>42.042323399999994</v>
      </c>
    </row>
    <row r="159" spans="2:6">
      <c r="B159" s="817" t="s">
        <v>20</v>
      </c>
    </row>
    <row r="160" spans="2:6" ht="13.5" thickBot="1">
      <c r="B160" s="816" t="s">
        <v>256</v>
      </c>
      <c r="C160" s="223"/>
      <c r="D160" s="224" t="s">
        <v>133</v>
      </c>
      <c r="E160" s="572"/>
      <c r="F160" s="848" t="s">
        <v>255</v>
      </c>
    </row>
    <row r="161" spans="2:6" ht="13.5" thickBot="1">
      <c r="B161" s="806" t="s">
        <v>278</v>
      </c>
      <c r="C161" s="204"/>
      <c r="D161" s="205"/>
      <c r="E161" s="564" t="s">
        <v>132</v>
      </c>
      <c r="F161" s="856">
        <f>SUM(F163:F168)</f>
        <v>511.69369425450344</v>
      </c>
    </row>
    <row r="162" spans="2:6">
      <c r="B162" s="807" t="s">
        <v>118</v>
      </c>
      <c r="C162" s="206" t="s">
        <v>0</v>
      </c>
      <c r="D162" s="206" t="s">
        <v>119</v>
      </c>
      <c r="E162" s="565" t="s">
        <v>120</v>
      </c>
      <c r="F162" s="849" t="s">
        <v>134</v>
      </c>
    </row>
    <row r="163" spans="2:6">
      <c r="B163" s="808" t="s">
        <v>149</v>
      </c>
      <c r="C163" s="208" t="s">
        <v>42</v>
      </c>
      <c r="D163" s="225">
        <v>1</v>
      </c>
      <c r="E163" s="566">
        <f>Apro.Chantier!$E$4</f>
        <v>116.86500000000001</v>
      </c>
      <c r="F163" s="850">
        <f>D163*E163</f>
        <v>116.86500000000001</v>
      </c>
    </row>
    <row r="164" spans="2:6">
      <c r="B164" s="808" t="s">
        <v>253</v>
      </c>
      <c r="C164" s="208" t="s">
        <v>162</v>
      </c>
      <c r="D164" s="243">
        <v>102</v>
      </c>
      <c r="E164" s="566">
        <f>Apro.Chantier!$P$32</f>
        <v>2.4406922632794457</v>
      </c>
      <c r="F164" s="850">
        <f>D164*E164</f>
        <v>248.95061085450345</v>
      </c>
    </row>
    <row r="165" spans="2:6">
      <c r="B165" s="808" t="s">
        <v>136</v>
      </c>
      <c r="C165" s="208" t="s">
        <v>49</v>
      </c>
      <c r="D165" s="243">
        <v>0.16</v>
      </c>
      <c r="E165" s="558">
        <f>Apro.Chantier!$P$23</f>
        <v>546</v>
      </c>
      <c r="F165" s="861">
        <f>E165*D165</f>
        <v>87.36</v>
      </c>
    </row>
    <row r="166" spans="2:6">
      <c r="B166" s="808" t="s">
        <v>220</v>
      </c>
      <c r="C166" s="208" t="s">
        <v>66</v>
      </c>
      <c r="D166" s="221">
        <v>1</v>
      </c>
      <c r="E166" s="566">
        <f>Apro.Chantier!$H$7</f>
        <v>16.38</v>
      </c>
      <c r="F166" s="850">
        <f>D166*E166</f>
        <v>16.38</v>
      </c>
    </row>
    <row r="167" spans="2:6">
      <c r="B167" s="808" t="s">
        <v>177</v>
      </c>
      <c r="C167" s="208" t="s">
        <v>162</v>
      </c>
      <c r="D167" s="243">
        <v>0.08</v>
      </c>
      <c r="E167" s="559">
        <f>Apro.Chantier!$P$69</f>
        <v>1.1970000000000001</v>
      </c>
      <c r="F167" s="850">
        <f>D167*E167</f>
        <v>9.5760000000000012E-2</v>
      </c>
    </row>
    <row r="168" spans="2:6">
      <c r="B168" s="808" t="s">
        <v>6</v>
      </c>
      <c r="C168" s="208" t="s">
        <v>17</v>
      </c>
      <c r="D168" s="221">
        <v>2</v>
      </c>
      <c r="E168" s="566">
        <f>C.Horaire!$C$13</f>
        <v>21.021161699999997</v>
      </c>
      <c r="F168" s="850">
        <f>D168*E168</f>
        <v>42.042323399999994</v>
      </c>
    </row>
    <row r="170" spans="2:6">
      <c r="B170" s="824"/>
    </row>
    <row r="171" spans="2:6" ht="13.5" thickBot="1">
      <c r="B171" s="816" t="s">
        <v>902</v>
      </c>
      <c r="C171" s="223"/>
      <c r="D171" s="224" t="s">
        <v>133</v>
      </c>
      <c r="E171" s="572"/>
      <c r="F171" s="848" t="s">
        <v>255</v>
      </c>
    </row>
    <row r="172" spans="2:6" ht="13.5" thickBot="1">
      <c r="B172" s="806" t="s">
        <v>279</v>
      </c>
      <c r="C172" s="204"/>
      <c r="D172" s="205"/>
      <c r="E172" s="564" t="s">
        <v>132</v>
      </c>
      <c r="F172" s="856">
        <f>SUM(F174:F179)</f>
        <v>515.5857561272727</v>
      </c>
    </row>
    <row r="173" spans="2:6">
      <c r="B173" s="807" t="s">
        <v>118</v>
      </c>
      <c r="C173" s="206" t="s">
        <v>0</v>
      </c>
      <c r="D173" s="206" t="s">
        <v>119</v>
      </c>
      <c r="E173" s="565" t="s">
        <v>120</v>
      </c>
      <c r="F173" s="849" t="s">
        <v>134</v>
      </c>
    </row>
    <row r="174" spans="2:6">
      <c r="B174" s="808" t="s">
        <v>149</v>
      </c>
      <c r="C174" s="208" t="s">
        <v>42</v>
      </c>
      <c r="D174" s="225">
        <v>1</v>
      </c>
      <c r="E174" s="566">
        <f>Apro.Chantier!$E$4</f>
        <v>116.86500000000001</v>
      </c>
      <c r="F174" s="850">
        <f>D174*E174</f>
        <v>116.86500000000001</v>
      </c>
    </row>
    <row r="175" spans="2:6">
      <c r="B175" s="808" t="s">
        <v>224</v>
      </c>
      <c r="C175" s="208" t="s">
        <v>162</v>
      </c>
      <c r="D175" s="243">
        <v>65</v>
      </c>
      <c r="E175" s="566">
        <f>Apro.Chantier!$P$26</f>
        <v>4.7937272727272724</v>
      </c>
      <c r="F175" s="850">
        <f>D175*E175</f>
        <v>311.5922727272727</v>
      </c>
    </row>
    <row r="176" spans="2:6">
      <c r="B176" s="808" t="s">
        <v>136</v>
      </c>
      <c r="C176" s="208" t="s">
        <v>49</v>
      </c>
      <c r="D176" s="243">
        <v>0.08</v>
      </c>
      <c r="E176" s="558">
        <f>Apro.Chantier!$P$23</f>
        <v>546</v>
      </c>
      <c r="F176" s="861">
        <f>E176*D176</f>
        <v>43.68</v>
      </c>
    </row>
    <row r="177" spans="2:6">
      <c r="B177" s="808" t="s">
        <v>220</v>
      </c>
      <c r="C177" s="208" t="s">
        <v>66</v>
      </c>
      <c r="D177" s="221">
        <v>0.08</v>
      </c>
      <c r="E177" s="566">
        <f>Apro.Chantier!$H$7</f>
        <v>16.38</v>
      </c>
      <c r="F177" s="850">
        <f>D177*E177</f>
        <v>1.3104</v>
      </c>
    </row>
    <row r="178" spans="2:6">
      <c r="B178" s="808" t="s">
        <v>177</v>
      </c>
      <c r="C178" s="208" t="s">
        <v>162</v>
      </c>
      <c r="D178" s="243">
        <v>0.08</v>
      </c>
      <c r="E178" s="559">
        <f>Apro.Chantier!$P$69</f>
        <v>1.1970000000000001</v>
      </c>
      <c r="F178" s="850">
        <f>D178*E178</f>
        <v>9.5760000000000012E-2</v>
      </c>
    </row>
    <row r="179" spans="2:6">
      <c r="B179" s="808" t="s">
        <v>6</v>
      </c>
      <c r="C179" s="208" t="s">
        <v>17</v>
      </c>
      <c r="D179" s="221">
        <v>2</v>
      </c>
      <c r="E179" s="566">
        <f>C.Horaire!$C$13</f>
        <v>21.021161699999997</v>
      </c>
      <c r="F179" s="850">
        <f>D179*E179</f>
        <v>42.042323399999994</v>
      </c>
    </row>
    <row r="181" spans="2:6">
      <c r="B181" s="817"/>
    </row>
    <row r="182" spans="2:6" ht="13.5" thickBot="1">
      <c r="B182" s="820" t="s">
        <v>260</v>
      </c>
      <c r="C182" s="233"/>
      <c r="D182" s="224" t="s">
        <v>133</v>
      </c>
      <c r="E182" s="573"/>
      <c r="F182" s="857" t="s">
        <v>259</v>
      </c>
    </row>
    <row r="183" spans="2:6" ht="13.5" thickBot="1">
      <c r="B183" s="821" t="s">
        <v>258</v>
      </c>
      <c r="C183" s="236"/>
      <c r="D183" s="237"/>
      <c r="E183" s="564" t="s">
        <v>132</v>
      </c>
      <c r="F183" s="856">
        <f>SUM(F185:F186)</f>
        <v>22.498063349999999</v>
      </c>
    </row>
    <row r="184" spans="2:6">
      <c r="B184" s="815" t="s">
        <v>118</v>
      </c>
      <c r="C184" s="220" t="s">
        <v>0</v>
      </c>
      <c r="D184" s="220" t="s">
        <v>119</v>
      </c>
      <c r="E184" s="569" t="s">
        <v>120</v>
      </c>
      <c r="F184" s="853" t="s">
        <v>134</v>
      </c>
    </row>
    <row r="185" spans="2:6">
      <c r="B185" s="808" t="s">
        <v>148</v>
      </c>
      <c r="C185" s="208" t="s">
        <v>0</v>
      </c>
      <c r="D185" s="238">
        <v>1</v>
      </c>
      <c r="E185" s="566">
        <f>Apro.Chantier!$P$41</f>
        <v>11.9874825</v>
      </c>
      <c r="F185" s="858">
        <f>D185*E185</f>
        <v>11.9874825</v>
      </c>
    </row>
    <row r="186" spans="2:6">
      <c r="B186" s="822" t="s">
        <v>157</v>
      </c>
      <c r="C186" s="235" t="s">
        <v>17</v>
      </c>
      <c r="D186" s="238">
        <v>0.5</v>
      </c>
      <c r="E186" s="566">
        <f>C.Horaire!$C$13</f>
        <v>21.021161699999997</v>
      </c>
      <c r="F186" s="858">
        <f>D186*E186</f>
        <v>10.510580849999998</v>
      </c>
    </row>
    <row r="188" spans="2:6">
      <c r="B188" s="813"/>
    </row>
    <row r="190" spans="2:6" ht="13.5" thickBot="1">
      <c r="B190" s="816" t="s">
        <v>1096</v>
      </c>
      <c r="C190" s="223"/>
      <c r="D190" s="224" t="s">
        <v>133</v>
      </c>
      <c r="E190" s="572"/>
      <c r="F190" s="848" t="s">
        <v>188</v>
      </c>
    </row>
    <row r="191" spans="2:6" ht="13.5" thickBot="1">
      <c r="B191" s="806" t="s">
        <v>1171</v>
      </c>
      <c r="C191" s="204"/>
      <c r="D191" s="205"/>
      <c r="E191" s="564" t="s">
        <v>132</v>
      </c>
      <c r="F191" s="856">
        <f>SUM(F193:F198)</f>
        <v>27.595270882307688</v>
      </c>
    </row>
    <row r="192" spans="2:6">
      <c r="B192" s="807" t="s">
        <v>118</v>
      </c>
      <c r="C192" s="206" t="s">
        <v>0</v>
      </c>
      <c r="D192" s="206" t="s">
        <v>119</v>
      </c>
      <c r="E192" s="565" t="s">
        <v>120</v>
      </c>
      <c r="F192" s="849" t="s">
        <v>134</v>
      </c>
    </row>
    <row r="193" spans="2:7">
      <c r="B193" s="808" t="s">
        <v>350</v>
      </c>
      <c r="C193" s="208" t="s">
        <v>58</v>
      </c>
      <c r="D193" s="225">
        <v>1</v>
      </c>
      <c r="E193" s="566">
        <f>Apro.Chantier!$P$63</f>
        <v>2.3975</v>
      </c>
      <c r="F193" s="850">
        <f>D193*E193</f>
        <v>2.3975</v>
      </c>
    </row>
    <row r="194" spans="2:7">
      <c r="B194" s="808" t="s">
        <v>351</v>
      </c>
      <c r="C194" s="208" t="s">
        <v>58</v>
      </c>
      <c r="D194" s="243">
        <v>1</v>
      </c>
      <c r="E194" s="566">
        <f>Apro.Chantier!$P$62</f>
        <v>1.5776249999999998</v>
      </c>
      <c r="F194" s="850">
        <f>D194*E194</f>
        <v>1.5776249999999998</v>
      </c>
    </row>
    <row r="195" spans="2:7">
      <c r="B195" s="808" t="s">
        <v>82</v>
      </c>
      <c r="C195" s="208" t="s">
        <v>66</v>
      </c>
      <c r="D195" s="243">
        <v>1</v>
      </c>
      <c r="E195" s="558">
        <f>Apro.Chantier!$P$61</f>
        <v>5.7548076923076925</v>
      </c>
      <c r="F195" s="861">
        <f>E195*D195</f>
        <v>5.7548076923076925</v>
      </c>
    </row>
    <row r="196" spans="2:7">
      <c r="B196" s="808" t="s">
        <v>346</v>
      </c>
      <c r="C196" s="208" t="s">
        <v>58</v>
      </c>
      <c r="D196" s="221">
        <v>1</v>
      </c>
      <c r="E196" s="566">
        <f>Apro.Chantier!$P$65</f>
        <v>1.0505250000000002</v>
      </c>
      <c r="F196" s="850">
        <f>D196*E196</f>
        <v>1.0505250000000002</v>
      </c>
    </row>
    <row r="197" spans="2:7">
      <c r="B197" s="808" t="s">
        <v>83</v>
      </c>
      <c r="C197" s="208" t="s">
        <v>0</v>
      </c>
      <c r="D197" s="243">
        <v>1</v>
      </c>
      <c r="E197" s="559">
        <f>Apro.Chantier!$P$66</f>
        <v>2.1</v>
      </c>
      <c r="F197" s="850">
        <f>D197*E197</f>
        <v>2.1</v>
      </c>
    </row>
    <row r="198" spans="2:7">
      <c r="B198" s="808" t="s">
        <v>6</v>
      </c>
      <c r="C198" s="208" t="s">
        <v>17</v>
      </c>
      <c r="D198" s="221">
        <v>0.7</v>
      </c>
      <c r="E198" s="566">
        <f>C.Horaire!$C$13</f>
        <v>21.021161699999997</v>
      </c>
      <c r="F198" s="850">
        <f>D198*E198</f>
        <v>14.714813189999997</v>
      </c>
      <c r="G198" s="278"/>
    </row>
    <row r="199" spans="2:7">
      <c r="G199" s="278"/>
    </row>
    <row r="202" spans="2:7" ht="15" customHeight="1">
      <c r="C202" s="1363" t="s">
        <v>152</v>
      </c>
      <c r="D202" s="1364"/>
      <c r="E202" s="1365"/>
      <c r="G202" s="278"/>
    </row>
    <row r="204" spans="2:7">
      <c r="D204" s="34"/>
    </row>
    <row r="206" spans="2:7" ht="13.5" thickBot="1">
      <c r="B206" s="826" t="s">
        <v>263</v>
      </c>
      <c r="C206" s="244"/>
      <c r="D206" s="219" t="s">
        <v>133</v>
      </c>
      <c r="E206" s="576"/>
      <c r="F206" s="857" t="s">
        <v>264</v>
      </c>
    </row>
    <row r="207" spans="2:7" ht="13.5" thickBot="1">
      <c r="B207" s="827" t="s">
        <v>262</v>
      </c>
      <c r="C207" s="245"/>
      <c r="D207" s="246"/>
      <c r="E207" s="577" t="s">
        <v>132</v>
      </c>
      <c r="F207" s="856">
        <f>SUM(F209:F216)</f>
        <v>122.53881582016666</v>
      </c>
    </row>
    <row r="208" spans="2:7">
      <c r="B208" s="828" t="s">
        <v>118</v>
      </c>
      <c r="C208" s="247" t="s">
        <v>0</v>
      </c>
      <c r="D208" s="247" t="s">
        <v>119</v>
      </c>
      <c r="E208" s="578" t="s">
        <v>120</v>
      </c>
      <c r="F208" s="862" t="s">
        <v>134</v>
      </c>
    </row>
    <row r="209" spans="2:6" ht="15" customHeight="1">
      <c r="B209" s="829" t="s">
        <v>182</v>
      </c>
      <c r="C209" s="208" t="s">
        <v>66</v>
      </c>
      <c r="D209" s="248">
        <v>1</v>
      </c>
      <c r="E209" s="566">
        <f>Apro.Chantier!$P$73</f>
        <v>54.6</v>
      </c>
      <c r="F209" s="850">
        <f t="shared" ref="F209:F216" si="4">D209*E209</f>
        <v>54.6</v>
      </c>
    </row>
    <row r="210" spans="2:6">
      <c r="B210" s="808" t="s">
        <v>183</v>
      </c>
      <c r="C210" s="208" t="s">
        <v>63</v>
      </c>
      <c r="D210" s="248">
        <v>1.87</v>
      </c>
      <c r="E210" s="566">
        <f>Apro.Chantier!$P$31</f>
        <v>0.84959848484848477</v>
      </c>
      <c r="F210" s="850">
        <f t="shared" si="4"/>
        <v>1.5887491666666667</v>
      </c>
    </row>
    <row r="211" spans="2:6">
      <c r="B211" s="808" t="s">
        <v>272</v>
      </c>
      <c r="C211" s="208" t="s">
        <v>42</v>
      </c>
      <c r="D211" s="248">
        <v>0.05</v>
      </c>
      <c r="E211" s="566">
        <f>Apro.Chantier!$E$4</f>
        <v>116.86500000000001</v>
      </c>
      <c r="F211" s="850">
        <f t="shared" si="4"/>
        <v>5.8432500000000012</v>
      </c>
    </row>
    <row r="212" spans="2:6">
      <c r="B212" s="808" t="s">
        <v>175</v>
      </c>
      <c r="C212" s="215" t="s">
        <v>66</v>
      </c>
      <c r="D212" s="222">
        <v>0.03</v>
      </c>
      <c r="E212" s="570">
        <f>Apro.Chantier!$H$7</f>
        <v>16.38</v>
      </c>
      <c r="F212" s="854">
        <f t="shared" si="4"/>
        <v>0.49139999999999995</v>
      </c>
    </row>
    <row r="213" spans="2:6">
      <c r="B213" s="808" t="s">
        <v>184</v>
      </c>
      <c r="C213" s="208" t="s">
        <v>17</v>
      </c>
      <c r="D213" s="248">
        <v>0.08</v>
      </c>
      <c r="E213" s="566">
        <f>C.Horaire!$C$13</f>
        <v>21.021161699999997</v>
      </c>
      <c r="F213" s="850">
        <f t="shared" si="4"/>
        <v>1.6816929359999997</v>
      </c>
    </row>
    <row r="214" spans="2:6">
      <c r="B214" s="808" t="s">
        <v>185</v>
      </c>
      <c r="C214" s="208" t="s">
        <v>17</v>
      </c>
      <c r="D214" s="248">
        <v>1.1499999999999999</v>
      </c>
      <c r="E214" s="566">
        <f>C.Horaire!$C$13</f>
        <v>21.021161699999997</v>
      </c>
      <c r="F214" s="850">
        <f t="shared" si="4"/>
        <v>24.174335954999993</v>
      </c>
    </row>
    <row r="215" spans="2:6" ht="15" customHeight="1">
      <c r="B215" s="829" t="s">
        <v>176</v>
      </c>
      <c r="C215" s="208" t="s">
        <v>17</v>
      </c>
      <c r="D215" s="249">
        <v>1.5</v>
      </c>
      <c r="E215" s="566">
        <f>C.Horaire!$C$13</f>
        <v>21.021161699999997</v>
      </c>
      <c r="F215" s="850">
        <f t="shared" si="4"/>
        <v>31.531742549999997</v>
      </c>
    </row>
    <row r="216" spans="2:6" ht="14.25" customHeight="1">
      <c r="B216" s="808" t="s">
        <v>186</v>
      </c>
      <c r="C216" s="208" t="s">
        <v>17</v>
      </c>
      <c r="D216" s="248">
        <v>0.125</v>
      </c>
      <c r="E216" s="566">
        <f>C.Horaire!$C$13</f>
        <v>21.021161699999997</v>
      </c>
      <c r="F216" s="850">
        <f t="shared" si="4"/>
        <v>2.6276452124999996</v>
      </c>
    </row>
    <row r="217" spans="2:6">
      <c r="C217" s="224"/>
      <c r="D217" s="224"/>
      <c r="E217" s="579"/>
      <c r="F217" s="863"/>
    </row>
    <row r="218" spans="2:6">
      <c r="B218" s="825" t="s">
        <v>155</v>
      </c>
    </row>
    <row r="219" spans="2:6">
      <c r="B219" s="818"/>
      <c r="C219" s="267"/>
      <c r="D219" s="279"/>
      <c r="E219" s="580"/>
      <c r="F219" s="864"/>
    </row>
    <row r="220" spans="2:6">
      <c r="B220" s="1360" t="s">
        <v>133</v>
      </c>
      <c r="C220" s="1361"/>
      <c r="D220" s="1361"/>
      <c r="E220" s="1361"/>
      <c r="F220" s="1362"/>
    </row>
    <row r="221" spans="2:6" ht="13.5" thickBot="1">
      <c r="B221" s="828" t="s">
        <v>1173</v>
      </c>
      <c r="C221" s="1360"/>
      <c r="D221" s="1361"/>
      <c r="E221" s="1362"/>
      <c r="F221" s="851" t="s">
        <v>141</v>
      </c>
    </row>
    <row r="222" spans="2:6" ht="13.5" thickBot="1">
      <c r="B222" s="830" t="s">
        <v>1172</v>
      </c>
      <c r="C222" s="250"/>
      <c r="D222" s="251"/>
      <c r="E222" s="577" t="s">
        <v>132</v>
      </c>
      <c r="F222" s="856">
        <f>SUM(F224:F229)</f>
        <v>262.25737019999997</v>
      </c>
    </row>
    <row r="223" spans="2:6">
      <c r="B223" s="815" t="s">
        <v>118</v>
      </c>
      <c r="C223" s="220" t="s">
        <v>0</v>
      </c>
      <c r="D223" s="220" t="s">
        <v>119</v>
      </c>
      <c r="E223" s="569" t="s">
        <v>120</v>
      </c>
      <c r="F223" s="853" t="s">
        <v>134</v>
      </c>
    </row>
    <row r="224" spans="2:6">
      <c r="B224" s="808" t="s">
        <v>149</v>
      </c>
      <c r="C224" s="208" t="s">
        <v>42</v>
      </c>
      <c r="D224" s="252">
        <v>1</v>
      </c>
      <c r="E224" s="566">
        <f>Apro.Chantier!$E$4</f>
        <v>116.86500000000001</v>
      </c>
      <c r="F224" s="850">
        <f t="shared" ref="F224:F229" si="5">D224*E224</f>
        <v>116.86500000000001</v>
      </c>
    </row>
    <row r="225" spans="2:6">
      <c r="B225" s="808" t="s">
        <v>174</v>
      </c>
      <c r="C225" s="208" t="s">
        <v>18</v>
      </c>
      <c r="D225" s="252">
        <v>1</v>
      </c>
      <c r="E225" s="566">
        <f>Apro.Chantier!H7</f>
        <v>16.38</v>
      </c>
      <c r="F225" s="850">
        <f t="shared" si="5"/>
        <v>16.38</v>
      </c>
    </row>
    <row r="226" spans="2:6">
      <c r="B226" s="808" t="s">
        <v>175</v>
      </c>
      <c r="C226" s="208" t="s">
        <v>66</v>
      </c>
      <c r="D226" s="253">
        <v>0.03</v>
      </c>
      <c r="E226" s="566">
        <f>Apro.Chantier!$H$7</f>
        <v>16.38</v>
      </c>
      <c r="F226" s="850">
        <f t="shared" si="5"/>
        <v>0.49139999999999995</v>
      </c>
    </row>
    <row r="227" spans="2:6">
      <c r="B227" s="808" t="s">
        <v>177</v>
      </c>
      <c r="C227" s="208" t="s">
        <v>162</v>
      </c>
      <c r="D227" s="254">
        <v>2</v>
      </c>
      <c r="E227" s="570">
        <f>Apro.Chantier!$P$69</f>
        <v>1.1970000000000001</v>
      </c>
      <c r="F227" s="854">
        <f t="shared" si="5"/>
        <v>2.3940000000000001</v>
      </c>
    </row>
    <row r="228" spans="2:6">
      <c r="B228" s="808" t="s">
        <v>173</v>
      </c>
      <c r="C228" s="208" t="s">
        <v>17</v>
      </c>
      <c r="D228" s="252">
        <v>2.5</v>
      </c>
      <c r="E228" s="566">
        <f>C.Horaire!$C$13</f>
        <v>21.021161699999997</v>
      </c>
      <c r="F228" s="850">
        <f>D228*E228</f>
        <v>52.55290424999999</v>
      </c>
    </row>
    <row r="229" spans="2:6" outlineLevel="1">
      <c r="B229" s="829" t="s">
        <v>176</v>
      </c>
      <c r="C229" s="208" t="s">
        <v>17</v>
      </c>
      <c r="D229" s="252">
        <v>3.5</v>
      </c>
      <c r="E229" s="566">
        <f>C.Horaire!$C$13</f>
        <v>21.021161699999997</v>
      </c>
      <c r="F229" s="850">
        <f t="shared" si="5"/>
        <v>73.574065949999991</v>
      </c>
    </row>
    <row r="230" spans="2:6" outlineLevel="1">
      <c r="B230" s="810"/>
      <c r="C230" s="210"/>
      <c r="D230" s="255"/>
      <c r="E230" s="581"/>
      <c r="F230" s="865"/>
    </row>
    <row r="231" spans="2:6" outlineLevel="1">
      <c r="B231" s="810"/>
      <c r="C231" s="210"/>
      <c r="D231" s="255"/>
      <c r="E231" s="582"/>
      <c r="F231" s="866"/>
    </row>
    <row r="232" spans="2:6" ht="15" customHeight="1" outlineLevel="1">
      <c r="C232" s="1363" t="s">
        <v>158</v>
      </c>
      <c r="D232" s="1364"/>
      <c r="E232" s="1365"/>
    </row>
    <row r="233" spans="2:6">
      <c r="B233" s="813"/>
    </row>
    <row r="234" spans="2:6">
      <c r="B234" s="813"/>
    </row>
    <row r="235" spans="2:6">
      <c r="B235" s="1360" t="s">
        <v>133</v>
      </c>
      <c r="C235" s="1361"/>
      <c r="D235" s="1361"/>
      <c r="E235" s="1361"/>
      <c r="F235" s="1362"/>
    </row>
    <row r="236" spans="2:6" ht="13.5" thickBot="1">
      <c r="B236" s="1375" t="s">
        <v>918</v>
      </c>
      <c r="C236" s="1376"/>
      <c r="D236" s="1376"/>
      <c r="E236" s="1377"/>
      <c r="F236" s="857" t="s">
        <v>294</v>
      </c>
    </row>
    <row r="237" spans="2:6" ht="13.5" thickBot="1">
      <c r="B237" s="830" t="s">
        <v>284</v>
      </c>
      <c r="C237" s="250"/>
      <c r="D237" s="251"/>
      <c r="E237" s="577" t="s">
        <v>132</v>
      </c>
      <c r="F237" s="856">
        <f>SUM(F239:F241)</f>
        <v>19.604622764999998</v>
      </c>
    </row>
    <row r="238" spans="2:6">
      <c r="B238" s="815" t="s">
        <v>118</v>
      </c>
      <c r="C238" s="220" t="s">
        <v>0</v>
      </c>
      <c r="D238" s="220" t="s">
        <v>119</v>
      </c>
      <c r="E238" s="569" t="s">
        <v>120</v>
      </c>
      <c r="F238" s="853" t="s">
        <v>134</v>
      </c>
    </row>
    <row r="239" spans="2:6">
      <c r="B239" s="822" t="s">
        <v>297</v>
      </c>
      <c r="C239" s="235" t="s">
        <v>63</v>
      </c>
      <c r="D239" s="238">
        <v>1</v>
      </c>
      <c r="E239" s="566">
        <f>Apro.Chantier!$P$34</f>
        <v>8.0450999999999997</v>
      </c>
      <c r="F239" s="858">
        <f>D239*E239</f>
        <v>8.0450999999999997</v>
      </c>
    </row>
    <row r="240" spans="2:6">
      <c r="B240" s="808" t="s">
        <v>286</v>
      </c>
      <c r="C240" s="208" t="s">
        <v>261</v>
      </c>
      <c r="D240" s="238">
        <v>1</v>
      </c>
      <c r="E240" s="566">
        <f>Apro.Chantier!$P$66</f>
        <v>2.1</v>
      </c>
      <c r="F240" s="858">
        <f>D240*E240</f>
        <v>2.1</v>
      </c>
    </row>
    <row r="241" spans="2:6">
      <c r="B241" s="822" t="s">
        <v>157</v>
      </c>
      <c r="C241" s="235" t="s">
        <v>17</v>
      </c>
      <c r="D241" s="238">
        <v>0.45</v>
      </c>
      <c r="E241" s="566">
        <f>C.Horaire!$C$13</f>
        <v>21.021161699999997</v>
      </c>
      <c r="F241" s="858">
        <f>D241*E241</f>
        <v>9.4595227649999991</v>
      </c>
    </row>
    <row r="244" spans="2:6">
      <c r="B244" s="1360" t="s">
        <v>133</v>
      </c>
      <c r="C244" s="1361"/>
      <c r="D244" s="1361"/>
      <c r="E244" s="1361"/>
      <c r="F244" s="1362"/>
    </row>
    <row r="245" spans="2:6" ht="13.5" thickBot="1">
      <c r="B245" s="1375" t="s">
        <v>916</v>
      </c>
      <c r="C245" s="1376"/>
      <c r="D245" s="1376"/>
      <c r="E245" s="1377"/>
      <c r="F245" s="857" t="s">
        <v>294</v>
      </c>
    </row>
    <row r="246" spans="2:6" ht="13.5" thickBot="1">
      <c r="B246" s="830" t="s">
        <v>295</v>
      </c>
      <c r="C246" s="250"/>
      <c r="D246" s="251"/>
      <c r="E246" s="577" t="s">
        <v>132</v>
      </c>
      <c r="F246" s="856">
        <f>SUM(F248:F250)</f>
        <v>15.986182764999999</v>
      </c>
    </row>
    <row r="247" spans="2:6">
      <c r="B247" s="815" t="s">
        <v>118</v>
      </c>
      <c r="C247" s="220" t="s">
        <v>0</v>
      </c>
      <c r="D247" s="220" t="s">
        <v>119</v>
      </c>
      <c r="E247" s="569" t="s">
        <v>120</v>
      </c>
      <c r="F247" s="853" t="s">
        <v>134</v>
      </c>
    </row>
    <row r="248" spans="2:6">
      <c r="B248" s="822" t="s">
        <v>296</v>
      </c>
      <c r="C248" s="235" t="s">
        <v>63</v>
      </c>
      <c r="D248" s="238">
        <v>1</v>
      </c>
      <c r="E248" s="566">
        <f>Apro.Chantier!$P$33</f>
        <v>4.42666</v>
      </c>
      <c r="F248" s="858">
        <f>D248*E248</f>
        <v>4.42666</v>
      </c>
    </row>
    <row r="249" spans="2:6">
      <c r="B249" s="808" t="s">
        <v>286</v>
      </c>
      <c r="C249" s="208" t="s">
        <v>261</v>
      </c>
      <c r="D249" s="238">
        <v>1</v>
      </c>
      <c r="E249" s="566">
        <f>Apro.Chantier!$P$66</f>
        <v>2.1</v>
      </c>
      <c r="F249" s="858">
        <f>D249*E249</f>
        <v>2.1</v>
      </c>
    </row>
    <row r="250" spans="2:6">
      <c r="B250" s="822" t="s">
        <v>157</v>
      </c>
      <c r="C250" s="235" t="s">
        <v>17</v>
      </c>
      <c r="D250" s="238">
        <v>0.45</v>
      </c>
      <c r="E250" s="566">
        <f>C.Horaire!$C$13</f>
        <v>21.021161699999997</v>
      </c>
      <c r="F250" s="858">
        <f>D250*E250</f>
        <v>9.4595227649999991</v>
      </c>
    </row>
    <row r="252" spans="2:6">
      <c r="B252" s="813"/>
    </row>
    <row r="253" spans="2:6">
      <c r="B253" s="1360" t="s">
        <v>133</v>
      </c>
      <c r="C253" s="1361"/>
      <c r="D253" s="1361"/>
      <c r="E253" s="1361"/>
      <c r="F253" s="1362"/>
    </row>
    <row r="254" spans="2:6" ht="13.5" thickBot="1">
      <c r="B254" s="1375" t="s">
        <v>917</v>
      </c>
      <c r="C254" s="1376"/>
      <c r="D254" s="1376"/>
      <c r="E254" s="1377"/>
      <c r="F254" s="857" t="s">
        <v>264</v>
      </c>
    </row>
    <row r="255" spans="2:6" ht="13.5" thickBot="1">
      <c r="B255" s="830" t="s">
        <v>906</v>
      </c>
      <c r="C255" s="250"/>
      <c r="D255" s="251"/>
      <c r="E255" s="577" t="s">
        <v>132</v>
      </c>
      <c r="F255" s="856">
        <f>SUM(F257:F260)</f>
        <v>33.414470133421048</v>
      </c>
    </row>
    <row r="256" spans="2:6">
      <c r="B256" s="815" t="s">
        <v>118</v>
      </c>
      <c r="C256" s="220" t="s">
        <v>0</v>
      </c>
      <c r="D256" s="220" t="s">
        <v>119</v>
      </c>
      <c r="E256" s="569" t="s">
        <v>120</v>
      </c>
      <c r="F256" s="853" t="s">
        <v>134</v>
      </c>
    </row>
    <row r="257" spans="2:6">
      <c r="B257" s="822" t="s">
        <v>300</v>
      </c>
      <c r="C257" s="235" t="s">
        <v>63</v>
      </c>
      <c r="D257" s="238">
        <v>1</v>
      </c>
      <c r="E257" s="566">
        <f>Apro.Chantier!$P$30</f>
        <v>18.578947368421051</v>
      </c>
      <c r="F257" s="858">
        <f>D257*E257</f>
        <v>18.578947368421051</v>
      </c>
    </row>
    <row r="258" spans="2:6">
      <c r="B258" s="808" t="s">
        <v>286</v>
      </c>
      <c r="C258" s="208" t="s">
        <v>261</v>
      </c>
      <c r="D258" s="238">
        <v>1</v>
      </c>
      <c r="E258" s="566">
        <f>Apro.Chantier!$P$66</f>
        <v>2.1</v>
      </c>
      <c r="F258" s="858">
        <f>D258*E258</f>
        <v>2.1</v>
      </c>
    </row>
    <row r="259" spans="2:6">
      <c r="B259" s="822" t="s">
        <v>303</v>
      </c>
      <c r="C259" s="235" t="s">
        <v>66</v>
      </c>
      <c r="D259" s="238">
        <v>1</v>
      </c>
      <c r="E259" s="566">
        <f>Apro.Chantier!$P$50</f>
        <v>3.2760000000000002</v>
      </c>
      <c r="F259" s="858">
        <f>D259*E259</f>
        <v>3.2760000000000002</v>
      </c>
    </row>
    <row r="260" spans="2:6">
      <c r="B260" s="822" t="s">
        <v>157</v>
      </c>
      <c r="C260" s="235" t="s">
        <v>17</v>
      </c>
      <c r="D260" s="238">
        <v>0.45</v>
      </c>
      <c r="E260" s="566">
        <f>C.Horaire!$C$13</f>
        <v>21.021161699999997</v>
      </c>
      <c r="F260" s="858">
        <f>D260*E260</f>
        <v>9.4595227649999991</v>
      </c>
    </row>
    <row r="262" spans="2:6">
      <c r="B262" s="817"/>
    </row>
    <row r="263" spans="2:6">
      <c r="B263" s="1360" t="s">
        <v>133</v>
      </c>
      <c r="C263" s="1361"/>
      <c r="D263" s="1361"/>
      <c r="E263" s="1361"/>
      <c r="F263" s="1362"/>
    </row>
    <row r="264" spans="2:6" ht="13.5" thickBot="1">
      <c r="B264" s="1375" t="s">
        <v>919</v>
      </c>
      <c r="C264" s="1376"/>
      <c r="D264" s="1376"/>
      <c r="E264" s="1377"/>
      <c r="F264" s="857" t="s">
        <v>294</v>
      </c>
    </row>
    <row r="265" spans="2:6" ht="13.5" thickBot="1">
      <c r="B265" s="830" t="s">
        <v>905</v>
      </c>
      <c r="C265" s="250"/>
      <c r="D265" s="251"/>
      <c r="E265" s="577" t="s">
        <v>132</v>
      </c>
      <c r="F265" s="856">
        <f>SUM(F267:F270)</f>
        <v>42.660522764999996</v>
      </c>
    </row>
    <row r="266" spans="2:6">
      <c r="B266" s="815" t="s">
        <v>118</v>
      </c>
      <c r="C266" s="220" t="s">
        <v>0</v>
      </c>
      <c r="D266" s="220" t="s">
        <v>119</v>
      </c>
      <c r="E266" s="569" t="s">
        <v>120</v>
      </c>
      <c r="F266" s="853" t="s">
        <v>134</v>
      </c>
    </row>
    <row r="267" spans="2:6">
      <c r="B267" s="822" t="s">
        <v>366</v>
      </c>
      <c r="C267" s="235" t="s">
        <v>58</v>
      </c>
      <c r="D267" s="238">
        <v>1</v>
      </c>
      <c r="E267" s="566">
        <f>Apro.Chantier!$P$49</f>
        <v>27.824999999999999</v>
      </c>
      <c r="F267" s="858">
        <f>D267*E267</f>
        <v>27.824999999999999</v>
      </c>
    </row>
    <row r="268" spans="2:6">
      <c r="B268" s="808" t="s">
        <v>286</v>
      </c>
      <c r="C268" s="208" t="s">
        <v>261</v>
      </c>
      <c r="D268" s="238">
        <v>1</v>
      </c>
      <c r="E268" s="566">
        <f>Apro.Chantier!$P$66</f>
        <v>2.1</v>
      </c>
      <c r="F268" s="858">
        <f>D268*E268</f>
        <v>2.1</v>
      </c>
    </row>
    <row r="269" spans="2:6">
      <c r="B269" s="822" t="s">
        <v>303</v>
      </c>
      <c r="C269" s="235" t="s">
        <v>66</v>
      </c>
      <c r="D269" s="238">
        <v>1</v>
      </c>
      <c r="E269" s="566">
        <f>Apro.Chantier!$P$50</f>
        <v>3.2760000000000002</v>
      </c>
      <c r="F269" s="858">
        <f>D269*E269</f>
        <v>3.2760000000000002</v>
      </c>
    </row>
    <row r="270" spans="2:6" ht="16.5" customHeight="1">
      <c r="B270" s="822" t="s">
        <v>157</v>
      </c>
      <c r="C270" s="235" t="s">
        <v>17</v>
      </c>
      <c r="D270" s="238">
        <v>0.45</v>
      </c>
      <c r="E270" s="566">
        <f>C.Horaire!$C$13</f>
        <v>21.021161699999997</v>
      </c>
      <c r="F270" s="858">
        <f>D270*E270</f>
        <v>9.4595227649999991</v>
      </c>
    </row>
    <row r="273" spans="2:6">
      <c r="B273" s="1360" t="s">
        <v>133</v>
      </c>
      <c r="C273" s="1361"/>
      <c r="D273" s="1361"/>
      <c r="E273" s="1361"/>
      <c r="F273" s="1362"/>
    </row>
    <row r="274" spans="2:6" ht="13.5" thickBot="1">
      <c r="B274" s="1375" t="s">
        <v>920</v>
      </c>
      <c r="C274" s="1376"/>
      <c r="D274" s="1376"/>
      <c r="E274" s="1378"/>
      <c r="F274" s="867" t="s">
        <v>294</v>
      </c>
    </row>
    <row r="275" spans="2:6" ht="13.5" thickBot="1">
      <c r="B275" s="830" t="s">
        <v>904</v>
      </c>
      <c r="C275" s="250"/>
      <c r="D275" s="251"/>
      <c r="E275" s="564" t="s">
        <v>132</v>
      </c>
      <c r="F275" s="868">
        <f>SUM(F277:F280)</f>
        <v>53.16052276500001</v>
      </c>
    </row>
    <row r="276" spans="2:6">
      <c r="B276" s="815" t="s">
        <v>118</v>
      </c>
      <c r="C276" s="220" t="s">
        <v>0</v>
      </c>
      <c r="D276" s="220" t="s">
        <v>119</v>
      </c>
      <c r="E276" s="569" t="s">
        <v>120</v>
      </c>
      <c r="F276" s="853" t="s">
        <v>134</v>
      </c>
    </row>
    <row r="277" spans="2:6">
      <c r="B277" s="822" t="s">
        <v>367</v>
      </c>
      <c r="C277" s="235" t="s">
        <v>58</v>
      </c>
      <c r="D277" s="238">
        <v>1</v>
      </c>
      <c r="E277" s="566">
        <f>Apro.Chantier!$P$42</f>
        <v>38.325000000000003</v>
      </c>
      <c r="F277" s="858">
        <f>D277*E277</f>
        <v>38.325000000000003</v>
      </c>
    </row>
    <row r="278" spans="2:6">
      <c r="B278" s="808" t="s">
        <v>286</v>
      </c>
      <c r="C278" s="208" t="s">
        <v>261</v>
      </c>
      <c r="D278" s="238">
        <v>1</v>
      </c>
      <c r="E278" s="566">
        <f>Apro.Chantier!$P$66</f>
        <v>2.1</v>
      </c>
      <c r="F278" s="858">
        <f>D278*E278</f>
        <v>2.1</v>
      </c>
    </row>
    <row r="279" spans="2:6">
      <c r="B279" s="822" t="s">
        <v>303</v>
      </c>
      <c r="C279" s="235" t="s">
        <v>66</v>
      </c>
      <c r="D279" s="238">
        <v>1</v>
      </c>
      <c r="E279" s="566">
        <f>Apro.Chantier!$P$50</f>
        <v>3.2760000000000002</v>
      </c>
      <c r="F279" s="858">
        <f>D279*E279</f>
        <v>3.2760000000000002</v>
      </c>
    </row>
    <row r="280" spans="2:6">
      <c r="B280" s="822" t="s">
        <v>157</v>
      </c>
      <c r="C280" s="235" t="s">
        <v>17</v>
      </c>
      <c r="D280" s="238">
        <v>0.45</v>
      </c>
      <c r="E280" s="566">
        <f>C.Horaire!$C$13</f>
        <v>21.021161699999997</v>
      </c>
      <c r="F280" s="858">
        <f>D280*E280</f>
        <v>9.4595227649999991</v>
      </c>
    </row>
    <row r="283" spans="2:6">
      <c r="B283" s="1360" t="s">
        <v>133</v>
      </c>
      <c r="C283" s="1361"/>
      <c r="D283" s="1361"/>
      <c r="E283" s="1361"/>
      <c r="F283" s="1362"/>
    </row>
    <row r="284" spans="2:6" ht="13.5" thickBot="1">
      <c r="B284" s="1375" t="s">
        <v>921</v>
      </c>
      <c r="C284" s="1376"/>
      <c r="D284" s="1376"/>
      <c r="E284" s="1377"/>
      <c r="F284" s="857" t="s">
        <v>294</v>
      </c>
    </row>
    <row r="285" spans="2:6" ht="13.5" thickBot="1">
      <c r="B285" s="830" t="s">
        <v>903</v>
      </c>
      <c r="C285" s="250"/>
      <c r="D285" s="251"/>
      <c r="E285" s="577" t="s">
        <v>132</v>
      </c>
      <c r="F285" s="856">
        <f>SUM(F287:F291)</f>
        <v>56.436522765000007</v>
      </c>
    </row>
    <row r="286" spans="2:6">
      <c r="B286" s="815" t="s">
        <v>118</v>
      </c>
      <c r="C286" s="220" t="s">
        <v>0</v>
      </c>
      <c r="D286" s="220" t="s">
        <v>119</v>
      </c>
      <c r="E286" s="569" t="s">
        <v>120</v>
      </c>
      <c r="F286" s="853" t="s">
        <v>134</v>
      </c>
    </row>
    <row r="287" spans="2:6">
      <c r="B287" s="822" t="s">
        <v>160</v>
      </c>
      <c r="C287" s="235" t="s">
        <v>58</v>
      </c>
      <c r="D287" s="238">
        <v>1</v>
      </c>
      <c r="E287" s="566">
        <f>Apro.Chantier!$P$47</f>
        <v>38.325000000000003</v>
      </c>
      <c r="F287" s="858">
        <f>D287*E287</f>
        <v>38.325000000000003</v>
      </c>
    </row>
    <row r="288" spans="2:6">
      <c r="B288" s="808" t="s">
        <v>286</v>
      </c>
      <c r="C288" s="208" t="s">
        <v>261</v>
      </c>
      <c r="D288" s="238">
        <v>1</v>
      </c>
      <c r="E288" s="566">
        <f>Apro.Chantier!$P$66</f>
        <v>2.1</v>
      </c>
      <c r="F288" s="858">
        <f>D288*E288</f>
        <v>2.1</v>
      </c>
    </row>
    <row r="289" spans="2:6">
      <c r="B289" s="822" t="s">
        <v>303</v>
      </c>
      <c r="C289" s="235" t="s">
        <v>66</v>
      </c>
      <c r="D289" s="238">
        <v>1</v>
      </c>
      <c r="E289" s="566">
        <f>Apro.Chantier!$P$50</f>
        <v>3.2760000000000002</v>
      </c>
      <c r="F289" s="858">
        <f>D289*E289</f>
        <v>3.2760000000000002</v>
      </c>
    </row>
    <row r="290" spans="2:6">
      <c r="B290" s="822" t="s">
        <v>331</v>
      </c>
      <c r="C290" s="270" t="s">
        <v>58</v>
      </c>
      <c r="D290" s="270">
        <v>1</v>
      </c>
      <c r="E290" s="583">
        <f>Apro.Chantier!$P$67</f>
        <v>3.2760000000000002</v>
      </c>
      <c r="F290" s="858">
        <f>D290*E290</f>
        <v>3.2760000000000002</v>
      </c>
    </row>
    <row r="291" spans="2:6">
      <c r="B291" s="822" t="s">
        <v>157</v>
      </c>
      <c r="C291" s="235" t="s">
        <v>17</v>
      </c>
      <c r="D291" s="238">
        <v>0.45</v>
      </c>
      <c r="E291" s="566">
        <f>C.Horaire!$C$13</f>
        <v>21.021161699999997</v>
      </c>
      <c r="F291" s="858">
        <f>D291*E291</f>
        <v>9.4595227649999991</v>
      </c>
    </row>
    <row r="293" spans="2:6">
      <c r="B293" s="813"/>
    </row>
    <row r="294" spans="2:6">
      <c r="B294" s="1360" t="s">
        <v>133</v>
      </c>
      <c r="C294" s="1361"/>
      <c r="D294" s="1361"/>
      <c r="E294" s="1361"/>
      <c r="F294" s="1362"/>
    </row>
    <row r="295" spans="2:6" ht="13.5" thickBot="1">
      <c r="B295" s="1375" t="s">
        <v>922</v>
      </c>
      <c r="C295" s="1376"/>
      <c r="D295" s="1376"/>
      <c r="E295" s="1377"/>
      <c r="F295" s="857" t="s">
        <v>294</v>
      </c>
    </row>
    <row r="296" spans="2:6" ht="13.5" thickBot="1">
      <c r="B296" s="830" t="s">
        <v>907</v>
      </c>
      <c r="C296" s="250"/>
      <c r="D296" s="251"/>
      <c r="E296" s="577" t="s">
        <v>132</v>
      </c>
      <c r="F296" s="856">
        <f>SUM(F298:F302)</f>
        <v>56.436522765000007</v>
      </c>
    </row>
    <row r="297" spans="2:6">
      <c r="B297" s="815" t="s">
        <v>118</v>
      </c>
      <c r="C297" s="220" t="s">
        <v>0</v>
      </c>
      <c r="D297" s="220" t="s">
        <v>119</v>
      </c>
      <c r="E297" s="569" t="s">
        <v>120</v>
      </c>
      <c r="F297" s="853" t="s">
        <v>134</v>
      </c>
    </row>
    <row r="298" spans="2:6">
      <c r="B298" s="822" t="s">
        <v>368</v>
      </c>
      <c r="C298" s="235" t="s">
        <v>58</v>
      </c>
      <c r="D298" s="238">
        <v>1</v>
      </c>
      <c r="E298" s="566">
        <f>Apro.Chantier!P48</f>
        <v>38.325000000000003</v>
      </c>
      <c r="F298" s="858">
        <f>D298*E298</f>
        <v>38.325000000000003</v>
      </c>
    </row>
    <row r="299" spans="2:6">
      <c r="B299" s="808" t="s">
        <v>286</v>
      </c>
      <c r="C299" s="208" t="s">
        <v>261</v>
      </c>
      <c r="D299" s="238">
        <v>1</v>
      </c>
      <c r="E299" s="566">
        <f>Apro.Chantier!$P$66</f>
        <v>2.1</v>
      </c>
      <c r="F299" s="858">
        <f>D299*E299</f>
        <v>2.1</v>
      </c>
    </row>
    <row r="300" spans="2:6">
      <c r="B300" s="822" t="s">
        <v>303</v>
      </c>
      <c r="C300" s="235" t="s">
        <v>66</v>
      </c>
      <c r="D300" s="238">
        <v>1</v>
      </c>
      <c r="E300" s="566">
        <f>Apro.Chantier!$P$50</f>
        <v>3.2760000000000002</v>
      </c>
      <c r="F300" s="858">
        <f>D300*E300</f>
        <v>3.2760000000000002</v>
      </c>
    </row>
    <row r="301" spans="2:6">
      <c r="B301" s="809" t="s">
        <v>331</v>
      </c>
      <c r="C301" s="270" t="s">
        <v>58</v>
      </c>
      <c r="D301" s="270">
        <v>1</v>
      </c>
      <c r="E301" s="583">
        <f>Apro.Chantier!$P$67</f>
        <v>3.2760000000000002</v>
      </c>
      <c r="F301" s="858">
        <f>D301*E301</f>
        <v>3.2760000000000002</v>
      </c>
    </row>
    <row r="302" spans="2:6">
      <c r="B302" s="822" t="s">
        <v>157</v>
      </c>
      <c r="C302" s="235" t="s">
        <v>17</v>
      </c>
      <c r="D302" s="238">
        <v>0.45</v>
      </c>
      <c r="E302" s="566">
        <f>C.Horaire!$C$13</f>
        <v>21.021161699999997</v>
      </c>
      <c r="F302" s="858">
        <f>D302*E302</f>
        <v>9.4595227649999991</v>
      </c>
    </row>
    <row r="304" spans="2:6">
      <c r="B304" s="813"/>
    </row>
    <row r="305" spans="2:6">
      <c r="B305" s="1360" t="s">
        <v>133</v>
      </c>
      <c r="C305" s="1361"/>
      <c r="D305" s="1361"/>
      <c r="E305" s="1361"/>
      <c r="F305" s="1362"/>
    </row>
    <row r="306" spans="2:6" ht="13.5" thickBot="1">
      <c r="B306" s="1375" t="s">
        <v>923</v>
      </c>
      <c r="C306" s="1376"/>
      <c r="D306" s="1376"/>
      <c r="E306" s="1377"/>
      <c r="F306" s="857" t="s">
        <v>294</v>
      </c>
    </row>
    <row r="307" spans="2:6" ht="13.5" thickBot="1">
      <c r="B307" s="830" t="s">
        <v>908</v>
      </c>
      <c r="C307" s="250"/>
      <c r="D307" s="251"/>
      <c r="E307" s="577" t="s">
        <v>132</v>
      </c>
      <c r="F307" s="856">
        <f>SUM(F309:F313)</f>
        <v>37.536522765000001</v>
      </c>
    </row>
    <row r="308" spans="2:6">
      <c r="B308" s="815" t="s">
        <v>118</v>
      </c>
      <c r="C308" s="220" t="s">
        <v>0</v>
      </c>
      <c r="D308" s="220" t="s">
        <v>119</v>
      </c>
      <c r="E308" s="569" t="s">
        <v>120</v>
      </c>
      <c r="F308" s="853" t="s">
        <v>134</v>
      </c>
    </row>
    <row r="309" spans="2:6">
      <c r="B309" s="822" t="s">
        <v>369</v>
      </c>
      <c r="C309" s="235" t="s">
        <v>58</v>
      </c>
      <c r="D309" s="238">
        <v>1</v>
      </c>
      <c r="E309" s="566">
        <f>Apro.Chantier!$P$45</f>
        <v>19.425000000000001</v>
      </c>
      <c r="F309" s="858">
        <f>D309*E309</f>
        <v>19.425000000000001</v>
      </c>
    </row>
    <row r="310" spans="2:6">
      <c r="B310" s="808" t="s">
        <v>286</v>
      </c>
      <c r="C310" s="208" t="s">
        <v>261</v>
      </c>
      <c r="D310" s="238">
        <v>1</v>
      </c>
      <c r="E310" s="566">
        <f>Apro.Chantier!$P$66</f>
        <v>2.1</v>
      </c>
      <c r="F310" s="858">
        <f>D310*E310</f>
        <v>2.1</v>
      </c>
    </row>
    <row r="311" spans="2:6">
      <c r="B311" s="822" t="s">
        <v>303</v>
      </c>
      <c r="C311" s="235" t="s">
        <v>66</v>
      </c>
      <c r="D311" s="238">
        <v>1</v>
      </c>
      <c r="E311" s="566">
        <f>Apro.Chantier!$P$50</f>
        <v>3.2760000000000002</v>
      </c>
      <c r="F311" s="858">
        <f>D311*E311</f>
        <v>3.2760000000000002</v>
      </c>
    </row>
    <row r="312" spans="2:6">
      <c r="B312" s="809" t="s">
        <v>331</v>
      </c>
      <c r="C312" s="270" t="s">
        <v>58</v>
      </c>
      <c r="D312" s="270">
        <v>1</v>
      </c>
      <c r="E312" s="583">
        <f>Apro.Chantier!$P$67</f>
        <v>3.2760000000000002</v>
      </c>
      <c r="F312" s="858">
        <f>D312*E312</f>
        <v>3.2760000000000002</v>
      </c>
    </row>
    <row r="313" spans="2:6">
      <c r="B313" s="822" t="s">
        <v>157</v>
      </c>
      <c r="C313" s="235" t="s">
        <v>17</v>
      </c>
      <c r="D313" s="238">
        <v>0.45</v>
      </c>
      <c r="E313" s="566">
        <f>C.Horaire!$C$13</f>
        <v>21.021161699999997</v>
      </c>
      <c r="F313" s="858">
        <f>D313*E313</f>
        <v>9.4595227649999991</v>
      </c>
    </row>
    <row r="315" spans="2:6">
      <c r="B315" s="831"/>
      <c r="D315" s="34"/>
    </row>
    <row r="316" spans="2:6">
      <c r="B316" s="1360" t="s">
        <v>133</v>
      </c>
      <c r="C316" s="1361"/>
      <c r="D316" s="1361"/>
      <c r="E316" s="1361"/>
      <c r="F316" s="1362"/>
    </row>
    <row r="317" spans="2:6" ht="13.5" thickBot="1">
      <c r="B317" s="1375" t="s">
        <v>924</v>
      </c>
      <c r="C317" s="1376"/>
      <c r="D317" s="1376"/>
      <c r="E317" s="1377"/>
      <c r="F317" s="857" t="s">
        <v>294</v>
      </c>
    </row>
    <row r="318" spans="2:6" ht="13.5" thickBot="1">
      <c r="B318" s="1369" t="s">
        <v>161</v>
      </c>
      <c r="C318" s="1370"/>
      <c r="D318" s="1371"/>
      <c r="E318" s="577" t="s">
        <v>132</v>
      </c>
      <c r="F318" s="856">
        <f>SUM(F320:F324)</f>
        <v>37.536522765000001</v>
      </c>
    </row>
    <row r="319" spans="2:6">
      <c r="B319" s="815" t="s">
        <v>118</v>
      </c>
      <c r="C319" s="220" t="s">
        <v>0</v>
      </c>
      <c r="D319" s="220" t="s">
        <v>119</v>
      </c>
      <c r="E319" s="569" t="s">
        <v>120</v>
      </c>
      <c r="F319" s="853" t="s">
        <v>134</v>
      </c>
    </row>
    <row r="320" spans="2:6">
      <c r="B320" s="822" t="s">
        <v>369</v>
      </c>
      <c r="C320" s="235" t="s">
        <v>58</v>
      </c>
      <c r="D320" s="238">
        <v>1</v>
      </c>
      <c r="E320" s="566">
        <f>Apro.Chantier!$P$43</f>
        <v>19.425000000000001</v>
      </c>
      <c r="F320" s="858">
        <f>D320*E320</f>
        <v>19.425000000000001</v>
      </c>
    </row>
    <row r="321" spans="2:6">
      <c r="B321" s="808" t="s">
        <v>286</v>
      </c>
      <c r="C321" s="208" t="s">
        <v>261</v>
      </c>
      <c r="D321" s="238">
        <v>1</v>
      </c>
      <c r="E321" s="566">
        <f>Apro.Chantier!$P$66</f>
        <v>2.1</v>
      </c>
      <c r="F321" s="858">
        <f>D321*E321</f>
        <v>2.1</v>
      </c>
    </row>
    <row r="322" spans="2:6">
      <c r="B322" s="822" t="s">
        <v>303</v>
      </c>
      <c r="C322" s="235" t="s">
        <v>66</v>
      </c>
      <c r="D322" s="238">
        <v>1</v>
      </c>
      <c r="E322" s="566">
        <f>Apro.Chantier!$P$50</f>
        <v>3.2760000000000002</v>
      </c>
      <c r="F322" s="858">
        <f>D322*E322</f>
        <v>3.2760000000000002</v>
      </c>
    </row>
    <row r="323" spans="2:6">
      <c r="B323" s="809" t="s">
        <v>331</v>
      </c>
      <c r="C323" s="270" t="s">
        <v>58</v>
      </c>
      <c r="D323" s="270">
        <v>1</v>
      </c>
      <c r="E323" s="583">
        <f>Apro.Chantier!$P$67</f>
        <v>3.2760000000000002</v>
      </c>
      <c r="F323" s="858">
        <f>D323*E323</f>
        <v>3.2760000000000002</v>
      </c>
    </row>
    <row r="324" spans="2:6">
      <c r="B324" s="822" t="s">
        <v>157</v>
      </c>
      <c r="C324" s="235" t="s">
        <v>17</v>
      </c>
      <c r="D324" s="238">
        <v>0.45</v>
      </c>
      <c r="E324" s="566">
        <f>C.Horaire!$C$13</f>
        <v>21.021161699999997</v>
      </c>
      <c r="F324" s="858">
        <f>D324*E324</f>
        <v>9.4595227649999991</v>
      </c>
    </row>
    <row r="326" spans="2:6">
      <c r="D326" s="34"/>
    </row>
    <row r="327" spans="2:6">
      <c r="B327" s="1360" t="s">
        <v>133</v>
      </c>
      <c r="C327" s="1361"/>
      <c r="D327" s="1361"/>
      <c r="E327" s="1361"/>
      <c r="F327" s="1362"/>
    </row>
    <row r="328" spans="2:6" ht="13.5" thickBot="1">
      <c r="B328" s="1375" t="s">
        <v>925</v>
      </c>
      <c r="C328" s="1376"/>
      <c r="D328" s="1376"/>
      <c r="E328" s="1377"/>
      <c r="F328" s="857" t="s">
        <v>294</v>
      </c>
    </row>
    <row r="329" spans="2:6" ht="13.5" thickBot="1">
      <c r="B329" s="1369" t="s">
        <v>370</v>
      </c>
      <c r="C329" s="1370"/>
      <c r="D329" s="1371"/>
      <c r="E329" s="577" t="s">
        <v>132</v>
      </c>
      <c r="F329" s="856">
        <f>SUM(F331:F336)</f>
        <v>75.861522765000018</v>
      </c>
    </row>
    <row r="330" spans="2:6">
      <c r="B330" s="815" t="s">
        <v>118</v>
      </c>
      <c r="C330" s="220" t="s">
        <v>0</v>
      </c>
      <c r="D330" s="220" t="s">
        <v>119</v>
      </c>
      <c r="E330" s="569" t="s">
        <v>120</v>
      </c>
      <c r="F330" s="853" t="s">
        <v>134</v>
      </c>
    </row>
    <row r="331" spans="2:6">
      <c r="B331" s="822" t="s">
        <v>372</v>
      </c>
      <c r="C331" s="235" t="s">
        <v>58</v>
      </c>
      <c r="D331" s="238">
        <v>1</v>
      </c>
      <c r="E331" s="566">
        <f>Apro.Chantier!$P$44</f>
        <v>19.425000000000001</v>
      </c>
      <c r="F331" s="858">
        <f t="shared" ref="F331:F336" si="6">D331*E331</f>
        <v>19.425000000000001</v>
      </c>
    </row>
    <row r="332" spans="2:6">
      <c r="B332" s="808" t="s">
        <v>286</v>
      </c>
      <c r="C332" s="208" t="s">
        <v>261</v>
      </c>
      <c r="D332" s="238">
        <v>1</v>
      </c>
      <c r="E332" s="566">
        <f>Apro.Chantier!$P$66</f>
        <v>2.1</v>
      </c>
      <c r="F332" s="858">
        <f t="shared" si="6"/>
        <v>2.1</v>
      </c>
    </row>
    <row r="333" spans="2:6">
      <c r="B333" s="808" t="s">
        <v>371</v>
      </c>
      <c r="C333" s="208" t="s">
        <v>58</v>
      </c>
      <c r="D333" s="238">
        <v>1</v>
      </c>
      <c r="E333" s="566">
        <f>Apro.Chantier!$P$46</f>
        <v>38.325000000000003</v>
      </c>
      <c r="F333" s="858">
        <f t="shared" si="6"/>
        <v>38.325000000000003</v>
      </c>
    </row>
    <row r="334" spans="2:6">
      <c r="B334" s="822" t="s">
        <v>303</v>
      </c>
      <c r="C334" s="235" t="s">
        <v>66</v>
      </c>
      <c r="D334" s="238">
        <v>1</v>
      </c>
      <c r="E334" s="566">
        <f>Apro.Chantier!$P$50</f>
        <v>3.2760000000000002</v>
      </c>
      <c r="F334" s="858">
        <f t="shared" si="6"/>
        <v>3.2760000000000002</v>
      </c>
    </row>
    <row r="335" spans="2:6">
      <c r="B335" s="809" t="s">
        <v>331</v>
      </c>
      <c r="C335" s="270" t="s">
        <v>58</v>
      </c>
      <c r="D335" s="270">
        <v>1</v>
      </c>
      <c r="E335" s="583">
        <f>Apro.Chantier!$P$67</f>
        <v>3.2760000000000002</v>
      </c>
      <c r="F335" s="858">
        <f t="shared" si="6"/>
        <v>3.2760000000000002</v>
      </c>
    </row>
    <row r="336" spans="2:6">
      <c r="B336" s="822" t="s">
        <v>157</v>
      </c>
      <c r="C336" s="235" t="s">
        <v>17</v>
      </c>
      <c r="D336" s="238">
        <v>0.45</v>
      </c>
      <c r="E336" s="566">
        <f>C.Horaire!$C$13</f>
        <v>21.021161699999997</v>
      </c>
      <c r="F336" s="858">
        <f t="shared" si="6"/>
        <v>9.4595227649999991</v>
      </c>
    </row>
    <row r="339" spans="2:6">
      <c r="B339" s="1360" t="s">
        <v>133</v>
      </c>
      <c r="C339" s="1361"/>
      <c r="D339" s="1361"/>
      <c r="E339" s="1361"/>
      <c r="F339" s="1362"/>
    </row>
    <row r="340" spans="2:6" ht="13.5" thickBot="1">
      <c r="B340" s="832" t="s">
        <v>926</v>
      </c>
      <c r="C340" s="259"/>
      <c r="D340" s="260"/>
      <c r="E340" s="584"/>
      <c r="F340" s="857" t="s">
        <v>294</v>
      </c>
    </row>
    <row r="341" spans="2:6" ht="13.5" thickBot="1">
      <c r="B341" s="1369" t="s">
        <v>373</v>
      </c>
      <c r="C341" s="1370"/>
      <c r="D341" s="1371"/>
      <c r="E341" s="577" t="s">
        <v>132</v>
      </c>
      <c r="F341" s="856">
        <f>SUM(F343:F347)</f>
        <v>56.436522765000007</v>
      </c>
    </row>
    <row r="342" spans="2:6">
      <c r="B342" s="815" t="s">
        <v>118</v>
      </c>
      <c r="C342" s="220" t="s">
        <v>0</v>
      </c>
      <c r="D342" s="220" t="s">
        <v>119</v>
      </c>
      <c r="E342" s="569" t="s">
        <v>120</v>
      </c>
      <c r="F342" s="853" t="s">
        <v>134</v>
      </c>
    </row>
    <row r="343" spans="2:6">
      <c r="B343" s="822" t="s">
        <v>369</v>
      </c>
      <c r="C343" s="235" t="s">
        <v>58</v>
      </c>
      <c r="D343" s="238">
        <v>1</v>
      </c>
      <c r="E343" s="566">
        <f>Apro.Chantier!$P$46</f>
        <v>38.325000000000003</v>
      </c>
      <c r="F343" s="858">
        <f>D343*E343</f>
        <v>38.325000000000003</v>
      </c>
    </row>
    <row r="344" spans="2:6">
      <c r="B344" s="808" t="s">
        <v>286</v>
      </c>
      <c r="C344" s="208" t="s">
        <v>261</v>
      </c>
      <c r="D344" s="238">
        <v>1</v>
      </c>
      <c r="E344" s="566">
        <f>Apro.Chantier!$P$66</f>
        <v>2.1</v>
      </c>
      <c r="F344" s="858">
        <f>D344*E344</f>
        <v>2.1</v>
      </c>
    </row>
    <row r="345" spans="2:6">
      <c r="B345" s="822" t="s">
        <v>303</v>
      </c>
      <c r="C345" s="235" t="s">
        <v>66</v>
      </c>
      <c r="D345" s="238">
        <v>1</v>
      </c>
      <c r="E345" s="566">
        <f>Apro.Chantier!$P$50</f>
        <v>3.2760000000000002</v>
      </c>
      <c r="F345" s="858">
        <f>D345*E345</f>
        <v>3.2760000000000002</v>
      </c>
    </row>
    <row r="346" spans="2:6">
      <c r="B346" s="809" t="s">
        <v>331</v>
      </c>
      <c r="C346" s="40" t="s">
        <v>0</v>
      </c>
      <c r="D346" s="270">
        <v>1</v>
      </c>
      <c r="E346" s="583">
        <f>Apro.Chantier!$P$67</f>
        <v>3.2760000000000002</v>
      </c>
      <c r="F346" s="858">
        <f>D346*E346</f>
        <v>3.2760000000000002</v>
      </c>
    </row>
    <row r="347" spans="2:6">
      <c r="B347" s="822" t="s">
        <v>157</v>
      </c>
      <c r="C347" s="235" t="s">
        <v>17</v>
      </c>
      <c r="D347" s="238">
        <v>0.45</v>
      </c>
      <c r="E347" s="566">
        <f>C.Horaire!$C$13</f>
        <v>21.021161699999997</v>
      </c>
      <c r="F347" s="858">
        <f>D347*E347</f>
        <v>9.4595227649999991</v>
      </c>
    </row>
    <row r="350" spans="2:6">
      <c r="B350" s="833"/>
      <c r="C350" s="1372" t="s">
        <v>189</v>
      </c>
      <c r="D350" s="1373"/>
      <c r="E350" s="1374"/>
      <c r="F350" s="869"/>
    </row>
    <row r="351" spans="2:6">
      <c r="B351" s="833"/>
      <c r="C351" s="257"/>
      <c r="D351" s="257"/>
      <c r="E351" s="575"/>
      <c r="F351" s="869"/>
    </row>
    <row r="352" spans="2:6">
      <c r="B352" s="833"/>
      <c r="C352" s="261"/>
      <c r="D352" s="261"/>
      <c r="E352" s="585"/>
      <c r="F352" s="869"/>
    </row>
    <row r="353" spans="2:6">
      <c r="B353" s="1360" t="s">
        <v>133</v>
      </c>
      <c r="C353" s="1361"/>
      <c r="D353" s="1361"/>
      <c r="E353" s="1361"/>
      <c r="F353" s="1362"/>
    </row>
    <row r="354" spans="2:6">
      <c r="B354" s="814" t="s">
        <v>912</v>
      </c>
      <c r="C354" s="1361"/>
      <c r="D354" s="1361"/>
      <c r="E354" s="1362"/>
      <c r="F354" s="851" t="s">
        <v>135</v>
      </c>
    </row>
    <row r="355" spans="2:6">
      <c r="B355" s="806" t="s">
        <v>915</v>
      </c>
      <c r="C355" s="204"/>
      <c r="D355" s="204"/>
      <c r="E355" s="568" t="s">
        <v>132</v>
      </c>
      <c r="F355" s="852">
        <f>SUM(F357:F359)</f>
        <v>28.003494119999999</v>
      </c>
    </row>
    <row r="356" spans="2:6">
      <c r="B356" s="807" t="s">
        <v>118</v>
      </c>
      <c r="C356" s="206" t="s">
        <v>0</v>
      </c>
      <c r="D356" s="206" t="s">
        <v>119</v>
      </c>
      <c r="E356" s="569" t="s">
        <v>120</v>
      </c>
      <c r="F356" s="842" t="s">
        <v>134</v>
      </c>
    </row>
    <row r="357" spans="2:6">
      <c r="B357" s="808" t="s">
        <v>190</v>
      </c>
      <c r="C357" s="208" t="s">
        <v>42</v>
      </c>
      <c r="D357" s="248">
        <v>1.4999999999999999E-2</v>
      </c>
      <c r="E357" s="566">
        <f>Apro.Chantier!$E$8</f>
        <v>325.34775000000002</v>
      </c>
      <c r="F357" s="850">
        <f>D357*E357</f>
        <v>4.8802162500000001</v>
      </c>
    </row>
    <row r="358" spans="2:6">
      <c r="B358" s="808" t="s">
        <v>191</v>
      </c>
      <c r="C358" s="208" t="s">
        <v>17</v>
      </c>
      <c r="D358" s="252">
        <v>0.2</v>
      </c>
      <c r="E358" s="566">
        <f>C.Horaire!$C$13</f>
        <v>21.021161699999997</v>
      </c>
      <c r="F358" s="850">
        <f>D358*E358</f>
        <v>4.2042323399999999</v>
      </c>
    </row>
    <row r="359" spans="2:6">
      <c r="B359" s="808" t="s">
        <v>6</v>
      </c>
      <c r="C359" s="208" t="s">
        <v>17</v>
      </c>
      <c r="D359" s="119">
        <v>0.9</v>
      </c>
      <c r="E359" s="566">
        <f>C.Horaire!$C$13</f>
        <v>21.021161699999997</v>
      </c>
      <c r="F359" s="850">
        <f>D359*E359</f>
        <v>18.919045529999998</v>
      </c>
    </row>
    <row r="360" spans="2:6">
      <c r="B360" s="810"/>
      <c r="C360" s="210"/>
      <c r="D360" s="255"/>
      <c r="E360" s="581"/>
      <c r="F360" s="865"/>
    </row>
    <row r="361" spans="2:6">
      <c r="B361" s="810"/>
      <c r="C361" s="210"/>
      <c r="D361" s="239"/>
      <c r="E361" s="586"/>
      <c r="F361" s="870"/>
    </row>
    <row r="362" spans="2:6">
      <c r="B362" s="1360" t="s">
        <v>133</v>
      </c>
      <c r="C362" s="1361"/>
      <c r="D362" s="1361"/>
      <c r="E362" s="1361"/>
      <c r="F362" s="1362"/>
    </row>
    <row r="363" spans="2:6" ht="13.5" thickBot="1">
      <c r="B363" s="814" t="s">
        <v>913</v>
      </c>
      <c r="C363" s="1361"/>
      <c r="D363" s="1361"/>
      <c r="E363" s="1366"/>
      <c r="F363" s="848" t="s">
        <v>135</v>
      </c>
    </row>
    <row r="364" spans="2:6" ht="13.5" thickBot="1">
      <c r="B364" s="806" t="s">
        <v>914</v>
      </c>
      <c r="C364" s="204"/>
      <c r="D364" s="204"/>
      <c r="E364" s="564" t="s">
        <v>132</v>
      </c>
      <c r="F364" s="856">
        <f>SUM(F366:F367)</f>
        <v>22.172523029999997</v>
      </c>
    </row>
    <row r="365" spans="2:6">
      <c r="B365" s="807" t="s">
        <v>118</v>
      </c>
      <c r="C365" s="206" t="s">
        <v>0</v>
      </c>
      <c r="D365" s="206" t="s">
        <v>119</v>
      </c>
      <c r="E365" s="587" t="s">
        <v>120</v>
      </c>
      <c r="F365" s="849" t="s">
        <v>134</v>
      </c>
    </row>
    <row r="366" spans="2:6">
      <c r="B366" s="808" t="s">
        <v>190</v>
      </c>
      <c r="C366" s="208" t="s">
        <v>42</v>
      </c>
      <c r="D366" s="248">
        <v>0.01</v>
      </c>
      <c r="E366" s="566">
        <f>Apro.Chantier!$E$8</f>
        <v>325.34775000000002</v>
      </c>
      <c r="F366" s="850">
        <f>D366*E366</f>
        <v>3.2534775000000002</v>
      </c>
    </row>
    <row r="367" spans="2:6">
      <c r="B367" s="808" t="s">
        <v>6</v>
      </c>
      <c r="C367" s="208" t="s">
        <v>17</v>
      </c>
      <c r="D367" s="119">
        <v>0.9</v>
      </c>
      <c r="E367" s="566">
        <f>C.Horaire!$C$13</f>
        <v>21.021161699999997</v>
      </c>
      <c r="F367" s="850">
        <f>D367*E367</f>
        <v>18.919045529999998</v>
      </c>
    </row>
    <row r="368" spans="2:6">
      <c r="B368" s="810"/>
      <c r="C368" s="210"/>
      <c r="D368" s="255"/>
      <c r="E368" s="581"/>
      <c r="F368" s="865"/>
    </row>
    <row r="370" spans="2:6" ht="15" customHeight="1">
      <c r="C370" s="1363" t="s">
        <v>163</v>
      </c>
      <c r="D370" s="1364"/>
      <c r="E370" s="1365"/>
    </row>
    <row r="373" spans="2:6">
      <c r="B373" s="1360" t="s">
        <v>133</v>
      </c>
      <c r="C373" s="1361"/>
      <c r="D373" s="1361"/>
      <c r="E373" s="1361"/>
      <c r="F373" s="1362"/>
    </row>
    <row r="374" spans="2:6" ht="13.5" thickBot="1">
      <c r="B374" s="814" t="s">
        <v>928</v>
      </c>
      <c r="C374" s="1361"/>
      <c r="D374" s="1361"/>
      <c r="E374" s="1366"/>
      <c r="F374" s="848" t="s">
        <v>376</v>
      </c>
    </row>
    <row r="375" spans="2:6" ht="13.5" thickBot="1">
      <c r="B375" s="806" t="s">
        <v>374</v>
      </c>
      <c r="C375" s="204"/>
      <c r="D375" s="204"/>
      <c r="E375" s="564" t="s">
        <v>132</v>
      </c>
      <c r="F375" s="856">
        <f>SUM(F377:F379)</f>
        <v>121.93310388</v>
      </c>
    </row>
    <row r="376" spans="2:6">
      <c r="B376" s="807" t="s">
        <v>118</v>
      </c>
      <c r="C376" s="206" t="s">
        <v>0</v>
      </c>
      <c r="D376" s="206" t="s">
        <v>119</v>
      </c>
      <c r="E376" s="587" t="s">
        <v>120</v>
      </c>
      <c r="F376" s="849" t="s">
        <v>134</v>
      </c>
    </row>
    <row r="377" spans="2:6">
      <c r="B377" s="808" t="s">
        <v>190</v>
      </c>
      <c r="C377" s="208" t="s">
        <v>42</v>
      </c>
      <c r="D377" s="248">
        <v>0.01</v>
      </c>
      <c r="E377" s="566">
        <f>Apro.Chantier!$E$8</f>
        <v>325.34775000000002</v>
      </c>
      <c r="F377" s="850">
        <f>D377*E377</f>
        <v>3.2534775000000002</v>
      </c>
    </row>
    <row r="378" spans="2:6">
      <c r="B378" s="808" t="s">
        <v>375</v>
      </c>
      <c r="C378" s="208" t="s">
        <v>58</v>
      </c>
      <c r="D378" s="248">
        <v>1</v>
      </c>
      <c r="E378" s="566">
        <f>Apro.Chantier!$P$57</f>
        <v>89.25</v>
      </c>
      <c r="F378" s="850">
        <f>D378*E378</f>
        <v>89.25</v>
      </c>
    </row>
    <row r="379" spans="2:6">
      <c r="B379" s="808" t="s">
        <v>6</v>
      </c>
      <c r="C379" s="208" t="s">
        <v>17</v>
      </c>
      <c r="D379" s="119">
        <v>1.4</v>
      </c>
      <c r="E379" s="566">
        <f>C.Horaire!$C$13</f>
        <v>21.021161699999997</v>
      </c>
      <c r="F379" s="850">
        <f>D379*E379</f>
        <v>29.429626379999995</v>
      </c>
    </row>
    <row r="382" spans="2:6">
      <c r="B382" s="1367" t="s">
        <v>133</v>
      </c>
      <c r="C382" s="1368"/>
      <c r="D382" s="1368"/>
      <c r="E382" s="1368"/>
      <c r="F382" s="1362"/>
    </row>
    <row r="383" spans="2:6" ht="13.5" thickBot="1">
      <c r="B383" s="814" t="s">
        <v>927</v>
      </c>
      <c r="C383" s="262"/>
      <c r="D383" s="262"/>
      <c r="E383" s="588"/>
      <c r="F383" s="871" t="s">
        <v>179</v>
      </c>
    </row>
    <row r="384" spans="2:6" ht="13.5" thickBot="1">
      <c r="B384" s="827" t="s">
        <v>377</v>
      </c>
      <c r="C384" s="245"/>
      <c r="D384" s="245"/>
      <c r="E384" s="577" t="s">
        <v>132</v>
      </c>
      <c r="F384" s="856">
        <f>SUM(F386:F390)</f>
        <v>1623.345543034091</v>
      </c>
    </row>
    <row r="385" spans="2:6">
      <c r="B385" s="807" t="s">
        <v>118</v>
      </c>
      <c r="C385" s="206" t="s">
        <v>0</v>
      </c>
      <c r="D385" s="206" t="s">
        <v>119</v>
      </c>
      <c r="E385" s="587" t="s">
        <v>120</v>
      </c>
      <c r="F385" s="849" t="s">
        <v>134</v>
      </c>
    </row>
    <row r="386" spans="2:6">
      <c r="B386" s="808" t="s">
        <v>149</v>
      </c>
      <c r="C386" s="208" t="s">
        <v>42</v>
      </c>
      <c r="D386" s="225">
        <v>2</v>
      </c>
      <c r="E386" s="566">
        <f>Apro.Chantier!$E$4</f>
        <v>116.86500000000001</v>
      </c>
      <c r="F386" s="850">
        <f>D386*E386</f>
        <v>233.73000000000002</v>
      </c>
    </row>
    <row r="387" spans="2:6">
      <c r="B387" s="808" t="s">
        <v>136</v>
      </c>
      <c r="C387" s="208" t="s">
        <v>49</v>
      </c>
      <c r="D387" s="209">
        <v>1</v>
      </c>
      <c r="E387" s="558">
        <f>Apro.Chantier!$P$23</f>
        <v>546</v>
      </c>
      <c r="F387" s="843">
        <f>E387*D387</f>
        <v>546</v>
      </c>
    </row>
    <row r="388" spans="2:6">
      <c r="B388" s="808" t="s">
        <v>220</v>
      </c>
      <c r="C388" s="208" t="s">
        <v>66</v>
      </c>
      <c r="D388" s="221">
        <v>6</v>
      </c>
      <c r="E388" s="566">
        <f>Apro.Chantier!$H$7</f>
        <v>16.38</v>
      </c>
      <c r="F388" s="850">
        <f>D388*E388</f>
        <v>98.28</v>
      </c>
    </row>
    <row r="389" spans="2:6">
      <c r="B389" s="808" t="s">
        <v>224</v>
      </c>
      <c r="C389" s="208" t="s">
        <v>162</v>
      </c>
      <c r="D389" s="243">
        <v>150</v>
      </c>
      <c r="E389" s="566">
        <f>Apro.Chantier!$P$26</f>
        <v>4.7937272727272724</v>
      </c>
      <c r="F389" s="850">
        <f>D389*E389</f>
        <v>719.05909090909086</v>
      </c>
    </row>
    <row r="390" spans="2:6">
      <c r="B390" s="808" t="s">
        <v>6</v>
      </c>
      <c r="C390" s="208" t="s">
        <v>17</v>
      </c>
      <c r="D390" s="119">
        <v>1.25</v>
      </c>
      <c r="E390" s="566">
        <f>C.Horaire!$C$13</f>
        <v>21.021161699999997</v>
      </c>
      <c r="F390" s="850">
        <f>D390*E390</f>
        <v>26.276452124999995</v>
      </c>
    </row>
    <row r="393" spans="2:6" ht="15" customHeight="1">
      <c r="C393" s="1363" t="s">
        <v>165</v>
      </c>
      <c r="D393" s="1364"/>
      <c r="E393" s="1365"/>
    </row>
    <row r="396" spans="2:6">
      <c r="B396" s="1359" t="s">
        <v>133</v>
      </c>
      <c r="C396" s="1359"/>
      <c r="D396" s="1359"/>
      <c r="E396" s="1359"/>
      <c r="F396" s="1359"/>
    </row>
    <row r="397" spans="2:6" ht="13.5" thickBot="1">
      <c r="B397" s="828" t="s">
        <v>930</v>
      </c>
      <c r="C397" s="1359"/>
      <c r="D397" s="1359"/>
      <c r="E397" s="1359"/>
      <c r="F397" s="851" t="s">
        <v>135</v>
      </c>
    </row>
    <row r="398" spans="2:6" ht="13.5" thickBot="1">
      <c r="B398" s="827" t="s">
        <v>1097</v>
      </c>
      <c r="C398" s="245"/>
      <c r="D398" s="245"/>
      <c r="E398" s="577" t="s">
        <v>132</v>
      </c>
      <c r="F398" s="856">
        <f>SUM(F400:F404)</f>
        <v>62.082591059999999</v>
      </c>
    </row>
    <row r="399" spans="2:6">
      <c r="B399" s="807" t="s">
        <v>118</v>
      </c>
      <c r="C399" s="206" t="s">
        <v>0</v>
      </c>
      <c r="D399" s="206" t="s">
        <v>119</v>
      </c>
      <c r="E399" s="587" t="s">
        <v>120</v>
      </c>
      <c r="F399" s="849" t="s">
        <v>134</v>
      </c>
    </row>
    <row r="400" spans="2:6">
      <c r="B400" s="808" t="s">
        <v>380</v>
      </c>
      <c r="C400" s="208" t="s">
        <v>66</v>
      </c>
      <c r="D400" s="248">
        <v>1</v>
      </c>
      <c r="E400" s="566">
        <f>Apro.Chantier!$P$58</f>
        <v>21.21</v>
      </c>
      <c r="F400" s="850">
        <f>D400*E400</f>
        <v>21.21</v>
      </c>
    </row>
    <row r="401" spans="2:6">
      <c r="B401" s="808" t="s">
        <v>381</v>
      </c>
      <c r="C401" s="208" t="s">
        <v>42</v>
      </c>
      <c r="D401" s="252">
        <v>0.05</v>
      </c>
      <c r="E401" s="566">
        <f>Apro.Chantier!$P$16</f>
        <v>39.9</v>
      </c>
      <c r="F401" s="850">
        <f>D401*E401</f>
        <v>1.9950000000000001</v>
      </c>
    </row>
    <row r="402" spans="2:6">
      <c r="B402" s="808" t="s">
        <v>382</v>
      </c>
      <c r="C402" s="208" t="s">
        <v>63</v>
      </c>
      <c r="D402" s="252">
        <v>3.5</v>
      </c>
      <c r="E402" s="566">
        <f>Apro.Chantier!$P$14</f>
        <v>0.23100000000000001</v>
      </c>
      <c r="F402" s="850">
        <f>D402*E402</f>
        <v>0.8085</v>
      </c>
    </row>
    <row r="403" spans="2:6">
      <c r="B403" s="808" t="s">
        <v>383</v>
      </c>
      <c r="C403" s="207" t="s">
        <v>1183</v>
      </c>
      <c r="D403" s="263">
        <v>1</v>
      </c>
      <c r="E403" s="566">
        <f>Apro.Chantier!$P$14</f>
        <v>0.23100000000000001</v>
      </c>
      <c r="F403" s="872">
        <f>D403*E403</f>
        <v>0.23100000000000001</v>
      </c>
    </row>
    <row r="404" spans="2:6">
      <c r="B404" s="808" t="s">
        <v>379</v>
      </c>
      <c r="C404" s="208" t="s">
        <v>17</v>
      </c>
      <c r="D404" s="119">
        <v>1.8</v>
      </c>
      <c r="E404" s="566">
        <f>C.Horaire!$C$13</f>
        <v>21.021161699999997</v>
      </c>
      <c r="F404" s="850">
        <f>D404*E404</f>
        <v>37.838091059999996</v>
      </c>
    </row>
    <row r="405" spans="2:6">
      <c r="B405" s="809" t="s">
        <v>929</v>
      </c>
      <c r="C405" s="40" t="s">
        <v>390</v>
      </c>
      <c r="D405" s="264"/>
      <c r="E405" s="648"/>
      <c r="F405" s="873">
        <f>SUM(F401:F404)</f>
        <v>40.872591059999998</v>
      </c>
    </row>
    <row r="407" spans="2:6">
      <c r="B407" s="813"/>
    </row>
    <row r="408" spans="2:6">
      <c r="B408" s="1359" t="s">
        <v>133</v>
      </c>
      <c r="C408" s="1359"/>
      <c r="D408" s="1359"/>
      <c r="E408" s="1359"/>
      <c r="F408" s="1359"/>
    </row>
    <row r="409" spans="2:6" ht="13.5" thickBot="1">
      <c r="B409" s="828" t="s">
        <v>931</v>
      </c>
      <c r="C409" s="1359"/>
      <c r="D409" s="1359"/>
      <c r="E409" s="1359"/>
      <c r="F409" s="851" t="s">
        <v>135</v>
      </c>
    </row>
    <row r="410" spans="2:6" ht="13.5" thickBot="1">
      <c r="B410" s="827" t="s">
        <v>1098</v>
      </c>
      <c r="C410" s="245"/>
      <c r="D410" s="245"/>
      <c r="E410" s="577" t="s">
        <v>132</v>
      </c>
      <c r="F410" s="856">
        <f>SUM(F412:F416)</f>
        <v>113.27489681740633</v>
      </c>
    </row>
    <row r="411" spans="2:6">
      <c r="B411" s="807" t="s">
        <v>118</v>
      </c>
      <c r="C411" s="206" t="s">
        <v>0</v>
      </c>
      <c r="D411" s="206" t="s">
        <v>119</v>
      </c>
      <c r="E411" s="587" t="s">
        <v>120</v>
      </c>
      <c r="F411" s="849" t="s">
        <v>134</v>
      </c>
    </row>
    <row r="412" spans="2:6">
      <c r="B412" s="808" t="s">
        <v>384</v>
      </c>
      <c r="C412" s="208" t="s">
        <v>66</v>
      </c>
      <c r="D412" s="248">
        <v>1</v>
      </c>
      <c r="E412" s="566">
        <f>Apro.Chantier!$P$59</f>
        <v>21.21</v>
      </c>
      <c r="F412" s="850">
        <f>D412*E412</f>
        <v>21.21</v>
      </c>
    </row>
    <row r="413" spans="2:6">
      <c r="B413" s="808" t="s">
        <v>378</v>
      </c>
      <c r="C413" s="208" t="s">
        <v>42</v>
      </c>
      <c r="D413" s="252">
        <v>3</v>
      </c>
      <c r="E413" s="566">
        <f>Apro.Chantier!$P$60</f>
        <v>2.7314524495677235</v>
      </c>
      <c r="F413" s="850">
        <f>D413*E413</f>
        <v>8.1943573487031713</v>
      </c>
    </row>
    <row r="414" spans="2:6">
      <c r="B414" s="808" t="s">
        <v>6</v>
      </c>
      <c r="C414" s="208" t="s">
        <v>17</v>
      </c>
      <c r="D414" s="119">
        <v>1.8</v>
      </c>
      <c r="E414" s="566">
        <f>C.Horaire!$C$13</f>
        <v>21.021161699999997</v>
      </c>
      <c r="F414" s="850">
        <f>D414*E414</f>
        <v>37.838091059999996</v>
      </c>
    </row>
    <row r="415" spans="2:6">
      <c r="B415" s="809" t="s">
        <v>932</v>
      </c>
      <c r="C415" s="207" t="s">
        <v>945</v>
      </c>
      <c r="D415" s="263"/>
      <c r="E415" s="648"/>
      <c r="F415" s="873">
        <f>SUM(F413:F414)</f>
        <v>46.032448408703168</v>
      </c>
    </row>
    <row r="418" spans="2:6" ht="15" customHeight="1">
      <c r="C418" s="1363" t="s">
        <v>166</v>
      </c>
      <c r="D418" s="1364"/>
      <c r="E418" s="1365"/>
    </row>
    <row r="421" spans="2:6">
      <c r="B421" s="1359" t="s">
        <v>133</v>
      </c>
      <c r="C421" s="1359"/>
      <c r="D421" s="1359"/>
      <c r="E421" s="1359"/>
      <c r="F421" s="1359"/>
    </row>
    <row r="422" spans="2:6" ht="13.5" thickBot="1">
      <c r="B422" s="828" t="s">
        <v>933</v>
      </c>
      <c r="C422" s="1359"/>
      <c r="D422" s="1359"/>
      <c r="E422" s="1359"/>
      <c r="F422" s="851" t="s">
        <v>135</v>
      </c>
    </row>
    <row r="423" spans="2:6" ht="13.5" thickBot="1">
      <c r="B423" s="827" t="s">
        <v>167</v>
      </c>
      <c r="C423" s="245"/>
      <c r="D423" s="245"/>
      <c r="E423" s="577" t="s">
        <v>132</v>
      </c>
      <c r="F423" s="856">
        <f>SUM(F425:F428)</f>
        <v>15.755290424999998</v>
      </c>
    </row>
    <row r="424" spans="2:6">
      <c r="B424" s="807" t="s">
        <v>118</v>
      </c>
      <c r="C424" s="206" t="s">
        <v>0</v>
      </c>
      <c r="D424" s="206" t="s">
        <v>119</v>
      </c>
      <c r="E424" s="587" t="s">
        <v>120</v>
      </c>
      <c r="F424" s="849" t="s">
        <v>134</v>
      </c>
    </row>
    <row r="425" spans="2:6">
      <c r="B425" s="834" t="s">
        <v>55</v>
      </c>
      <c r="C425" s="208" t="s">
        <v>66</v>
      </c>
      <c r="D425" s="248">
        <v>1</v>
      </c>
      <c r="E425" s="566">
        <f>Apro.Chantier!$P$51</f>
        <v>6.6360000000000001</v>
      </c>
      <c r="F425" s="850">
        <f>D425*E425</f>
        <v>6.6360000000000001</v>
      </c>
    </row>
    <row r="426" spans="2:6">
      <c r="B426" s="834" t="s">
        <v>56</v>
      </c>
      <c r="C426" s="208" t="s">
        <v>66</v>
      </c>
      <c r="D426" s="248">
        <v>1</v>
      </c>
      <c r="E426" s="566">
        <f>Apro.Chantier!$P$52</f>
        <v>1.7640000000000002</v>
      </c>
      <c r="F426" s="850">
        <f>D426*E426</f>
        <v>1.7640000000000002</v>
      </c>
    </row>
    <row r="427" spans="2:6">
      <c r="B427" s="808" t="s">
        <v>385</v>
      </c>
      <c r="C427" s="208"/>
      <c r="D427" s="252">
        <v>1</v>
      </c>
      <c r="E427" s="566">
        <f>Apro.Chantier!$P$66</f>
        <v>2.1</v>
      </c>
      <c r="F427" s="850">
        <f>D427*E427</f>
        <v>2.1</v>
      </c>
    </row>
    <row r="428" spans="2:6">
      <c r="B428" s="808" t="s">
        <v>6</v>
      </c>
      <c r="C428" s="208" t="s">
        <v>17</v>
      </c>
      <c r="D428" s="119">
        <v>0.25</v>
      </c>
      <c r="E428" s="566">
        <f>C.Horaire!$C$13</f>
        <v>21.021161699999997</v>
      </c>
      <c r="F428" s="850">
        <f>D428*E428</f>
        <v>5.2552904249999992</v>
      </c>
    </row>
    <row r="431" spans="2:6">
      <c r="B431" s="1359" t="s">
        <v>133</v>
      </c>
      <c r="C431" s="1359"/>
      <c r="D431" s="1359"/>
      <c r="E431" s="1359"/>
      <c r="F431" s="1359"/>
    </row>
    <row r="432" spans="2:6" ht="13.5" thickBot="1">
      <c r="B432" s="828" t="s">
        <v>934</v>
      </c>
      <c r="C432" s="1359"/>
      <c r="D432" s="1359"/>
      <c r="E432" s="1359"/>
      <c r="F432" s="851" t="s">
        <v>135</v>
      </c>
    </row>
    <row r="433" spans="2:6" ht="13.5" thickBot="1">
      <c r="B433" s="827" t="s">
        <v>169</v>
      </c>
      <c r="C433" s="245"/>
      <c r="D433" s="245"/>
      <c r="E433" s="577" t="s">
        <v>132</v>
      </c>
      <c r="F433" s="856">
        <f>SUM(F435:F438)</f>
        <v>10.660636578846153</v>
      </c>
    </row>
    <row r="434" spans="2:6">
      <c r="B434" s="807" t="s">
        <v>118</v>
      </c>
      <c r="C434" s="206" t="s">
        <v>0</v>
      </c>
      <c r="D434" s="206" t="s">
        <v>119</v>
      </c>
      <c r="E434" s="587" t="s">
        <v>120</v>
      </c>
      <c r="F434" s="849" t="s">
        <v>134</v>
      </c>
    </row>
    <row r="435" spans="2:6">
      <c r="B435" s="834" t="s">
        <v>59</v>
      </c>
      <c r="C435" s="208" t="s">
        <v>66</v>
      </c>
      <c r="D435" s="248">
        <v>1</v>
      </c>
      <c r="E435" s="566">
        <f>Apro.Chantier!$P$55</f>
        <v>1.5413461538461539</v>
      </c>
      <c r="F435" s="850">
        <f>D435*E435</f>
        <v>1.5413461538461539</v>
      </c>
    </row>
    <row r="436" spans="2:6">
      <c r="B436" s="834" t="s">
        <v>56</v>
      </c>
      <c r="C436" s="208" t="s">
        <v>66</v>
      </c>
      <c r="D436" s="248">
        <v>1</v>
      </c>
      <c r="E436" s="566">
        <f>Apro.Chantier!$P$52</f>
        <v>1.7640000000000002</v>
      </c>
      <c r="F436" s="850">
        <f>D436*E436</f>
        <v>1.7640000000000002</v>
      </c>
    </row>
    <row r="437" spans="2:6">
      <c r="B437" s="808" t="s">
        <v>385</v>
      </c>
      <c r="C437" s="208"/>
      <c r="D437" s="252">
        <v>1</v>
      </c>
      <c r="E437" s="566">
        <f>Apro.Chantier!$P$66</f>
        <v>2.1</v>
      </c>
      <c r="F437" s="850">
        <f>D437*E437</f>
        <v>2.1</v>
      </c>
    </row>
    <row r="438" spans="2:6">
      <c r="B438" s="808" t="s">
        <v>6</v>
      </c>
      <c r="C438" s="208" t="s">
        <v>17</v>
      </c>
      <c r="D438" s="119">
        <v>0.25</v>
      </c>
      <c r="E438" s="566">
        <f>C.Horaire!$C$13</f>
        <v>21.021161699999997</v>
      </c>
      <c r="F438" s="850">
        <f>D438*E438</f>
        <v>5.2552904249999992</v>
      </c>
    </row>
    <row r="441" spans="2:6">
      <c r="B441" s="1359" t="s">
        <v>133</v>
      </c>
      <c r="C441" s="1359"/>
      <c r="D441" s="1359"/>
      <c r="E441" s="1359"/>
      <c r="F441" s="1359"/>
    </row>
    <row r="442" spans="2:6" ht="13.5" thickBot="1">
      <c r="B442" s="828" t="s">
        <v>935</v>
      </c>
      <c r="C442" s="1359"/>
      <c r="D442" s="1359"/>
      <c r="E442" s="1359"/>
      <c r="F442" s="851" t="s">
        <v>135</v>
      </c>
    </row>
    <row r="443" spans="2:6" ht="13.5" thickBot="1">
      <c r="B443" s="827" t="s">
        <v>168</v>
      </c>
      <c r="C443" s="245"/>
      <c r="D443" s="245"/>
      <c r="E443" s="577" t="s">
        <v>132</v>
      </c>
      <c r="F443" s="856">
        <f>SUM(F445:F448)</f>
        <v>11.711694663846153</v>
      </c>
    </row>
    <row r="444" spans="2:6">
      <c r="B444" s="807" t="s">
        <v>118</v>
      </c>
      <c r="C444" s="206" t="s">
        <v>0</v>
      </c>
      <c r="D444" s="206" t="s">
        <v>119</v>
      </c>
      <c r="E444" s="587" t="s">
        <v>120</v>
      </c>
      <c r="F444" s="849" t="s">
        <v>134</v>
      </c>
    </row>
    <row r="445" spans="2:6">
      <c r="B445" s="834" t="s">
        <v>59</v>
      </c>
      <c r="C445" s="208" t="s">
        <v>66</v>
      </c>
      <c r="D445" s="248">
        <v>1</v>
      </c>
      <c r="E445" s="566">
        <f>Apro.Chantier!$P$55</f>
        <v>1.5413461538461539</v>
      </c>
      <c r="F445" s="850">
        <f>D445*E445</f>
        <v>1.5413461538461539</v>
      </c>
    </row>
    <row r="446" spans="2:6">
      <c r="B446" s="834" t="s">
        <v>56</v>
      </c>
      <c r="C446" s="208" t="s">
        <v>66</v>
      </c>
      <c r="D446" s="248">
        <v>1</v>
      </c>
      <c r="E446" s="566">
        <f>Apro.Chantier!$P$52</f>
        <v>1.7640000000000002</v>
      </c>
      <c r="F446" s="850">
        <f>D446*E446</f>
        <v>1.7640000000000002</v>
      </c>
    </row>
    <row r="447" spans="2:6">
      <c r="B447" s="808" t="s">
        <v>385</v>
      </c>
      <c r="C447" s="208"/>
      <c r="D447" s="252">
        <v>1</v>
      </c>
      <c r="E447" s="566">
        <f>Apro.Chantier!$P$66</f>
        <v>2.1</v>
      </c>
      <c r="F447" s="850">
        <f>D447*E447</f>
        <v>2.1</v>
      </c>
    </row>
    <row r="448" spans="2:6">
      <c r="B448" s="808" t="s">
        <v>6</v>
      </c>
      <c r="C448" s="208" t="s">
        <v>17</v>
      </c>
      <c r="D448" s="119">
        <v>0.3</v>
      </c>
      <c r="E448" s="566">
        <f>C.Horaire!$C$13</f>
        <v>21.021161699999997</v>
      </c>
      <c r="F448" s="850">
        <f>D448*E448</f>
        <v>6.3063485099999985</v>
      </c>
    </row>
    <row r="451" spans="2:6">
      <c r="B451" s="1359" t="s">
        <v>133</v>
      </c>
      <c r="C451" s="1359"/>
      <c r="D451" s="1359"/>
      <c r="E451" s="1359"/>
      <c r="F451" s="1359"/>
    </row>
    <row r="452" spans="2:6" ht="13.5" thickBot="1">
      <c r="B452" s="828" t="s">
        <v>936</v>
      </c>
      <c r="C452" s="1359"/>
      <c r="D452" s="1359"/>
      <c r="E452" s="1359"/>
      <c r="F452" s="851" t="s">
        <v>135</v>
      </c>
    </row>
    <row r="453" spans="2:6" ht="13.5" thickBot="1">
      <c r="B453" s="827" t="s">
        <v>170</v>
      </c>
      <c r="C453" s="245"/>
      <c r="D453" s="245"/>
      <c r="E453" s="577" t="s">
        <v>132</v>
      </c>
      <c r="F453" s="856">
        <f>SUM(F455:F458)</f>
        <v>11.135290425000001</v>
      </c>
    </row>
    <row r="454" spans="2:6">
      <c r="B454" s="807" t="s">
        <v>118</v>
      </c>
      <c r="C454" s="206" t="s">
        <v>0</v>
      </c>
      <c r="D454" s="206" t="s">
        <v>119</v>
      </c>
      <c r="E454" s="587" t="s">
        <v>120</v>
      </c>
      <c r="F454" s="849" t="s">
        <v>134</v>
      </c>
    </row>
    <row r="455" spans="2:6">
      <c r="B455" s="834" t="s">
        <v>57</v>
      </c>
      <c r="C455" s="208" t="s">
        <v>66</v>
      </c>
      <c r="D455" s="248">
        <v>1</v>
      </c>
      <c r="E455" s="566">
        <f>Apro.Chantier!$P$53</f>
        <v>2.016</v>
      </c>
      <c r="F455" s="850">
        <f>D455*E455</f>
        <v>2.016</v>
      </c>
    </row>
    <row r="456" spans="2:6">
      <c r="B456" s="834" t="s">
        <v>56</v>
      </c>
      <c r="C456" s="208" t="s">
        <v>66</v>
      </c>
      <c r="D456" s="248">
        <v>1</v>
      </c>
      <c r="E456" s="566">
        <f>Apro.Chantier!$P$52</f>
        <v>1.7640000000000002</v>
      </c>
      <c r="F456" s="850">
        <f>D456*E456</f>
        <v>1.7640000000000002</v>
      </c>
    </row>
    <row r="457" spans="2:6">
      <c r="B457" s="808" t="s">
        <v>385</v>
      </c>
      <c r="C457" s="208"/>
      <c r="D457" s="252">
        <v>1</v>
      </c>
      <c r="E457" s="566">
        <f>Apro.Chantier!$P$66</f>
        <v>2.1</v>
      </c>
      <c r="F457" s="850">
        <f>D457*E457</f>
        <v>2.1</v>
      </c>
    </row>
    <row r="458" spans="2:6">
      <c r="B458" s="808" t="s">
        <v>6</v>
      </c>
      <c r="C458" s="208" t="s">
        <v>17</v>
      </c>
      <c r="D458" s="119">
        <v>0.25</v>
      </c>
      <c r="E458" s="566">
        <f>C.Horaire!$C$13</f>
        <v>21.021161699999997</v>
      </c>
      <c r="F458" s="850">
        <f>D458*E458</f>
        <v>5.2552904249999992</v>
      </c>
    </row>
    <row r="461" spans="2:6">
      <c r="B461" s="1359" t="s">
        <v>133</v>
      </c>
      <c r="C461" s="1359"/>
      <c r="D461" s="1359"/>
      <c r="E461" s="1359"/>
      <c r="F461" s="1359"/>
    </row>
    <row r="462" spans="2:6" ht="13.5" thickBot="1">
      <c r="B462" s="828" t="s">
        <v>937</v>
      </c>
      <c r="C462" s="1359"/>
      <c r="D462" s="1359"/>
      <c r="E462" s="1359"/>
      <c r="F462" s="851" t="s">
        <v>135</v>
      </c>
    </row>
    <row r="463" spans="2:6" ht="13.5" thickBot="1">
      <c r="B463" s="827" t="s">
        <v>386</v>
      </c>
      <c r="C463" s="245"/>
      <c r="D463" s="245"/>
      <c r="E463" s="577" t="s">
        <v>132</v>
      </c>
      <c r="F463" s="856">
        <f>SUM(F465:F468)</f>
        <v>25.765489940909088</v>
      </c>
    </row>
    <row r="464" spans="2:6">
      <c r="B464" s="807" t="s">
        <v>118</v>
      </c>
      <c r="C464" s="206" t="s">
        <v>0</v>
      </c>
      <c r="D464" s="206" t="s">
        <v>119</v>
      </c>
      <c r="E464" s="587" t="s">
        <v>120</v>
      </c>
      <c r="F464" s="849" t="s">
        <v>134</v>
      </c>
    </row>
    <row r="465" spans="2:6">
      <c r="B465" s="834" t="s">
        <v>62</v>
      </c>
      <c r="C465" s="208" t="s">
        <v>66</v>
      </c>
      <c r="D465" s="248">
        <v>1</v>
      </c>
      <c r="E465" s="566">
        <f>Apro.Chantier!$P$56</f>
        <v>11.390909090909091</v>
      </c>
      <c r="F465" s="850">
        <f>D465*E465</f>
        <v>11.390909090909091</v>
      </c>
    </row>
    <row r="466" spans="2:6">
      <c r="B466" s="834" t="s">
        <v>56</v>
      </c>
      <c r="C466" s="208" t="s">
        <v>66</v>
      </c>
      <c r="D466" s="248">
        <v>1</v>
      </c>
      <c r="E466" s="566">
        <f>Apro.Chantier!$P$52</f>
        <v>1.7640000000000002</v>
      </c>
      <c r="F466" s="850">
        <f>D466*E466</f>
        <v>1.7640000000000002</v>
      </c>
    </row>
    <row r="467" spans="2:6">
      <c r="B467" s="808" t="s">
        <v>385</v>
      </c>
      <c r="C467" s="208"/>
      <c r="D467" s="252">
        <v>1</v>
      </c>
      <c r="E467" s="566">
        <f>Apro.Chantier!$P$66</f>
        <v>2.1</v>
      </c>
      <c r="F467" s="850">
        <f>D467*E467</f>
        <v>2.1</v>
      </c>
    </row>
    <row r="468" spans="2:6">
      <c r="B468" s="808" t="s">
        <v>6</v>
      </c>
      <c r="C468" s="208" t="s">
        <v>17</v>
      </c>
      <c r="D468" s="119">
        <v>0.5</v>
      </c>
      <c r="E468" s="566">
        <f>C.Horaire!$C$13</f>
        <v>21.021161699999997</v>
      </c>
      <c r="F468" s="850">
        <f>D468*E468</f>
        <v>10.510580849999998</v>
      </c>
    </row>
    <row r="471" spans="2:6" ht="15" customHeight="1">
      <c r="B471" s="810"/>
      <c r="C471" s="1363" t="s">
        <v>171</v>
      </c>
      <c r="D471" s="1364"/>
      <c r="E471" s="1365"/>
      <c r="F471" s="870"/>
    </row>
    <row r="472" spans="2:6">
      <c r="B472" s="835"/>
      <c r="C472" s="265"/>
      <c r="D472" s="265"/>
      <c r="E472" s="586"/>
      <c r="F472" s="870"/>
    </row>
    <row r="473" spans="2:6">
      <c r="B473" s="813"/>
      <c r="C473" s="213"/>
      <c r="D473" s="256"/>
      <c r="E473" s="589"/>
      <c r="F473" s="874"/>
    </row>
    <row r="474" spans="2:6">
      <c r="B474" s="1359" t="s">
        <v>133</v>
      </c>
      <c r="C474" s="1359"/>
      <c r="D474" s="1359"/>
      <c r="E474" s="1359"/>
      <c r="F474" s="1359"/>
    </row>
    <row r="475" spans="2:6" ht="13.5" thickBot="1">
      <c r="B475" s="828"/>
      <c r="C475" s="1359"/>
      <c r="D475" s="1359"/>
      <c r="E475" s="1359"/>
      <c r="F475" s="851" t="s">
        <v>135</v>
      </c>
    </row>
    <row r="476" spans="2:6" ht="13.5" thickBot="1">
      <c r="B476" s="827" t="s">
        <v>172</v>
      </c>
      <c r="C476" s="245"/>
      <c r="D476" s="245"/>
      <c r="E476" s="577" t="s">
        <v>132</v>
      </c>
      <c r="F476" s="856">
        <f>SUM(F478:F484)</f>
        <v>30.26438705230769</v>
      </c>
    </row>
    <row r="477" spans="2:6">
      <c r="B477" s="807" t="s">
        <v>118</v>
      </c>
      <c r="C477" s="206" t="s">
        <v>0</v>
      </c>
      <c r="D477" s="206" t="s">
        <v>119</v>
      </c>
      <c r="E477" s="587" t="s">
        <v>120</v>
      </c>
      <c r="F477" s="849" t="s">
        <v>134</v>
      </c>
    </row>
    <row r="478" spans="2:6">
      <c r="B478" s="834" t="s">
        <v>351</v>
      </c>
      <c r="C478" s="208" t="s">
        <v>58</v>
      </c>
      <c r="D478" s="248">
        <v>1</v>
      </c>
      <c r="E478" s="566">
        <f>Apro.Chantier!$P$62</f>
        <v>1.5776249999999998</v>
      </c>
      <c r="F478" s="850">
        <f t="shared" ref="F478:F484" si="7">D478*E478</f>
        <v>1.5776249999999998</v>
      </c>
    </row>
    <row r="479" spans="2:6">
      <c r="B479" s="834" t="s">
        <v>350</v>
      </c>
      <c r="C479" s="208" t="s">
        <v>58</v>
      </c>
      <c r="D479" s="248">
        <v>1</v>
      </c>
      <c r="E479" s="566">
        <f>Apro.Chantier!$P$63</f>
        <v>2.3975</v>
      </c>
      <c r="F479" s="850">
        <f t="shared" si="7"/>
        <v>2.3975</v>
      </c>
    </row>
    <row r="480" spans="2:6">
      <c r="B480" s="834" t="s">
        <v>82</v>
      </c>
      <c r="C480" s="208" t="s">
        <v>66</v>
      </c>
      <c r="D480" s="248">
        <v>1</v>
      </c>
      <c r="E480" s="566">
        <f>Apro.Chantier!$P$61</f>
        <v>5.7548076923076925</v>
      </c>
      <c r="F480" s="850">
        <f t="shared" si="7"/>
        <v>5.7548076923076925</v>
      </c>
    </row>
    <row r="481" spans="2:6">
      <c r="B481" s="834" t="s">
        <v>346</v>
      </c>
      <c r="C481" s="208" t="s">
        <v>58</v>
      </c>
      <c r="D481" s="248">
        <v>1</v>
      </c>
      <c r="E481" s="566">
        <f>Apro.Chantier!$P$65</f>
        <v>1.0505250000000002</v>
      </c>
      <c r="F481" s="850">
        <f t="shared" si="7"/>
        <v>1.0505250000000002</v>
      </c>
    </row>
    <row r="482" spans="2:6">
      <c r="B482" s="834" t="s">
        <v>342</v>
      </c>
      <c r="C482" s="208" t="s">
        <v>66</v>
      </c>
      <c r="D482" s="248">
        <v>1</v>
      </c>
      <c r="E482" s="566">
        <f>Apro.Chantier!$P$64</f>
        <v>0.56700000000000006</v>
      </c>
      <c r="F482" s="850">
        <f t="shared" si="7"/>
        <v>0.56700000000000006</v>
      </c>
    </row>
    <row r="483" spans="2:6">
      <c r="B483" s="808" t="s">
        <v>385</v>
      </c>
      <c r="C483" s="208"/>
      <c r="D483" s="252">
        <v>1</v>
      </c>
      <c r="E483" s="566">
        <f>Apro.Chantier!$P$66</f>
        <v>2.1</v>
      </c>
      <c r="F483" s="850">
        <f t="shared" si="7"/>
        <v>2.1</v>
      </c>
    </row>
    <row r="484" spans="2:6">
      <c r="B484" s="808" t="s">
        <v>6</v>
      </c>
      <c r="C484" s="208" t="s">
        <v>17</v>
      </c>
      <c r="D484" s="119">
        <v>0.8</v>
      </c>
      <c r="E484" s="566">
        <f>C.Horaire!$C$13</f>
        <v>21.021161699999997</v>
      </c>
      <c r="F484" s="850">
        <f t="shared" si="7"/>
        <v>16.81692936</v>
      </c>
    </row>
    <row r="485" spans="2:6">
      <c r="B485" s="810"/>
      <c r="C485" s="213"/>
      <c r="D485" s="211"/>
      <c r="E485" s="589"/>
      <c r="F485" s="874"/>
    </row>
    <row r="486" spans="2:6">
      <c r="B486" s="810"/>
      <c r="C486" s="213"/>
      <c r="D486" s="211"/>
      <c r="E486" s="589"/>
      <c r="F486" s="874"/>
    </row>
    <row r="487" spans="2:6">
      <c r="B487" s="810"/>
      <c r="C487" s="213"/>
      <c r="D487" s="211"/>
      <c r="E487" s="589"/>
      <c r="F487" s="874"/>
    </row>
    <row r="488" spans="2:6">
      <c r="B488" s="810"/>
      <c r="C488" s="1363" t="s">
        <v>400</v>
      </c>
      <c r="D488" s="1364"/>
      <c r="E488" s="1365"/>
      <c r="F488" s="874"/>
    </row>
    <row r="489" spans="2:6">
      <c r="B489" s="810"/>
      <c r="C489" s="213"/>
      <c r="D489" s="211"/>
      <c r="E489" s="589"/>
      <c r="F489" s="874"/>
    </row>
    <row r="490" spans="2:6">
      <c r="B490" s="1360" t="s">
        <v>133</v>
      </c>
      <c r="C490" s="1361"/>
      <c r="D490" s="1361"/>
      <c r="E490" s="1361"/>
      <c r="F490" s="1362"/>
    </row>
    <row r="491" spans="2:6" ht="13.5" thickBot="1">
      <c r="B491" s="828" t="s">
        <v>1088</v>
      </c>
      <c r="C491" s="1360"/>
      <c r="D491" s="1361"/>
      <c r="E491" s="1362"/>
      <c r="F491" s="851" t="s">
        <v>135</v>
      </c>
    </row>
    <row r="492" spans="2:6" ht="13.5" thickBot="1">
      <c r="B492" s="827" t="s">
        <v>1087</v>
      </c>
      <c r="C492" s="245"/>
      <c r="D492" s="245"/>
      <c r="E492" s="577" t="s">
        <v>132</v>
      </c>
      <c r="F492" s="856">
        <f>F495</f>
        <v>189</v>
      </c>
    </row>
    <row r="493" spans="2:6">
      <c r="B493" s="807" t="s">
        <v>118</v>
      </c>
      <c r="C493" s="206" t="s">
        <v>0</v>
      </c>
      <c r="D493" s="206" t="s">
        <v>119</v>
      </c>
      <c r="E493" s="587" t="s">
        <v>120</v>
      </c>
      <c r="F493" s="849" t="s">
        <v>134</v>
      </c>
    </row>
    <row r="494" spans="2:6">
      <c r="B494" s="808" t="s">
        <v>1086</v>
      </c>
      <c r="C494" s="208" t="s">
        <v>49</v>
      </c>
      <c r="D494" s="253">
        <v>1</v>
      </c>
      <c r="E494" s="566">
        <f>Apro.Chantier!$P$24</f>
        <v>189</v>
      </c>
      <c r="F494" s="850">
        <f>D494*E494</f>
        <v>189</v>
      </c>
    </row>
    <row r="495" spans="2:6">
      <c r="B495" s="810"/>
      <c r="C495" s="210"/>
      <c r="D495" s="266"/>
      <c r="E495" s="590" t="s">
        <v>132</v>
      </c>
      <c r="F495" s="875">
        <f>SUM(F494:F494)</f>
        <v>189</v>
      </c>
    </row>
    <row r="496" spans="2:6">
      <c r="B496" s="810"/>
      <c r="C496" s="210"/>
      <c r="D496" s="255"/>
      <c r="E496" s="582"/>
      <c r="F496" s="866"/>
    </row>
    <row r="499" spans="2:6">
      <c r="B499" s="1360" t="s">
        <v>133</v>
      </c>
      <c r="C499" s="1361"/>
      <c r="D499" s="1361"/>
      <c r="E499" s="1361"/>
      <c r="F499" s="1362"/>
    </row>
    <row r="500" spans="2:6" ht="13.5" thickBot="1">
      <c r="B500" s="828" t="s">
        <v>153</v>
      </c>
      <c r="C500" s="1360"/>
      <c r="D500" s="1361"/>
      <c r="E500" s="1362"/>
      <c r="F500" s="851" t="s">
        <v>135</v>
      </c>
    </row>
    <row r="501" spans="2:6" ht="13.5" thickBot="1">
      <c r="B501" s="827" t="s">
        <v>187</v>
      </c>
      <c r="C501" s="245"/>
      <c r="D501" s="245"/>
      <c r="E501" s="577" t="s">
        <v>132</v>
      </c>
      <c r="F501" s="856">
        <f>SUM(F503:F664)</f>
        <v>4913.0853286794527</v>
      </c>
    </row>
    <row r="502" spans="2:6">
      <c r="B502" s="807" t="s">
        <v>118</v>
      </c>
      <c r="C502" s="206" t="s">
        <v>0</v>
      </c>
      <c r="D502" s="206" t="s">
        <v>119</v>
      </c>
      <c r="E502" s="587" t="s">
        <v>120</v>
      </c>
      <c r="F502" s="849" t="s">
        <v>134</v>
      </c>
    </row>
    <row r="503" spans="2:6">
      <c r="B503" s="808" t="s">
        <v>178</v>
      </c>
      <c r="C503" s="208" t="s">
        <v>66</v>
      </c>
      <c r="D503" s="253">
        <v>1</v>
      </c>
      <c r="E503" s="566">
        <v>30</v>
      </c>
      <c r="F503" s="850">
        <f>D503*E503</f>
        <v>30</v>
      </c>
    </row>
    <row r="504" spans="2:6">
      <c r="B504" s="808" t="s">
        <v>6</v>
      </c>
      <c r="C504" s="208" t="s">
        <v>17</v>
      </c>
      <c r="D504" s="119">
        <v>0.3</v>
      </c>
      <c r="E504" s="566">
        <v>18.2</v>
      </c>
      <c r="F504" s="850">
        <f>D504*E504</f>
        <v>5.46</v>
      </c>
    </row>
    <row r="505" spans="2:6">
      <c r="B505" s="810"/>
      <c r="C505" s="210"/>
      <c r="D505" s="266"/>
      <c r="E505" s="590" t="s">
        <v>132</v>
      </c>
      <c r="F505" s="875">
        <f>SUM(F503:F504)</f>
        <v>35.46</v>
      </c>
    </row>
    <row r="506" spans="2:6">
      <c r="B506" s="810"/>
      <c r="C506" s="210"/>
      <c r="D506" s="255"/>
      <c r="E506" s="582"/>
      <c r="F506" s="866"/>
    </row>
    <row r="507" spans="2:6">
      <c r="B507" s="810"/>
      <c r="C507" s="210"/>
      <c r="D507" s="255"/>
      <c r="E507" s="582"/>
      <c r="F507" s="866"/>
    </row>
    <row r="508" spans="2:6">
      <c r="B508" s="810"/>
      <c r="C508" s="210"/>
      <c r="D508" s="255"/>
      <c r="E508" s="582"/>
      <c r="F508" s="866"/>
    </row>
    <row r="509" spans="2:6">
      <c r="B509" s="1359" t="s">
        <v>133</v>
      </c>
      <c r="C509" s="1359"/>
      <c r="D509" s="1359"/>
      <c r="E509" s="1359"/>
      <c r="F509" s="1359"/>
    </row>
    <row r="510" spans="2:6" ht="13.5" thickBot="1">
      <c r="B510" s="828" t="s">
        <v>937</v>
      </c>
      <c r="C510" s="1359"/>
      <c r="D510" s="1359"/>
      <c r="E510" s="1359"/>
      <c r="F510" s="851" t="s">
        <v>135</v>
      </c>
    </row>
    <row r="511" spans="2:6" ht="13.5" thickBot="1">
      <c r="B511" s="827" t="s">
        <v>1092</v>
      </c>
      <c r="C511" s="245"/>
      <c r="D511" s="245"/>
      <c r="E511" s="577" t="s">
        <v>132</v>
      </c>
      <c r="F511" s="856">
        <f>SUM(F513:F516)</f>
        <v>69.767361215909091</v>
      </c>
    </row>
    <row r="512" spans="2:6">
      <c r="B512" s="807" t="s">
        <v>118</v>
      </c>
      <c r="C512" s="206" t="s">
        <v>0</v>
      </c>
      <c r="D512" s="206" t="s">
        <v>119</v>
      </c>
      <c r="E512" s="587" t="s">
        <v>120</v>
      </c>
      <c r="F512" s="849" t="s">
        <v>134</v>
      </c>
    </row>
    <row r="513" spans="2:7">
      <c r="B513" s="834" t="s">
        <v>62</v>
      </c>
      <c r="C513" s="208" t="s">
        <v>66</v>
      </c>
      <c r="D513" s="248">
        <v>1</v>
      </c>
      <c r="E513" s="566">
        <f>Apro.Chantier!$P$56</f>
        <v>11.390909090909091</v>
      </c>
      <c r="F513" s="850">
        <f>D513*E513</f>
        <v>11.390909090909091</v>
      </c>
    </row>
    <row r="514" spans="2:7">
      <c r="B514" s="834" t="s">
        <v>1093</v>
      </c>
      <c r="C514" s="208" t="s">
        <v>66</v>
      </c>
      <c r="D514" s="248">
        <v>1</v>
      </c>
      <c r="E514" s="566">
        <v>30</v>
      </c>
      <c r="F514" s="850">
        <f>D514*E514</f>
        <v>30</v>
      </c>
    </row>
    <row r="515" spans="2:7">
      <c r="B515" s="808" t="s">
        <v>385</v>
      </c>
      <c r="C515" s="208"/>
      <c r="D515" s="252">
        <v>1</v>
      </c>
      <c r="E515" s="566">
        <f>Apro.Chantier!$P$66</f>
        <v>2.1</v>
      </c>
      <c r="F515" s="850">
        <f>D515*E515</f>
        <v>2.1</v>
      </c>
    </row>
    <row r="516" spans="2:7">
      <c r="B516" s="808" t="s">
        <v>6</v>
      </c>
      <c r="C516" s="208" t="s">
        <v>17</v>
      </c>
      <c r="D516" s="119">
        <v>1.25</v>
      </c>
      <c r="E516" s="566">
        <f>C.Horaire!$C$13</f>
        <v>21.021161699999997</v>
      </c>
      <c r="F516" s="850">
        <f>D516*E516</f>
        <v>26.276452124999995</v>
      </c>
    </row>
    <row r="517" spans="2:7">
      <c r="B517" s="810"/>
      <c r="C517" s="210"/>
      <c r="D517" s="255"/>
      <c r="E517" s="582"/>
      <c r="F517" s="866"/>
    </row>
    <row r="518" spans="2:7">
      <c r="B518" s="810"/>
      <c r="C518" s="210"/>
      <c r="D518" s="255"/>
      <c r="E518" s="582"/>
      <c r="F518" s="866"/>
    </row>
    <row r="519" spans="2:7">
      <c r="B519" s="810"/>
      <c r="C519" s="1363" t="s">
        <v>1055</v>
      </c>
      <c r="D519" s="1364"/>
      <c r="E519" s="1365"/>
      <c r="F519" s="866"/>
    </row>
    <row r="520" spans="2:7">
      <c r="B520" s="810"/>
      <c r="C520" s="210"/>
      <c r="D520" s="255"/>
      <c r="E520" s="582"/>
      <c r="F520" s="866"/>
    </row>
    <row r="521" spans="2:7">
      <c r="B521" s="810"/>
      <c r="C521" s="210"/>
      <c r="D521" s="255"/>
      <c r="E521" s="582"/>
      <c r="F521" s="866"/>
    </row>
    <row r="522" spans="2:7">
      <c r="B522" s="1359" t="s">
        <v>133</v>
      </c>
      <c r="C522" s="1359"/>
      <c r="D522" s="1359"/>
      <c r="E522" s="1359"/>
      <c r="F522" s="1359"/>
    </row>
    <row r="523" spans="2:7" ht="13.5" thickBot="1">
      <c r="B523" s="828"/>
      <c r="C523" s="1359"/>
      <c r="D523" s="1359"/>
      <c r="E523" s="1359"/>
      <c r="F523" s="851" t="s">
        <v>179</v>
      </c>
      <c r="G523" s="34">
        <v>507</v>
      </c>
    </row>
    <row r="524" spans="2:7" ht="13.5" thickBot="1">
      <c r="B524" s="827" t="s">
        <v>1056</v>
      </c>
      <c r="C524" s="245"/>
      <c r="D524" s="245"/>
      <c r="E524" s="577" t="s">
        <v>132</v>
      </c>
      <c r="F524" s="856">
        <f>SUM(F526:F531)</f>
        <v>293.25522764999999</v>
      </c>
      <c r="G524" s="34">
        <v>508</v>
      </c>
    </row>
    <row r="525" spans="2:7">
      <c r="B525" s="807" t="s">
        <v>118</v>
      </c>
      <c r="C525" s="206" t="s">
        <v>0</v>
      </c>
      <c r="D525" s="206" t="s">
        <v>119</v>
      </c>
      <c r="E525" s="587" t="s">
        <v>120</v>
      </c>
      <c r="F525" s="849" t="s">
        <v>134</v>
      </c>
      <c r="G525" s="34">
        <v>509</v>
      </c>
    </row>
    <row r="526" spans="2:7">
      <c r="B526" s="834" t="s">
        <v>1036</v>
      </c>
      <c r="C526" s="208" t="s">
        <v>0</v>
      </c>
      <c r="D526" s="248">
        <v>1</v>
      </c>
      <c r="E526" s="566">
        <f>Apro.Chantier!$P$75</f>
        <v>158.55000000000001</v>
      </c>
      <c r="F526" s="850">
        <f t="shared" ref="F526:F531" si="8">D526*E526</f>
        <v>158.55000000000001</v>
      </c>
      <c r="G526" s="34">
        <v>510</v>
      </c>
    </row>
    <row r="527" spans="2:7">
      <c r="B527" s="834" t="s">
        <v>1044</v>
      </c>
      <c r="C527" s="208" t="s">
        <v>0</v>
      </c>
      <c r="D527" s="248">
        <v>1</v>
      </c>
      <c r="E527" s="566">
        <f>Apro.Chantier!$P$83</f>
        <v>16.8</v>
      </c>
      <c r="F527" s="850">
        <f t="shared" si="8"/>
        <v>16.8</v>
      </c>
      <c r="G527" s="34">
        <v>511</v>
      </c>
    </row>
    <row r="528" spans="2:7">
      <c r="B528" s="834" t="s">
        <v>1057</v>
      </c>
      <c r="C528" s="208" t="s">
        <v>285</v>
      </c>
      <c r="D528" s="248">
        <v>1</v>
      </c>
      <c r="E528" s="566">
        <f>Apro.Chantier!$P$86</f>
        <v>9.4499999999999993</v>
      </c>
      <c r="F528" s="850">
        <f t="shared" si="8"/>
        <v>9.4499999999999993</v>
      </c>
      <c r="G528" s="34">
        <v>512</v>
      </c>
    </row>
    <row r="529" spans="2:7">
      <c r="B529" s="834" t="s">
        <v>1058</v>
      </c>
      <c r="C529" s="208" t="s">
        <v>58</v>
      </c>
      <c r="D529" s="248">
        <v>3</v>
      </c>
      <c r="E529" s="566">
        <f>Apro.Chantier!$P$90</f>
        <v>3.57</v>
      </c>
      <c r="F529" s="850">
        <f t="shared" si="8"/>
        <v>10.709999999999999</v>
      </c>
      <c r="G529" s="34">
        <v>513</v>
      </c>
    </row>
    <row r="530" spans="2:7">
      <c r="B530" s="808" t="s">
        <v>1054</v>
      </c>
      <c r="C530" s="208" t="s">
        <v>285</v>
      </c>
      <c r="D530" s="252">
        <v>1</v>
      </c>
      <c r="E530" s="566">
        <f>Apro.Chantier!$P$93</f>
        <v>3.15</v>
      </c>
      <c r="F530" s="850">
        <f t="shared" si="8"/>
        <v>3.15</v>
      </c>
      <c r="G530" s="34">
        <v>514</v>
      </c>
    </row>
    <row r="531" spans="2:7">
      <c r="B531" s="808" t="s">
        <v>6</v>
      </c>
      <c r="C531" s="208" t="s">
        <v>17</v>
      </c>
      <c r="D531" s="119">
        <v>4.5</v>
      </c>
      <c r="E531" s="566">
        <f>C.Horaire!$C$13</f>
        <v>21.021161699999997</v>
      </c>
      <c r="F531" s="850">
        <f t="shared" si="8"/>
        <v>94.595227649999984</v>
      </c>
      <c r="G531" s="34">
        <v>515</v>
      </c>
    </row>
    <row r="532" spans="2:7">
      <c r="B532" s="810"/>
      <c r="C532" s="210"/>
      <c r="D532" s="255"/>
      <c r="E532" s="582"/>
      <c r="F532" s="866"/>
      <c r="G532" s="34">
        <v>516</v>
      </c>
    </row>
    <row r="533" spans="2:7">
      <c r="B533" s="810"/>
      <c r="C533" s="210"/>
      <c r="D533" s="255"/>
      <c r="E533" s="582"/>
      <c r="F533" s="866"/>
      <c r="G533" s="34">
        <v>517</v>
      </c>
    </row>
    <row r="534" spans="2:7">
      <c r="B534" s="1359" t="s">
        <v>133</v>
      </c>
      <c r="C534" s="1359"/>
      <c r="D534" s="1359"/>
      <c r="E534" s="1359"/>
      <c r="F534" s="1359"/>
      <c r="G534" s="34">
        <v>518</v>
      </c>
    </row>
    <row r="535" spans="2:7" ht="13.5" thickBot="1">
      <c r="B535" s="828"/>
      <c r="C535" s="1359"/>
      <c r="D535" s="1359"/>
      <c r="E535" s="1359"/>
      <c r="F535" s="851" t="s">
        <v>179</v>
      </c>
      <c r="G535" s="34">
        <v>519</v>
      </c>
    </row>
    <row r="536" spans="2:7" ht="13.5" thickBot="1">
      <c r="B536" s="827" t="s">
        <v>1059</v>
      </c>
      <c r="C536" s="245"/>
      <c r="D536" s="245"/>
      <c r="E536" s="577" t="s">
        <v>132</v>
      </c>
      <c r="F536" s="856">
        <f>SUM(F538:F543)</f>
        <v>305.64522764999998</v>
      </c>
      <c r="G536" s="34">
        <v>520</v>
      </c>
    </row>
    <row r="537" spans="2:7">
      <c r="B537" s="807" t="s">
        <v>118</v>
      </c>
      <c r="C537" s="206" t="s">
        <v>0</v>
      </c>
      <c r="D537" s="206" t="s">
        <v>119</v>
      </c>
      <c r="E537" s="587" t="s">
        <v>120</v>
      </c>
      <c r="F537" s="849" t="s">
        <v>134</v>
      </c>
      <c r="G537" s="34">
        <v>521</v>
      </c>
    </row>
    <row r="538" spans="2:7">
      <c r="B538" s="834" t="s">
        <v>1070</v>
      </c>
      <c r="C538" s="208" t="s">
        <v>0</v>
      </c>
      <c r="D538" s="248">
        <v>1</v>
      </c>
      <c r="E538" s="566">
        <f>Apro.Chantier!$P$75</f>
        <v>158.55000000000001</v>
      </c>
      <c r="F538" s="850">
        <f t="shared" ref="F538:F543" si="9">D538*E538</f>
        <v>158.55000000000001</v>
      </c>
      <c r="G538" s="34">
        <v>522</v>
      </c>
    </row>
    <row r="539" spans="2:7">
      <c r="B539" s="834" t="s">
        <v>1069</v>
      </c>
      <c r="C539" s="208" t="s">
        <v>0</v>
      </c>
      <c r="D539" s="248">
        <v>1</v>
      </c>
      <c r="E539" s="566">
        <f>Apro.Chantier!$P$81</f>
        <v>27.3</v>
      </c>
      <c r="F539" s="850">
        <f t="shared" si="9"/>
        <v>27.3</v>
      </c>
      <c r="G539" s="34">
        <v>523</v>
      </c>
    </row>
    <row r="540" spans="2:7">
      <c r="B540" s="834" t="s">
        <v>1057</v>
      </c>
      <c r="C540" s="208" t="s">
        <v>285</v>
      </c>
      <c r="D540" s="248">
        <v>1</v>
      </c>
      <c r="E540" s="566">
        <f>Apro.Chantier!$P$86</f>
        <v>9.4499999999999993</v>
      </c>
      <c r="F540" s="850">
        <f t="shared" si="9"/>
        <v>9.4499999999999993</v>
      </c>
      <c r="G540" s="34">
        <v>524</v>
      </c>
    </row>
    <row r="541" spans="2:7">
      <c r="B541" s="834" t="s">
        <v>1073</v>
      </c>
      <c r="C541" s="208" t="s">
        <v>58</v>
      </c>
      <c r="D541" s="248">
        <v>3</v>
      </c>
      <c r="E541" s="566">
        <f>Apro.Chantier!$P$91</f>
        <v>4.2</v>
      </c>
      <c r="F541" s="850">
        <f t="shared" si="9"/>
        <v>12.600000000000001</v>
      </c>
      <c r="G541" s="34">
        <v>525</v>
      </c>
    </row>
    <row r="542" spans="2:7">
      <c r="B542" s="808" t="s">
        <v>1054</v>
      </c>
      <c r="C542" s="208" t="s">
        <v>285</v>
      </c>
      <c r="D542" s="252">
        <v>1</v>
      </c>
      <c r="E542" s="566">
        <f>Apro.Chantier!$P$93</f>
        <v>3.15</v>
      </c>
      <c r="F542" s="850">
        <f t="shared" si="9"/>
        <v>3.15</v>
      </c>
      <c r="G542" s="34">
        <v>526</v>
      </c>
    </row>
    <row r="543" spans="2:7">
      <c r="B543" s="808" t="s">
        <v>6</v>
      </c>
      <c r="C543" s="208" t="s">
        <v>17</v>
      </c>
      <c r="D543" s="119">
        <v>4.5</v>
      </c>
      <c r="E543" s="566">
        <f>C.Horaire!$C$13</f>
        <v>21.021161699999997</v>
      </c>
      <c r="F543" s="850">
        <f t="shared" si="9"/>
        <v>94.595227649999984</v>
      </c>
      <c r="G543" s="34">
        <v>527</v>
      </c>
    </row>
    <row r="544" spans="2:7">
      <c r="B544" s="810"/>
      <c r="C544" s="210"/>
      <c r="D544" s="255"/>
      <c r="E544" s="582"/>
      <c r="F544" s="866"/>
      <c r="G544" s="34">
        <v>528</v>
      </c>
    </row>
    <row r="545" spans="2:7">
      <c r="B545" s="810"/>
      <c r="C545" s="210"/>
      <c r="D545" s="255"/>
      <c r="E545" s="582"/>
      <c r="F545" s="866"/>
      <c r="G545" s="34">
        <v>529</v>
      </c>
    </row>
    <row r="546" spans="2:7">
      <c r="B546" s="1359" t="s">
        <v>133</v>
      </c>
      <c r="C546" s="1359"/>
      <c r="D546" s="1359"/>
      <c r="E546" s="1359"/>
      <c r="F546" s="1359"/>
      <c r="G546" s="34">
        <v>530</v>
      </c>
    </row>
    <row r="547" spans="2:7" ht="13.5" thickBot="1">
      <c r="B547" s="828"/>
      <c r="C547" s="1359"/>
      <c r="D547" s="1359"/>
      <c r="E547" s="1359"/>
      <c r="F547" s="851" t="s">
        <v>179</v>
      </c>
      <c r="G547" s="34">
        <v>531</v>
      </c>
    </row>
    <row r="548" spans="2:7" ht="13.5" thickBot="1">
      <c r="B548" s="827" t="s">
        <v>1060</v>
      </c>
      <c r="C548" s="245"/>
      <c r="D548" s="245"/>
      <c r="E548" s="577" t="s">
        <v>132</v>
      </c>
      <c r="F548" s="856">
        <f>SUM(F550:F555)</f>
        <v>221.61348509999999</v>
      </c>
      <c r="G548" s="34">
        <v>532</v>
      </c>
    </row>
    <row r="549" spans="2:7">
      <c r="B549" s="807" t="s">
        <v>118</v>
      </c>
      <c r="C549" s="206" t="s">
        <v>0</v>
      </c>
      <c r="D549" s="206" t="s">
        <v>119</v>
      </c>
      <c r="E549" s="587" t="s">
        <v>120</v>
      </c>
      <c r="F549" s="849" t="s">
        <v>134</v>
      </c>
      <c r="G549" s="34">
        <v>533</v>
      </c>
    </row>
    <row r="550" spans="2:7">
      <c r="B550" s="834" t="s">
        <v>1071</v>
      </c>
      <c r="C550" s="208" t="s">
        <v>0</v>
      </c>
      <c r="D550" s="248">
        <v>1</v>
      </c>
      <c r="E550" s="566">
        <f>Apro.Chantier!$P$79</f>
        <v>106.05</v>
      </c>
      <c r="F550" s="850">
        <f t="shared" ref="F550:F555" si="10">D550*E550</f>
        <v>106.05</v>
      </c>
      <c r="G550" s="34">
        <v>534</v>
      </c>
    </row>
    <row r="551" spans="2:7">
      <c r="B551" s="834" t="s">
        <v>1069</v>
      </c>
      <c r="C551" s="208" t="s">
        <v>0</v>
      </c>
      <c r="D551" s="248">
        <v>1</v>
      </c>
      <c r="E551" s="566">
        <f>Apro.Chantier!$P$81</f>
        <v>27.3</v>
      </c>
      <c r="F551" s="850">
        <f t="shared" si="10"/>
        <v>27.3</v>
      </c>
      <c r="G551" s="34">
        <v>535</v>
      </c>
    </row>
    <row r="552" spans="2:7">
      <c r="B552" s="834" t="s">
        <v>1057</v>
      </c>
      <c r="C552" s="208" t="s">
        <v>285</v>
      </c>
      <c r="D552" s="248">
        <v>1</v>
      </c>
      <c r="E552" s="566">
        <f>Apro.Chantier!$P$86</f>
        <v>9.4499999999999993</v>
      </c>
      <c r="F552" s="850">
        <f t="shared" si="10"/>
        <v>9.4499999999999993</v>
      </c>
      <c r="G552" s="34">
        <v>536</v>
      </c>
    </row>
    <row r="553" spans="2:7">
      <c r="B553" s="834" t="s">
        <v>1073</v>
      </c>
      <c r="C553" s="208" t="s">
        <v>58</v>
      </c>
      <c r="D553" s="248">
        <v>3</v>
      </c>
      <c r="E553" s="566">
        <f>Apro.Chantier!$P$91</f>
        <v>4.2</v>
      </c>
      <c r="F553" s="850">
        <f t="shared" si="10"/>
        <v>12.600000000000001</v>
      </c>
      <c r="G553" s="34">
        <v>537</v>
      </c>
    </row>
    <row r="554" spans="2:7">
      <c r="B554" s="808" t="s">
        <v>1054</v>
      </c>
      <c r="C554" s="208" t="s">
        <v>285</v>
      </c>
      <c r="D554" s="252">
        <v>1</v>
      </c>
      <c r="E554" s="566">
        <f>Apro.Chantier!$P$93</f>
        <v>3.15</v>
      </c>
      <c r="F554" s="850">
        <f t="shared" si="10"/>
        <v>3.15</v>
      </c>
      <c r="G554" s="34">
        <v>538</v>
      </c>
    </row>
    <row r="555" spans="2:7">
      <c r="B555" s="808" t="s">
        <v>6</v>
      </c>
      <c r="C555" s="208" t="s">
        <v>17</v>
      </c>
      <c r="D555" s="119">
        <v>3</v>
      </c>
      <c r="E555" s="566">
        <f>C.Horaire!$C$13</f>
        <v>21.021161699999997</v>
      </c>
      <c r="F555" s="850">
        <f t="shared" si="10"/>
        <v>63.063485099999994</v>
      </c>
      <c r="G555" s="34">
        <v>539</v>
      </c>
    </row>
    <row r="556" spans="2:7">
      <c r="B556" s="810"/>
      <c r="C556" s="210"/>
      <c r="D556" s="255"/>
      <c r="E556" s="582"/>
      <c r="F556" s="866"/>
      <c r="G556" s="34">
        <v>540</v>
      </c>
    </row>
    <row r="557" spans="2:7">
      <c r="B557" s="810"/>
      <c r="C557" s="210"/>
      <c r="D557" s="255"/>
      <c r="E557" s="582"/>
      <c r="F557" s="866"/>
      <c r="G557" s="34">
        <v>541</v>
      </c>
    </row>
    <row r="558" spans="2:7">
      <c r="B558" s="1359" t="s">
        <v>133</v>
      </c>
      <c r="C558" s="1359"/>
      <c r="D558" s="1359"/>
      <c r="E558" s="1359"/>
      <c r="F558" s="1359"/>
      <c r="G558" s="34">
        <v>542</v>
      </c>
    </row>
    <row r="559" spans="2:7" ht="13.5" thickBot="1">
      <c r="B559" s="828"/>
      <c r="C559" s="1359"/>
      <c r="D559" s="1359"/>
      <c r="E559" s="1359"/>
      <c r="F559" s="851" t="s">
        <v>179</v>
      </c>
      <c r="G559" s="34">
        <v>543</v>
      </c>
    </row>
    <row r="560" spans="2:7" ht="13.5" thickBot="1">
      <c r="B560" s="827" t="s">
        <v>1061</v>
      </c>
      <c r="C560" s="245"/>
      <c r="D560" s="245"/>
      <c r="E560" s="577" t="s">
        <v>132</v>
      </c>
      <c r="F560" s="856">
        <f>SUM(F562:F567)</f>
        <v>358.14522764999998</v>
      </c>
      <c r="G560" s="34">
        <v>544</v>
      </c>
    </row>
    <row r="561" spans="2:7">
      <c r="B561" s="807" t="s">
        <v>118</v>
      </c>
      <c r="C561" s="206" t="s">
        <v>0</v>
      </c>
      <c r="D561" s="206" t="s">
        <v>119</v>
      </c>
      <c r="E561" s="587" t="s">
        <v>120</v>
      </c>
      <c r="F561" s="849" t="s">
        <v>134</v>
      </c>
      <c r="G561" s="34">
        <v>545</v>
      </c>
    </row>
    <row r="562" spans="2:7">
      <c r="B562" s="834" t="s">
        <v>1072</v>
      </c>
      <c r="C562" s="208" t="s">
        <v>0</v>
      </c>
      <c r="D562" s="248">
        <v>1</v>
      </c>
      <c r="E562" s="566">
        <f>Apro.Chantier!$P$74</f>
        <v>211.05</v>
      </c>
      <c r="F562" s="850">
        <f t="shared" ref="F562:F567" si="11">D562*E562</f>
        <v>211.05</v>
      </c>
      <c r="G562" s="34">
        <v>546</v>
      </c>
    </row>
    <row r="563" spans="2:7">
      <c r="B563" s="834" t="s">
        <v>1069</v>
      </c>
      <c r="C563" s="208" t="s">
        <v>0</v>
      </c>
      <c r="D563" s="248">
        <v>1</v>
      </c>
      <c r="E563" s="566">
        <f>Apro.Chantier!$P$82</f>
        <v>27.3</v>
      </c>
      <c r="F563" s="850">
        <f t="shared" si="11"/>
        <v>27.3</v>
      </c>
      <c r="G563" s="34">
        <v>547</v>
      </c>
    </row>
    <row r="564" spans="2:7">
      <c r="B564" s="834" t="s">
        <v>1057</v>
      </c>
      <c r="C564" s="208" t="s">
        <v>285</v>
      </c>
      <c r="D564" s="248">
        <v>1</v>
      </c>
      <c r="E564" s="566">
        <f>Apro.Chantier!$P$86</f>
        <v>9.4499999999999993</v>
      </c>
      <c r="F564" s="850">
        <f t="shared" si="11"/>
        <v>9.4499999999999993</v>
      </c>
      <c r="G564" s="34">
        <v>548</v>
      </c>
    </row>
    <row r="565" spans="2:7">
      <c r="B565" s="834" t="s">
        <v>1073</v>
      </c>
      <c r="C565" s="208" t="s">
        <v>58</v>
      </c>
      <c r="D565" s="248">
        <v>3</v>
      </c>
      <c r="E565" s="566">
        <f>Apro.Chantier!$P$91</f>
        <v>4.2</v>
      </c>
      <c r="F565" s="850">
        <f t="shared" si="11"/>
        <v>12.600000000000001</v>
      </c>
      <c r="G565" s="34">
        <v>549</v>
      </c>
    </row>
    <row r="566" spans="2:7">
      <c r="B566" s="808" t="s">
        <v>1054</v>
      </c>
      <c r="C566" s="208" t="s">
        <v>285</v>
      </c>
      <c r="D566" s="252">
        <v>1</v>
      </c>
      <c r="E566" s="566">
        <f>Apro.Chantier!$P$93</f>
        <v>3.15</v>
      </c>
      <c r="F566" s="850">
        <f t="shared" si="11"/>
        <v>3.15</v>
      </c>
      <c r="G566" s="34">
        <v>550</v>
      </c>
    </row>
    <row r="567" spans="2:7">
      <c r="B567" s="808" t="s">
        <v>6</v>
      </c>
      <c r="C567" s="208" t="s">
        <v>17</v>
      </c>
      <c r="D567" s="119">
        <v>4.5</v>
      </c>
      <c r="E567" s="566">
        <f>C.Horaire!$C$13</f>
        <v>21.021161699999997</v>
      </c>
      <c r="F567" s="850">
        <f t="shared" si="11"/>
        <v>94.595227649999984</v>
      </c>
      <c r="G567" s="34">
        <v>551</v>
      </c>
    </row>
    <row r="568" spans="2:7">
      <c r="B568" s="810"/>
      <c r="C568" s="210"/>
      <c r="D568" s="255"/>
      <c r="E568" s="582"/>
      <c r="F568" s="866"/>
      <c r="G568" s="34">
        <v>552</v>
      </c>
    </row>
    <row r="569" spans="2:7">
      <c r="B569" s="810"/>
      <c r="C569" s="210"/>
      <c r="D569" s="255"/>
      <c r="E569" s="582"/>
      <c r="F569" s="866"/>
      <c r="G569" s="34">
        <v>553</v>
      </c>
    </row>
    <row r="570" spans="2:7">
      <c r="B570" s="1359" t="s">
        <v>133</v>
      </c>
      <c r="C570" s="1359"/>
      <c r="D570" s="1359"/>
      <c r="E570" s="1359"/>
      <c r="F570" s="1359"/>
      <c r="G570" s="34">
        <v>554</v>
      </c>
    </row>
    <row r="571" spans="2:7" ht="13.5" thickBot="1">
      <c r="B571" s="828"/>
      <c r="C571" s="1359"/>
      <c r="D571" s="1359"/>
      <c r="E571" s="1359"/>
      <c r="F571" s="851" t="s">
        <v>179</v>
      </c>
      <c r="G571" s="34">
        <v>555</v>
      </c>
    </row>
    <row r="572" spans="2:7" ht="13.5" thickBot="1">
      <c r="B572" s="827" t="s">
        <v>1062</v>
      </c>
      <c r="C572" s="245"/>
      <c r="D572" s="245"/>
      <c r="E572" s="577" t="s">
        <v>132</v>
      </c>
      <c r="F572" s="856">
        <f>SUM(F574:F579)</f>
        <v>265.71348510000001</v>
      </c>
      <c r="G572" s="34">
        <v>556</v>
      </c>
    </row>
    <row r="573" spans="2:7">
      <c r="B573" s="807" t="s">
        <v>118</v>
      </c>
      <c r="C573" s="206" t="s">
        <v>0</v>
      </c>
      <c r="D573" s="206" t="s">
        <v>119</v>
      </c>
      <c r="E573" s="587" t="s">
        <v>120</v>
      </c>
      <c r="F573" s="849" t="s">
        <v>134</v>
      </c>
      <c r="G573" s="34">
        <v>557</v>
      </c>
    </row>
    <row r="574" spans="2:7">
      <c r="B574" s="834" t="s">
        <v>1043</v>
      </c>
      <c r="C574" s="208" t="s">
        <v>0</v>
      </c>
      <c r="D574" s="248">
        <v>1</v>
      </c>
      <c r="E574" s="566">
        <f>Apro.Chantier!$P$78</f>
        <v>158.55000000000001</v>
      </c>
      <c r="F574" s="850">
        <f t="shared" ref="F574:F579" si="12">D574*E574</f>
        <v>158.55000000000001</v>
      </c>
      <c r="G574" s="34">
        <v>558</v>
      </c>
    </row>
    <row r="575" spans="2:7">
      <c r="B575" s="834" t="s">
        <v>1044</v>
      </c>
      <c r="C575" s="208" t="s">
        <v>0</v>
      </c>
      <c r="D575" s="248">
        <v>1</v>
      </c>
      <c r="E575" s="566">
        <f>Apro.Chantier!$P$84</f>
        <v>18.899999999999999</v>
      </c>
      <c r="F575" s="850">
        <f t="shared" si="12"/>
        <v>18.899999999999999</v>
      </c>
      <c r="G575" s="34">
        <v>559</v>
      </c>
    </row>
    <row r="576" spans="2:7">
      <c r="B576" s="834" t="s">
        <v>1057</v>
      </c>
      <c r="C576" s="208" t="s">
        <v>285</v>
      </c>
      <c r="D576" s="248">
        <v>1</v>
      </c>
      <c r="E576" s="566">
        <f>Apro.Chantier!$P$86</f>
        <v>9.4499999999999993</v>
      </c>
      <c r="F576" s="850">
        <f t="shared" si="12"/>
        <v>9.4499999999999993</v>
      </c>
      <c r="G576" s="34">
        <v>560</v>
      </c>
    </row>
    <row r="577" spans="2:7">
      <c r="B577" s="834" t="s">
        <v>1073</v>
      </c>
      <c r="C577" s="208" t="s">
        <v>58</v>
      </c>
      <c r="D577" s="248">
        <v>3</v>
      </c>
      <c r="E577" s="566">
        <f>Apro.Chantier!$P$91</f>
        <v>4.2</v>
      </c>
      <c r="F577" s="850">
        <f t="shared" si="12"/>
        <v>12.600000000000001</v>
      </c>
      <c r="G577" s="34">
        <v>561</v>
      </c>
    </row>
    <row r="578" spans="2:7">
      <c r="B578" s="808" t="s">
        <v>1054</v>
      </c>
      <c r="C578" s="208" t="s">
        <v>285</v>
      </c>
      <c r="D578" s="252">
        <v>1</v>
      </c>
      <c r="E578" s="566">
        <f>Apro.Chantier!$P$93</f>
        <v>3.15</v>
      </c>
      <c r="F578" s="850">
        <f t="shared" si="12"/>
        <v>3.15</v>
      </c>
      <c r="G578" s="34">
        <v>562</v>
      </c>
    </row>
    <row r="579" spans="2:7">
      <c r="B579" s="808" t="s">
        <v>6</v>
      </c>
      <c r="C579" s="208" t="s">
        <v>17</v>
      </c>
      <c r="D579" s="119">
        <v>3</v>
      </c>
      <c r="E579" s="566">
        <f>C.Horaire!$C$13</f>
        <v>21.021161699999997</v>
      </c>
      <c r="F579" s="850">
        <f t="shared" si="12"/>
        <v>63.063485099999994</v>
      </c>
      <c r="G579" s="34">
        <v>563</v>
      </c>
    </row>
    <row r="580" spans="2:7">
      <c r="B580" s="810"/>
      <c r="C580" s="210"/>
      <c r="D580" s="255"/>
      <c r="E580" s="582"/>
      <c r="F580" s="866"/>
      <c r="G580" s="34">
        <v>564</v>
      </c>
    </row>
    <row r="581" spans="2:7">
      <c r="B581" s="810"/>
      <c r="C581" s="210"/>
      <c r="D581" s="255"/>
      <c r="E581" s="582"/>
      <c r="F581" s="866"/>
      <c r="G581" s="34">
        <v>565</v>
      </c>
    </row>
    <row r="582" spans="2:7">
      <c r="B582" s="1359" t="s">
        <v>133</v>
      </c>
      <c r="C582" s="1359"/>
      <c r="D582" s="1359"/>
      <c r="E582" s="1359"/>
      <c r="F582" s="1359"/>
      <c r="G582" s="34">
        <v>566</v>
      </c>
    </row>
    <row r="583" spans="2:7" ht="13.5" thickBot="1">
      <c r="B583" s="828"/>
      <c r="C583" s="1359"/>
      <c r="D583" s="1359"/>
      <c r="E583" s="1359"/>
      <c r="F583" s="851" t="s">
        <v>179</v>
      </c>
      <c r="G583" s="34">
        <v>567</v>
      </c>
    </row>
    <row r="584" spans="2:7" ht="13.5" thickBot="1">
      <c r="B584" s="827" t="s">
        <v>1063</v>
      </c>
      <c r="C584" s="245"/>
      <c r="D584" s="245"/>
      <c r="E584" s="577" t="s">
        <v>132</v>
      </c>
      <c r="F584" s="856">
        <f>SUM(F586:F591)</f>
        <v>221.61348509999999</v>
      </c>
      <c r="G584" s="34">
        <v>568</v>
      </c>
    </row>
    <row r="585" spans="2:7">
      <c r="B585" s="807" t="s">
        <v>118</v>
      </c>
      <c r="C585" s="206" t="s">
        <v>0</v>
      </c>
      <c r="D585" s="206" t="s">
        <v>119</v>
      </c>
      <c r="E585" s="587" t="s">
        <v>120</v>
      </c>
      <c r="F585" s="849" t="s">
        <v>134</v>
      </c>
      <c r="G585" s="34">
        <v>569</v>
      </c>
    </row>
    <row r="586" spans="2:7">
      <c r="B586" s="834" t="s">
        <v>1037</v>
      </c>
      <c r="C586" s="208" t="s">
        <v>0</v>
      </c>
      <c r="D586" s="248">
        <v>1</v>
      </c>
      <c r="E586" s="566">
        <f>Apro.Chantier!$P$77</f>
        <v>106.05</v>
      </c>
      <c r="F586" s="850">
        <f t="shared" ref="F586:F591" si="13">D586*E586</f>
        <v>106.05</v>
      </c>
      <c r="G586" s="34">
        <v>570</v>
      </c>
    </row>
    <row r="587" spans="2:7">
      <c r="B587" s="834" t="s">
        <v>1069</v>
      </c>
      <c r="C587" s="208" t="s">
        <v>0</v>
      </c>
      <c r="D587" s="248">
        <v>1</v>
      </c>
      <c r="E587" s="566">
        <f>Apro.Chantier!$P$80</f>
        <v>27.3</v>
      </c>
      <c r="F587" s="850">
        <f t="shared" si="13"/>
        <v>27.3</v>
      </c>
      <c r="G587" s="34">
        <v>571</v>
      </c>
    </row>
    <row r="588" spans="2:7">
      <c r="B588" s="834" t="s">
        <v>1057</v>
      </c>
      <c r="C588" s="208" t="s">
        <v>285</v>
      </c>
      <c r="D588" s="248">
        <v>1</v>
      </c>
      <c r="E588" s="566">
        <f>Apro.Chantier!$P$86</f>
        <v>9.4499999999999993</v>
      </c>
      <c r="F588" s="850">
        <f t="shared" si="13"/>
        <v>9.4499999999999993</v>
      </c>
      <c r="G588" s="34">
        <v>572</v>
      </c>
    </row>
    <row r="589" spans="2:7">
      <c r="B589" s="834" t="s">
        <v>1073</v>
      </c>
      <c r="C589" s="208" t="s">
        <v>58</v>
      </c>
      <c r="D589" s="248">
        <v>3</v>
      </c>
      <c r="E589" s="566">
        <f>Apro.Chantier!$P$91</f>
        <v>4.2</v>
      </c>
      <c r="F589" s="850">
        <f t="shared" si="13"/>
        <v>12.600000000000001</v>
      </c>
      <c r="G589" s="34">
        <v>573</v>
      </c>
    </row>
    <row r="590" spans="2:7">
      <c r="B590" s="808" t="s">
        <v>1054</v>
      </c>
      <c r="C590" s="208" t="s">
        <v>285</v>
      </c>
      <c r="D590" s="252">
        <v>1</v>
      </c>
      <c r="E590" s="566">
        <f>Apro.Chantier!$P$93</f>
        <v>3.15</v>
      </c>
      <c r="F590" s="850">
        <f t="shared" si="13"/>
        <v>3.15</v>
      </c>
      <c r="G590" s="34">
        <v>574</v>
      </c>
    </row>
    <row r="591" spans="2:7">
      <c r="B591" s="808" t="s">
        <v>6</v>
      </c>
      <c r="C591" s="208" t="s">
        <v>17</v>
      </c>
      <c r="D591" s="119">
        <v>3</v>
      </c>
      <c r="E591" s="566">
        <f>C.Horaire!$C$13</f>
        <v>21.021161699999997</v>
      </c>
      <c r="F591" s="850">
        <f t="shared" si="13"/>
        <v>63.063485099999994</v>
      </c>
      <c r="G591" s="34">
        <v>575</v>
      </c>
    </row>
    <row r="592" spans="2:7">
      <c r="B592" s="810"/>
      <c r="C592" s="210"/>
      <c r="D592" s="255"/>
      <c r="E592" s="582"/>
      <c r="F592" s="866"/>
      <c r="G592" s="34">
        <v>576</v>
      </c>
    </row>
    <row r="593" spans="2:7">
      <c r="B593" s="810"/>
      <c r="C593" s="210"/>
      <c r="D593" s="255"/>
      <c r="E593" s="582"/>
      <c r="F593" s="866"/>
      <c r="G593" s="34">
        <v>577</v>
      </c>
    </row>
    <row r="594" spans="2:7">
      <c r="B594" s="1359" t="s">
        <v>133</v>
      </c>
      <c r="C594" s="1359"/>
      <c r="D594" s="1359"/>
      <c r="E594" s="1359"/>
      <c r="F594" s="1359"/>
      <c r="G594" s="34">
        <v>578</v>
      </c>
    </row>
    <row r="595" spans="2:7" ht="13.5" thickBot="1">
      <c r="B595" s="828"/>
      <c r="C595" s="1359"/>
      <c r="D595" s="1359"/>
      <c r="E595" s="1359"/>
      <c r="F595" s="851" t="s">
        <v>179</v>
      </c>
      <c r="G595" s="34">
        <v>579</v>
      </c>
    </row>
    <row r="596" spans="2:7" ht="13.5" thickBot="1">
      <c r="B596" s="827" t="s">
        <v>1064</v>
      </c>
      <c r="C596" s="245"/>
      <c r="D596" s="245"/>
      <c r="E596" s="577" t="s">
        <v>132</v>
      </c>
      <c r="F596" s="856">
        <f>SUM(F598:F603)</f>
        <v>164.62704583181818</v>
      </c>
      <c r="G596" s="34">
        <v>580</v>
      </c>
    </row>
    <row r="597" spans="2:7">
      <c r="B597" s="807" t="s">
        <v>118</v>
      </c>
      <c r="C597" s="206" t="s">
        <v>0</v>
      </c>
      <c r="D597" s="206" t="s">
        <v>119</v>
      </c>
      <c r="E597" s="587" t="s">
        <v>120</v>
      </c>
      <c r="F597" s="849" t="s">
        <v>134</v>
      </c>
      <c r="G597" s="34">
        <v>581</v>
      </c>
    </row>
    <row r="598" spans="2:7">
      <c r="B598" s="834" t="s">
        <v>1074</v>
      </c>
      <c r="C598" s="208" t="s">
        <v>0</v>
      </c>
      <c r="D598" s="248">
        <v>1</v>
      </c>
      <c r="E598" s="566">
        <f>Apro.Chantier!$P$89</f>
        <v>22.05</v>
      </c>
      <c r="F598" s="850">
        <f t="shared" ref="F598:F603" si="14">D598*E598</f>
        <v>22.05</v>
      </c>
      <c r="G598" s="34">
        <v>582</v>
      </c>
    </row>
    <row r="599" spans="2:7">
      <c r="B599" s="834" t="s">
        <v>1057</v>
      </c>
      <c r="C599" s="208" t="s">
        <v>285</v>
      </c>
      <c r="D599" s="248">
        <v>1</v>
      </c>
      <c r="E599" s="566">
        <f>Apro.Chantier!$P$86</f>
        <v>9.4499999999999993</v>
      </c>
      <c r="F599" s="850">
        <f t="shared" si="14"/>
        <v>9.4499999999999993</v>
      </c>
      <c r="G599" s="34">
        <v>583</v>
      </c>
    </row>
    <row r="600" spans="2:7">
      <c r="B600" s="834" t="s">
        <v>1073</v>
      </c>
      <c r="C600" s="208" t="s">
        <v>58</v>
      </c>
      <c r="D600" s="248">
        <v>3</v>
      </c>
      <c r="E600" s="566">
        <f>Apro.Chantier!$P$91</f>
        <v>4.2</v>
      </c>
      <c r="F600" s="850">
        <f t="shared" si="14"/>
        <v>12.600000000000001</v>
      </c>
      <c r="G600" s="34">
        <v>584</v>
      </c>
    </row>
    <row r="601" spans="2:7">
      <c r="B601" s="834" t="s">
        <v>62</v>
      </c>
      <c r="C601" s="208" t="s">
        <v>66</v>
      </c>
      <c r="D601" s="248">
        <v>2</v>
      </c>
      <c r="E601" s="566">
        <f>Apro.Chantier!$P$56</f>
        <v>11.390909090909091</v>
      </c>
      <c r="F601" s="850">
        <f t="shared" si="14"/>
        <v>22.781818181818181</v>
      </c>
      <c r="G601" s="34">
        <v>585</v>
      </c>
    </row>
    <row r="602" spans="2:7">
      <c r="B602" s="808" t="s">
        <v>1054</v>
      </c>
      <c r="C602" s="208" t="s">
        <v>285</v>
      </c>
      <c r="D602" s="252">
        <v>1</v>
      </c>
      <c r="E602" s="566">
        <f>Apro.Chantier!$P$93</f>
        <v>3.15</v>
      </c>
      <c r="F602" s="850">
        <f t="shared" si="14"/>
        <v>3.15</v>
      </c>
      <c r="G602" s="34">
        <v>586</v>
      </c>
    </row>
    <row r="603" spans="2:7">
      <c r="B603" s="808" t="s">
        <v>6</v>
      </c>
      <c r="C603" s="208" t="s">
        <v>17</v>
      </c>
      <c r="D603" s="119">
        <v>4.5</v>
      </c>
      <c r="E603" s="566">
        <f>C.Horaire!$C$13</f>
        <v>21.021161699999997</v>
      </c>
      <c r="F603" s="850">
        <f t="shared" si="14"/>
        <v>94.595227649999984</v>
      </c>
      <c r="G603" s="34">
        <v>587</v>
      </c>
    </row>
    <row r="604" spans="2:7">
      <c r="B604" s="810"/>
      <c r="C604" s="210"/>
      <c r="D604" s="255"/>
      <c r="E604" s="582"/>
      <c r="F604" s="866"/>
      <c r="G604" s="34">
        <v>588</v>
      </c>
    </row>
    <row r="605" spans="2:7">
      <c r="B605" s="810"/>
      <c r="C605" s="210"/>
      <c r="D605" s="255"/>
      <c r="E605" s="582"/>
      <c r="F605" s="866"/>
      <c r="G605" s="34">
        <v>589</v>
      </c>
    </row>
    <row r="606" spans="2:7">
      <c r="B606" s="1359" t="s">
        <v>133</v>
      </c>
      <c r="C606" s="1359"/>
      <c r="D606" s="1359"/>
      <c r="E606" s="1359"/>
      <c r="F606" s="1359"/>
      <c r="G606" s="34">
        <v>590</v>
      </c>
    </row>
    <row r="607" spans="2:7" ht="13.5" thickBot="1">
      <c r="B607" s="828"/>
      <c r="C607" s="1359"/>
      <c r="D607" s="1359"/>
      <c r="E607" s="1359"/>
      <c r="F607" s="851" t="s">
        <v>179</v>
      </c>
      <c r="G607" s="34">
        <v>591</v>
      </c>
    </row>
    <row r="608" spans="2:7" ht="13.5" thickBot="1">
      <c r="B608" s="827" t="s">
        <v>1065</v>
      </c>
      <c r="C608" s="245"/>
      <c r="D608" s="245"/>
      <c r="E608" s="577" t="s">
        <v>132</v>
      </c>
      <c r="F608" s="856">
        <f>SUM(F610:F613)</f>
        <v>60.931742549999996</v>
      </c>
      <c r="G608" s="34">
        <v>592</v>
      </c>
    </row>
    <row r="609" spans="2:7">
      <c r="B609" s="807" t="s">
        <v>118</v>
      </c>
      <c r="C609" s="206" t="s">
        <v>0</v>
      </c>
      <c r="D609" s="206" t="s">
        <v>119</v>
      </c>
      <c r="E609" s="587" t="s">
        <v>120</v>
      </c>
      <c r="F609" s="849" t="s">
        <v>134</v>
      </c>
      <c r="G609" s="34">
        <v>593</v>
      </c>
    </row>
    <row r="610" spans="2:7">
      <c r="B610" s="834" t="s">
        <v>1075</v>
      </c>
      <c r="C610" s="208" t="s">
        <v>0</v>
      </c>
      <c r="D610" s="248">
        <v>1</v>
      </c>
      <c r="E610" s="566">
        <f>Apro.Chantier!$P$83</f>
        <v>16.8</v>
      </c>
      <c r="F610" s="850">
        <f>D610*E610</f>
        <v>16.8</v>
      </c>
      <c r="G610" s="34">
        <v>594</v>
      </c>
    </row>
    <row r="611" spans="2:7">
      <c r="B611" s="834" t="s">
        <v>1057</v>
      </c>
      <c r="C611" s="208" t="s">
        <v>285</v>
      </c>
      <c r="D611" s="248">
        <v>1</v>
      </c>
      <c r="E611" s="566">
        <f>Apro.Chantier!$P$86</f>
        <v>9.4499999999999993</v>
      </c>
      <c r="F611" s="850">
        <f>D611*E611</f>
        <v>9.4499999999999993</v>
      </c>
      <c r="G611" s="34">
        <v>595</v>
      </c>
    </row>
    <row r="612" spans="2:7">
      <c r="B612" s="808" t="s">
        <v>1054</v>
      </c>
      <c r="C612" s="208" t="s">
        <v>285</v>
      </c>
      <c r="D612" s="252">
        <v>1</v>
      </c>
      <c r="E612" s="566">
        <f>Apro.Chantier!$P$93</f>
        <v>3.15</v>
      </c>
      <c r="F612" s="850">
        <f>D612*E612</f>
        <v>3.15</v>
      </c>
      <c r="G612" s="34">
        <v>596</v>
      </c>
    </row>
    <row r="613" spans="2:7">
      <c r="B613" s="808" t="s">
        <v>6</v>
      </c>
      <c r="C613" s="208" t="s">
        <v>17</v>
      </c>
      <c r="D613" s="119">
        <v>1.5</v>
      </c>
      <c r="E613" s="566">
        <f>C.Horaire!$C$13</f>
        <v>21.021161699999997</v>
      </c>
      <c r="F613" s="850">
        <f>D613*E613</f>
        <v>31.531742549999997</v>
      </c>
      <c r="G613" s="34">
        <v>597</v>
      </c>
    </row>
    <row r="614" spans="2:7">
      <c r="B614" s="810"/>
      <c r="C614" s="210"/>
      <c r="D614" s="255"/>
      <c r="E614" s="582"/>
      <c r="F614" s="866"/>
      <c r="G614" s="34">
        <v>598</v>
      </c>
    </row>
    <row r="615" spans="2:7">
      <c r="B615" s="810"/>
      <c r="C615" s="210"/>
      <c r="D615" s="255"/>
      <c r="E615" s="582"/>
      <c r="F615" s="866"/>
      <c r="G615" s="34">
        <v>599</v>
      </c>
    </row>
    <row r="616" spans="2:7">
      <c r="B616" s="1359" t="s">
        <v>133</v>
      </c>
      <c r="C616" s="1359"/>
      <c r="D616" s="1359"/>
      <c r="E616" s="1359"/>
      <c r="F616" s="1359"/>
      <c r="G616" s="34">
        <v>600</v>
      </c>
    </row>
    <row r="617" spans="2:7" ht="13.5" thickBot="1">
      <c r="B617" s="828"/>
      <c r="C617" s="1359"/>
      <c r="D617" s="1359"/>
      <c r="E617" s="1359"/>
      <c r="F617" s="851" t="s">
        <v>179</v>
      </c>
      <c r="G617" s="34">
        <v>601</v>
      </c>
    </row>
    <row r="618" spans="2:7" ht="13.5" thickBot="1">
      <c r="B618" s="827" t="s">
        <v>1066</v>
      </c>
      <c r="C618" s="245"/>
      <c r="D618" s="245"/>
      <c r="E618" s="577" t="s">
        <v>132</v>
      </c>
      <c r="F618" s="856">
        <f>SUM(F620:F623)</f>
        <v>63.03174254999999</v>
      </c>
      <c r="G618" s="34">
        <v>602</v>
      </c>
    </row>
    <row r="619" spans="2:7">
      <c r="B619" s="807" t="s">
        <v>118</v>
      </c>
      <c r="C619" s="206" t="s">
        <v>0</v>
      </c>
      <c r="D619" s="206" t="s">
        <v>119</v>
      </c>
      <c r="E619" s="587" t="s">
        <v>120</v>
      </c>
      <c r="F619" s="849" t="s">
        <v>134</v>
      </c>
      <c r="G619" s="34">
        <v>603</v>
      </c>
    </row>
    <row r="620" spans="2:7">
      <c r="B620" s="834" t="s">
        <v>1076</v>
      </c>
      <c r="C620" s="208" t="s">
        <v>0</v>
      </c>
      <c r="D620" s="248">
        <v>1</v>
      </c>
      <c r="E620" s="566">
        <f>Apro.Chantier!$P$84</f>
        <v>18.899999999999999</v>
      </c>
      <c r="F620" s="850">
        <f>D620*E620</f>
        <v>18.899999999999999</v>
      </c>
      <c r="G620" s="34">
        <v>604</v>
      </c>
    </row>
    <row r="621" spans="2:7">
      <c r="B621" s="834" t="s">
        <v>1057</v>
      </c>
      <c r="C621" s="208" t="s">
        <v>285</v>
      </c>
      <c r="D621" s="248">
        <v>1</v>
      </c>
      <c r="E621" s="566">
        <f>Apro.Chantier!$P$86</f>
        <v>9.4499999999999993</v>
      </c>
      <c r="F621" s="850">
        <f>D621*E621</f>
        <v>9.4499999999999993</v>
      </c>
      <c r="G621" s="34">
        <v>605</v>
      </c>
    </row>
    <row r="622" spans="2:7">
      <c r="B622" s="808" t="s">
        <v>1054</v>
      </c>
      <c r="C622" s="208" t="s">
        <v>285</v>
      </c>
      <c r="D622" s="252">
        <v>1</v>
      </c>
      <c r="E622" s="566">
        <f>Apro.Chantier!$P$93</f>
        <v>3.15</v>
      </c>
      <c r="F622" s="850">
        <f>D622*E622</f>
        <v>3.15</v>
      </c>
      <c r="G622" s="34">
        <v>606</v>
      </c>
    </row>
    <row r="623" spans="2:7">
      <c r="B623" s="808" t="s">
        <v>6</v>
      </c>
      <c r="C623" s="208" t="s">
        <v>17</v>
      </c>
      <c r="D623" s="119">
        <v>1.5</v>
      </c>
      <c r="E623" s="566">
        <f>C.Horaire!$C$13</f>
        <v>21.021161699999997</v>
      </c>
      <c r="F623" s="850">
        <f>D623*E623</f>
        <v>31.531742549999997</v>
      </c>
      <c r="G623" s="34">
        <v>607</v>
      </c>
    </row>
    <row r="624" spans="2:7">
      <c r="B624" s="810"/>
      <c r="C624" s="210"/>
      <c r="D624" s="255"/>
      <c r="E624" s="582"/>
      <c r="F624" s="866"/>
      <c r="G624" s="34">
        <v>608</v>
      </c>
    </row>
    <row r="625" spans="2:7">
      <c r="B625" s="810"/>
      <c r="C625" s="210"/>
      <c r="D625" s="255"/>
      <c r="E625" s="582"/>
      <c r="F625" s="866"/>
      <c r="G625" s="34">
        <v>609</v>
      </c>
    </row>
    <row r="626" spans="2:7">
      <c r="B626" s="1359" t="s">
        <v>133</v>
      </c>
      <c r="C626" s="1359"/>
      <c r="D626" s="1359"/>
      <c r="E626" s="1359"/>
      <c r="F626" s="1359"/>
      <c r="G626" s="34">
        <v>610</v>
      </c>
    </row>
    <row r="627" spans="2:7" ht="13.5" thickBot="1">
      <c r="B627" s="828"/>
      <c r="C627" s="1359"/>
      <c r="D627" s="1359"/>
      <c r="E627" s="1359"/>
      <c r="F627" s="851" t="s">
        <v>179</v>
      </c>
      <c r="G627" s="34">
        <v>611</v>
      </c>
    </row>
    <row r="628" spans="2:7" ht="13.5" thickBot="1">
      <c r="B628" s="827" t="s">
        <v>1067</v>
      </c>
      <c r="C628" s="245"/>
      <c r="D628" s="245"/>
      <c r="E628" s="577" t="s">
        <v>132</v>
      </c>
      <c r="F628" s="856">
        <f>SUM(F630:F634)</f>
        <v>276.45522764999998</v>
      </c>
      <c r="G628" s="34">
        <v>612</v>
      </c>
    </row>
    <row r="629" spans="2:7">
      <c r="B629" s="807" t="s">
        <v>118</v>
      </c>
      <c r="C629" s="206" t="s">
        <v>0</v>
      </c>
      <c r="D629" s="206" t="s">
        <v>119</v>
      </c>
      <c r="E629" s="587" t="s">
        <v>120</v>
      </c>
      <c r="F629" s="849" t="s">
        <v>134</v>
      </c>
      <c r="G629" s="34">
        <v>613</v>
      </c>
    </row>
    <row r="630" spans="2:7">
      <c r="B630" s="834" t="s">
        <v>1067</v>
      </c>
      <c r="C630" s="208" t="s">
        <v>0</v>
      </c>
      <c r="D630" s="248">
        <v>1</v>
      </c>
      <c r="E630" s="566">
        <f>Apro.Chantier!$P$75</f>
        <v>158.55000000000001</v>
      </c>
      <c r="F630" s="850">
        <f>D630*E630</f>
        <v>158.55000000000001</v>
      </c>
      <c r="G630" s="34">
        <v>614</v>
      </c>
    </row>
    <row r="631" spans="2:7">
      <c r="B631" s="834" t="s">
        <v>1057</v>
      </c>
      <c r="C631" s="208" t="s">
        <v>285</v>
      </c>
      <c r="D631" s="248">
        <v>1</v>
      </c>
      <c r="E631" s="566">
        <f>Apro.Chantier!$P$86</f>
        <v>9.4499999999999993</v>
      </c>
      <c r="F631" s="850">
        <f>D631*E631</f>
        <v>9.4499999999999993</v>
      </c>
      <c r="G631" s="34">
        <v>615</v>
      </c>
    </row>
    <row r="632" spans="2:7">
      <c r="B632" s="834" t="s">
        <v>1058</v>
      </c>
      <c r="C632" s="208" t="s">
        <v>58</v>
      </c>
      <c r="D632" s="248">
        <v>3</v>
      </c>
      <c r="E632" s="566">
        <f>Apro.Chantier!$P$90</f>
        <v>3.57</v>
      </c>
      <c r="F632" s="850">
        <f>D632*E632</f>
        <v>10.709999999999999</v>
      </c>
      <c r="G632" s="34">
        <v>616</v>
      </c>
    </row>
    <row r="633" spans="2:7">
      <c r="B633" s="808" t="s">
        <v>1054</v>
      </c>
      <c r="C633" s="208" t="s">
        <v>285</v>
      </c>
      <c r="D633" s="252">
        <v>1</v>
      </c>
      <c r="E633" s="566">
        <f>Apro.Chantier!$P$93</f>
        <v>3.15</v>
      </c>
      <c r="F633" s="850">
        <f>D633*E633</f>
        <v>3.15</v>
      </c>
      <c r="G633" s="34">
        <v>617</v>
      </c>
    </row>
    <row r="634" spans="2:7">
      <c r="B634" s="808" t="s">
        <v>6</v>
      </c>
      <c r="C634" s="208" t="s">
        <v>17</v>
      </c>
      <c r="D634" s="119">
        <v>4.5</v>
      </c>
      <c r="E634" s="566">
        <f>C.Horaire!$C$13</f>
        <v>21.021161699999997</v>
      </c>
      <c r="F634" s="850">
        <f>D634*E634</f>
        <v>94.595227649999984</v>
      </c>
      <c r="G634" s="34">
        <v>618</v>
      </c>
    </row>
    <row r="635" spans="2:7">
      <c r="B635" s="810"/>
      <c r="C635" s="210"/>
      <c r="D635" s="255"/>
      <c r="E635" s="582"/>
      <c r="F635" s="866"/>
      <c r="G635" s="34">
        <v>619</v>
      </c>
    </row>
    <row r="636" spans="2:7">
      <c r="B636" s="810"/>
      <c r="C636" s="210"/>
      <c r="D636" s="255"/>
      <c r="E636" s="582"/>
      <c r="F636" s="866"/>
      <c r="G636" s="34">
        <v>620</v>
      </c>
    </row>
    <row r="637" spans="2:7">
      <c r="B637" s="1359" t="s">
        <v>133</v>
      </c>
      <c r="C637" s="1359"/>
      <c r="D637" s="1359"/>
      <c r="E637" s="1359"/>
      <c r="F637" s="1359"/>
      <c r="G637" s="34">
        <v>621</v>
      </c>
    </row>
    <row r="638" spans="2:7" ht="13.5" thickBot="1">
      <c r="B638" s="828"/>
      <c r="C638" s="1359"/>
      <c r="D638" s="1359"/>
      <c r="E638" s="1359"/>
      <c r="F638" s="851" t="s">
        <v>179</v>
      </c>
      <c r="G638" s="34">
        <v>622</v>
      </c>
    </row>
    <row r="639" spans="2:7" ht="13.5" thickBot="1">
      <c r="B639" s="827" t="s">
        <v>1052</v>
      </c>
      <c r="C639" s="245"/>
      <c r="D639" s="245"/>
      <c r="E639" s="577" t="s">
        <v>132</v>
      </c>
      <c r="F639" s="856">
        <f>SUM(F641:F645)</f>
        <v>70.90674254999999</v>
      </c>
      <c r="G639" s="34">
        <v>623</v>
      </c>
    </row>
    <row r="640" spans="2:7">
      <c r="B640" s="807" t="s">
        <v>118</v>
      </c>
      <c r="C640" s="206" t="s">
        <v>0</v>
      </c>
      <c r="D640" s="206" t="s">
        <v>119</v>
      </c>
      <c r="E640" s="587" t="s">
        <v>120</v>
      </c>
      <c r="F640" s="849" t="s">
        <v>134</v>
      </c>
      <c r="G640" s="34">
        <v>624</v>
      </c>
    </row>
    <row r="641" spans="2:7">
      <c r="B641" s="834" t="s">
        <v>1052</v>
      </c>
      <c r="C641" s="208" t="s">
        <v>0</v>
      </c>
      <c r="D641" s="248">
        <v>1</v>
      </c>
      <c r="E641" s="566">
        <f>Apro.Chantier!$P$87</f>
        <v>18.899999999999999</v>
      </c>
      <c r="F641" s="850">
        <f>D641*E641</f>
        <v>18.899999999999999</v>
      </c>
      <c r="G641" s="34">
        <v>625</v>
      </c>
    </row>
    <row r="642" spans="2:7">
      <c r="B642" s="834" t="s">
        <v>1057</v>
      </c>
      <c r="C642" s="208" t="s">
        <v>285</v>
      </c>
      <c r="D642" s="248">
        <v>1</v>
      </c>
      <c r="E642" s="566">
        <f>Apro.Chantier!$P$86</f>
        <v>9.4499999999999993</v>
      </c>
      <c r="F642" s="850">
        <f>D642*E642</f>
        <v>9.4499999999999993</v>
      </c>
      <c r="G642" s="34">
        <v>626</v>
      </c>
    </row>
    <row r="643" spans="2:7">
      <c r="B643" s="834" t="s">
        <v>1077</v>
      </c>
      <c r="C643" s="208" t="s">
        <v>58</v>
      </c>
      <c r="D643" s="248">
        <v>3</v>
      </c>
      <c r="E643" s="566">
        <f>Apro.Chantier!$P$85</f>
        <v>2.625</v>
      </c>
      <c r="F643" s="850">
        <f>D643*E643</f>
        <v>7.875</v>
      </c>
      <c r="G643" s="34">
        <v>627</v>
      </c>
    </row>
    <row r="644" spans="2:7">
      <c r="B644" s="808" t="s">
        <v>1054</v>
      </c>
      <c r="C644" s="208" t="s">
        <v>285</v>
      </c>
      <c r="D644" s="252">
        <v>1</v>
      </c>
      <c r="E644" s="566">
        <f>Apro.Chantier!$P$93</f>
        <v>3.15</v>
      </c>
      <c r="F644" s="850">
        <f>D644*E644</f>
        <v>3.15</v>
      </c>
      <c r="G644" s="34">
        <v>628</v>
      </c>
    </row>
    <row r="645" spans="2:7">
      <c r="B645" s="808" t="s">
        <v>6</v>
      </c>
      <c r="C645" s="208" t="s">
        <v>17</v>
      </c>
      <c r="D645" s="119">
        <v>1.5</v>
      </c>
      <c r="E645" s="566">
        <f>C.Horaire!$C$13</f>
        <v>21.021161699999997</v>
      </c>
      <c r="F645" s="850">
        <f>D645*E645</f>
        <v>31.531742549999997</v>
      </c>
      <c r="G645" s="34">
        <v>629</v>
      </c>
    </row>
    <row r="646" spans="2:7">
      <c r="B646" s="810"/>
      <c r="C646" s="210"/>
      <c r="D646" s="255"/>
      <c r="E646" s="582"/>
      <c r="F646" s="866"/>
      <c r="G646" s="34">
        <v>630</v>
      </c>
    </row>
    <row r="647" spans="2:7">
      <c r="B647" s="810"/>
      <c r="C647" s="210"/>
      <c r="D647" s="255"/>
      <c r="E647" s="582"/>
      <c r="F647" s="866"/>
      <c r="G647" s="34">
        <v>631</v>
      </c>
    </row>
    <row r="648" spans="2:7">
      <c r="B648" s="1359" t="s">
        <v>133</v>
      </c>
      <c r="C648" s="1359"/>
      <c r="D648" s="1359"/>
      <c r="E648" s="1359"/>
      <c r="F648" s="1359"/>
      <c r="G648" s="34">
        <v>632</v>
      </c>
    </row>
    <row r="649" spans="2:7" ht="13.5" thickBot="1">
      <c r="B649" s="828"/>
      <c r="C649" s="1359"/>
      <c r="D649" s="1359"/>
      <c r="E649" s="1359"/>
      <c r="F649" s="851" t="s">
        <v>1078</v>
      </c>
      <c r="G649" s="34">
        <v>633</v>
      </c>
    </row>
    <row r="650" spans="2:7" ht="13.5" thickBot="1">
      <c r="B650" s="827" t="s">
        <v>1068</v>
      </c>
      <c r="C650" s="245"/>
      <c r="D650" s="245"/>
      <c r="E650" s="577" t="s">
        <v>132</v>
      </c>
      <c r="F650" s="856">
        <f>SUM(F652:F655)</f>
        <v>42.446452124999993</v>
      </c>
      <c r="G650" s="34">
        <v>634</v>
      </c>
    </row>
    <row r="651" spans="2:7">
      <c r="B651" s="807" t="s">
        <v>118</v>
      </c>
      <c r="C651" s="206" t="s">
        <v>0</v>
      </c>
      <c r="D651" s="206" t="s">
        <v>119</v>
      </c>
      <c r="E651" s="587" t="s">
        <v>120</v>
      </c>
      <c r="F651" s="849" t="s">
        <v>134</v>
      </c>
      <c r="G651" s="34">
        <v>635</v>
      </c>
    </row>
    <row r="652" spans="2:7">
      <c r="B652" s="834" t="s">
        <v>1057</v>
      </c>
      <c r="C652" s="208" t="s">
        <v>285</v>
      </c>
      <c r="D652" s="248">
        <v>1</v>
      </c>
      <c r="E652" s="566">
        <f>Apro.Chantier!$P$86</f>
        <v>9.4499999999999993</v>
      </c>
      <c r="F652" s="850">
        <f>D652*E652</f>
        <v>9.4499999999999993</v>
      </c>
      <c r="G652" s="34">
        <v>636</v>
      </c>
    </row>
    <row r="653" spans="2:7">
      <c r="B653" s="834" t="s">
        <v>1058</v>
      </c>
      <c r="C653" s="208" t="s">
        <v>58</v>
      </c>
      <c r="D653" s="248">
        <v>1</v>
      </c>
      <c r="E653" s="566">
        <f>Apro.Chantier!$P$90</f>
        <v>3.57</v>
      </c>
      <c r="F653" s="850">
        <f>D653*E653</f>
        <v>3.57</v>
      </c>
      <c r="G653" s="34">
        <v>637</v>
      </c>
    </row>
    <row r="654" spans="2:7">
      <c r="B654" s="808" t="s">
        <v>1054</v>
      </c>
      <c r="C654" s="208" t="s">
        <v>285</v>
      </c>
      <c r="D654" s="252">
        <v>1</v>
      </c>
      <c r="E654" s="566">
        <f>Apro.Chantier!$P$93</f>
        <v>3.15</v>
      </c>
      <c r="F654" s="850">
        <f>D654*E654</f>
        <v>3.15</v>
      </c>
      <c r="G654" s="34">
        <v>638</v>
      </c>
    </row>
    <row r="655" spans="2:7">
      <c r="B655" s="808" t="s">
        <v>6</v>
      </c>
      <c r="C655" s="208" t="s">
        <v>17</v>
      </c>
      <c r="D655" s="119">
        <v>1.25</v>
      </c>
      <c r="E655" s="566">
        <f>C.Horaire!$C$13</f>
        <v>21.021161699999997</v>
      </c>
      <c r="F655" s="850">
        <f>D655*E655</f>
        <v>26.276452124999995</v>
      </c>
      <c r="G655" s="34">
        <v>639</v>
      </c>
    </row>
    <row r="656" spans="2:7">
      <c r="B656" s="810"/>
      <c r="C656" s="210"/>
      <c r="D656" s="255"/>
      <c r="E656" s="582"/>
      <c r="F656" s="866"/>
      <c r="G656" s="34">
        <v>640</v>
      </c>
    </row>
    <row r="657" spans="2:7">
      <c r="B657" s="810"/>
      <c r="C657" s="210"/>
      <c r="D657" s="255"/>
      <c r="E657" s="582"/>
      <c r="F657" s="866"/>
      <c r="G657" s="34">
        <v>641</v>
      </c>
    </row>
    <row r="658" spans="2:7">
      <c r="B658" s="1359" t="s">
        <v>133</v>
      </c>
      <c r="C658" s="1359"/>
      <c r="D658" s="1359"/>
      <c r="E658" s="1359"/>
      <c r="F658" s="1359"/>
      <c r="G658" s="34">
        <v>642</v>
      </c>
    </row>
    <row r="659" spans="2:7" ht="13.5" thickBot="1">
      <c r="B659" s="828"/>
      <c r="C659" s="1359"/>
      <c r="D659" s="1359"/>
      <c r="E659" s="1359"/>
      <c r="F659" s="851" t="s">
        <v>1078</v>
      </c>
      <c r="G659" s="34">
        <v>643</v>
      </c>
    </row>
    <row r="660" spans="2:7" ht="13.5" thickBot="1">
      <c r="B660" s="827" t="s">
        <v>1083</v>
      </c>
      <c r="C660" s="245"/>
      <c r="D660" s="245"/>
      <c r="E660" s="577" t="s">
        <v>132</v>
      </c>
      <c r="F660" s="856">
        <f>SUM(F662:F664)</f>
        <v>6.9302116169999994</v>
      </c>
      <c r="G660" s="34">
        <v>644</v>
      </c>
    </row>
    <row r="661" spans="2:7">
      <c r="B661" s="807" t="s">
        <v>118</v>
      </c>
      <c r="C661" s="206" t="s">
        <v>0</v>
      </c>
      <c r="D661" s="206" t="s">
        <v>119</v>
      </c>
      <c r="E661" s="587" t="s">
        <v>120</v>
      </c>
      <c r="F661" s="849" t="s">
        <v>134</v>
      </c>
      <c r="G661" s="34">
        <v>645</v>
      </c>
    </row>
    <row r="662" spans="2:7">
      <c r="B662" s="834" t="s">
        <v>1058</v>
      </c>
      <c r="C662" s="208" t="s">
        <v>58</v>
      </c>
      <c r="D662" s="248">
        <v>1</v>
      </c>
      <c r="E662" s="566">
        <f>Apro.Chantier!$P$90</f>
        <v>3.57</v>
      </c>
      <c r="F662" s="850">
        <f>D662*E662</f>
        <v>3.57</v>
      </c>
      <c r="G662" s="34">
        <v>646</v>
      </c>
    </row>
    <row r="663" spans="2:7">
      <c r="B663" s="808" t="s">
        <v>1054</v>
      </c>
      <c r="C663" s="208" t="s">
        <v>285</v>
      </c>
      <c r="D663" s="252">
        <v>1</v>
      </c>
      <c r="E663" s="566">
        <f>Apro.Chantier!$P$93</f>
        <v>3.15</v>
      </c>
      <c r="F663" s="850">
        <f>D663*E663</f>
        <v>3.15</v>
      </c>
      <c r="G663" s="34">
        <v>649</v>
      </c>
    </row>
    <row r="664" spans="2:7">
      <c r="B664" s="808" t="s">
        <v>6</v>
      </c>
      <c r="C664" s="208" t="s">
        <v>17</v>
      </c>
      <c r="D664" s="119">
        <v>0.01</v>
      </c>
      <c r="E664" s="566">
        <f>C.Horaire!$C$13</f>
        <v>21.021161699999997</v>
      </c>
      <c r="F664" s="850">
        <f>D664*E664</f>
        <v>0.21021161699999996</v>
      </c>
      <c r="G664" s="34">
        <v>650</v>
      </c>
    </row>
    <row r="665" spans="2:7">
      <c r="B665" s="810"/>
      <c r="C665" s="213"/>
      <c r="D665" s="211"/>
      <c r="E665" s="589"/>
      <c r="F665" s="874"/>
      <c r="G665" s="34">
        <v>651</v>
      </c>
    </row>
    <row r="666" spans="2:7">
      <c r="B666" s="1359" t="s">
        <v>133</v>
      </c>
      <c r="C666" s="1359"/>
      <c r="D666" s="1359"/>
      <c r="E666" s="1359"/>
      <c r="F666" s="1359"/>
    </row>
    <row r="667" spans="2:7" ht="13.5" thickBot="1">
      <c r="B667" s="828"/>
      <c r="C667" s="1359"/>
      <c r="D667" s="1359"/>
      <c r="E667" s="1359"/>
      <c r="F667" s="851" t="s">
        <v>1078</v>
      </c>
    </row>
    <row r="668" spans="2:7" ht="13.5" thickBot="1">
      <c r="B668" s="827" t="s">
        <v>1084</v>
      </c>
      <c r="C668" s="245"/>
      <c r="D668" s="245"/>
      <c r="E668" s="577" t="s">
        <v>132</v>
      </c>
      <c r="F668" s="856">
        <f>SUM(F670:F672)</f>
        <v>5.985211617</v>
      </c>
    </row>
    <row r="669" spans="2:7">
      <c r="B669" s="807" t="s">
        <v>118</v>
      </c>
      <c r="C669" s="206" t="s">
        <v>0</v>
      </c>
      <c r="D669" s="206" t="s">
        <v>119</v>
      </c>
      <c r="E669" s="587" t="s">
        <v>120</v>
      </c>
      <c r="F669" s="849" t="s">
        <v>134</v>
      </c>
    </row>
    <row r="670" spans="2:7">
      <c r="B670" s="834" t="s">
        <v>1077</v>
      </c>
      <c r="C670" s="208" t="s">
        <v>58</v>
      </c>
      <c r="D670" s="248">
        <v>1</v>
      </c>
      <c r="E670" s="566">
        <f>Apro.Chantier!$P$85</f>
        <v>2.625</v>
      </c>
      <c r="F670" s="850">
        <f>D670*E670</f>
        <v>2.625</v>
      </c>
    </row>
    <row r="671" spans="2:7">
      <c r="B671" s="808" t="s">
        <v>1054</v>
      </c>
      <c r="C671" s="208" t="s">
        <v>285</v>
      </c>
      <c r="D671" s="252">
        <v>1</v>
      </c>
      <c r="E671" s="566">
        <f>Apro.Chantier!$P$93</f>
        <v>3.15</v>
      </c>
      <c r="F671" s="850">
        <f>D671*E671</f>
        <v>3.15</v>
      </c>
    </row>
    <row r="672" spans="2:7">
      <c r="B672" s="808" t="s">
        <v>6</v>
      </c>
      <c r="C672" s="208" t="s">
        <v>17</v>
      </c>
      <c r="D672" s="119">
        <v>0.01</v>
      </c>
      <c r="E672" s="566">
        <f>C.Horaire!$C$13</f>
        <v>21.021161699999997</v>
      </c>
      <c r="F672" s="850">
        <f>D672*E672</f>
        <v>0.21021161699999996</v>
      </c>
    </row>
    <row r="673" spans="2:6">
      <c r="B673" s="810"/>
      <c r="C673" s="213"/>
      <c r="D673" s="211"/>
      <c r="E673" s="589"/>
      <c r="F673" s="874"/>
    </row>
    <row r="674" spans="2:6">
      <c r="B674" s="810"/>
      <c r="C674" s="213"/>
      <c r="D674" s="211"/>
      <c r="E674" s="589"/>
      <c r="F674" s="874"/>
    </row>
    <row r="675" spans="2:6">
      <c r="B675" s="1359" t="s">
        <v>133</v>
      </c>
      <c r="C675" s="1359"/>
      <c r="D675" s="1359"/>
      <c r="E675" s="1359"/>
      <c r="F675" s="1359"/>
    </row>
    <row r="676" spans="2:6" ht="13.5" thickBot="1">
      <c r="B676" s="828"/>
      <c r="C676" s="1359"/>
      <c r="D676" s="1359"/>
      <c r="E676" s="1359"/>
      <c r="F676" s="851" t="s">
        <v>1078</v>
      </c>
    </row>
    <row r="677" spans="2:6" ht="13.5" thickBot="1">
      <c r="B677" s="827" t="s">
        <v>1068</v>
      </c>
      <c r="C677" s="245"/>
      <c r="D677" s="245"/>
      <c r="E677" s="577" t="s">
        <v>132</v>
      </c>
      <c r="F677" s="856">
        <f>SUM(F679:F682)</f>
        <v>42.446452124999993</v>
      </c>
    </row>
    <row r="678" spans="2:6">
      <c r="B678" s="807" t="s">
        <v>118</v>
      </c>
      <c r="C678" s="206" t="s">
        <v>0</v>
      </c>
      <c r="D678" s="206" t="s">
        <v>119</v>
      </c>
      <c r="E678" s="587" t="s">
        <v>120</v>
      </c>
      <c r="F678" s="849" t="s">
        <v>134</v>
      </c>
    </row>
    <row r="679" spans="2:6">
      <c r="B679" s="834" t="s">
        <v>1057</v>
      </c>
      <c r="C679" s="208" t="s">
        <v>285</v>
      </c>
      <c r="D679" s="248">
        <v>1</v>
      </c>
      <c r="E679" s="566">
        <f>Apro.Chantier!$P$86</f>
        <v>9.4499999999999993</v>
      </c>
      <c r="F679" s="850">
        <f>D679*E679</f>
        <v>9.4499999999999993</v>
      </c>
    </row>
    <row r="680" spans="2:6">
      <c r="B680" s="834" t="s">
        <v>1058</v>
      </c>
      <c r="C680" s="208" t="s">
        <v>58</v>
      </c>
      <c r="D680" s="248">
        <v>1</v>
      </c>
      <c r="E680" s="566">
        <f>Apro.Chantier!$P$90</f>
        <v>3.57</v>
      </c>
      <c r="F680" s="850">
        <f>D680*E680</f>
        <v>3.57</v>
      </c>
    </row>
    <row r="681" spans="2:6">
      <c r="B681" s="808" t="s">
        <v>1054</v>
      </c>
      <c r="C681" s="208" t="s">
        <v>285</v>
      </c>
      <c r="D681" s="252">
        <v>1</v>
      </c>
      <c r="E681" s="566">
        <f>Apro.Chantier!$P$93</f>
        <v>3.15</v>
      </c>
      <c r="F681" s="850">
        <f>D681*E681</f>
        <v>3.15</v>
      </c>
    </row>
    <row r="682" spans="2:6">
      <c r="B682" s="808" t="s">
        <v>6</v>
      </c>
      <c r="C682" s="208" t="s">
        <v>17</v>
      </c>
      <c r="D682" s="119">
        <v>1.25</v>
      </c>
      <c r="E682" s="566">
        <f>C.Horaire!$C$13</f>
        <v>21.021161699999997</v>
      </c>
      <c r="F682" s="850">
        <f>D682*E682</f>
        <v>26.276452124999995</v>
      </c>
    </row>
    <row r="683" spans="2:6">
      <c r="B683" s="810"/>
      <c r="C683" s="213"/>
      <c r="D683" s="211"/>
      <c r="E683" s="589"/>
      <c r="F683" s="874"/>
    </row>
    <row r="684" spans="2:6">
      <c r="B684" s="810"/>
      <c r="C684" s="213"/>
      <c r="D684" s="211"/>
      <c r="E684" s="589"/>
      <c r="F684" s="874"/>
    </row>
    <row r="685" spans="2:6">
      <c r="B685" s="810"/>
      <c r="C685" s="213"/>
      <c r="D685" s="211"/>
      <c r="E685" s="589"/>
      <c r="F685" s="874"/>
    </row>
    <row r="686" spans="2:6">
      <c r="B686" s="810"/>
      <c r="C686" s="213"/>
      <c r="D686" s="211"/>
      <c r="E686" s="589"/>
      <c r="F686" s="874"/>
    </row>
    <row r="687" spans="2:6">
      <c r="B687" s="810"/>
      <c r="C687" s="213"/>
      <c r="D687" s="211"/>
      <c r="E687" s="589"/>
      <c r="F687" s="874"/>
    </row>
    <row r="688" spans="2:6">
      <c r="B688" s="810"/>
      <c r="C688" s="213"/>
      <c r="D688" s="211"/>
      <c r="E688" s="589"/>
      <c r="F688" s="874"/>
    </row>
    <row r="689" spans="2:6">
      <c r="B689" s="810"/>
      <c r="C689" s="213"/>
      <c r="D689" s="211"/>
      <c r="E689" s="589"/>
      <c r="F689" s="874"/>
    </row>
    <row r="690" spans="2:6">
      <c r="B690" s="810"/>
      <c r="C690" s="213"/>
      <c r="D690" s="211"/>
      <c r="E690" s="589"/>
      <c r="F690" s="874"/>
    </row>
    <row r="694" spans="2:6" ht="38.25">
      <c r="B694" s="836" t="s">
        <v>1004</v>
      </c>
    </row>
    <row r="695" spans="2:6" ht="25.5">
      <c r="B695" s="836" t="s">
        <v>1005</v>
      </c>
    </row>
    <row r="696" spans="2:6">
      <c r="B696" s="837" t="s">
        <v>1006</v>
      </c>
    </row>
    <row r="697" spans="2:6">
      <c r="B697" s="837" t="s">
        <v>1007</v>
      </c>
    </row>
    <row r="698" spans="2:6" ht="25.5">
      <c r="B698" s="836" t="s">
        <v>1008</v>
      </c>
    </row>
    <row r="699" spans="2:6">
      <c r="B699" s="836" t="s">
        <v>1009</v>
      </c>
    </row>
    <row r="700" spans="2:6" ht="25.5">
      <c r="B700" s="836" t="s">
        <v>1010</v>
      </c>
    </row>
    <row r="701" spans="2:6" ht="25.5">
      <c r="B701" s="836" t="s">
        <v>1011</v>
      </c>
    </row>
    <row r="702" spans="2:6" ht="25.5">
      <c r="B702" s="836" t="s">
        <v>1012</v>
      </c>
    </row>
    <row r="703" spans="2:6" ht="25.5">
      <c r="B703" s="836" t="s">
        <v>1013</v>
      </c>
    </row>
    <row r="704" spans="2:6" ht="25.5">
      <c r="B704" s="836" t="s">
        <v>1014</v>
      </c>
    </row>
    <row r="705" spans="2:2">
      <c r="B705" s="836" t="s">
        <v>1015</v>
      </c>
    </row>
    <row r="706" spans="2:2">
      <c r="B706" s="836" t="s">
        <v>1016</v>
      </c>
    </row>
    <row r="707" spans="2:2">
      <c r="B707" s="836" t="s">
        <v>1017</v>
      </c>
    </row>
    <row r="708" spans="2:2" ht="25.5">
      <c r="B708" s="836" t="s">
        <v>1018</v>
      </c>
    </row>
    <row r="709" spans="2:2" ht="25.5">
      <c r="B709" s="836" t="s">
        <v>1019</v>
      </c>
    </row>
    <row r="710" spans="2:2">
      <c r="B710" s="836" t="s">
        <v>1020</v>
      </c>
    </row>
    <row r="711" spans="2:2">
      <c r="B711" s="836" t="s">
        <v>1021</v>
      </c>
    </row>
    <row r="712" spans="2:2" ht="25.5">
      <c r="B712" s="836" t="s">
        <v>1022</v>
      </c>
    </row>
    <row r="713" spans="2:2">
      <c r="B713" s="838"/>
    </row>
    <row r="714" spans="2:2">
      <c r="B714" s="838"/>
    </row>
    <row r="715" spans="2:2">
      <c r="B715" s="838"/>
    </row>
  </sheetData>
  <mergeCells count="98">
    <mergeCell ref="B316:F316"/>
    <mergeCell ref="B274:E274"/>
    <mergeCell ref="B284:E284"/>
    <mergeCell ref="B295:E295"/>
    <mergeCell ref="B273:F273"/>
    <mergeCell ref="B305:F305"/>
    <mergeCell ref="B306:E306"/>
    <mergeCell ref="C6:E6"/>
    <mergeCell ref="C28:E28"/>
    <mergeCell ref="C93:E93"/>
    <mergeCell ref="C116:E116"/>
    <mergeCell ref="C202:E202"/>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B329:D329"/>
    <mergeCell ref="B341:D341"/>
    <mergeCell ref="C350:E350"/>
    <mergeCell ref="B353:F353"/>
    <mergeCell ref="C354:E354"/>
    <mergeCell ref="C397:E397"/>
    <mergeCell ref="B421:F421"/>
    <mergeCell ref="B362:F362"/>
    <mergeCell ref="C363:E363"/>
    <mergeCell ref="B373:F373"/>
    <mergeCell ref="C374:E374"/>
    <mergeCell ref="C393:E393"/>
    <mergeCell ref="B382:F382"/>
    <mergeCell ref="C370:E370"/>
    <mergeCell ref="B396:F396"/>
    <mergeCell ref="B408:F408"/>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B570:F570"/>
    <mergeCell ref="B637:F637"/>
    <mergeCell ref="B490:F490"/>
    <mergeCell ref="C491:E491"/>
    <mergeCell ref="B666:F666"/>
    <mergeCell ref="B509:F509"/>
    <mergeCell ref="C510:E510"/>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43297.440059259257</v>
      </c>
      <c r="C1" s="305"/>
      <c r="D1" s="305"/>
      <c r="E1" s="305"/>
      <c r="F1" s="305"/>
      <c r="G1" s="305"/>
      <c r="H1" s="305"/>
      <c r="I1" s="305"/>
      <c r="J1" s="305"/>
      <c r="K1" s="305"/>
      <c r="L1" s="306"/>
      <c r="M1" s="307"/>
      <c r="N1" s="308" t="str">
        <f ca="1">"N° " &amp;YEAR(TODAY())</f>
        <v>N° 2018</v>
      </c>
      <c r="O1" s="309">
        <f ca="1">TODAY()</f>
        <v>43297</v>
      </c>
      <c r="P1" s="1" t="s">
        <v>1100</v>
      </c>
      <c r="Q1" s="2" t="s">
        <v>1101</v>
      </c>
      <c r="R1" s="3" t="s">
        <v>1102</v>
      </c>
    </row>
    <row r="2" spans="1:18" ht="35.1" customHeight="1">
      <c r="A2" s="1379" t="s">
        <v>1099</v>
      </c>
      <c r="B2" s="1380"/>
      <c r="C2" s="1380"/>
      <c r="D2" s="1380"/>
      <c r="E2" s="1380"/>
      <c r="F2" s="1380"/>
      <c r="G2" s="1380"/>
      <c r="H2" s="1380"/>
      <c r="I2" s="1380"/>
      <c r="J2" s="1380"/>
      <c r="K2" s="1380"/>
      <c r="L2" s="1380"/>
      <c r="M2" s="1380"/>
      <c r="N2" s="1380"/>
      <c r="O2" s="1381"/>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382" t="s">
        <v>1001</v>
      </c>
      <c r="O12" s="1382"/>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383" t="str">
        <f>IF($A$2="DEVIS","","Montant dû")</f>
        <v/>
      </c>
      <c r="N123" s="1384"/>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385" t="s">
        <v>271</v>
      </c>
      <c r="N125" s="1386"/>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387" t="str">
        <f>IF($A$2="DEVIS","Total TTC","NET à PAYER")</f>
        <v>Total TTC</v>
      </c>
      <c r="N127" s="1388"/>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[4]!ConvNumberLetter(P_Vente,1,0)</f>
        <v>#VALUE!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294" t="s">
        <v>1152</v>
      </c>
      <c r="B153" s="1295"/>
      <c r="C153" s="1295"/>
      <c r="D153" s="1295"/>
      <c r="E153" s="1295"/>
      <c r="F153" s="1295"/>
      <c r="G153" s="1295"/>
      <c r="H153" s="1295"/>
      <c r="I153" s="1295"/>
      <c r="J153" s="1295"/>
      <c r="K153" s="1295"/>
      <c r="L153" s="1295"/>
      <c r="M153" s="1295"/>
      <c r="N153" s="1295"/>
      <c r="O153" s="1296"/>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[4]!ConvNumberLetter(O187,1,0)</f>
        <v>#VALUE!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5" priority="4" stopIfTrue="1" operator="greaterThan">
      <formula>0.5</formula>
    </cfRule>
  </conditionalFormatting>
  <conditionalFormatting sqref="M118:M119 M99:M115 M96 M93 M90 M77:M87 M60:M63 M56:M57 M52:M53 M40:M43 M37 M66:M74 M30:M34 M19:M26 M15:M16 M46:M50">
    <cfRule type="cellIs" dxfId="4" priority="3" operator="lessThanOrEqual">
      <formula>0</formula>
    </cfRule>
  </conditionalFormatting>
  <conditionalFormatting sqref="M120">
    <cfRule type="cellIs" dxfId="3" priority="2" operator="lessThanOrEqual">
      <formula>0</formula>
    </cfRule>
  </conditionalFormatting>
  <conditionalFormatting sqref="A169">
    <cfRule type="cellIs" dxfId="2"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sheetPr codeName="Feuil14"/>
  <dimension ref="A1"/>
  <sheetViews>
    <sheetView topLeftCell="A4" zoomScaleNormal="100" workbookViewId="0">
      <selection activeCell="M12" sqref="M12"/>
    </sheetView>
  </sheetViews>
  <sheetFormatPr baseColWidth="10" defaultRowHeight="15"/>
  <sheetData/>
  <pageMargins left="0.7" right="0.7" top="0.75" bottom="0.75" header="0.3" footer="0.3"/>
  <drawing r:id="rId1"/>
  <legacyDrawing r:id="rId2"/>
  <controls>
    <control shapeId="21506" r:id="rId3" name="Bt2"/>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2018-07-02T06:37:09Z</cp:lastPrinted>
  <dcterms:created xsi:type="dcterms:W3CDTF">2008-02-25T10:30:05Z</dcterms:created>
  <dcterms:modified xsi:type="dcterms:W3CDTF">2018-07-16T06:33:41Z</dcterms:modified>
  <cp:category>Excel, VBA</cp:category>
</cp:coreProperties>
</file>