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c.marielouise\Desktop\"/>
    </mc:Choice>
  </mc:AlternateContent>
  <bookViews>
    <workbookView xWindow="0" yWindow="0" windowWidth="20490" windowHeight="7755" activeTab="1"/>
  </bookViews>
  <sheets>
    <sheet name="Accueil" sheetId="7" r:id="rId1"/>
    <sheet name="Ecritures" sheetId="1" r:id="rId2"/>
    <sheet name="Rubriques" sheetId="2" r:id="rId3"/>
    <sheet name="Regroupements" sheetId="6" r:id="rId4"/>
    <sheet name="Catégories" sheetId="4" r:id="rId5"/>
    <sheet name="Comptes" sheetId="8" r:id="rId6"/>
    <sheet name="Graphe Ecritures par Rubriques" sheetId="10" r:id="rId7"/>
    <sheet name="Graphe Ecritures par Regroup." sheetId="12" r:id="rId8"/>
    <sheet name="Synthèses" sheetId="5" r:id="rId9"/>
    <sheet name="Paramètres" sheetId="3" r:id="rId10"/>
  </sheets>
  <definedNames>
    <definedName name="_xlnm._FilterDatabase" localSheetId="4" hidden="1">Catégories!$A$4:$E$17</definedName>
    <definedName name="_xlnm._FilterDatabase" localSheetId="5" hidden="1">Comptes!$A$4:$F$10</definedName>
    <definedName name="_xlnm._FilterDatabase" localSheetId="1" hidden="1">Ecritures!$A$4:$O$5</definedName>
    <definedName name="_xlnm._FilterDatabase" localSheetId="3" hidden="1">Regroupements!$A$4:$E$8</definedName>
    <definedName name="_xlnm._FilterDatabase" localSheetId="2" hidden="1">Rubriques!$A$4:$F$39</definedName>
    <definedName name="Catégories">Catégories!$A$4:$E$18</definedName>
    <definedName name="Comptes">Comptes!$A$4:$F$11</definedName>
    <definedName name="DVB">Comptes!#REF!</definedName>
    <definedName name="Ecritures">Ecritures!$A$4:$O$6</definedName>
    <definedName name="Liste_Catégories">Catégories!$A$4:$A$18</definedName>
    <definedName name="Liste_Comptes">Comptes!$A$4:$A$11</definedName>
    <definedName name="Liste_Modes">Paramètres!$A$13:$A$20</definedName>
    <definedName name="Liste_Regroupements">Regroupements!$A$4:$A$9</definedName>
    <definedName name="Liste_Rubriques">Rubriques!$A$4:$A$40</definedName>
    <definedName name="Regroupements">Regroupements!$A$4:$E$9</definedName>
    <definedName name="Rubriques">Rubriques!$A$4:$F$40</definedName>
    <definedName name="Titre_Classeur">Paramètres!$B$3</definedName>
    <definedName name="VD_Catégorie">Paramètres!$B$7</definedName>
    <definedName name="VD_Compte">Paramètres!$B$10</definedName>
    <definedName name="VD_Mode">Paramètres!$B$9</definedName>
    <definedName name="VD_Regroupement">Paramètres!$B$8</definedName>
    <definedName name="VD_Rubrique">Paramètres!$B$6</definedName>
  </definedNames>
  <calcPr calcId="152511"/>
  <pivotCaches>
    <pivotCache cacheId="3" r:id="rId11"/>
    <pivotCache cacheId="4" r:id="rId12"/>
  </pivotCaches>
</workbook>
</file>

<file path=xl/calcChain.xml><?xml version="1.0" encoding="utf-8"?>
<calcChain xmlns="http://schemas.openxmlformats.org/spreadsheetml/2006/main">
  <c r="O5" i="1" l="1"/>
  <c r="N5" i="1"/>
  <c r="M5" i="1"/>
  <c r="C5" i="6"/>
  <c r="B5" i="6"/>
  <c r="C11" i="2"/>
  <c r="D11" i="2"/>
  <c r="C8" i="6"/>
  <c r="B8" i="6"/>
  <c r="C7" i="6"/>
  <c r="B7" i="6"/>
  <c r="C6" i="6"/>
  <c r="B6" i="6"/>
  <c r="D7" i="2"/>
  <c r="C7" i="2"/>
  <c r="D30" i="2"/>
  <c r="C30" i="2"/>
  <c r="D9" i="2"/>
  <c r="C9" i="2"/>
  <c r="D29" i="2"/>
  <c r="C29" i="2"/>
  <c r="D15" i="2"/>
  <c r="C15" i="2"/>
  <c r="D13" i="2"/>
  <c r="C13" i="2"/>
  <c r="D8" i="2"/>
  <c r="C8" i="2"/>
  <c r="D23" i="2"/>
  <c r="C23" i="2"/>
  <c r="D37" i="2"/>
  <c r="C37" i="2"/>
  <c r="C6" i="2"/>
  <c r="D22" i="2"/>
  <c r="C22" i="2"/>
  <c r="D10" i="2"/>
  <c r="C10" i="2"/>
  <c r="D25" i="2"/>
  <c r="C25" i="2"/>
  <c r="D26" i="2"/>
  <c r="C26" i="2"/>
  <c r="D16" i="2"/>
  <c r="C16" i="2"/>
  <c r="D28" i="2"/>
  <c r="C28" i="2"/>
  <c r="D34" i="2"/>
  <c r="D5" i="2"/>
  <c r="C5" i="2"/>
  <c r="D20" i="2"/>
  <c r="C20" i="2"/>
  <c r="D21" i="2"/>
  <c r="C21" i="2"/>
  <c r="D35" i="2"/>
  <c r="C35" i="2"/>
  <c r="D33" i="2"/>
  <c r="C33" i="2"/>
  <c r="D38" i="2"/>
  <c r="C38" i="2"/>
  <c r="D36" i="2"/>
  <c r="C36" i="2"/>
  <c r="D31" i="2"/>
  <c r="C31" i="2"/>
  <c r="D27" i="2"/>
  <c r="C27" i="2"/>
  <c r="D39" i="2"/>
  <c r="C39" i="2"/>
  <c r="D14" i="2"/>
  <c r="C14" i="2"/>
  <c r="D24" i="2"/>
  <c r="C24" i="2"/>
  <c r="D19" i="2"/>
  <c r="C19" i="2"/>
  <c r="D17" i="2"/>
  <c r="C17" i="2"/>
  <c r="D18" i="2"/>
  <c r="C18" i="2"/>
  <c r="D32" i="2"/>
  <c r="C32" i="2"/>
  <c r="D12" i="2"/>
  <c r="C12" i="2"/>
  <c r="D5" i="6" l="1"/>
  <c r="D8" i="6"/>
  <c r="E11" i="2"/>
  <c r="D7" i="6"/>
  <c r="D6" i="6"/>
  <c r="E7" i="2"/>
  <c r="E30" i="2"/>
  <c r="E9" i="2"/>
  <c r="E29" i="2"/>
  <c r="E15" i="2"/>
  <c r="E13" i="2"/>
  <c r="E16" i="2"/>
  <c r="E25" i="2"/>
  <c r="E22" i="2"/>
  <c r="E37" i="2"/>
  <c r="E8" i="2"/>
  <c r="E23" i="2"/>
  <c r="E10" i="2"/>
  <c r="E28" i="2"/>
  <c r="E26" i="2"/>
  <c r="E5" i="2"/>
  <c r="E20" i="2"/>
  <c r="E35" i="2"/>
  <c r="E21" i="2"/>
  <c r="E33" i="2"/>
  <c r="E38" i="2"/>
  <c r="E12" i="2"/>
  <c r="E32" i="2"/>
  <c r="E17" i="2"/>
  <c r="E24" i="2"/>
  <c r="E31" i="2"/>
  <c r="E27" i="2"/>
  <c r="E18" i="2"/>
  <c r="E36" i="2"/>
  <c r="E39" i="2"/>
  <c r="E19" i="2"/>
  <c r="E14" i="2"/>
  <c r="B1" i="7" l="1"/>
  <c r="A1" i="1"/>
  <c r="D5" i="8" s="1"/>
  <c r="A1" i="8"/>
  <c r="A1" i="4"/>
  <c r="A1" i="6"/>
  <c r="A1" i="2"/>
  <c r="B1" i="8"/>
  <c r="D6" i="2" l="1"/>
  <c r="E6" i="2" s="1"/>
  <c r="C34" i="2"/>
  <c r="E34" i="2" s="1"/>
  <c r="C5" i="4"/>
  <c r="B5" i="4"/>
  <c r="C8" i="4"/>
  <c r="B8" i="4"/>
  <c r="C6" i="4"/>
  <c r="B6" i="4"/>
  <c r="C10" i="8"/>
  <c r="D7" i="8"/>
  <c r="D8" i="8"/>
  <c r="D9" i="8"/>
  <c r="C7" i="8"/>
  <c r="D10" i="8"/>
  <c r="C5" i="8"/>
  <c r="E5" i="8" s="1"/>
  <c r="C6" i="8"/>
  <c r="C8" i="8"/>
  <c r="C9" i="8"/>
  <c r="D6" i="8"/>
  <c r="C12" i="4"/>
  <c r="C15" i="4"/>
  <c r="C10" i="4"/>
  <c r="C16" i="4"/>
  <c r="C11" i="4"/>
  <c r="B13" i="4"/>
  <c r="B12" i="4"/>
  <c r="B15" i="4"/>
  <c r="B10" i="4"/>
  <c r="B16" i="4"/>
  <c r="B11" i="4"/>
  <c r="B14" i="4"/>
  <c r="C7" i="4"/>
  <c r="C14" i="4"/>
  <c r="C17" i="4"/>
  <c r="C13" i="4"/>
  <c r="C9" i="4"/>
  <c r="B7" i="4"/>
  <c r="B17" i="4"/>
  <c r="B9" i="4"/>
  <c r="I1" i="1"/>
  <c r="N1" i="1"/>
  <c r="A1" i="3"/>
  <c r="A1" i="5"/>
  <c r="G1" i="1"/>
  <c r="D5" i="4" l="1"/>
  <c r="D6" i="4"/>
  <c r="D8" i="4"/>
  <c r="D16" i="4"/>
  <c r="E9" i="8"/>
  <c r="E8" i="8"/>
  <c r="E6" i="8"/>
  <c r="E7" i="8"/>
  <c r="E10" i="8"/>
  <c r="D12" i="4"/>
  <c r="D11" i="4"/>
  <c r="D15" i="4"/>
  <c r="D10" i="4"/>
  <c r="D9" i="4"/>
  <c r="D17" i="4"/>
  <c r="D13" i="4"/>
  <c r="D7" i="4"/>
  <c r="D14" i="4"/>
  <c r="C1" i="6"/>
  <c r="B1" i="6"/>
  <c r="C1" i="2" l="1"/>
  <c r="D1" i="2"/>
  <c r="C1" i="4"/>
  <c r="B1" i="4"/>
  <c r="D1" i="8"/>
  <c r="C1" i="8"/>
  <c r="D1" i="4" l="1"/>
  <c r="E1" i="8"/>
  <c r="E1" i="2"/>
  <c r="D1" i="6"/>
</calcChain>
</file>

<file path=xl/sharedStrings.xml><?xml version="1.0" encoding="utf-8"?>
<sst xmlns="http://schemas.openxmlformats.org/spreadsheetml/2006/main" count="225" uniqueCount="111">
  <si>
    <t>Date</t>
  </si>
  <si>
    <t>Libellé</t>
  </si>
  <si>
    <t>Rubrique</t>
  </si>
  <si>
    <t>Sens</t>
  </si>
  <si>
    <t>Mode</t>
  </si>
  <si>
    <t>Référence</t>
  </si>
  <si>
    <t>Montant écriture</t>
  </si>
  <si>
    <t>Montant comptable</t>
  </si>
  <si>
    <t>Tiers</t>
  </si>
  <si>
    <t>Observations</t>
  </si>
  <si>
    <t>Période</t>
  </si>
  <si>
    <t>Catégorie</t>
  </si>
  <si>
    <t>Alimentation</t>
  </si>
  <si>
    <t>Salaires</t>
  </si>
  <si>
    <t>Gaz</t>
  </si>
  <si>
    <t>Revenus</t>
  </si>
  <si>
    <t>Loisirs</t>
  </si>
  <si>
    <t>Carburant</t>
  </si>
  <si>
    <t>Impôts sur le revenu</t>
  </si>
  <si>
    <t>Achat véhicule</t>
  </si>
  <si>
    <t>Modes</t>
  </si>
  <si>
    <t>Chèque</t>
  </si>
  <si>
    <t>Carte</t>
  </si>
  <si>
    <t>Virement</t>
  </si>
  <si>
    <t>Espèces</t>
  </si>
  <si>
    <t>Prélèvement</t>
  </si>
  <si>
    <t>Courses</t>
  </si>
  <si>
    <t>Total général</t>
  </si>
  <si>
    <t>2015-01</t>
  </si>
  <si>
    <t>2015-02</t>
  </si>
  <si>
    <t>2015-03</t>
  </si>
  <si>
    <t>Montants</t>
  </si>
  <si>
    <t>Regroupement</t>
  </si>
  <si>
    <t>Mariage</t>
  </si>
  <si>
    <t>Divers</t>
  </si>
  <si>
    <t>Regroupements</t>
  </si>
  <si>
    <t>Véhicule</t>
  </si>
  <si>
    <t>(Tous)</t>
  </si>
  <si>
    <t>Compte :</t>
  </si>
  <si>
    <t>Total Revenus</t>
  </si>
  <si>
    <t>Total Véhicule</t>
  </si>
  <si>
    <t>Vacances</t>
  </si>
  <si>
    <t>Dépenses courantes</t>
  </si>
  <si>
    <t>Autre</t>
  </si>
  <si>
    <t>Dépense</t>
  </si>
  <si>
    <t>Recette</t>
  </si>
  <si>
    <t>Total Dépenses courantes</t>
  </si>
  <si>
    <t>Date valeur banque</t>
  </si>
  <si>
    <t>...</t>
  </si>
  <si>
    <t>Valeurs par défaut dans les listes déroulantes des formulaires</t>
  </si>
  <si>
    <t>Compte chèques</t>
  </si>
  <si>
    <t>Compte</t>
  </si>
  <si>
    <t>Recettes</t>
  </si>
  <si>
    <t>Dépenses</t>
  </si>
  <si>
    <t>Solde</t>
  </si>
  <si>
    <t>Solde initial</t>
  </si>
  <si>
    <t>…</t>
  </si>
  <si>
    <t>Étiquettes de colonnes</t>
  </si>
  <si>
    <t>2015-04</t>
  </si>
  <si>
    <t>Étiquettes de lignes</t>
  </si>
  <si>
    <t>Somme de Montant comptable</t>
  </si>
  <si>
    <t>Comptabilité familiale</t>
  </si>
  <si>
    <t>Compte Perso Adi</t>
  </si>
  <si>
    <t>Compte Perso Cill</t>
  </si>
  <si>
    <t>Compte Joint</t>
  </si>
  <si>
    <t>Livret épargne Adi</t>
  </si>
  <si>
    <t>Livret Epargne Cill</t>
  </si>
  <si>
    <t>Livret A Charlie</t>
  </si>
  <si>
    <t>Habitation</t>
  </si>
  <si>
    <t>Impôts/Taxes</t>
  </si>
  <si>
    <t>Santé</t>
  </si>
  <si>
    <t>Transports</t>
  </si>
  <si>
    <t>Education</t>
  </si>
  <si>
    <t>Retraits</t>
  </si>
  <si>
    <t>Ass Mat/Ecole</t>
  </si>
  <si>
    <t>Ass Mat</t>
  </si>
  <si>
    <t>Loyer</t>
  </si>
  <si>
    <t>Habillement</t>
  </si>
  <si>
    <t>Repas Midi</t>
  </si>
  <si>
    <t>Habillement Charlie</t>
  </si>
  <si>
    <t>Habillement Adi</t>
  </si>
  <si>
    <t>Habillement Cill</t>
  </si>
  <si>
    <t>EDF</t>
  </si>
  <si>
    <t>Veolia</t>
  </si>
  <si>
    <t>Orange</t>
  </si>
  <si>
    <t>Réparations/Entretien</t>
  </si>
  <si>
    <t>Taxe d'habitation</t>
  </si>
  <si>
    <t>Trésor Public</t>
  </si>
  <si>
    <t>Restaurant</t>
  </si>
  <si>
    <t>Sports</t>
  </si>
  <si>
    <t>Jeux</t>
  </si>
  <si>
    <t>Impôts Revenus</t>
  </si>
  <si>
    <t>Aides CAF/Paje</t>
  </si>
  <si>
    <t>Pharmacie</t>
  </si>
  <si>
    <t>Examens</t>
  </si>
  <si>
    <t>Médecins Charlie</t>
  </si>
  <si>
    <t>Médecin Parents</t>
  </si>
  <si>
    <t>Carte/tickets/train</t>
  </si>
  <si>
    <t>Logement</t>
  </si>
  <si>
    <t>Transport</t>
  </si>
  <si>
    <t>Ecole</t>
  </si>
  <si>
    <t>Essence/Péages</t>
  </si>
  <si>
    <t>Prêt voiture</t>
  </si>
  <si>
    <t>Assurance</t>
  </si>
  <si>
    <t xml:space="preserve">Assurances </t>
  </si>
  <si>
    <t>Maison/voitures/Ecole</t>
  </si>
  <si>
    <t>Réparations</t>
  </si>
  <si>
    <t>Ameublement/électroménager</t>
  </si>
  <si>
    <t>Impôts/Taxe</t>
  </si>
  <si>
    <t>Cigarettes</t>
  </si>
  <si>
    <t>Café Crème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</si>
</sst>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€&quot;_-;[Red]\-* #,##0.00\ &quot;€&quot;_-;_-* &quot;-&quot;??\ &quot;€&quot;_-;_-@_-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Black"/>
      <family val="2"/>
    </font>
    <font>
      <i/>
      <sz val="11"/>
      <color theme="0"/>
      <name val="Arial Black"/>
      <family val="2"/>
    </font>
    <font>
      <b/>
      <sz val="12"/>
      <color theme="0"/>
      <name val="Calibri"/>
      <family val="2"/>
      <scheme val="minor"/>
    </font>
    <font>
      <b/>
      <sz val="2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2" borderId="0" xfId="0" applyFill="1"/>
    <xf numFmtId="164" fontId="0" fillId="0" borderId="0" xfId="1" applyNumberFormat="1" applyFont="1" applyAlignment="1">
      <alignment horizontal="center"/>
    </xf>
    <xf numFmtId="0" fontId="0" fillId="0" borderId="0" xfId="0" pivotButton="1"/>
    <xf numFmtId="165" fontId="0" fillId="0" borderId="0" xfId="0" applyNumberFormat="1"/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3" fillId="4" borderId="0" xfId="0" applyFont="1" applyFill="1"/>
    <xf numFmtId="164" fontId="0" fillId="0" borderId="0" xfId="1" applyNumberFormat="1" applyFont="1" applyFill="1" applyAlignment="1">
      <alignment horizontal="center"/>
    </xf>
    <xf numFmtId="0" fontId="3" fillId="5" borderId="0" xfId="0" applyFont="1" applyFill="1" applyAlignment="1">
      <alignment vertical="top"/>
    </xf>
    <xf numFmtId="0" fontId="3" fillId="5" borderId="0" xfId="0" applyFont="1" applyFill="1"/>
    <xf numFmtId="0" fontId="13" fillId="5" borderId="0" xfId="0" applyFont="1" applyFill="1" applyAlignment="1">
      <alignment horizontal="left"/>
    </xf>
    <xf numFmtId="0" fontId="11" fillId="5" borderId="0" xfId="0" applyFont="1" applyFill="1"/>
    <xf numFmtId="164" fontId="11" fillId="5" borderId="0" xfId="1" applyNumberFormat="1" applyFont="1" applyFill="1" applyAlignment="1">
      <alignment horizontal="center"/>
    </xf>
    <xf numFmtId="0" fontId="0" fillId="5" borderId="0" xfId="0" applyFont="1" applyFill="1"/>
    <xf numFmtId="164" fontId="0" fillId="5" borderId="0" xfId="1" applyNumberFormat="1" applyFont="1" applyFill="1" applyAlignment="1">
      <alignment horizontal="center"/>
    </xf>
    <xf numFmtId="0" fontId="0" fillId="5" borderId="0" xfId="0" applyFill="1"/>
    <xf numFmtId="0" fontId="11" fillId="5" borderId="1" xfId="0" applyFont="1" applyFill="1" applyBorder="1" applyAlignment="1">
      <alignment vertical="top"/>
    </xf>
    <xf numFmtId="164" fontId="11" fillId="5" borderId="1" xfId="1" applyNumberFormat="1" applyFont="1" applyFill="1" applyBorder="1" applyAlignment="1">
      <alignment horizontal="center" vertical="top"/>
    </xf>
    <xf numFmtId="164" fontId="11" fillId="5" borderId="1" xfId="1" applyNumberFormat="1" applyFont="1" applyFill="1" applyBorder="1" applyAlignment="1">
      <alignment horizontal="center" vertical="top" wrapText="1"/>
    </xf>
    <xf numFmtId="164" fontId="14" fillId="5" borderId="0" xfId="1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2" applyFont="1" applyFill="1" applyAlignment="1" applyProtection="1"/>
    <xf numFmtId="0" fontId="1" fillId="5" borderId="0" xfId="2" applyFill="1" applyProtection="1"/>
    <xf numFmtId="0" fontId="6" fillId="5" borderId="0" xfId="2" applyFont="1" applyFill="1" applyAlignment="1" applyProtection="1">
      <alignment horizontal="left" vertical="top"/>
    </xf>
    <xf numFmtId="0" fontId="7" fillId="5" borderId="0" xfId="2" applyFont="1" applyFill="1" applyAlignment="1" applyProtection="1"/>
    <xf numFmtId="0" fontId="1" fillId="5" borderId="0" xfId="2" applyFill="1" applyAlignment="1" applyProtection="1">
      <alignment horizontal="center"/>
    </xf>
    <xf numFmtId="0" fontId="9" fillId="5" borderId="0" xfId="3" applyFont="1" applyFill="1" applyAlignment="1" applyProtection="1">
      <alignment horizontal="center" vertical="center"/>
    </xf>
    <xf numFmtId="0" fontId="1" fillId="5" borderId="0" xfId="2" applyFill="1" applyAlignment="1" applyProtection="1">
      <alignment vertical="center"/>
    </xf>
    <xf numFmtId="0" fontId="10" fillId="5" borderId="0" xfId="2" applyFont="1" applyFill="1" applyAlignment="1" applyProtection="1">
      <alignment vertical="center"/>
    </xf>
    <xf numFmtId="164" fontId="14" fillId="5" borderId="0" xfId="1" applyNumberFormat="1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64" fontId="11" fillId="5" borderId="0" xfId="1" applyNumberFormat="1" applyFont="1" applyFill="1" applyAlignment="1">
      <alignment horizontal="left"/>
    </xf>
    <xf numFmtId="164" fontId="11" fillId="5" borderId="1" xfId="1" applyNumberFormat="1" applyFont="1" applyFill="1" applyBorder="1" applyAlignment="1">
      <alignment horizontal="left" vertical="top"/>
    </xf>
    <xf numFmtId="164" fontId="0" fillId="0" borderId="0" xfId="1" applyNumberFormat="1" applyFont="1" applyFill="1" applyAlignment="1">
      <alignment horizontal="left"/>
    </xf>
    <xf numFmtId="164" fontId="0" fillId="5" borderId="0" xfId="1" applyNumberFormat="1" applyFont="1" applyFill="1" applyAlignment="1">
      <alignment horizontal="left"/>
    </xf>
    <xf numFmtId="164" fontId="0" fillId="0" borderId="0" xfId="1" applyNumberFormat="1" applyFont="1" applyAlignment="1">
      <alignment horizontal="left"/>
    </xf>
    <xf numFmtId="0" fontId="15" fillId="5" borderId="0" xfId="2" applyFont="1" applyFill="1" applyAlignment="1" applyProtection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Protection="1">
      <protection locked="0"/>
    </xf>
    <xf numFmtId="164" fontId="0" fillId="3" borderId="0" xfId="1" applyNumberFormat="1" applyFont="1" applyFill="1" applyAlignment="1">
      <alignment horizontal="center"/>
    </xf>
    <xf numFmtId="0" fontId="12" fillId="5" borderId="0" xfId="0" applyFont="1" applyFill="1" applyAlignment="1" applyProtection="1">
      <alignment horizontal="left" vertical="center"/>
    </xf>
    <xf numFmtId="14" fontId="14" fillId="5" borderId="0" xfId="1" applyNumberFormat="1" applyFont="1" applyFill="1" applyAlignment="1" applyProtection="1">
      <alignment horizontal="center" vertical="center"/>
    </xf>
    <xf numFmtId="164" fontId="14" fillId="5" borderId="0" xfId="1" applyNumberFormat="1" applyFont="1" applyFill="1" applyAlignment="1" applyProtection="1">
      <alignment horizontal="left" vertical="center"/>
    </xf>
    <xf numFmtId="0" fontId="11" fillId="5" borderId="0" xfId="0" applyFont="1" applyFill="1" applyAlignment="1" applyProtection="1">
      <alignment vertical="center"/>
    </xf>
    <xf numFmtId="164" fontId="14" fillId="5" borderId="0" xfId="1" applyNumberFormat="1" applyFont="1" applyFill="1" applyAlignment="1" applyProtection="1">
      <alignment horizontal="center" vertical="center"/>
    </xf>
    <xf numFmtId="0" fontId="3" fillId="5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3" fillId="5" borderId="0" xfId="0" applyFont="1" applyFill="1" applyAlignment="1" applyProtection="1">
      <alignment horizontal="left"/>
    </xf>
    <xf numFmtId="14" fontId="11" fillId="5" borderId="0" xfId="0" applyNumberFormat="1" applyFont="1" applyFill="1" applyAlignment="1" applyProtection="1">
      <alignment horizontal="center"/>
    </xf>
    <xf numFmtId="0" fontId="11" fillId="5" borderId="0" xfId="0" applyFont="1" applyFill="1" applyAlignment="1" applyProtection="1">
      <alignment horizontal="left"/>
    </xf>
    <xf numFmtId="0" fontId="11" fillId="5" borderId="0" xfId="0" applyFont="1" applyFill="1" applyProtection="1"/>
    <xf numFmtId="44" fontId="14" fillId="5" borderId="0" xfId="1" applyFont="1" applyFill="1" applyAlignment="1" applyProtection="1">
      <alignment horizontal="left" vertical="center"/>
    </xf>
    <xf numFmtId="0" fontId="3" fillId="5" borderId="0" xfId="0" applyFont="1" applyFill="1" applyProtection="1"/>
    <xf numFmtId="0" fontId="3" fillId="0" borderId="0" xfId="0" applyFont="1" applyProtection="1"/>
    <xf numFmtId="14" fontId="11" fillId="5" borderId="0" xfId="1" applyNumberFormat="1" applyFont="1" applyFill="1" applyAlignment="1" applyProtection="1">
      <alignment horizontal="center"/>
    </xf>
    <xf numFmtId="164" fontId="11" fillId="5" borderId="0" xfId="1" applyNumberFormat="1" applyFont="1" applyFill="1" applyAlignment="1" applyProtection="1">
      <alignment horizontal="left"/>
    </xf>
    <xf numFmtId="0" fontId="11" fillId="5" borderId="0" xfId="0" applyFont="1" applyFill="1" applyAlignment="1" applyProtection="1">
      <alignment horizontal="center"/>
    </xf>
    <xf numFmtId="44" fontId="11" fillId="5" borderId="0" xfId="1" applyFont="1" applyFill="1" applyAlignment="1" applyProtection="1">
      <alignment horizontal="left"/>
    </xf>
    <xf numFmtId="0" fontId="11" fillId="5" borderId="1" xfId="0" applyFont="1" applyFill="1" applyBorder="1" applyAlignment="1" applyProtection="1">
      <alignment vertical="top"/>
    </xf>
    <xf numFmtId="14" fontId="11" fillId="5" borderId="1" xfId="1" applyNumberFormat="1" applyFont="1" applyFill="1" applyBorder="1" applyAlignment="1" applyProtection="1">
      <alignment horizontal="center" vertical="top"/>
    </xf>
    <xf numFmtId="164" fontId="11" fillId="5" borderId="1" xfId="1" applyNumberFormat="1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horizontal="left" vertical="top"/>
    </xf>
    <xf numFmtId="164" fontId="11" fillId="5" borderId="1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14" fontId="0" fillId="0" borderId="0" xfId="1" applyNumberFormat="1" applyFont="1" applyFill="1" applyAlignment="1" applyProtection="1">
      <alignment horizontal="center"/>
    </xf>
    <xf numFmtId="164" fontId="0" fillId="0" borderId="0" xfId="1" applyNumberFormat="1" applyFont="1" applyFill="1" applyAlignment="1" applyProtection="1">
      <alignment horizontal="left"/>
    </xf>
    <xf numFmtId="0" fontId="0" fillId="0" borderId="0" xfId="0" applyFont="1" applyFill="1" applyProtection="1"/>
    <xf numFmtId="0" fontId="0" fillId="3" borderId="0" xfId="0" applyFont="1" applyFill="1" applyAlignment="1" applyProtection="1">
      <alignment horizontal="center"/>
    </xf>
    <xf numFmtId="44" fontId="0" fillId="3" borderId="0" xfId="1" applyFont="1" applyFill="1" applyProtection="1"/>
    <xf numFmtId="0" fontId="0" fillId="3" borderId="0" xfId="0" applyFont="1" applyFill="1" applyProtection="1"/>
    <xf numFmtId="0" fontId="0" fillId="5" borderId="0" xfId="0" applyFont="1" applyFill="1" applyProtection="1"/>
    <xf numFmtId="0" fontId="0" fillId="5" borderId="0" xfId="0" applyFill="1" applyProtection="1"/>
    <xf numFmtId="14" fontId="0" fillId="5" borderId="0" xfId="1" applyNumberFormat="1" applyFont="1" applyFill="1" applyAlignment="1" applyProtection="1">
      <alignment horizontal="center"/>
    </xf>
    <xf numFmtId="164" fontId="0" fillId="5" borderId="0" xfId="1" applyNumberFormat="1" applyFont="1" applyFill="1" applyAlignment="1" applyProtection="1">
      <alignment horizontal="left"/>
    </xf>
    <xf numFmtId="0" fontId="0" fillId="5" borderId="0" xfId="0" applyFill="1" applyAlignment="1" applyProtection="1">
      <alignment horizontal="left"/>
    </xf>
    <xf numFmtId="44" fontId="0" fillId="5" borderId="0" xfId="1" applyFont="1" applyFill="1" applyProtection="1"/>
    <xf numFmtId="0" fontId="0" fillId="0" borderId="0" xfId="0" applyAlignment="1" applyProtection="1">
      <alignment horizontal="center"/>
    </xf>
    <xf numFmtId="44" fontId="0" fillId="0" borderId="0" xfId="1" applyFont="1" applyProtection="1"/>
    <xf numFmtId="0" fontId="0" fillId="0" borderId="0" xfId="0" applyProtection="1"/>
    <xf numFmtId="14" fontId="0" fillId="0" borderId="0" xfId="1" applyNumberFormat="1" applyFont="1" applyAlignment="1" applyProtection="1">
      <alignment horizontal="center"/>
    </xf>
    <xf numFmtId="164" fontId="0" fillId="0" borderId="0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5" borderId="0" xfId="0" applyFill="1" applyAlignment="1" applyProtection="1">
      <alignment horizontal="center"/>
    </xf>
    <xf numFmtId="7" fontId="0" fillId="0" borderId="0" xfId="1" applyNumberFormat="1" applyFont="1" applyFill="1" applyProtection="1"/>
    <xf numFmtId="0" fontId="0" fillId="0" borderId="0" xfId="0" applyNumberFormat="1"/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3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[budget_domestique V3.xlsm]Graphe Ecritures par Rubriques!Tableau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'Graphe Ecritures par Rubriques'!$B$3:$B$4</c:f>
              <c:strCache>
                <c:ptCount val="1"/>
                <c:pt idx="0">
                  <c:v>Achat véhicule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Rubriques'!$B$5:$B$9</c:f>
              <c:numCache>
                <c:formatCode>General</c:formatCode>
                <c:ptCount val="4"/>
                <c:pt idx="1">
                  <c:v>24800</c:v>
                </c:pt>
                <c:pt idx="2">
                  <c:v>-35200</c:v>
                </c:pt>
              </c:numCache>
            </c:numRef>
          </c:val>
        </c:ser>
        <c:ser>
          <c:idx val="1"/>
          <c:order val="1"/>
          <c:tx>
            <c:strRef>
              <c:f>'Graphe Ecritures par Rubriques'!$C$3:$C$4</c:f>
              <c:strCache>
                <c:ptCount val="1"/>
                <c:pt idx="0">
                  <c:v>Alimentation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Rubriques'!$C$5:$C$9</c:f>
              <c:numCache>
                <c:formatCode>General</c:formatCode>
                <c:ptCount val="4"/>
                <c:pt idx="0">
                  <c:v>-1722</c:v>
                </c:pt>
                <c:pt idx="1">
                  <c:v>-4458</c:v>
                </c:pt>
                <c:pt idx="2">
                  <c:v>-4781</c:v>
                </c:pt>
                <c:pt idx="3">
                  <c:v>-1501</c:v>
                </c:pt>
              </c:numCache>
            </c:numRef>
          </c:val>
        </c:ser>
        <c:ser>
          <c:idx val="2"/>
          <c:order val="2"/>
          <c:tx>
            <c:strRef>
              <c:f>'Graphe Ecritures par Rubriques'!$D$3:$D$4</c:f>
              <c:strCache>
                <c:ptCount val="1"/>
                <c:pt idx="0">
                  <c:v>Divers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Rubriques'!$D$5:$D$9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</c:ser>
        <c:ser>
          <c:idx val="3"/>
          <c:order val="3"/>
          <c:tx>
            <c:strRef>
              <c:f>'Graphe Ecritures par Rubriques'!$E$3:$E$4</c:f>
              <c:strCache>
                <c:ptCount val="1"/>
                <c:pt idx="0">
                  <c:v>Gaz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Rubriques'!$E$5:$E$9</c:f>
              <c:numCache>
                <c:formatCode>General</c:formatCode>
                <c:ptCount val="4"/>
                <c:pt idx="0">
                  <c:v>-701</c:v>
                </c:pt>
                <c:pt idx="1">
                  <c:v>-104</c:v>
                </c:pt>
                <c:pt idx="2">
                  <c:v>-104</c:v>
                </c:pt>
              </c:numCache>
            </c:numRef>
          </c:val>
        </c:ser>
        <c:ser>
          <c:idx val="4"/>
          <c:order val="4"/>
          <c:tx>
            <c:strRef>
              <c:f>'Graphe Ecritures par Rubriques'!$F$3:$F$4</c:f>
              <c:strCache>
                <c:ptCount val="1"/>
                <c:pt idx="0">
                  <c:v>Impôts sur le revenu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Rubriques'!$F$5:$F$9</c:f>
              <c:numCache>
                <c:formatCode>General</c:formatCode>
                <c:ptCount val="4"/>
                <c:pt idx="0">
                  <c:v>-700</c:v>
                </c:pt>
              </c:numCache>
            </c:numRef>
          </c:val>
        </c:ser>
        <c:ser>
          <c:idx val="5"/>
          <c:order val="5"/>
          <c:tx>
            <c:strRef>
              <c:f>'Graphe Ecritures par Rubriques'!$G$3:$G$4</c:f>
              <c:strCache>
                <c:ptCount val="1"/>
                <c:pt idx="0">
                  <c:v>Salaires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Rubriques'!$G$5:$G$9</c:f>
              <c:numCache>
                <c:formatCode>General</c:formatCode>
                <c:ptCount val="4"/>
                <c:pt idx="0">
                  <c:v>7000</c:v>
                </c:pt>
                <c:pt idx="1">
                  <c:v>3722</c:v>
                </c:pt>
                <c:pt idx="2">
                  <c:v>6990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3277904"/>
        <c:axId val="353274768"/>
        <c:axId val="0"/>
      </c:bar3DChart>
      <c:catAx>
        <c:axId val="3532779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353274768"/>
        <c:crosses val="autoZero"/>
        <c:auto val="1"/>
        <c:lblAlgn val="ctr"/>
        <c:lblOffset val="100"/>
        <c:noMultiLvlLbl val="0"/>
      </c:catAx>
      <c:valAx>
        <c:axId val="3532747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3277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[budget_domestique V3.xlsm]Graphe Ecritures par Regroup.!Tableau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'Graphe Ecritures par Regroup.'!$B$3:$B$4</c:f>
              <c:strCache>
                <c:ptCount val="1"/>
                <c:pt idx="0">
                  <c:v>...</c:v>
                </c:pt>
              </c:strCache>
            </c:strRef>
          </c:tx>
          <c:invertIfNegative val="0"/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Regroup.'!$B$5:$B$9</c:f>
              <c:numCache>
                <c:formatCode>General</c:formatCode>
                <c:ptCount val="4"/>
                <c:pt idx="0">
                  <c:v>3877</c:v>
                </c:pt>
                <c:pt idx="1">
                  <c:v>23960</c:v>
                </c:pt>
                <c:pt idx="2">
                  <c:v>-33095</c:v>
                </c:pt>
                <c:pt idx="3">
                  <c:v>-1501</c:v>
                </c:pt>
              </c:numCache>
            </c:numRef>
          </c:val>
        </c:ser>
        <c:ser>
          <c:idx val="1"/>
          <c:order val="1"/>
          <c:tx>
            <c:strRef>
              <c:f>'Graphe Ecritures par Regroup.'!$C$3:$C$4</c:f>
              <c:strCache>
                <c:ptCount val="1"/>
                <c:pt idx="0">
                  <c:v>Mariage</c:v>
                </c:pt>
              </c:strCache>
            </c:strRef>
          </c:tx>
          <c:invertIfNegative val="0"/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Regroup.'!$C$5:$C$9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53275552"/>
        <c:axId val="353275944"/>
        <c:axId val="0"/>
      </c:bar3DChart>
      <c:catAx>
        <c:axId val="3532755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353275944"/>
        <c:crosses val="autoZero"/>
        <c:auto val="1"/>
        <c:lblAlgn val="ctr"/>
        <c:lblOffset val="100"/>
        <c:noMultiLvlLbl val="0"/>
      </c:catAx>
      <c:valAx>
        <c:axId val="353275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3275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Param&#232;tres!A1"/><Relationship Id="rId7" Type="http://schemas.openxmlformats.org/officeDocument/2006/relationships/hyperlink" Target="#Comptes!A5"/><Relationship Id="rId2" Type="http://schemas.openxmlformats.org/officeDocument/2006/relationships/hyperlink" Target="#Synth&#232;ses!A1"/><Relationship Id="rId1" Type="http://schemas.openxmlformats.org/officeDocument/2006/relationships/hyperlink" Target="#Ecritures!A5"/><Relationship Id="rId6" Type="http://schemas.openxmlformats.org/officeDocument/2006/relationships/hyperlink" Target="#Regroupements!A5"/><Relationship Id="rId5" Type="http://schemas.openxmlformats.org/officeDocument/2006/relationships/hyperlink" Target="#Rubriques!A5"/><Relationship Id="rId4" Type="http://schemas.openxmlformats.org/officeDocument/2006/relationships/hyperlink" Target="#Cat&#233;gories!A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3.png"/><Relationship Id="rId1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3.png"/><Relationship Id="rId1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Accueil!A1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425517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3" name="Rectangle à coins arrondis 2">
          <a:hlinkClick xmlns:r="http://schemas.openxmlformats.org/officeDocument/2006/relationships" r:id="rId1" tooltip="Ecritures"/>
        </xdr:cNvPr>
        <xdr:cNvSpPr/>
      </xdr:nvSpPr>
      <xdr:spPr>
        <a:xfrm>
          <a:off x="425517" y="972208"/>
          <a:ext cx="1882100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Ecritures</a:t>
          </a:r>
        </a:p>
      </xdr:txBody>
    </xdr:sp>
    <xdr:clientData/>
  </xdr:twoCellAnchor>
  <xdr:twoCellAnchor>
    <xdr:from>
      <xdr:col>0</xdr:col>
      <xdr:colOff>425517</xdr:colOff>
      <xdr:row>1</xdr:row>
      <xdr:rowOff>908568</xdr:rowOff>
    </xdr:from>
    <xdr:to>
      <xdr:col>1</xdr:col>
      <xdr:colOff>1755824</xdr:colOff>
      <xdr:row>1</xdr:row>
      <xdr:rowOff>1535663</xdr:rowOff>
    </xdr:to>
    <xdr:sp macro="" textlink="">
      <xdr:nvSpPr>
        <xdr:cNvPr id="5" name="Rectangle à coins arrondis 4">
          <a:hlinkClick xmlns:r="http://schemas.openxmlformats.org/officeDocument/2006/relationships" r:id="rId2" tooltip="Synthèses des écritures"/>
        </xdr:cNvPr>
        <xdr:cNvSpPr/>
      </xdr:nvSpPr>
      <xdr:spPr>
        <a:xfrm>
          <a:off x="425517" y="1831910"/>
          <a:ext cx="1884312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Synthèses des </a:t>
          </a:r>
          <a:br>
            <a:rPr lang="fr-FR" sz="1400" b="1">
              <a:solidFill>
                <a:schemeClr val="bg1"/>
              </a:solidFill>
            </a:rPr>
          </a:br>
          <a:r>
            <a:rPr lang="fr-FR" sz="1400" b="1">
              <a:solidFill>
                <a:schemeClr val="bg1"/>
              </a:solidFill>
            </a:rPr>
            <a:t>écritures</a:t>
          </a:r>
        </a:p>
      </xdr:txBody>
    </xdr:sp>
    <xdr:clientData/>
  </xdr:twoCellAnchor>
  <xdr:twoCellAnchor>
    <xdr:from>
      <xdr:col>1</xdr:col>
      <xdr:colOff>6818151</xdr:colOff>
      <xdr:row>1</xdr:row>
      <xdr:rowOff>45984</xdr:rowOff>
    </xdr:from>
    <xdr:to>
      <xdr:col>2</xdr:col>
      <xdr:colOff>1749101</xdr:colOff>
      <xdr:row>1</xdr:row>
      <xdr:rowOff>673079</xdr:rowOff>
    </xdr:to>
    <xdr:sp macro="" textlink="">
      <xdr:nvSpPr>
        <xdr:cNvPr id="6" name="Rectangle à coins arrondis 5">
          <a:hlinkClick xmlns:r="http://schemas.openxmlformats.org/officeDocument/2006/relationships" r:id="rId3" tooltip="Paramètres"/>
        </xdr:cNvPr>
        <xdr:cNvSpPr/>
      </xdr:nvSpPr>
      <xdr:spPr>
        <a:xfrm>
          <a:off x="7369944" y="972208"/>
          <a:ext cx="1900623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7" name="Rectangle à coins arrondis 6">
          <a:hlinkClick xmlns:r="http://schemas.openxmlformats.org/officeDocument/2006/relationships" r:id="rId4" tooltip="Catégories"/>
        </xdr:cNvPr>
        <xdr:cNvSpPr/>
      </xdr:nvSpPr>
      <xdr:spPr>
        <a:xfrm>
          <a:off x="5057118" y="9722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9" name="Rectangle à coins arrondis 8">
          <a:hlinkClick xmlns:r="http://schemas.openxmlformats.org/officeDocument/2006/relationships" r:id="rId5" tooltip="Rubriques"/>
        </xdr:cNvPr>
        <xdr:cNvSpPr/>
      </xdr:nvSpPr>
      <xdr:spPr>
        <a:xfrm>
          <a:off x="2714747" y="972207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Rubriques</a:t>
          </a:r>
        </a:p>
      </xdr:txBody>
    </xdr:sp>
    <xdr:clientData/>
  </xdr:twoCellAnchor>
  <xdr:twoCellAnchor>
    <xdr:from>
      <xdr:col>1</xdr:col>
      <xdr:colOff>2162954</xdr:colOff>
      <xdr:row>1</xdr:row>
      <xdr:rowOff>903708</xdr:rowOff>
    </xdr:from>
    <xdr:to>
      <xdr:col>1</xdr:col>
      <xdr:colOff>4062705</xdr:colOff>
      <xdr:row>1</xdr:row>
      <xdr:rowOff>1530803</xdr:rowOff>
    </xdr:to>
    <xdr:sp macro="" textlink="">
      <xdr:nvSpPr>
        <xdr:cNvPr id="11" name="Rectangle à coins arrondis 10">
          <a:hlinkClick xmlns:r="http://schemas.openxmlformats.org/officeDocument/2006/relationships" r:id="rId6" tooltip="Regroupements"/>
        </xdr:cNvPr>
        <xdr:cNvSpPr/>
      </xdr:nvSpPr>
      <xdr:spPr>
        <a:xfrm>
          <a:off x="2716959" y="1827050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Regroupements</a:t>
          </a:r>
        </a:p>
      </xdr:txBody>
    </xdr:sp>
    <xdr:clientData/>
  </xdr:twoCellAnchor>
  <xdr:twoCellAnchor>
    <xdr:from>
      <xdr:col>1</xdr:col>
      <xdr:colOff>4509795</xdr:colOff>
      <xdr:row>1</xdr:row>
      <xdr:rowOff>907790</xdr:rowOff>
    </xdr:from>
    <xdr:to>
      <xdr:col>1</xdr:col>
      <xdr:colOff>6409546</xdr:colOff>
      <xdr:row>1</xdr:row>
      <xdr:rowOff>1534885</xdr:rowOff>
    </xdr:to>
    <xdr:sp macro="" textlink="">
      <xdr:nvSpPr>
        <xdr:cNvPr id="10" name="Rectangle à coins arrondis 9">
          <a:hlinkClick xmlns:r="http://schemas.openxmlformats.org/officeDocument/2006/relationships" r:id="rId7" tooltip="Comptes"/>
        </xdr:cNvPr>
        <xdr:cNvSpPr/>
      </xdr:nvSpPr>
      <xdr:spPr>
        <a:xfrm>
          <a:off x="5063800" y="1831132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Comptes </a:t>
          </a:r>
        </a:p>
      </xdr:txBody>
    </xdr:sp>
    <xdr:clientData/>
  </xdr:twoCellAnchor>
  <xdr:twoCellAnchor>
    <xdr:from>
      <xdr:col>1</xdr:col>
      <xdr:colOff>6818151</xdr:colOff>
      <xdr:row>1</xdr:row>
      <xdr:rowOff>908568</xdr:rowOff>
    </xdr:from>
    <xdr:to>
      <xdr:col>2</xdr:col>
      <xdr:colOff>1749101</xdr:colOff>
      <xdr:row>1</xdr:row>
      <xdr:rowOff>1535663</xdr:rowOff>
    </xdr:to>
    <xdr:sp macro="[0]!quitter" textlink="">
      <xdr:nvSpPr>
        <xdr:cNvPr id="12" name="Rectangle à coins arrondis 11"/>
        <xdr:cNvSpPr/>
      </xdr:nvSpPr>
      <xdr:spPr>
        <a:xfrm>
          <a:off x="7369944" y="1834792"/>
          <a:ext cx="1900623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</xdr:row>
          <xdr:rowOff>1752600</xdr:rowOff>
        </xdr:from>
        <xdr:to>
          <xdr:col>2</xdr:col>
          <xdr:colOff>1781175</xdr:colOff>
          <xdr:row>1</xdr:row>
          <xdr:rowOff>3381375</xdr:rowOff>
        </xdr:to>
        <xdr:pic>
          <xdr:nvPicPr>
            <xdr:cNvPr id="1038" name="Picture 2"/>
            <xdr:cNvPicPr>
              <a:picLocks noChangeAspect="1" noChangeArrowheads="1"/>
              <a:extLst>
                <a:ext uri="{84589F7E-364E-4C9E-8A38-B11213B215E9}">
                  <a14:cameraTool cellRange="Comptes!$A$4:$E$10" spid="_x0000_s1047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466725" y="2676525"/>
              <a:ext cx="8839200" cy="1628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1175663</xdr:colOff>
      <xdr:row>1</xdr:row>
      <xdr:rowOff>34878</xdr:rowOff>
    </xdr:from>
    <xdr:to>
      <xdr:col>1</xdr:col>
      <xdr:colOff>278467</xdr:colOff>
      <xdr:row>1</xdr:row>
      <xdr:rowOff>394878</xdr:rowOff>
    </xdr:to>
    <xdr:sp macro="[0]!Feuil1.Trier_Ecritures" textlink="">
      <xdr:nvSpPr>
        <xdr:cNvPr id="7" name="Bouton_Trier_Opération"/>
        <xdr:cNvSpPr/>
      </xdr:nvSpPr>
      <xdr:spPr>
        <a:xfrm>
          <a:off x="1175663" y="43829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366388</xdr:colOff>
      <xdr:row>1</xdr:row>
      <xdr:rowOff>41028</xdr:rowOff>
    </xdr:from>
    <xdr:to>
      <xdr:col>1</xdr:col>
      <xdr:colOff>735667</xdr:colOff>
      <xdr:row>1</xdr:row>
      <xdr:rowOff>401028</xdr:rowOff>
    </xdr:to>
    <xdr:sp macro="[0]!Feuil1.Supprimer_Ecriture" textlink="">
      <xdr:nvSpPr>
        <xdr:cNvPr id="8" name="Bouton_Supprimer_Opération"/>
        <xdr:cNvSpPr/>
      </xdr:nvSpPr>
      <xdr:spPr>
        <a:xfrm>
          <a:off x="1632653" y="44444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201706</xdr:colOff>
      <xdr:row>1</xdr:row>
      <xdr:rowOff>22411</xdr:rowOff>
    </xdr:from>
    <xdr:to>
      <xdr:col>0</xdr:col>
      <xdr:colOff>573182</xdr:colOff>
      <xdr:row>1</xdr:row>
      <xdr:rowOff>382411</xdr:rowOff>
    </xdr:to>
    <xdr:sp macro="[0]!Feuil1.Afficher_Form_Ajout_Ecriture" textlink="">
      <xdr:nvSpPr>
        <xdr:cNvPr id="9" name="Bouton_Ajouter_Opération"/>
        <xdr:cNvSpPr/>
      </xdr:nvSpPr>
      <xdr:spPr>
        <a:xfrm>
          <a:off x="201706" y="425823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664968</xdr:colOff>
      <xdr:row>1</xdr:row>
      <xdr:rowOff>22413</xdr:rowOff>
    </xdr:from>
    <xdr:to>
      <xdr:col>0</xdr:col>
      <xdr:colOff>1078007</xdr:colOff>
      <xdr:row>1</xdr:row>
      <xdr:rowOff>382413</xdr:rowOff>
    </xdr:to>
    <xdr:sp macro="[0]!Feuil1.Afficher_Form_Modif_Ecriture" textlink="">
      <xdr:nvSpPr>
        <xdr:cNvPr id="10" name="Bouton_Ajouter_Opération"/>
        <xdr:cNvSpPr/>
      </xdr:nvSpPr>
      <xdr:spPr>
        <a:xfrm>
          <a:off x="664968" y="425825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802342</xdr:colOff>
      <xdr:row>1</xdr:row>
      <xdr:rowOff>41462</xdr:rowOff>
    </xdr:from>
    <xdr:to>
      <xdr:col>2</xdr:col>
      <xdr:colOff>129474</xdr:colOff>
      <xdr:row>1</xdr:row>
      <xdr:rowOff>401462</xdr:rowOff>
    </xdr:to>
    <xdr:sp macro="" textlink="">
      <xdr:nvSpPr>
        <xdr:cNvPr id="11" name="Bouton_Supprimer_Opération">
          <a:hlinkClick xmlns:r="http://schemas.openxmlformats.org/officeDocument/2006/relationships" r:id="rId1"/>
        </xdr:cNvPr>
        <xdr:cNvSpPr/>
      </xdr:nvSpPr>
      <xdr:spPr>
        <a:xfrm>
          <a:off x="2068607" y="44487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1126357</xdr:colOff>
      <xdr:row>1</xdr:row>
      <xdr:rowOff>41042</xdr:rowOff>
    </xdr:from>
    <xdr:to>
      <xdr:col>0</xdr:col>
      <xdr:colOff>1495426</xdr:colOff>
      <xdr:row>1</xdr:row>
      <xdr:rowOff>401042</xdr:rowOff>
    </xdr:to>
    <xdr:sp macro="[0]!Feuil3.Trier_Rubriques" textlink="">
      <xdr:nvSpPr>
        <xdr:cNvPr id="10" name="Bouton_Trier_Opération"/>
        <xdr:cNvSpPr/>
      </xdr:nvSpPr>
      <xdr:spPr>
        <a:xfrm>
          <a:off x="11263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1583347</xdr:colOff>
      <xdr:row>1</xdr:row>
      <xdr:rowOff>47192</xdr:rowOff>
    </xdr:from>
    <xdr:to>
      <xdr:col>0</xdr:col>
      <xdr:colOff>1952626</xdr:colOff>
      <xdr:row>1</xdr:row>
      <xdr:rowOff>407192</xdr:rowOff>
    </xdr:to>
    <xdr:sp macro="[0]!Feuil3.Supprimer_Rubrique" textlink="">
      <xdr:nvSpPr>
        <xdr:cNvPr id="12" name="Bouton_Supprimer_Opération"/>
        <xdr:cNvSpPr/>
      </xdr:nvSpPr>
      <xdr:spPr>
        <a:xfrm>
          <a:off x="15833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152400</xdr:colOff>
      <xdr:row>1</xdr:row>
      <xdr:rowOff>28575</xdr:rowOff>
    </xdr:from>
    <xdr:to>
      <xdr:col>0</xdr:col>
      <xdr:colOff>523876</xdr:colOff>
      <xdr:row>1</xdr:row>
      <xdr:rowOff>388575</xdr:rowOff>
    </xdr:to>
    <xdr:sp macro="[0]!Feuil3.Afficher_Form_Ajout_Rubrique" textlink="">
      <xdr:nvSpPr>
        <xdr:cNvPr id="13" name="Bouton_Ajouter_Opération"/>
        <xdr:cNvSpPr/>
      </xdr:nvSpPr>
      <xdr:spPr>
        <a:xfrm>
          <a:off x="1524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615662</xdr:colOff>
      <xdr:row>1</xdr:row>
      <xdr:rowOff>28577</xdr:rowOff>
    </xdr:from>
    <xdr:to>
      <xdr:col>0</xdr:col>
      <xdr:colOff>1028701</xdr:colOff>
      <xdr:row>1</xdr:row>
      <xdr:rowOff>388577</xdr:rowOff>
    </xdr:to>
    <xdr:sp macro="[0]!Feuil3.Afficher_Form_Modif_Rubrique" textlink="">
      <xdr:nvSpPr>
        <xdr:cNvPr id="14" name="Bouton_Ajouter_Opération"/>
        <xdr:cNvSpPr/>
      </xdr:nvSpPr>
      <xdr:spPr>
        <a:xfrm>
          <a:off x="6156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2019301</xdr:colOff>
      <xdr:row>1</xdr:row>
      <xdr:rowOff>47626</xdr:rowOff>
    </xdr:from>
    <xdr:to>
      <xdr:col>0</xdr:col>
      <xdr:colOff>2388580</xdr:colOff>
      <xdr:row>1</xdr:row>
      <xdr:rowOff>407626</xdr:rowOff>
    </xdr:to>
    <xdr:sp macro="" textlink="">
      <xdr:nvSpPr>
        <xdr:cNvPr id="15" name="Bouton_Supprimer_Opération">
          <a:hlinkClick xmlns:r="http://schemas.openxmlformats.org/officeDocument/2006/relationships" r:id="rId1"/>
        </xdr:cNvPr>
        <xdr:cNvSpPr/>
      </xdr:nvSpPr>
      <xdr:spPr>
        <a:xfrm>
          <a:off x="201930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1221607</xdr:colOff>
      <xdr:row>1</xdr:row>
      <xdr:rowOff>41042</xdr:rowOff>
    </xdr:from>
    <xdr:to>
      <xdr:col>0</xdr:col>
      <xdr:colOff>1590676</xdr:colOff>
      <xdr:row>1</xdr:row>
      <xdr:rowOff>401042</xdr:rowOff>
    </xdr:to>
    <xdr:sp macro="[0]!Feuil4.Trier_Regroupements" textlink="">
      <xdr:nvSpPr>
        <xdr:cNvPr id="8" name="Bouton_Trier_Opération"/>
        <xdr:cNvSpPr/>
      </xdr:nvSpPr>
      <xdr:spPr>
        <a:xfrm>
          <a:off x="122160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1678597</xdr:colOff>
      <xdr:row>1</xdr:row>
      <xdr:rowOff>47192</xdr:rowOff>
    </xdr:from>
    <xdr:to>
      <xdr:col>0</xdr:col>
      <xdr:colOff>2047876</xdr:colOff>
      <xdr:row>1</xdr:row>
      <xdr:rowOff>407192</xdr:rowOff>
    </xdr:to>
    <xdr:sp macro="[0]!Feuil4.Supprimer_Regroupement" textlink="">
      <xdr:nvSpPr>
        <xdr:cNvPr id="9" name="Bouton_Supprimer_Opération"/>
        <xdr:cNvSpPr/>
      </xdr:nvSpPr>
      <xdr:spPr>
        <a:xfrm>
          <a:off x="167859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28575</xdr:rowOff>
    </xdr:from>
    <xdr:to>
      <xdr:col>0</xdr:col>
      <xdr:colOff>619126</xdr:colOff>
      <xdr:row>1</xdr:row>
      <xdr:rowOff>388575</xdr:rowOff>
    </xdr:to>
    <xdr:sp macro="[0]!Feuil4.Afficher_Form_Ajout_Regroupement" textlink="">
      <xdr:nvSpPr>
        <xdr:cNvPr id="10" name="Bouton_Ajouter_Opération"/>
        <xdr:cNvSpPr/>
      </xdr:nvSpPr>
      <xdr:spPr>
        <a:xfrm>
          <a:off x="24765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28577</xdr:rowOff>
    </xdr:from>
    <xdr:to>
      <xdr:col>0</xdr:col>
      <xdr:colOff>1123951</xdr:colOff>
      <xdr:row>1</xdr:row>
      <xdr:rowOff>388577</xdr:rowOff>
    </xdr:to>
    <xdr:sp macro="[0]!Feuil4.Afficher_Form_Modif_Regroupement" textlink="">
      <xdr:nvSpPr>
        <xdr:cNvPr id="11" name="Bouton_Ajouter_Opération"/>
        <xdr:cNvSpPr/>
      </xdr:nvSpPr>
      <xdr:spPr>
        <a:xfrm>
          <a:off x="71091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2114551</xdr:colOff>
      <xdr:row>1</xdr:row>
      <xdr:rowOff>47626</xdr:rowOff>
    </xdr:from>
    <xdr:to>
      <xdr:col>0</xdr:col>
      <xdr:colOff>2483830</xdr:colOff>
      <xdr:row>1</xdr:row>
      <xdr:rowOff>407626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11455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1193032</xdr:colOff>
      <xdr:row>1</xdr:row>
      <xdr:rowOff>69617</xdr:rowOff>
    </xdr:from>
    <xdr:to>
      <xdr:col>0</xdr:col>
      <xdr:colOff>1562101</xdr:colOff>
      <xdr:row>1</xdr:row>
      <xdr:rowOff>429617</xdr:rowOff>
    </xdr:to>
    <xdr:sp macro="[0]!Feuil5.Trier_Catégories" textlink="">
      <xdr:nvSpPr>
        <xdr:cNvPr id="8" name="Bouton_Trier_Opération"/>
        <xdr:cNvSpPr/>
      </xdr:nvSpPr>
      <xdr:spPr>
        <a:xfrm>
          <a:off x="1193032" y="4696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1650022</xdr:colOff>
      <xdr:row>1</xdr:row>
      <xdr:rowOff>75767</xdr:rowOff>
    </xdr:from>
    <xdr:to>
      <xdr:col>0</xdr:col>
      <xdr:colOff>2019301</xdr:colOff>
      <xdr:row>1</xdr:row>
      <xdr:rowOff>435767</xdr:rowOff>
    </xdr:to>
    <xdr:sp macro="[0]!Feuil5.Supprimer_Catégorie" textlink="">
      <xdr:nvSpPr>
        <xdr:cNvPr id="9" name="Bouton_Supprimer_Opération"/>
        <xdr:cNvSpPr/>
      </xdr:nvSpPr>
      <xdr:spPr>
        <a:xfrm>
          <a:off x="1650022" y="4758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57150</xdr:rowOff>
    </xdr:from>
    <xdr:to>
      <xdr:col>0</xdr:col>
      <xdr:colOff>590551</xdr:colOff>
      <xdr:row>1</xdr:row>
      <xdr:rowOff>417150</xdr:rowOff>
    </xdr:to>
    <xdr:sp macro="[0]!Feuil5.Afficher_Form_Ajout_Catégorie" textlink="">
      <xdr:nvSpPr>
        <xdr:cNvPr id="10" name="Bouton_Ajouter_Opération"/>
        <xdr:cNvSpPr/>
      </xdr:nvSpPr>
      <xdr:spPr>
        <a:xfrm>
          <a:off x="219075" y="4572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57152</xdr:rowOff>
    </xdr:from>
    <xdr:to>
      <xdr:col>0</xdr:col>
      <xdr:colOff>1095376</xdr:colOff>
      <xdr:row>1</xdr:row>
      <xdr:rowOff>417152</xdr:rowOff>
    </xdr:to>
    <xdr:sp macro="[0]!Feuil5.Afficher_Form_Modif_Catégorie" textlink="">
      <xdr:nvSpPr>
        <xdr:cNvPr id="11" name="Bouton_Ajouter_Opération"/>
        <xdr:cNvSpPr/>
      </xdr:nvSpPr>
      <xdr:spPr>
        <a:xfrm>
          <a:off x="682337" y="4572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2085976</xdr:colOff>
      <xdr:row>1</xdr:row>
      <xdr:rowOff>76201</xdr:rowOff>
    </xdr:from>
    <xdr:to>
      <xdr:col>0</xdr:col>
      <xdr:colOff>2455255</xdr:colOff>
      <xdr:row>1</xdr:row>
      <xdr:rowOff>436201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085976" y="47625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1107306</xdr:colOff>
      <xdr:row>1</xdr:row>
      <xdr:rowOff>12466</xdr:rowOff>
    </xdr:from>
    <xdr:to>
      <xdr:col>0</xdr:col>
      <xdr:colOff>1476375</xdr:colOff>
      <xdr:row>2</xdr:row>
      <xdr:rowOff>991</xdr:rowOff>
    </xdr:to>
    <xdr:sp macro="[0]!Feuil7.Trier_Comptes" textlink="">
      <xdr:nvSpPr>
        <xdr:cNvPr id="2" name="Bouton_Trier_Opération"/>
        <xdr:cNvSpPr/>
      </xdr:nvSpPr>
      <xdr:spPr>
        <a:xfrm>
          <a:off x="1107306" y="412516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1564296</xdr:colOff>
      <xdr:row>1</xdr:row>
      <xdr:rowOff>18616</xdr:rowOff>
    </xdr:from>
    <xdr:to>
      <xdr:col>0</xdr:col>
      <xdr:colOff>1933575</xdr:colOff>
      <xdr:row>2</xdr:row>
      <xdr:rowOff>7141</xdr:rowOff>
    </xdr:to>
    <xdr:sp macro="[0]!Feuil7.Supprimer_Compte" textlink="">
      <xdr:nvSpPr>
        <xdr:cNvPr id="3" name="Bouton_Supprimer_Opération"/>
        <xdr:cNvSpPr/>
      </xdr:nvSpPr>
      <xdr:spPr>
        <a:xfrm>
          <a:off x="1564296" y="41866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133349</xdr:colOff>
      <xdr:row>0</xdr:row>
      <xdr:rowOff>400049</xdr:rowOff>
    </xdr:from>
    <xdr:to>
      <xdr:col>0</xdr:col>
      <xdr:colOff>504825</xdr:colOff>
      <xdr:row>1</xdr:row>
      <xdr:rowOff>359999</xdr:rowOff>
    </xdr:to>
    <xdr:sp macro="[0]!Feuil7.Afficher_Form_Ajout_Compte" textlink="">
      <xdr:nvSpPr>
        <xdr:cNvPr id="4" name="Bouton_Ajouter_Opération"/>
        <xdr:cNvSpPr/>
      </xdr:nvSpPr>
      <xdr:spPr>
        <a:xfrm>
          <a:off x="133349" y="40004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596611</xdr:colOff>
      <xdr:row>1</xdr:row>
      <xdr:rowOff>1</xdr:rowOff>
    </xdr:from>
    <xdr:to>
      <xdr:col>0</xdr:col>
      <xdr:colOff>1009650</xdr:colOff>
      <xdr:row>1</xdr:row>
      <xdr:rowOff>360001</xdr:rowOff>
    </xdr:to>
    <xdr:sp macro="[0]!Feuil7.Afficher_Form_Modif_Compte" textlink="">
      <xdr:nvSpPr>
        <xdr:cNvPr id="5" name="Bouton_Ajouter_Opération"/>
        <xdr:cNvSpPr/>
      </xdr:nvSpPr>
      <xdr:spPr>
        <a:xfrm>
          <a:off x="596611" y="400051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2000250</xdr:colOff>
      <xdr:row>1</xdr:row>
      <xdr:rowOff>19050</xdr:rowOff>
    </xdr:from>
    <xdr:to>
      <xdr:col>0</xdr:col>
      <xdr:colOff>2369529</xdr:colOff>
      <xdr:row>2</xdr:row>
      <xdr:rowOff>7575</xdr:rowOff>
    </xdr:to>
    <xdr:sp macro="" textlink="">
      <xdr:nvSpPr>
        <xdr:cNvPr id="8" name="Bouton_Supprimer_Opération">
          <a:hlinkClick xmlns:r="http://schemas.openxmlformats.org/officeDocument/2006/relationships" r:id="rId1"/>
        </xdr:cNvPr>
        <xdr:cNvSpPr/>
      </xdr:nvSpPr>
      <xdr:spPr>
        <a:xfrm>
          <a:off x="2000250" y="419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</xdr:row>
      <xdr:rowOff>180974</xdr:rowOff>
    </xdr:from>
    <xdr:to>
      <xdr:col>10</xdr:col>
      <xdr:colOff>504825</xdr:colOff>
      <xdr:row>36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381000</xdr:colOff>
      <xdr:row>2</xdr:row>
      <xdr:rowOff>95250</xdr:rowOff>
    </xdr:from>
    <xdr:to>
      <xdr:col>9</xdr:col>
      <xdr:colOff>814917</xdr:colOff>
      <xdr:row>4</xdr:row>
      <xdr:rowOff>148965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0175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9</xdr:col>
      <xdr:colOff>390525</xdr:colOff>
      <xdr:row>5</xdr:row>
      <xdr:rowOff>47625</xdr:rowOff>
    </xdr:from>
    <xdr:to>
      <xdr:col>9</xdr:col>
      <xdr:colOff>800100</xdr:colOff>
      <xdr:row>7</xdr:row>
      <xdr:rowOff>83993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152401</xdr:rowOff>
    </xdr:from>
    <xdr:to>
      <xdr:col>10</xdr:col>
      <xdr:colOff>638174</xdr:colOff>
      <xdr:row>36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390525</xdr:colOff>
      <xdr:row>2</xdr:row>
      <xdr:rowOff>76200</xdr:rowOff>
    </xdr:from>
    <xdr:to>
      <xdr:col>8</xdr:col>
      <xdr:colOff>62442</xdr:colOff>
      <xdr:row>4</xdr:row>
      <xdr:rowOff>129915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81900" y="45720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7</xdr:col>
      <xdr:colOff>400050</xdr:colOff>
      <xdr:row>5</xdr:row>
      <xdr:rowOff>28575</xdr:rowOff>
    </xdr:from>
    <xdr:to>
      <xdr:col>8</xdr:col>
      <xdr:colOff>47625</xdr:colOff>
      <xdr:row>7</xdr:row>
      <xdr:rowOff>64943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91425" y="9810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200025</xdr:colOff>
      <xdr:row>4</xdr:row>
      <xdr:rowOff>180975</xdr:rowOff>
    </xdr:from>
    <xdr:to>
      <xdr:col>8</xdr:col>
      <xdr:colOff>609600</xdr:colOff>
      <xdr:row>7</xdr:row>
      <xdr:rowOff>26843</xdr:rowOff>
    </xdr:to>
    <xdr:pic>
      <xdr:nvPicPr>
        <xdr:cNvPr id="4" name="Picture 13">
          <a:hlinkClick xmlns:r="http://schemas.openxmlformats.org/officeDocument/2006/relationships" r:id="rId2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39225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676275</xdr:colOff>
      <xdr:row>13</xdr:row>
      <xdr:rowOff>9525</xdr:rowOff>
    </xdr:from>
    <xdr:to>
      <xdr:col>1</xdr:col>
      <xdr:colOff>4376188</xdr:colOff>
      <xdr:row>21</xdr:row>
      <xdr:rowOff>866</xdr:rowOff>
    </xdr:to>
    <xdr:sp macro="" textlink="">
      <xdr:nvSpPr>
        <xdr:cNvPr id="3" name="ZoneTexte 2"/>
        <xdr:cNvSpPr txBox="1"/>
      </xdr:nvSpPr>
      <xdr:spPr>
        <a:xfrm>
          <a:off x="2247900" y="2600325"/>
          <a:ext cx="3699913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  <xdr:twoCellAnchor editAs="oneCell">
    <xdr:from>
      <xdr:col>1</xdr:col>
      <xdr:colOff>4800600</xdr:colOff>
      <xdr:row>13</xdr:row>
      <xdr:rowOff>9525</xdr:rowOff>
    </xdr:from>
    <xdr:to>
      <xdr:col>1</xdr:col>
      <xdr:colOff>5210175</xdr:colOff>
      <xdr:row>15</xdr:row>
      <xdr:rowOff>45893</xdr:rowOff>
    </xdr:to>
    <xdr:pic>
      <xdr:nvPicPr>
        <xdr:cNvPr id="4" name="Picture 13">
          <a:hlinkClick xmlns:r="http://schemas.openxmlformats.org/officeDocument/2006/relationships" r:id="rId1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6372225" y="2600325"/>
          <a:ext cx="409575" cy="417368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302.596202430555" createdVersion="3" refreshedVersion="3" minRefreshableVersion="3" recordCount="29">
  <cacheSource type="worksheet">
    <worksheetSource ref="A4:O9980" sheet="Ecritures"/>
  </cacheSource>
  <cacheFields count="15">
    <cacheField name="Compte" numFmtId="0">
      <sharedItems containsBlank="1" count="2">
        <s v="Compte chèques"/>
        <m/>
      </sharedItems>
    </cacheField>
    <cacheField name="Date" numFmtId="14">
      <sharedItems containsDate="1" containsBlank="1" containsMixedTypes="1" minDate="2015-01-01T00:00:00" maxDate="2015-04-02T00:00:00"/>
    </cacheField>
    <cacheField name="Libellé" numFmtId="164">
      <sharedItems containsBlank="1"/>
    </cacheField>
    <cacheField name="Rubrique" numFmtId="164">
      <sharedItems containsBlank="1" count="7">
        <s v="Impôts sur le revenu"/>
        <s v="Achat véhicule"/>
        <s v="Alimentation"/>
        <s v="Divers"/>
        <s v="Salaires"/>
        <s v="Gaz"/>
        <m/>
      </sharedItems>
    </cacheField>
    <cacheField name="Regroupement" numFmtId="0">
      <sharedItems containsBlank="1" count="3">
        <s v="..."/>
        <s v="Mariage"/>
        <m/>
      </sharedItems>
    </cacheField>
    <cacheField name="Sens" numFmtId="0">
      <sharedItems containsBlank="1" count="3">
        <s v="Dépense"/>
        <s v="Recette"/>
        <m/>
      </sharedItems>
    </cacheField>
    <cacheField name="Mode" numFmtId="0">
      <sharedItems containsBlank="1"/>
    </cacheField>
    <cacheField name="Référence" numFmtId="164">
      <sharedItems containsNonDate="0" containsString="0" containsBlank="1"/>
    </cacheField>
    <cacheField name="Montant écriture" numFmtId="0">
      <sharedItems containsString="0" containsBlank="1" containsNumber="1" containsInteger="1" minValue="104" maxValue="35000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ntainsBlank="1" count="5">
        <s v="2015-01"/>
        <s v="2015-03"/>
        <s v="2015-04"/>
        <s v="2015-02"/>
        <m/>
      </sharedItems>
    </cacheField>
    <cacheField name="Montant comptable" numFmtId="44">
      <sharedItems containsString="0" containsBlank="1" containsNumber="1" containsInteger="1" minValue="-35000" maxValue="25000"/>
    </cacheField>
    <cacheField name="Catégorie" numFmtId="0">
      <sharedItems containsBlank="1" count="4">
        <s v="Revenus"/>
        <s v="Véhicule"/>
        <s v="Dépenses courant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d" refreshedDate="42302.602615277778" createdVersion="3" refreshedVersion="3" minRefreshableVersion="3" recordCount="24">
  <cacheSource type="worksheet">
    <worksheetSource ref="A4:O5" sheet="Ecritures"/>
  </cacheSource>
  <cacheFields count="15">
    <cacheField name="Compte" numFmtId="0">
      <sharedItems/>
    </cacheField>
    <cacheField name="Date" numFmtId="14">
      <sharedItems containsDate="1" containsMixedTypes="1" minDate="2015-01-01T00:00:00" maxDate="2015-04-02T00:00:00"/>
    </cacheField>
    <cacheField name="Libellé" numFmtId="164">
      <sharedItems/>
    </cacheField>
    <cacheField name="Rubrique" numFmtId="164">
      <sharedItems count="6">
        <s v="Impôts sur le revenu"/>
        <s v="Achat véhicule"/>
        <s v="Alimentation"/>
        <s v="Divers"/>
        <s v="Salaires"/>
        <s v="Gaz"/>
      </sharedItems>
    </cacheField>
    <cacheField name="Regroupement" numFmtId="164">
      <sharedItems count="2">
        <s v="..."/>
        <s v="Mariage"/>
      </sharedItems>
    </cacheField>
    <cacheField name="Sens" numFmtId="0">
      <sharedItems count="2">
        <s v="Dépense"/>
        <s v="Recette"/>
      </sharedItems>
    </cacheField>
    <cacheField name="Mode" numFmtId="0">
      <sharedItems/>
    </cacheField>
    <cacheField name="Référence" numFmtId="164">
      <sharedItems containsNonDate="0" containsString="0" containsBlank="1"/>
    </cacheField>
    <cacheField name="Montant écriture" numFmtId="7">
      <sharedItems containsSemiMixedTypes="0" containsString="0" containsNumber="1" containsInteger="1" minValue="104" maxValue="35000"/>
    </cacheField>
    <cacheField name="Tiers" numFmtId="0">
      <sharedItems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unt="4">
        <s v="2015-01"/>
        <s v="2015-03"/>
        <s v="2015-04"/>
        <s v="2015-02"/>
      </sharedItems>
    </cacheField>
    <cacheField name="Montant comptable" numFmtId="44">
      <sharedItems containsSemiMixedTypes="0" containsString="0" containsNumber="1" containsInteger="1" minValue="-35000" maxValue="25000"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d v="2015-01-01T00:00:00"/>
    <s v="Impôt sur le revenu"/>
    <x v="0"/>
    <x v="0"/>
    <x v="0"/>
    <s v="Virement"/>
    <m/>
    <n v="700"/>
    <s v="Trésor public"/>
    <d v="2015-01-20T00:00:00"/>
    <m/>
    <x v="0"/>
    <n v="-700"/>
    <x v="0"/>
  </r>
  <r>
    <x v="0"/>
    <d v="2015-03-01T00:00:00"/>
    <s v="Achat cabriolet"/>
    <x v="1"/>
    <x v="0"/>
    <x v="0"/>
    <s v="Chèque"/>
    <m/>
    <n v="35000"/>
    <s v="Mercedes Occasions"/>
    <d v="2015-03-20T00:00:00"/>
    <m/>
    <x v="1"/>
    <n v="-35000"/>
    <x v="1"/>
  </r>
  <r>
    <x v="0"/>
    <d v="2015-04-01T00:00:00"/>
    <s v="Courses"/>
    <x v="2"/>
    <x v="0"/>
    <x v="0"/>
    <s v="Carte"/>
    <m/>
    <n v="1501"/>
    <s v="Croisement Market"/>
    <d v="2015-01-04T00:00:00"/>
    <m/>
    <x v="2"/>
    <n v="-1501"/>
    <x v="2"/>
  </r>
  <r>
    <x v="0"/>
    <s v="18/01/2015"/>
    <s v="Courses"/>
    <x v="2"/>
    <x v="0"/>
    <x v="0"/>
    <s v="Carte"/>
    <m/>
    <n v="1722"/>
    <s v="Croisement Market"/>
    <d v="2015-01-18T00:00:00"/>
    <m/>
    <x v="0"/>
    <n v="-1722"/>
    <x v="2"/>
  </r>
  <r>
    <x v="0"/>
    <s v="22/01/2015"/>
    <s v="Acompte traiteur"/>
    <x v="3"/>
    <x v="1"/>
    <x v="0"/>
    <s v="Carte"/>
    <m/>
    <n v="2352"/>
    <s v="Amédée Paon"/>
    <d v="2015-01-22T00:00:00"/>
    <m/>
    <x v="0"/>
    <n v="-2352"/>
    <x v="2"/>
  </r>
  <r>
    <x v="0"/>
    <s v="23/01/2015"/>
    <s v="Participation beaux-parents"/>
    <x v="3"/>
    <x v="1"/>
    <x v="1"/>
    <s v="Chèque"/>
    <m/>
    <n v="10000"/>
    <s v="Belle-maman"/>
    <d v="2015-01-23T00:00:00"/>
    <m/>
    <x v="0"/>
    <n v="10000"/>
    <x v="2"/>
  </r>
  <r>
    <x v="0"/>
    <s v="25/01/2015"/>
    <s v="Paie Georges janvier"/>
    <x v="4"/>
    <x v="0"/>
    <x v="1"/>
    <s v="Virement"/>
    <m/>
    <n v="3500"/>
    <s v="Mon patron"/>
    <d v="2015-01-25T00:00:00"/>
    <m/>
    <x v="0"/>
    <n v="3500"/>
    <x v="0"/>
  </r>
  <r>
    <x v="0"/>
    <s v="25/01/2015"/>
    <s v="Paie Sylvie janvier"/>
    <x v="4"/>
    <x v="0"/>
    <x v="1"/>
    <s v="Virement"/>
    <m/>
    <n v="3500"/>
    <s v="Son patron"/>
    <d v="2015-01-25T00:00:00"/>
    <m/>
    <x v="0"/>
    <n v="3500"/>
    <x v="0"/>
  </r>
  <r>
    <x v="0"/>
    <s v="31/01/2015"/>
    <s v="Impôt sur le revenu"/>
    <x v="5"/>
    <x v="0"/>
    <x v="0"/>
    <s v="Virement"/>
    <m/>
    <n v="701"/>
    <s v="Trésor public"/>
    <d v="2015-01-31T00:00:00"/>
    <m/>
    <x v="0"/>
    <n v="-701"/>
    <x v="2"/>
  </r>
  <r>
    <x v="0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x v="2"/>
  </r>
  <r>
    <x v="0"/>
    <d v="2015-02-03T00:00:00"/>
    <s v="Courses"/>
    <x v="2"/>
    <x v="0"/>
    <x v="0"/>
    <s v="Carte"/>
    <m/>
    <n v="1432"/>
    <s v="Croisement Market"/>
    <d v="2015-02-03T00:00:00"/>
    <m/>
    <x v="3"/>
    <n v="-1432"/>
    <x v="2"/>
  </r>
  <r>
    <x v="0"/>
    <d v="2015-02-10T00:00:00"/>
    <s v="Courses"/>
    <x v="2"/>
    <x v="0"/>
    <x v="0"/>
    <s v="Carte"/>
    <m/>
    <n v="1356"/>
    <s v="Croisement Market"/>
    <d v="2015-02-10T00:00:00"/>
    <m/>
    <x v="3"/>
    <n v="-1356"/>
    <x v="2"/>
  </r>
  <r>
    <x v="0"/>
    <s v="17/02/2015"/>
    <s v="Courses"/>
    <x v="2"/>
    <x v="0"/>
    <x v="0"/>
    <s v="Carte"/>
    <m/>
    <n v="1670"/>
    <s v="Croisement Market"/>
    <d v="2015-02-17T00:00:00"/>
    <m/>
    <x v="3"/>
    <n v="-1670"/>
    <x v="2"/>
  </r>
  <r>
    <x v="0"/>
    <s v="24/02/2015"/>
    <s v="Paie Sylvie février"/>
    <x v="4"/>
    <x v="0"/>
    <x v="1"/>
    <s v="Virement"/>
    <m/>
    <n v="3722"/>
    <s v="Son patron"/>
    <d v="2015-02-24T00:00:00"/>
    <m/>
    <x v="3"/>
    <n v="3722"/>
    <x v="0"/>
  </r>
  <r>
    <x v="0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x v="2"/>
  </r>
  <r>
    <x v="0"/>
    <d v="2015-03-05T00:00:00"/>
    <s v="Courses"/>
    <x v="2"/>
    <x v="0"/>
    <x v="0"/>
    <s v="Carte"/>
    <m/>
    <n v="1640"/>
    <s v="Croisement Market"/>
    <d v="2015-03-05T00:00:00"/>
    <m/>
    <x v="1"/>
    <n v="-1640"/>
    <x v="2"/>
  </r>
  <r>
    <x v="0"/>
    <d v="2015-03-12T00:00:00"/>
    <s v="Courses"/>
    <x v="2"/>
    <x v="0"/>
    <x v="0"/>
    <s v="Carte"/>
    <m/>
    <n v="1821"/>
    <s v="Croisement Market"/>
    <d v="2015-03-12T00:00:00"/>
    <m/>
    <x v="1"/>
    <n v="-1821"/>
    <x v="2"/>
  </r>
  <r>
    <x v="0"/>
    <s v="19/03/2015"/>
    <s v="Courses"/>
    <x v="2"/>
    <x v="0"/>
    <x v="0"/>
    <s v="Carte"/>
    <m/>
    <n v="1320"/>
    <s v="Croisement Market"/>
    <m/>
    <m/>
    <x v="1"/>
    <n v="-1320"/>
    <x v="2"/>
  </r>
  <r>
    <x v="0"/>
    <s v="26/03/2015"/>
    <s v="Paie Sylvie mars"/>
    <x v="4"/>
    <x v="0"/>
    <x v="1"/>
    <s v="Virement"/>
    <m/>
    <n v="3501"/>
    <s v="Son patron"/>
    <m/>
    <m/>
    <x v="1"/>
    <n v="3501"/>
    <x v="0"/>
  </r>
  <r>
    <x v="0"/>
    <s v="20/02/2015"/>
    <s v="Remboursement prêt véhicule"/>
    <x v="1"/>
    <x v="0"/>
    <x v="0"/>
    <s v="Prélèvement"/>
    <m/>
    <n v="200"/>
    <s v="Banque"/>
    <d v="2015-02-20T00:00:00"/>
    <m/>
    <x v="3"/>
    <n v="-200"/>
    <x v="1"/>
  </r>
  <r>
    <x v="0"/>
    <s v="20/03/2015"/>
    <s v="Remboursement prêt véhicule"/>
    <x v="1"/>
    <x v="0"/>
    <x v="0"/>
    <s v="Prélèvement"/>
    <m/>
    <n v="200"/>
    <s v="Banque"/>
    <d v="2015-03-20T00:00:00"/>
    <m/>
    <x v="1"/>
    <n v="-200"/>
    <x v="1"/>
  </r>
  <r>
    <x v="0"/>
    <s v="22/01/2015"/>
    <s v="Robe de mariée"/>
    <x v="3"/>
    <x v="1"/>
    <x v="0"/>
    <s v="Carte"/>
    <m/>
    <n v="310"/>
    <s v="Fairfuck"/>
    <d v="2015-01-22T00:00:00"/>
    <m/>
    <x v="0"/>
    <n v="-310"/>
    <x v="2"/>
  </r>
  <r>
    <x v="0"/>
    <s v="25/02/2015"/>
    <s v="Emprunt achat cabriolet"/>
    <x v="1"/>
    <x v="0"/>
    <x v="1"/>
    <s v="Autre"/>
    <m/>
    <n v="25000"/>
    <s v="Banque"/>
    <d v="2015-02-25T00:00:00"/>
    <m/>
    <x v="3"/>
    <n v="25000"/>
    <x v="1"/>
  </r>
  <r>
    <x v="0"/>
    <s v="26/03/2015"/>
    <s v="Paie Georges mars"/>
    <x v="4"/>
    <x v="0"/>
    <x v="1"/>
    <s v="Virement"/>
    <m/>
    <n v="3489"/>
    <s v="Mon patron"/>
    <m/>
    <m/>
    <x v="1"/>
    <n v="3489"/>
    <x v="0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s v="Compte chèques"/>
    <d v="2015-01-01T00:00:00"/>
    <s v="Impôt sur le revenu"/>
    <x v="0"/>
    <x v="0"/>
    <x v="0"/>
    <s v="Virement"/>
    <m/>
    <n v="700"/>
    <s v="Trésor public"/>
    <d v="2015-01-20T00:00:00"/>
    <m/>
    <x v="0"/>
    <n v="-700"/>
    <s v="Revenus"/>
  </r>
  <r>
    <s v="Compte chèques"/>
    <d v="2015-03-01T00:00:00"/>
    <s v="Achat cabriolet"/>
    <x v="1"/>
    <x v="0"/>
    <x v="0"/>
    <s v="Chèque"/>
    <m/>
    <n v="35000"/>
    <s v="Mercedes Occasions"/>
    <d v="2015-03-20T00:00:00"/>
    <m/>
    <x v="1"/>
    <n v="-35000"/>
    <s v="Véhicule"/>
  </r>
  <r>
    <s v="Compte chèques"/>
    <d v="2015-04-01T00:00:00"/>
    <s v="Courses"/>
    <x v="2"/>
    <x v="0"/>
    <x v="0"/>
    <s v="Carte"/>
    <m/>
    <n v="1501"/>
    <s v="Croisement Market"/>
    <d v="2015-01-04T00:00:00"/>
    <m/>
    <x v="2"/>
    <n v="-1501"/>
    <s v="Dépenses courantes"/>
  </r>
  <r>
    <s v="Compte chèques"/>
    <s v="18/01/2015"/>
    <s v="Courses"/>
    <x v="2"/>
    <x v="0"/>
    <x v="0"/>
    <s v="Carte"/>
    <m/>
    <n v="1722"/>
    <s v="Croisement Market"/>
    <d v="2015-01-18T00:00:00"/>
    <m/>
    <x v="0"/>
    <n v="-1722"/>
    <s v="Dépenses courantes"/>
  </r>
  <r>
    <s v="Compte chèques"/>
    <s v="22/01/2015"/>
    <s v="Acompte traiteur"/>
    <x v="3"/>
    <x v="1"/>
    <x v="0"/>
    <s v="Carte"/>
    <m/>
    <n v="2352"/>
    <s v="Amédée Paon"/>
    <d v="2015-01-22T00:00:00"/>
    <m/>
    <x v="0"/>
    <n v="-2352"/>
    <s v="Dépenses courantes"/>
  </r>
  <r>
    <s v="Compte chèques"/>
    <s v="23/01/2015"/>
    <s v="Participation beaux-parents"/>
    <x v="3"/>
    <x v="1"/>
    <x v="1"/>
    <s v="Chèque"/>
    <m/>
    <n v="10000"/>
    <s v="Belle-maman"/>
    <d v="2015-01-23T00:00:00"/>
    <m/>
    <x v="0"/>
    <n v="10000"/>
    <s v="Dépenses courantes"/>
  </r>
  <r>
    <s v="Compte chèques"/>
    <s v="25/01/2015"/>
    <s v="Paie Georges janvier"/>
    <x v="4"/>
    <x v="0"/>
    <x v="1"/>
    <s v="Virement"/>
    <m/>
    <n v="3500"/>
    <s v="Mon patron"/>
    <d v="2015-01-25T00:00:00"/>
    <m/>
    <x v="0"/>
    <n v="3500"/>
    <s v="Revenus"/>
  </r>
  <r>
    <s v="Compte chèques"/>
    <s v="25/01/2015"/>
    <s v="Paie Sylvie janvier"/>
    <x v="4"/>
    <x v="0"/>
    <x v="1"/>
    <s v="Virement"/>
    <m/>
    <n v="3500"/>
    <s v="Son patron"/>
    <d v="2015-01-25T00:00:00"/>
    <m/>
    <x v="0"/>
    <n v="3500"/>
    <s v="Revenus"/>
  </r>
  <r>
    <s v="Compte chèques"/>
    <s v="31/01/2015"/>
    <s v="Impôt sur le revenu"/>
    <x v="5"/>
    <x v="0"/>
    <x v="0"/>
    <s v="Virement"/>
    <m/>
    <n v="701"/>
    <s v="Trésor public"/>
    <d v="2015-01-31T00:00:00"/>
    <m/>
    <x v="0"/>
    <n v="-701"/>
    <s v="Dépenses courantes"/>
  </r>
  <r>
    <s v="Compte chèques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s v="Dépenses courantes"/>
  </r>
  <r>
    <s v="Compte chèques"/>
    <d v="2015-02-03T00:00:00"/>
    <s v="Courses"/>
    <x v="2"/>
    <x v="0"/>
    <x v="0"/>
    <s v="Carte"/>
    <m/>
    <n v="1432"/>
    <s v="Croisement Market"/>
    <d v="2015-02-03T00:00:00"/>
    <m/>
    <x v="3"/>
    <n v="-1432"/>
    <s v="Dépenses courantes"/>
  </r>
  <r>
    <s v="Compte chèques"/>
    <d v="2015-02-10T00:00:00"/>
    <s v="Courses"/>
    <x v="2"/>
    <x v="0"/>
    <x v="0"/>
    <s v="Carte"/>
    <m/>
    <n v="1356"/>
    <s v="Croisement Market"/>
    <d v="2015-02-10T00:00:00"/>
    <m/>
    <x v="3"/>
    <n v="-1356"/>
    <s v="Dépenses courantes"/>
  </r>
  <r>
    <s v="Compte chèques"/>
    <s v="17/02/2015"/>
    <s v="Courses"/>
    <x v="2"/>
    <x v="0"/>
    <x v="0"/>
    <s v="Carte"/>
    <m/>
    <n v="1670"/>
    <s v="Croisement Market"/>
    <d v="2015-02-17T00:00:00"/>
    <m/>
    <x v="3"/>
    <n v="-1670"/>
    <s v="Dépenses courantes"/>
  </r>
  <r>
    <s v="Compte chèques"/>
    <s v="24/02/2015"/>
    <s v="Paie Sylvie février"/>
    <x v="4"/>
    <x v="0"/>
    <x v="1"/>
    <s v="Virement"/>
    <m/>
    <n v="3722"/>
    <s v="Son patron"/>
    <d v="2015-02-24T00:00:00"/>
    <m/>
    <x v="3"/>
    <n v="3722"/>
    <s v="Revenus"/>
  </r>
  <r>
    <s v="Compte chèques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s v="Dépenses courantes"/>
  </r>
  <r>
    <s v="Compte chèques"/>
    <d v="2015-03-05T00:00:00"/>
    <s v="Courses"/>
    <x v="2"/>
    <x v="0"/>
    <x v="0"/>
    <s v="Carte"/>
    <m/>
    <n v="1640"/>
    <s v="Croisement Market"/>
    <d v="2015-03-05T00:00:00"/>
    <m/>
    <x v="1"/>
    <n v="-1640"/>
    <s v="Dépenses courantes"/>
  </r>
  <r>
    <s v="Compte chèques"/>
    <d v="2015-03-12T00:00:00"/>
    <s v="Courses"/>
    <x v="2"/>
    <x v="0"/>
    <x v="0"/>
    <s v="Carte"/>
    <m/>
    <n v="1821"/>
    <s v="Croisement Market"/>
    <d v="2015-03-12T00:00:00"/>
    <m/>
    <x v="1"/>
    <n v="-1821"/>
    <s v="Dépenses courantes"/>
  </r>
  <r>
    <s v="Compte chèques"/>
    <s v="19/03/2015"/>
    <s v="Courses"/>
    <x v="2"/>
    <x v="0"/>
    <x v="0"/>
    <s v="Carte"/>
    <m/>
    <n v="1320"/>
    <s v="Croisement Market"/>
    <m/>
    <m/>
    <x v="1"/>
    <n v="-1320"/>
    <s v="Dépenses courantes"/>
  </r>
  <r>
    <s v="Compte chèques"/>
    <s v="26/03/2015"/>
    <s v="Paie Sylvie mars"/>
    <x v="4"/>
    <x v="0"/>
    <x v="1"/>
    <s v="Virement"/>
    <m/>
    <n v="3501"/>
    <s v="Son patron"/>
    <m/>
    <m/>
    <x v="1"/>
    <n v="3501"/>
    <s v="Revenus"/>
  </r>
  <r>
    <s v="Compte chèques"/>
    <s v="20/02/2015"/>
    <s v="Remboursement prêt véhicule"/>
    <x v="1"/>
    <x v="0"/>
    <x v="0"/>
    <s v="Prélèvement"/>
    <m/>
    <n v="200"/>
    <s v="Banque"/>
    <d v="2015-02-20T00:00:00"/>
    <m/>
    <x v="3"/>
    <n v="-200"/>
    <s v="Véhicule"/>
  </r>
  <r>
    <s v="Compte chèques"/>
    <s v="20/03/2015"/>
    <s v="Remboursement prêt véhicule"/>
    <x v="1"/>
    <x v="0"/>
    <x v="0"/>
    <s v="Prélèvement"/>
    <m/>
    <n v="200"/>
    <s v="Banque"/>
    <d v="2015-03-20T00:00:00"/>
    <m/>
    <x v="1"/>
    <n v="-200"/>
    <s v="Véhicule"/>
  </r>
  <r>
    <s v="Compte chèques"/>
    <s v="22/01/2015"/>
    <s v="Robe de mariée"/>
    <x v="3"/>
    <x v="1"/>
    <x v="0"/>
    <s v="Carte"/>
    <m/>
    <n v="310"/>
    <s v="Fairfuck"/>
    <d v="2015-01-22T00:00:00"/>
    <m/>
    <x v="0"/>
    <n v="-310"/>
    <s v="Dépenses courantes"/>
  </r>
  <r>
    <s v="Compte chèques"/>
    <s v="25/02/2015"/>
    <s v="Emprunt achat cabriolet"/>
    <x v="1"/>
    <x v="0"/>
    <x v="1"/>
    <s v="Autre"/>
    <m/>
    <n v="25000"/>
    <s v="Banque"/>
    <d v="2015-02-25T00:00:00"/>
    <m/>
    <x v="3"/>
    <n v="25000"/>
    <s v="Véhicule"/>
  </r>
  <r>
    <s v="Compte chèques"/>
    <s v="26/03/2015"/>
    <s v="Paie Georges mars"/>
    <x v="4"/>
    <x v="0"/>
    <x v="1"/>
    <s v="Virement"/>
    <m/>
    <n v="3489"/>
    <s v="Mon patron"/>
    <m/>
    <m/>
    <x v="1"/>
    <n v="3489"/>
    <s v="Revenu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3:H9" firstHeaderRow="1" firstDataRow="2" firstDataCol="1" rowPageCount="1" colPageCount="1"/>
  <pivotFields count="15">
    <pivotField showAll="0"/>
    <pivotField showAll="0"/>
    <pivotField showAll="0"/>
    <pivotField axis="axisCol" showAll="0">
      <items count="7">
        <item x="1"/>
        <item x="2"/>
        <item x="3"/>
        <item x="5"/>
        <item x="0"/>
        <item x="4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showAll="0"/>
    <pivotField showAll="0"/>
    <pivotField numFmtId="7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44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10">
    <chartFormat chart="0" format="0" series="1">
      <pivotArea type="data" outline="0" fieldPosition="0">
        <references count="1"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2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D9" firstHeaderRow="1" firstDataRow="2" firstDataCol="1" rowPageCount="1" colPageCount="1"/>
  <pivotFields count="15"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numFmtId="7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44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chartFormat="2">
  <location ref="A6:F17" firstHeaderRow="1" firstDataRow="2" firstDataCol="2" rowPageCount="2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axis="axisRow" compact="0" outline="0" showAll="0">
      <items count="8">
        <item x="1"/>
        <item x="2"/>
        <item x="5"/>
        <item x="0"/>
        <item x="4"/>
        <item x="6"/>
        <item x="3"/>
        <item t="default"/>
      </items>
    </pivotField>
    <pivotField compact="0" outline="0" showAll="0" defaultSubtotal="0"/>
    <pivotField axis="axisPage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6">
        <item x="0"/>
        <item x="3"/>
        <item x="1"/>
        <item h="1" x="4"/>
        <item h="1" x="2"/>
        <item t="default"/>
      </items>
    </pivotField>
    <pivotField dataField="1" compact="0" outline="0" showAll="0"/>
    <pivotField axis="axisRow" compact="0" outline="0" showAll="0">
      <items count="5">
        <item x="0"/>
        <item x="3"/>
        <item x="1"/>
        <item x="2"/>
        <item t="default"/>
      </items>
    </pivotField>
  </pivotFields>
  <rowFields count="2">
    <field x="14"/>
    <field x="3"/>
  </rowFields>
  <rowItems count="10">
    <i>
      <x/>
      <x v="3"/>
    </i>
    <i r="1">
      <x v="4"/>
    </i>
    <i t="default">
      <x/>
    </i>
    <i>
      <x v="2"/>
      <x/>
    </i>
    <i t="default">
      <x v="2"/>
    </i>
    <i>
      <x v="3"/>
      <x v="1"/>
    </i>
    <i r="1">
      <x v="2"/>
    </i>
    <i r="1">
      <x v="6"/>
    </i>
    <i t="default">
      <x v="3"/>
    </i>
    <i t="grand">
      <x/>
    </i>
  </rowItems>
  <colFields count="1">
    <field x="12"/>
  </colFields>
  <colItems count="4">
    <i>
      <x/>
    </i>
    <i>
      <x v="1"/>
    </i>
    <i>
      <x v="2"/>
    </i>
    <i t="grand">
      <x/>
    </i>
  </colItems>
  <pageFields count="2">
    <pageField fld="0" hier="-1"/>
    <pageField fld="5" hier="-1"/>
  </pageFields>
  <dataFields count="1">
    <dataField name="Montants" fld="13" baseField="0" baseItem="0" numFmtId="165"/>
  </dataFields>
  <formats count="2">
    <format dxfId="30">
      <pivotArea dataOnly="0" labelOnly="1" outline="0" fieldPosition="0">
        <references count="1">
          <reference field="12" count="0"/>
        </references>
      </pivotArea>
    </format>
    <format dxfId="29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44:D48" firstHeaderRow="1" firstDataRow="2" firstDataCol="1" rowPageCount="1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h="1" x="2"/>
        <item x="0"/>
      </items>
    </pivotField>
    <pivotField axis="axisCol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4"/>
  </rowFields>
  <rowItems count="3">
    <i>
      <x/>
    </i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Montants" fld="13" baseField="0" baseItem="0" numFmtId="165"/>
  </dataFields>
  <formats count="1">
    <format dxfId="31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outlinePr showOutlineSymbols="0"/>
  </sheetPr>
  <dimension ref="B1:C12"/>
  <sheetViews>
    <sheetView showZeros="0" showOutlineSymbols="0" zoomScaleNormal="100" workbookViewId="0">
      <pane ySplit="3" topLeftCell="A4" activePane="bottomLeft" state="frozen"/>
      <selection pane="bottomLeft" activeCell="C2" sqref="C2"/>
    </sheetView>
  </sheetViews>
  <sheetFormatPr baseColWidth="10" defaultRowHeight="12.75" x14ac:dyDescent="0.2"/>
  <cols>
    <col min="1" max="1" width="8.28515625" style="33" customWidth="1"/>
    <col min="2" max="2" width="104.5703125" style="36" customWidth="1"/>
    <col min="3" max="3" width="71" style="33" customWidth="1"/>
    <col min="4" max="16384" width="11.42578125" style="33"/>
  </cols>
  <sheetData>
    <row r="1" spans="2:3" ht="72.75" customHeight="1" x14ac:dyDescent="0.5">
      <c r="B1" s="47" t="str">
        <f>Titre_Classeur</f>
        <v>Comptabilité familiale</v>
      </c>
      <c r="C1" s="32"/>
    </row>
    <row r="2" spans="2:3" ht="409.5" customHeight="1" x14ac:dyDescent="0.2">
      <c r="B2" s="34"/>
    </row>
    <row r="3" spans="2:3" ht="150" customHeight="1" x14ac:dyDescent="0.45">
      <c r="B3" s="33"/>
      <c r="C3" s="35"/>
    </row>
    <row r="4" spans="2:3" ht="21.75" customHeight="1" x14ac:dyDescent="0.2"/>
    <row r="5" spans="2:3" s="38" customFormat="1" ht="21.75" customHeight="1" x14ac:dyDescent="0.25">
      <c r="B5" s="37"/>
    </row>
    <row r="6" spans="2:3" s="38" customFormat="1" ht="21.75" customHeight="1" x14ac:dyDescent="0.25">
      <c r="B6" s="37"/>
    </row>
    <row r="7" spans="2:3" s="38" customFormat="1" ht="21.75" customHeight="1" x14ac:dyDescent="0.25">
      <c r="B7" s="37"/>
    </row>
    <row r="8" spans="2:3" s="38" customFormat="1" ht="21.75" customHeight="1" x14ac:dyDescent="0.25">
      <c r="B8" s="37"/>
      <c r="C8" s="39"/>
    </row>
    <row r="9" spans="2:3" s="38" customFormat="1" ht="21.75" customHeight="1" x14ac:dyDescent="0.25">
      <c r="B9" s="37"/>
      <c r="C9" s="39"/>
    </row>
    <row r="10" spans="2:3" ht="21.75" customHeight="1" x14ac:dyDescent="0.2">
      <c r="B10" s="37"/>
    </row>
    <row r="11" spans="2:3" ht="21.75" customHeight="1" x14ac:dyDescent="0.2">
      <c r="B11" s="37"/>
    </row>
    <row r="12" spans="2:3" ht="21.75" customHeight="1" x14ac:dyDescent="0.2"/>
  </sheetData>
  <sheetProtection sheet="1" objects="1" scenarios="1"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5" sqref="A5"/>
    </sheetView>
  </sheetViews>
  <sheetFormatPr baseColWidth="10" defaultRowHeight="15" x14ac:dyDescent="0.25"/>
  <cols>
    <col min="1" max="1" width="19" style="91" customWidth="1"/>
    <col min="2" max="2" width="15.5703125" style="92" customWidth="1"/>
    <col min="3" max="3" width="30.5703125" style="93" bestFit="1" customWidth="1"/>
    <col min="4" max="4" width="22.42578125" style="93" customWidth="1"/>
    <col min="5" max="5" width="23.140625" style="94" customWidth="1"/>
    <col min="6" max="6" width="12.42578125" style="91" customWidth="1"/>
    <col min="7" max="7" width="16" style="91" customWidth="1"/>
    <col min="8" max="8" width="21.7109375" style="93" customWidth="1"/>
    <col min="9" max="9" width="15.85546875" style="90" customWidth="1"/>
    <col min="10" max="10" width="24.28515625" style="91" customWidth="1"/>
    <col min="11" max="11" width="15.5703125" style="92" customWidth="1"/>
    <col min="12" max="12" width="15.42578125" style="91" bestFit="1" customWidth="1"/>
    <col min="13" max="13" width="10.28515625" style="89" hidden="1" customWidth="1"/>
    <col min="14" max="14" width="12.7109375" style="90" hidden="1" customWidth="1"/>
    <col min="15" max="15" width="20.140625" style="91" hidden="1" customWidth="1"/>
    <col min="16" max="23" width="70.42578125" style="84" customWidth="1"/>
    <col min="24" max="16384" width="11.42578125" style="91"/>
  </cols>
  <sheetData>
    <row r="1" spans="1:23" s="57" customFormat="1" ht="31.5" customHeight="1" x14ac:dyDescent="0.25">
      <c r="A1" s="51" t="str">
        <f>Titre_Classeur&amp;" - Ecritures"</f>
        <v>Comptabilité familiale - Ecritures</v>
      </c>
      <c r="B1" s="52"/>
      <c r="C1" s="53"/>
      <c r="D1" s="53"/>
      <c r="E1" s="53"/>
      <c r="F1" s="54"/>
      <c r="G1" s="54" t="str">
        <f>SUBTOTAL(2,I4:I6)&amp;" écritures"</f>
        <v>1 écritures</v>
      </c>
      <c r="H1" s="53"/>
      <c r="I1" s="53">
        <f>SUBTOTAL(9,N4:N6)</f>
        <v>-13.6</v>
      </c>
      <c r="J1" s="53"/>
      <c r="K1" s="55"/>
      <c r="L1" s="53"/>
      <c r="M1" s="53"/>
      <c r="N1" s="53">
        <f>SUBTOTAL(9,N4:N6)</f>
        <v>-13.6</v>
      </c>
      <c r="O1" s="53"/>
      <c r="P1" s="56"/>
      <c r="Q1" s="56"/>
      <c r="R1" s="56"/>
      <c r="S1" s="56"/>
      <c r="T1" s="56"/>
      <c r="U1" s="56"/>
      <c r="V1" s="56"/>
      <c r="W1" s="56"/>
    </row>
    <row r="2" spans="1:23" s="64" customFormat="1" ht="39" customHeight="1" x14ac:dyDescent="0.4">
      <c r="A2" s="58"/>
      <c r="B2" s="59"/>
      <c r="C2" s="60"/>
      <c r="D2" s="60"/>
      <c r="E2" s="60"/>
      <c r="F2" s="61"/>
      <c r="G2" s="61"/>
      <c r="H2" s="60"/>
      <c r="I2" s="53"/>
      <c r="J2" s="53"/>
      <c r="K2" s="55"/>
      <c r="L2" s="53"/>
      <c r="M2" s="55"/>
      <c r="N2" s="62"/>
      <c r="O2" s="53"/>
      <c r="P2" s="63"/>
      <c r="Q2" s="63"/>
      <c r="R2" s="63"/>
      <c r="S2" s="63"/>
      <c r="T2" s="63"/>
      <c r="U2" s="63"/>
      <c r="V2" s="63"/>
      <c r="W2" s="63"/>
    </row>
    <row r="3" spans="1:23" s="64" customFormat="1" ht="9" customHeight="1" x14ac:dyDescent="0.25">
      <c r="A3" s="61"/>
      <c r="B3" s="65"/>
      <c r="C3" s="66"/>
      <c r="D3" s="66"/>
      <c r="E3" s="60"/>
      <c r="F3" s="61"/>
      <c r="G3" s="61"/>
      <c r="H3" s="66"/>
      <c r="I3" s="60"/>
      <c r="J3" s="60"/>
      <c r="K3" s="67"/>
      <c r="L3" s="60"/>
      <c r="M3" s="67"/>
      <c r="N3" s="68"/>
      <c r="O3" s="60"/>
      <c r="P3" s="63"/>
      <c r="Q3" s="63"/>
      <c r="R3" s="63"/>
      <c r="S3" s="63"/>
      <c r="T3" s="63"/>
      <c r="U3" s="63"/>
      <c r="V3" s="63"/>
      <c r="W3" s="63"/>
    </row>
    <row r="4" spans="1:23" s="75" customFormat="1" ht="38.25" customHeight="1" x14ac:dyDescent="0.25">
      <c r="A4" s="69" t="s">
        <v>51</v>
      </c>
      <c r="B4" s="70" t="s">
        <v>0</v>
      </c>
      <c r="C4" s="71" t="s">
        <v>1</v>
      </c>
      <c r="D4" s="71" t="s">
        <v>2</v>
      </c>
      <c r="E4" s="72" t="s">
        <v>32</v>
      </c>
      <c r="F4" s="69" t="s">
        <v>3</v>
      </c>
      <c r="G4" s="69" t="s">
        <v>4</v>
      </c>
      <c r="H4" s="71" t="s">
        <v>5</v>
      </c>
      <c r="I4" s="71" t="s">
        <v>6</v>
      </c>
      <c r="J4" s="71" t="s">
        <v>8</v>
      </c>
      <c r="K4" s="73" t="s">
        <v>47</v>
      </c>
      <c r="L4" s="71" t="s">
        <v>9</v>
      </c>
      <c r="M4" s="71" t="s">
        <v>10</v>
      </c>
      <c r="N4" s="71" t="s">
        <v>7</v>
      </c>
      <c r="O4" s="71" t="s">
        <v>11</v>
      </c>
      <c r="P4" s="74"/>
      <c r="Q4" s="74"/>
      <c r="R4" s="74"/>
      <c r="S4" s="74"/>
      <c r="T4" s="74"/>
      <c r="U4" s="74"/>
      <c r="V4" s="74"/>
      <c r="W4" s="74"/>
    </row>
    <row r="5" spans="1:23" s="79" customFormat="1" x14ac:dyDescent="0.25">
      <c r="A5" s="76" t="s">
        <v>64</v>
      </c>
      <c r="B5" s="77">
        <v>42552</v>
      </c>
      <c r="C5" s="78" t="s">
        <v>109</v>
      </c>
      <c r="D5" s="78" t="s">
        <v>109</v>
      </c>
      <c r="E5" s="78" t="s">
        <v>109</v>
      </c>
      <c r="F5" s="79" t="s">
        <v>44</v>
      </c>
      <c r="G5" s="79" t="s">
        <v>22</v>
      </c>
      <c r="H5" s="78"/>
      <c r="I5" s="96">
        <v>13.6</v>
      </c>
      <c r="J5" s="79" t="s">
        <v>110</v>
      </c>
      <c r="K5" s="77">
        <v>42376</v>
      </c>
      <c r="L5" s="49"/>
      <c r="M5" s="80" t="str">
        <f>YEAR(B5)&amp;"-"&amp;TEXT(MONTH(B5),"00")</f>
        <v>2016-07</v>
      </c>
      <c r="N5" s="81">
        <f>IF(F5="Dépense",I5*-1,I5)</f>
        <v>-13.6</v>
      </c>
      <c r="O5" s="82" t="str">
        <f>IF(ISTEXT(VLOOKUP(D5,Rubriques,2,FALSE)),VLOOKUP(D5,Rubriques,2,FALSE),"")</f>
        <v>Loisirs</v>
      </c>
      <c r="P5" s="83"/>
      <c r="Q5" s="83"/>
      <c r="R5" s="83"/>
      <c r="S5" s="83"/>
      <c r="T5" s="83"/>
      <c r="U5" s="83"/>
      <c r="V5" s="83"/>
      <c r="W5" s="83"/>
    </row>
    <row r="6" spans="1:23" ht="163.5" customHeight="1" x14ac:dyDescent="0.25">
      <c r="A6" s="84"/>
      <c r="B6" s="85"/>
      <c r="C6" s="86"/>
      <c r="D6" s="86"/>
      <c r="E6" s="87"/>
      <c r="F6" s="84"/>
      <c r="G6" s="84"/>
      <c r="H6" s="86"/>
      <c r="I6" s="88"/>
      <c r="J6" s="84"/>
      <c r="K6" s="85"/>
      <c r="L6" s="84"/>
      <c r="M6" s="95"/>
      <c r="N6" s="88"/>
      <c r="O6" s="84"/>
    </row>
    <row r="7" spans="1:23" ht="163.5" customHeight="1" x14ac:dyDescent="0.25">
      <c r="A7" s="84"/>
      <c r="B7" s="85"/>
      <c r="C7" s="86"/>
      <c r="D7" s="86"/>
      <c r="E7" s="87"/>
      <c r="F7" s="84"/>
      <c r="G7" s="84"/>
      <c r="H7" s="86"/>
      <c r="I7" s="88"/>
      <c r="J7" s="84"/>
      <c r="K7" s="85"/>
      <c r="L7" s="84"/>
      <c r="M7" s="95"/>
      <c r="N7" s="88"/>
      <c r="O7" s="84"/>
    </row>
    <row r="8" spans="1:23" ht="163.5" customHeight="1" x14ac:dyDescent="0.25">
      <c r="A8" s="84"/>
      <c r="B8" s="85"/>
      <c r="C8" s="86"/>
      <c r="D8" s="86"/>
      <c r="E8" s="87"/>
      <c r="F8" s="84"/>
      <c r="G8" s="84"/>
      <c r="H8" s="86"/>
      <c r="I8" s="88"/>
      <c r="J8" s="84"/>
      <c r="K8" s="85"/>
      <c r="L8" s="84"/>
      <c r="M8" s="95"/>
      <c r="N8" s="88"/>
      <c r="O8" s="84"/>
    </row>
    <row r="9" spans="1:23" ht="163.5" customHeight="1" x14ac:dyDescent="0.25">
      <c r="A9" s="84"/>
      <c r="B9" s="85"/>
      <c r="C9" s="86"/>
      <c r="D9" s="86"/>
      <c r="E9" s="87"/>
      <c r="F9" s="84"/>
      <c r="G9" s="84"/>
      <c r="H9" s="86"/>
      <c r="I9" s="88"/>
      <c r="J9" s="84"/>
      <c r="K9" s="85"/>
      <c r="L9" s="84"/>
      <c r="M9" s="95"/>
      <c r="N9" s="88"/>
      <c r="O9" s="84"/>
    </row>
    <row r="10" spans="1:23" ht="163.5" customHeight="1" x14ac:dyDescent="0.25"/>
  </sheetData>
  <sheetProtection sheet="1" objects="1" scenarios="1" sort="0" autoFilter="0" pivotTables="0"/>
  <sortState ref="A5:O26">
    <sortCondition ref="A5"/>
  </sortState>
  <conditionalFormatting sqref="D4:D6">
    <cfRule type="expression" dxfId="28" priority="5">
      <formula>AND(ISERROR(VLOOKUP(D4,Liste_Rubriques,1,FALSE)),LEN(D4)&gt;0,D4&lt;&gt;"Rubrique")</formula>
    </cfRule>
  </conditionalFormatting>
  <conditionalFormatting sqref="E4:E6">
    <cfRule type="expression" dxfId="27" priority="4">
      <formula>AND(ISERROR(VLOOKUP(E4,Liste_Regroupements,1,FALSE)),LEN(E4)&gt;0,E4&lt;&gt;"Regroupement")</formula>
    </cfRule>
  </conditionalFormatting>
  <conditionalFormatting sqref="A4:A6">
    <cfRule type="expression" dxfId="26" priority="3">
      <formula>AND(ISERROR(VLOOKUP(A4,Liste_Comptes,1,FALSE)),LEN(A4)&gt;0,A4&lt;&gt;"Compte")</formula>
    </cfRule>
  </conditionalFormatting>
  <dataValidations count="5">
    <dataValidation type="list" allowBlank="1" showInputMessage="1" showErrorMessage="1" errorTitle="Choisir dans la liste" error="Choisir dans la liste !" sqref="E7:E1048576 D4:D1048576">
      <formula1>Liste_Rubriques</formula1>
    </dataValidation>
    <dataValidation type="list" allowBlank="1" showInputMessage="1" showErrorMessage="1" errorTitle="Choisir dans la liste" sqref="F1:G1 F3:F1048576">
      <formula1>"Dépense,Recette"</formula1>
    </dataValidation>
    <dataValidation type="list" allowBlank="1" showInputMessage="1" showErrorMessage="1" errorTitle="Choisir dans la liste" error="Choisir dans la liste !" sqref="E4:E6">
      <formula1>Liste_Regroupements</formula1>
    </dataValidation>
    <dataValidation type="list" allowBlank="1" showInputMessage="1" showErrorMessage="1" errorTitle="Choisir dans la liste" error="Choisir dans la liste !" sqref="G3:G1048576">
      <formula1>Liste_Modes</formula1>
    </dataValidation>
    <dataValidation type="list" allowBlank="1" showInputMessage="1" showErrorMessage="1" sqref="A4:A6">
      <formula1>Liste_Comptes</formula1>
    </dataValidation>
  </dataValidation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2"/>
  <sheetViews>
    <sheetView workbookViewId="0">
      <pane ySplit="4" topLeftCell="A5" activePane="bottomLeft" state="frozen"/>
      <selection activeCell="C2" sqref="C2"/>
      <selection pane="bottomLeft" activeCell="A5" sqref="A5"/>
    </sheetView>
  </sheetViews>
  <sheetFormatPr baseColWidth="10" defaultRowHeight="15" x14ac:dyDescent="0.25"/>
  <cols>
    <col min="1" max="1" width="65.140625" customWidth="1"/>
    <col min="2" max="2" width="22" style="46" customWidth="1"/>
    <col min="3" max="4" width="16.85546875" style="6" customWidth="1"/>
    <col min="5" max="5" width="23.140625" customWidth="1"/>
    <col min="6" max="6" width="49.5703125" customWidth="1"/>
    <col min="7" max="8" width="42" customWidth="1"/>
  </cols>
  <sheetData>
    <row r="1" spans="1:8" s="11" customFormat="1" ht="31.5" customHeight="1" x14ac:dyDescent="0.25">
      <c r="A1" s="29" t="str">
        <f>Titre_Classeur&amp;" - Rubriques"</f>
        <v>Comptabilité familiale - Rubriques</v>
      </c>
      <c r="B1" s="40"/>
      <c r="C1" s="28">
        <f>SUBTOTAL(9,C4:C40)</f>
        <v>0</v>
      </c>
      <c r="D1" s="28">
        <f>SUBTOTAL(9,D4:D40)</f>
        <v>-13.6</v>
      </c>
      <c r="E1" s="28">
        <f>SUBTOTAL(9,E4:E40)</f>
        <v>-13.6</v>
      </c>
      <c r="F1" s="30"/>
      <c r="G1" s="31"/>
      <c r="H1" s="31"/>
    </row>
    <row r="2" spans="1:8" s="1" customFormat="1" ht="39" customHeight="1" x14ac:dyDescent="0.4">
      <c r="A2" s="19"/>
      <c r="B2" s="41"/>
      <c r="C2" s="20"/>
      <c r="D2" s="20"/>
      <c r="E2" s="20"/>
      <c r="F2" s="20"/>
      <c r="G2" s="18"/>
      <c r="H2" s="18"/>
    </row>
    <row r="3" spans="1:8" s="1" customFormat="1" ht="9" customHeight="1" x14ac:dyDescent="0.25">
      <c r="A3" s="20"/>
      <c r="B3" s="42"/>
      <c r="C3" s="21"/>
      <c r="D3" s="21"/>
      <c r="E3" s="20"/>
      <c r="F3" s="20"/>
      <c r="G3" s="18"/>
      <c r="H3" s="18"/>
    </row>
    <row r="4" spans="1:8" s="4" customFormat="1" ht="38.25" customHeight="1" x14ac:dyDescent="0.25">
      <c r="A4" s="25" t="s">
        <v>2</v>
      </c>
      <c r="B4" s="43" t="s">
        <v>11</v>
      </c>
      <c r="C4" s="27" t="s">
        <v>52</v>
      </c>
      <c r="D4" s="27" t="s">
        <v>53</v>
      </c>
      <c r="E4" s="25" t="s">
        <v>54</v>
      </c>
      <c r="F4" s="25" t="s">
        <v>9</v>
      </c>
      <c r="G4" s="17"/>
      <c r="H4" s="17"/>
    </row>
    <row r="5" spans="1:8" s="2" customFormat="1" x14ac:dyDescent="0.25">
      <c r="A5" t="s">
        <v>92</v>
      </c>
      <c r="B5" s="44" t="s">
        <v>15</v>
      </c>
      <c r="C5" s="50">
        <f>SUMIFS(Ecritures!N:N,Ecritures!D:D,A:A,Ecritures!F:F,"Recette")</f>
        <v>0</v>
      </c>
      <c r="D5" s="50">
        <f>SUMIFS(Ecritures!N:N,Ecritures!D:D,A:A,Ecritures!F:F,"Dépense")</f>
        <v>0</v>
      </c>
      <c r="E5" s="50">
        <f>C5+D5</f>
        <v>0</v>
      </c>
      <c r="F5" s="13"/>
      <c r="G5" s="22"/>
      <c r="H5" s="22"/>
    </row>
    <row r="6" spans="1:8" s="2" customFormat="1" x14ac:dyDescent="0.25">
      <c r="A6" t="s">
        <v>12</v>
      </c>
      <c r="B6" s="44" t="s">
        <v>41</v>
      </c>
      <c r="C6" s="50">
        <f>SUMIFS(Ecritures!N:N,Ecritures!D:D,A:A,Ecritures!F:F,"Recette")</f>
        <v>0</v>
      </c>
      <c r="D6" s="50">
        <f>SUMIFS(Ecritures!N:N,Ecritures!D:D,A:A,Ecritures!F:F,"Dépense")</f>
        <v>0</v>
      </c>
      <c r="E6" s="50">
        <f>C6+D6</f>
        <v>0</v>
      </c>
      <c r="F6" s="13"/>
      <c r="G6" s="22"/>
      <c r="H6" s="22"/>
    </row>
    <row r="7" spans="1:8" s="2" customFormat="1" x14ac:dyDescent="0.25">
      <c r="A7" t="s">
        <v>107</v>
      </c>
      <c r="B7" s="44" t="s">
        <v>68</v>
      </c>
      <c r="C7" s="50">
        <f>SUMIFS(Ecritures!N:N,Ecritures!D:D,A:A,Ecritures!F:F,"Recette")</f>
        <v>0</v>
      </c>
      <c r="D7" s="50">
        <f>SUMIFS(Ecritures!N:N,Ecritures!D:D,A:A,Ecritures!F:F,"Dépense")</f>
        <v>0</v>
      </c>
      <c r="E7" s="50">
        <f>C7+D7</f>
        <v>0</v>
      </c>
      <c r="F7" s="13"/>
      <c r="G7" s="22"/>
      <c r="H7" s="22"/>
    </row>
    <row r="8" spans="1:8" s="2" customFormat="1" x14ac:dyDescent="0.25">
      <c r="A8" t="s">
        <v>75</v>
      </c>
      <c r="B8" s="44" t="s">
        <v>72</v>
      </c>
      <c r="C8" s="50">
        <f>SUMIFS(Ecritures!N:N,Ecritures!D:D,A:A,Ecritures!F:F,"Recette")</f>
        <v>0</v>
      </c>
      <c r="D8" s="50">
        <f>SUMIFS(Ecritures!N:N,Ecritures!D:D,A:A,Ecritures!F:F,"Dépense")</f>
        <v>0</v>
      </c>
      <c r="E8" s="50">
        <f>C8+D8</f>
        <v>0</v>
      </c>
      <c r="F8" s="13"/>
      <c r="G8" s="22"/>
      <c r="H8" s="22"/>
    </row>
    <row r="9" spans="1:8" s="2" customFormat="1" x14ac:dyDescent="0.25">
      <c r="A9" t="s">
        <v>104</v>
      </c>
      <c r="B9" s="44" t="s">
        <v>103</v>
      </c>
      <c r="C9" s="50">
        <f>SUMIFS(Ecritures!N:N,Ecritures!D:D,A:A,Ecritures!F:F,"Recette")</f>
        <v>0</v>
      </c>
      <c r="D9" s="50">
        <f>SUMIFS(Ecritures!N:N,Ecritures!D:D,A:A,Ecritures!F:F,"Dépense")</f>
        <v>0</v>
      </c>
      <c r="E9" s="50">
        <f>C9+D9</f>
        <v>0</v>
      </c>
      <c r="F9" s="13" t="s">
        <v>105</v>
      </c>
      <c r="G9" s="22"/>
      <c r="H9" s="22"/>
    </row>
    <row r="10" spans="1:8" s="2" customFormat="1" x14ac:dyDescent="0.25">
      <c r="A10" t="s">
        <v>97</v>
      </c>
      <c r="B10" s="44" t="s">
        <v>71</v>
      </c>
      <c r="C10" s="50">
        <f>SUMIFS(Ecritures!N:N,Ecritures!D:D,A:A,Ecritures!F:F,"Recette")</f>
        <v>0</v>
      </c>
      <c r="D10" s="50">
        <f>SUMIFS(Ecritures!N:N,Ecritures!D:D,A:A,Ecritures!F:F,"Dépense")</f>
        <v>0</v>
      </c>
      <c r="E10" s="50">
        <f>C10+D10</f>
        <v>0</v>
      </c>
      <c r="F10" s="13"/>
      <c r="G10" s="22"/>
      <c r="H10" s="22"/>
    </row>
    <row r="11" spans="1:8" s="2" customFormat="1" x14ac:dyDescent="0.25">
      <c r="A11" t="s">
        <v>109</v>
      </c>
      <c r="B11" s="44" t="s">
        <v>16</v>
      </c>
      <c r="C11" s="50">
        <f>SUMIFS(Ecritures!N:N,Ecritures!D:D,A:A,Ecritures!F:F,"Recette")</f>
        <v>0</v>
      </c>
      <c r="D11" s="50">
        <f>SUMIFS(Ecritures!N:N,Ecritures!D:D,A:A,Ecritures!F:F,"Dépense")</f>
        <v>-13.6</v>
      </c>
      <c r="E11" s="50">
        <f>C11+D11</f>
        <v>-13.6</v>
      </c>
      <c r="F11" s="13"/>
      <c r="G11" s="22"/>
      <c r="H11" s="22"/>
    </row>
    <row r="12" spans="1:8" s="2" customFormat="1" x14ac:dyDescent="0.25">
      <c r="A12" t="s">
        <v>26</v>
      </c>
      <c r="B12" s="44" t="s">
        <v>12</v>
      </c>
      <c r="C12" s="50">
        <f>SUMIFS(Ecritures!N:N,Ecritures!D:D,A:A,Ecritures!F:F,"Recette")</f>
        <v>0</v>
      </c>
      <c r="D12" s="50">
        <f>SUMIFS(Ecritures!N:N,Ecritures!D:D,A:A,Ecritures!F:F,"Dépense")</f>
        <v>0</v>
      </c>
      <c r="E12" s="50">
        <f>C12+D12</f>
        <v>0</v>
      </c>
      <c r="F12" s="13"/>
      <c r="G12" s="22"/>
      <c r="H12" s="22"/>
    </row>
    <row r="13" spans="1:8" s="2" customFormat="1" x14ac:dyDescent="0.25">
      <c r="A13" t="s">
        <v>100</v>
      </c>
      <c r="B13" s="44" t="s">
        <v>72</v>
      </c>
      <c r="C13" s="50">
        <f>SUMIFS(Ecritures!N:N,Ecritures!D:D,A:A,Ecritures!F:F,"Recette")</f>
        <v>0</v>
      </c>
      <c r="D13" s="50">
        <f>SUMIFS(Ecritures!N:N,Ecritures!D:D,A:A,Ecritures!F:F,"Dépense")</f>
        <v>0</v>
      </c>
      <c r="E13" s="50">
        <f>C13+D13</f>
        <v>0</v>
      </c>
      <c r="F13" s="13"/>
      <c r="G13" s="22"/>
      <c r="H13" s="22"/>
    </row>
    <row r="14" spans="1:8" s="2" customFormat="1" x14ac:dyDescent="0.25">
      <c r="A14" t="s">
        <v>82</v>
      </c>
      <c r="B14" s="44" t="s">
        <v>68</v>
      </c>
      <c r="C14" s="50">
        <f>SUMIFS(Ecritures!N:N,Ecritures!D:D,A:A,Ecritures!F:F,"Recette")</f>
        <v>0</v>
      </c>
      <c r="D14" s="50">
        <f>SUMIFS(Ecritures!N:N,Ecritures!D:D,A:A,Ecritures!F:F,"Dépense")</f>
        <v>0</v>
      </c>
      <c r="E14" s="50">
        <f>C14+D14</f>
        <v>0</v>
      </c>
      <c r="F14" s="13"/>
      <c r="G14" s="22"/>
      <c r="H14" s="22"/>
    </row>
    <row r="15" spans="1:8" s="2" customFormat="1" x14ac:dyDescent="0.25">
      <c r="A15" t="s">
        <v>101</v>
      </c>
      <c r="B15" s="44" t="s">
        <v>36</v>
      </c>
      <c r="C15" s="50">
        <f>SUMIFS(Ecritures!N:N,Ecritures!D:D,A:A,Ecritures!F:F,"Recette")</f>
        <v>0</v>
      </c>
      <c r="D15" s="50">
        <f>SUMIFS(Ecritures!N:N,Ecritures!D:D,A:A,Ecritures!F:F,"Dépense")</f>
        <v>0</v>
      </c>
      <c r="E15" s="50">
        <f>C15+D15</f>
        <v>0</v>
      </c>
      <c r="F15" s="13"/>
      <c r="G15" s="22"/>
      <c r="H15" s="22"/>
    </row>
    <row r="16" spans="1:8" s="2" customFormat="1" x14ac:dyDescent="0.25">
      <c r="A16" t="s">
        <v>94</v>
      </c>
      <c r="B16" s="44" t="s">
        <v>70</v>
      </c>
      <c r="C16" s="50">
        <f>SUMIFS(Ecritures!N:N,Ecritures!D:D,A:A,Ecritures!F:F,"Recette")</f>
        <v>0</v>
      </c>
      <c r="D16" s="50">
        <f>SUMIFS(Ecritures!N:N,Ecritures!D:D,A:A,Ecritures!F:F,"Dépense")</f>
        <v>0</v>
      </c>
      <c r="E16" s="50">
        <f>C16+D16</f>
        <v>0</v>
      </c>
      <c r="F16" s="13"/>
      <c r="G16" s="22"/>
      <c r="H16" s="22"/>
    </row>
    <row r="17" spans="1:8" s="2" customFormat="1" x14ac:dyDescent="0.25">
      <c r="A17" t="s">
        <v>80</v>
      </c>
      <c r="B17" s="44" t="s">
        <v>77</v>
      </c>
      <c r="C17" s="50">
        <f>SUMIFS(Ecritures!N:N,Ecritures!D:D,A:A,Ecritures!F:F,"Recette")</f>
        <v>0</v>
      </c>
      <c r="D17" s="50">
        <f>SUMIFS(Ecritures!N:N,Ecritures!D:D,A:A,Ecritures!F:F,"Dépense")</f>
        <v>0</v>
      </c>
      <c r="E17" s="50">
        <f>C17+D17</f>
        <v>0</v>
      </c>
      <c r="F17" s="13"/>
      <c r="G17" s="22"/>
      <c r="H17" s="22"/>
    </row>
    <row r="18" spans="1:8" s="2" customFormat="1" x14ac:dyDescent="0.25">
      <c r="A18" t="s">
        <v>79</v>
      </c>
      <c r="B18" s="44" t="s">
        <v>77</v>
      </c>
      <c r="C18" s="50">
        <f>SUMIFS(Ecritures!N:N,Ecritures!D:D,A:A,Ecritures!F:F,"Recette")</f>
        <v>0</v>
      </c>
      <c r="D18" s="50">
        <f>SUMIFS(Ecritures!N:N,Ecritures!D:D,A:A,Ecritures!F:F,"Dépense")</f>
        <v>0</v>
      </c>
      <c r="E18" s="50">
        <f>C18+D18</f>
        <v>0</v>
      </c>
      <c r="F18" s="13"/>
      <c r="G18" s="22"/>
      <c r="H18" s="22"/>
    </row>
    <row r="19" spans="1:8" s="2" customFormat="1" x14ac:dyDescent="0.25">
      <c r="A19" t="s">
        <v>81</v>
      </c>
      <c r="B19" s="44" t="s">
        <v>77</v>
      </c>
      <c r="C19" s="50">
        <f>SUMIFS(Ecritures!N:N,Ecritures!D:D,A:A,Ecritures!F:F,"Recette")</f>
        <v>0</v>
      </c>
      <c r="D19" s="50">
        <f>SUMIFS(Ecritures!N:N,Ecritures!D:D,A:A,Ecritures!F:F,"Dépense")</f>
        <v>0</v>
      </c>
      <c r="E19" s="50">
        <f>C19+D19</f>
        <v>0</v>
      </c>
      <c r="F19" s="13"/>
      <c r="G19" s="22"/>
      <c r="H19" s="22"/>
    </row>
    <row r="20" spans="1:8" s="2" customFormat="1" x14ac:dyDescent="0.25">
      <c r="A20" t="s">
        <v>91</v>
      </c>
      <c r="B20" s="44" t="s">
        <v>69</v>
      </c>
      <c r="C20" s="50">
        <f>SUMIFS(Ecritures!N:N,Ecritures!D:D,A:A,Ecritures!F:F,"Recette")</f>
        <v>0</v>
      </c>
      <c r="D20" s="50">
        <f>SUMIFS(Ecritures!N:N,Ecritures!D:D,A:A,Ecritures!F:F,"Dépense")</f>
        <v>0</v>
      </c>
      <c r="E20" s="50">
        <f>C20+D20</f>
        <v>0</v>
      </c>
      <c r="F20" s="13"/>
      <c r="G20" s="22"/>
      <c r="H20" s="22"/>
    </row>
    <row r="21" spans="1:8" s="2" customFormat="1" x14ac:dyDescent="0.25">
      <c r="A21" t="s">
        <v>90</v>
      </c>
      <c r="B21" s="44" t="s">
        <v>16</v>
      </c>
      <c r="C21" s="50">
        <f>SUMIFS(Ecritures!N:N,Ecritures!D:D,A:A,Ecritures!F:F,"Recette")</f>
        <v>0</v>
      </c>
      <c r="D21" s="50">
        <f>SUMIFS(Ecritures!N:N,Ecritures!D:D,A:A,Ecritures!F:F,"Dépense")</f>
        <v>0</v>
      </c>
      <c r="E21" s="50">
        <f>C21+D21</f>
        <v>0</v>
      </c>
      <c r="F21" s="13"/>
      <c r="G21" s="22"/>
      <c r="H21" s="22"/>
    </row>
    <row r="22" spans="1:8" s="2" customFormat="1" x14ac:dyDescent="0.25">
      <c r="A22" t="s">
        <v>98</v>
      </c>
      <c r="B22" s="44" t="s">
        <v>41</v>
      </c>
      <c r="C22" s="50">
        <f>SUMIFS(Ecritures!N:N,Ecritures!D:D,A:A,Ecritures!F:F,"Recette")</f>
        <v>0</v>
      </c>
      <c r="D22" s="50">
        <f>SUMIFS(Ecritures!N:N,Ecritures!D:D,A:A,Ecritures!F:F,"Dépense")</f>
        <v>0</v>
      </c>
      <c r="E22" s="50">
        <f>C22+D22</f>
        <v>0</v>
      </c>
      <c r="F22" s="13"/>
      <c r="G22" s="22"/>
      <c r="H22" s="22"/>
    </row>
    <row r="23" spans="1:8" s="2" customFormat="1" x14ac:dyDescent="0.25">
      <c r="A23" t="s">
        <v>16</v>
      </c>
      <c r="B23" s="44" t="s">
        <v>41</v>
      </c>
      <c r="C23" s="50">
        <f>SUMIFS(Ecritures!N:N,Ecritures!D:D,A:A,Ecritures!F:F,"Recette")</f>
        <v>0</v>
      </c>
      <c r="D23" s="50">
        <f>SUMIFS(Ecritures!N:N,Ecritures!D:D,A:A,Ecritures!F:F,"Dépense")</f>
        <v>0</v>
      </c>
      <c r="E23" s="50">
        <f>C23+D23</f>
        <v>0</v>
      </c>
      <c r="F23" s="13"/>
      <c r="G23" s="22"/>
      <c r="H23" s="22"/>
    </row>
    <row r="24" spans="1:8" s="2" customFormat="1" x14ac:dyDescent="0.25">
      <c r="A24" t="s">
        <v>76</v>
      </c>
      <c r="B24" s="44" t="s">
        <v>68</v>
      </c>
      <c r="C24" s="50">
        <f>SUMIFS(Ecritures!N:N,Ecritures!D:D,A:A,Ecritures!F:F,"Recette")</f>
        <v>0</v>
      </c>
      <c r="D24" s="50">
        <f>SUMIFS(Ecritures!N:N,Ecritures!D:D,A:A,Ecritures!F:F,"Dépense")</f>
        <v>0</v>
      </c>
      <c r="E24" s="50">
        <f>C24+D24</f>
        <v>0</v>
      </c>
      <c r="F24" s="13"/>
      <c r="G24" s="22"/>
      <c r="H24" s="22"/>
    </row>
    <row r="25" spans="1:8" s="2" customFormat="1" x14ac:dyDescent="0.25">
      <c r="A25" t="s">
        <v>96</v>
      </c>
      <c r="B25" s="44" t="s">
        <v>70</v>
      </c>
      <c r="C25" s="50">
        <f>SUMIFS(Ecritures!N:N,Ecritures!D:D,A:A,Ecritures!F:F,"Recette")</f>
        <v>0</v>
      </c>
      <c r="D25" s="50">
        <f>SUMIFS(Ecritures!N:N,Ecritures!D:D,A:A,Ecritures!F:F,"Dépense")</f>
        <v>0</v>
      </c>
      <c r="E25" s="50">
        <f>C25+D25</f>
        <v>0</v>
      </c>
      <c r="F25" s="13"/>
      <c r="G25" s="22"/>
      <c r="H25" s="22"/>
    </row>
    <row r="26" spans="1:8" s="2" customFormat="1" x14ac:dyDescent="0.25">
      <c r="A26" t="s">
        <v>95</v>
      </c>
      <c r="B26" s="44" t="s">
        <v>70</v>
      </c>
      <c r="C26" s="50">
        <f>SUMIFS(Ecritures!N:N,Ecritures!D:D,A:A,Ecritures!F:F,"Recette")</f>
        <v>0</v>
      </c>
      <c r="D26" s="50">
        <f>SUMIFS(Ecritures!N:N,Ecritures!D:D,A:A,Ecritures!F:F,"Dépense")</f>
        <v>0</v>
      </c>
      <c r="E26" s="50">
        <f>C26+D26</f>
        <v>0</v>
      </c>
      <c r="F26" s="13"/>
      <c r="G26" s="22"/>
      <c r="H26" s="22"/>
    </row>
    <row r="27" spans="1:8" s="2" customFormat="1" x14ac:dyDescent="0.25">
      <c r="A27" t="s">
        <v>84</v>
      </c>
      <c r="B27" s="44" t="s">
        <v>68</v>
      </c>
      <c r="C27" s="50">
        <f>SUMIFS(Ecritures!N:N,Ecritures!D:D,A:A,Ecritures!F:F,"Recette")</f>
        <v>0</v>
      </c>
      <c r="D27" s="50">
        <f>SUMIFS(Ecritures!N:N,Ecritures!D:D,A:A,Ecritures!F:F,"Dépense")</f>
        <v>0</v>
      </c>
      <c r="E27" s="50">
        <f>C27+D27</f>
        <v>0</v>
      </c>
      <c r="F27" s="13"/>
      <c r="G27" s="22"/>
      <c r="H27" s="22"/>
    </row>
    <row r="28" spans="1:8" s="2" customFormat="1" x14ac:dyDescent="0.25">
      <c r="A28" t="s">
        <v>93</v>
      </c>
      <c r="B28" s="44" t="s">
        <v>70</v>
      </c>
      <c r="C28" s="50">
        <f>SUMIFS(Ecritures!N:N,Ecritures!D:D,A:A,Ecritures!F:F,"Recette")</f>
        <v>0</v>
      </c>
      <c r="D28" s="50">
        <f>SUMIFS(Ecritures!N:N,Ecritures!D:D,A:A,Ecritures!F:F,"Dépense")</f>
        <v>0</v>
      </c>
      <c r="E28" s="50">
        <f>C28+D28</f>
        <v>0</v>
      </c>
      <c r="F28" s="13"/>
      <c r="G28" s="22"/>
      <c r="H28" s="22"/>
    </row>
    <row r="29" spans="1:8" s="2" customFormat="1" x14ac:dyDescent="0.25">
      <c r="A29" t="s">
        <v>102</v>
      </c>
      <c r="B29" s="44" t="s">
        <v>36</v>
      </c>
      <c r="C29" s="50">
        <f>SUMIFS(Ecritures!N:N,Ecritures!D:D,A:A,Ecritures!F:F,"Recette")</f>
        <v>0</v>
      </c>
      <c r="D29" s="50">
        <f>SUMIFS(Ecritures!N:N,Ecritures!D:D,A:A,Ecritures!F:F,"Dépense")</f>
        <v>0</v>
      </c>
      <c r="E29" s="50">
        <f>C29+D29</f>
        <v>0</v>
      </c>
      <c r="F29" s="13"/>
      <c r="G29" s="22"/>
      <c r="H29" s="22"/>
    </row>
    <row r="30" spans="1:8" s="2" customFormat="1" x14ac:dyDescent="0.25">
      <c r="A30" t="s">
        <v>106</v>
      </c>
      <c r="B30" s="44" t="s">
        <v>36</v>
      </c>
      <c r="C30" s="50">
        <f>SUMIFS(Ecritures!N:N,Ecritures!D:D,A:A,Ecritures!F:F,"Recette")</f>
        <v>0</v>
      </c>
      <c r="D30" s="50">
        <f>SUMIFS(Ecritures!N:N,Ecritures!D:D,A:A,Ecritures!F:F,"Dépense")</f>
        <v>0</v>
      </c>
      <c r="E30" s="50">
        <f>C30+D30</f>
        <v>0</v>
      </c>
      <c r="F30" s="13"/>
      <c r="G30" s="22"/>
      <c r="H30" s="22"/>
    </row>
    <row r="31" spans="1:8" s="2" customFormat="1" x14ac:dyDescent="0.25">
      <c r="A31" t="s">
        <v>85</v>
      </c>
      <c r="B31" s="44" t="s">
        <v>68</v>
      </c>
      <c r="C31" s="50">
        <f>SUMIFS(Ecritures!N:N,Ecritures!D:D,A:A,Ecritures!F:F,"Recette")</f>
        <v>0</v>
      </c>
      <c r="D31" s="50">
        <f>SUMIFS(Ecritures!N:N,Ecritures!D:D,A:A,Ecritures!F:F,"Dépense")</f>
        <v>0</v>
      </c>
      <c r="E31" s="50">
        <f>C31+D31</f>
        <v>0</v>
      </c>
      <c r="F31" s="13"/>
      <c r="G31" s="22"/>
      <c r="H31" s="22"/>
    </row>
    <row r="32" spans="1:8" s="2" customFormat="1" x14ac:dyDescent="0.25">
      <c r="A32" t="s">
        <v>78</v>
      </c>
      <c r="B32" s="44" t="s">
        <v>12</v>
      </c>
      <c r="C32" s="50">
        <f>SUMIFS(Ecritures!N:N,Ecritures!D:D,A:A,Ecritures!F:F,"Recette")</f>
        <v>0</v>
      </c>
      <c r="D32" s="50">
        <f>SUMIFS(Ecritures!N:N,Ecritures!D:D,A:A,Ecritures!F:F,"Dépense")</f>
        <v>0</v>
      </c>
      <c r="E32" s="50">
        <f>C32+D32</f>
        <v>0</v>
      </c>
      <c r="F32" s="13"/>
      <c r="G32" s="22"/>
      <c r="H32" s="22"/>
    </row>
    <row r="33" spans="1:8" s="2" customFormat="1" x14ac:dyDescent="0.25">
      <c r="A33" t="s">
        <v>88</v>
      </c>
      <c r="B33" s="44" t="s">
        <v>16</v>
      </c>
      <c r="C33" s="50">
        <f>SUMIFS(Ecritures!N:N,Ecritures!D:D,A:A,Ecritures!F:F,"Recette")</f>
        <v>0</v>
      </c>
      <c r="D33" s="50">
        <f>SUMIFS(Ecritures!N:N,Ecritures!D:D,A:A,Ecritures!F:F,"Dépense")</f>
        <v>0</v>
      </c>
      <c r="E33" s="50">
        <f>C33+D33</f>
        <v>0</v>
      </c>
      <c r="F33" s="13"/>
      <c r="G33" s="22"/>
      <c r="H33" s="22"/>
    </row>
    <row r="34" spans="1:8" s="2" customFormat="1" x14ac:dyDescent="0.25">
      <c r="A34" t="s">
        <v>13</v>
      </c>
      <c r="B34" s="44" t="s">
        <v>15</v>
      </c>
      <c r="C34" s="50">
        <f>SUMIFS(Ecritures!N:N,Ecritures!D:D,A:A,Ecritures!F:F,"Recette")</f>
        <v>0</v>
      </c>
      <c r="D34" s="50">
        <f>SUMIFS(Ecritures!N:N,Ecritures!D:D,A:A,Ecritures!F:F,"Dépense")</f>
        <v>0</v>
      </c>
      <c r="E34" s="50">
        <f>C34+D34</f>
        <v>0</v>
      </c>
      <c r="F34" s="13"/>
      <c r="G34" s="22"/>
      <c r="H34" s="22"/>
    </row>
    <row r="35" spans="1:8" s="2" customFormat="1" x14ac:dyDescent="0.25">
      <c r="A35" t="s">
        <v>89</v>
      </c>
      <c r="B35" s="44" t="s">
        <v>16</v>
      </c>
      <c r="C35" s="50">
        <f>SUMIFS(Ecritures!N:N,Ecritures!D:D,A:A,Ecritures!F:F,"Recette")</f>
        <v>0</v>
      </c>
      <c r="D35" s="50">
        <f>SUMIFS(Ecritures!N:N,Ecritures!D:D,A:A,Ecritures!F:F,"Dépense")</f>
        <v>0</v>
      </c>
      <c r="E35" s="50">
        <f>C35+D35</f>
        <v>0</v>
      </c>
      <c r="F35" s="13"/>
      <c r="G35" s="22"/>
      <c r="H35" s="22"/>
    </row>
    <row r="36" spans="1:8" s="2" customFormat="1" x14ac:dyDescent="0.25">
      <c r="A36" t="s">
        <v>86</v>
      </c>
      <c r="B36" s="44" t="s">
        <v>69</v>
      </c>
      <c r="C36" s="50">
        <f>SUMIFS(Ecritures!N:N,Ecritures!D:D,A:A,Ecritures!F:F,"Recette")</f>
        <v>0</v>
      </c>
      <c r="D36" s="50">
        <f>SUMIFS(Ecritures!N:N,Ecritures!D:D,A:A,Ecritures!F:F,"Dépense")</f>
        <v>0</v>
      </c>
      <c r="E36" s="50">
        <f>C36+D36</f>
        <v>0</v>
      </c>
      <c r="F36" s="13"/>
      <c r="G36" s="22"/>
      <c r="H36" s="22"/>
    </row>
    <row r="37" spans="1:8" s="2" customFormat="1" x14ac:dyDescent="0.25">
      <c r="A37" t="s">
        <v>99</v>
      </c>
      <c r="B37" s="44" t="s">
        <v>41</v>
      </c>
      <c r="C37" s="50">
        <f>SUMIFS(Ecritures!N:N,Ecritures!D:D,A:A,Ecritures!F:F,"Recette")</f>
        <v>0</v>
      </c>
      <c r="D37" s="50">
        <f>SUMIFS(Ecritures!N:N,Ecritures!D:D,A:A,Ecritures!F:F,"Dépense")</f>
        <v>0</v>
      </c>
      <c r="E37" s="50">
        <f>C37+D37</f>
        <v>0</v>
      </c>
      <c r="F37" s="13"/>
      <c r="G37" s="22"/>
      <c r="H37" s="22"/>
    </row>
    <row r="38" spans="1:8" s="2" customFormat="1" x14ac:dyDescent="0.25">
      <c r="A38" t="s">
        <v>87</v>
      </c>
      <c r="B38" s="44" t="s">
        <v>69</v>
      </c>
      <c r="C38" s="50">
        <f>SUMIFS(Ecritures!N:N,Ecritures!D:D,A:A,Ecritures!F:F,"Recette")</f>
        <v>0</v>
      </c>
      <c r="D38" s="50">
        <f>SUMIFS(Ecritures!N:N,Ecritures!D:D,A:A,Ecritures!F:F,"Dépense")</f>
        <v>0</v>
      </c>
      <c r="E38" s="50">
        <f>C38+D38</f>
        <v>0</v>
      </c>
      <c r="F38" s="13"/>
      <c r="G38" s="22"/>
      <c r="H38" s="22"/>
    </row>
    <row r="39" spans="1:8" s="2" customFormat="1" x14ac:dyDescent="0.25">
      <c r="A39" t="s">
        <v>83</v>
      </c>
      <c r="B39" s="44" t="s">
        <v>68</v>
      </c>
      <c r="C39" s="50">
        <f>SUMIFS(Ecritures!N:N,Ecritures!D:D,A:A,Ecritures!F:F,"Recette")</f>
        <v>0</v>
      </c>
      <c r="D39" s="50">
        <f>SUMIFS(Ecritures!N:N,Ecritures!D:D,A:A,Ecritures!F:F,"Dépense")</f>
        <v>0</v>
      </c>
      <c r="E39" s="50">
        <f>C39+D39</f>
        <v>0</v>
      </c>
      <c r="F39" s="13"/>
      <c r="G39" s="22"/>
      <c r="H39" s="22"/>
    </row>
    <row r="40" spans="1:8" ht="24" customHeight="1" x14ac:dyDescent="0.25">
      <c r="A40" s="24"/>
      <c r="B40" s="45"/>
      <c r="C40" s="23"/>
      <c r="D40" s="23"/>
      <c r="E40" s="24"/>
      <c r="F40" s="24"/>
      <c r="G40" s="24"/>
      <c r="H40" s="24"/>
    </row>
    <row r="41" spans="1:8" ht="294" customHeight="1" x14ac:dyDescent="0.25">
      <c r="A41" s="24"/>
      <c r="B41" s="45"/>
      <c r="C41" s="23"/>
      <c r="D41" s="23"/>
      <c r="E41" s="24"/>
      <c r="F41" s="24"/>
      <c r="G41" s="24"/>
      <c r="H41" s="24"/>
    </row>
    <row r="42" spans="1:8" ht="213" customHeight="1" x14ac:dyDescent="0.25">
      <c r="A42" s="24"/>
      <c r="B42" s="45"/>
      <c r="C42" s="23"/>
      <c r="D42" s="23"/>
      <c r="E42" s="24"/>
      <c r="F42" s="24"/>
      <c r="G42" s="24"/>
      <c r="H42" s="24"/>
    </row>
    <row r="43" spans="1:8" ht="213" customHeight="1" x14ac:dyDescent="0.25">
      <c r="A43" s="24"/>
      <c r="B43" s="45"/>
      <c r="C43" s="23"/>
      <c r="D43" s="23"/>
      <c r="E43" s="24"/>
      <c r="F43" s="24"/>
      <c r="G43" s="24"/>
      <c r="H43" s="24"/>
    </row>
    <row r="44" spans="1:8" ht="213" customHeight="1" x14ac:dyDescent="0.25">
      <c r="A44" s="24"/>
      <c r="B44" s="45"/>
      <c r="C44" s="23"/>
      <c r="D44" s="23"/>
      <c r="E44" s="24"/>
      <c r="F44" s="24"/>
      <c r="G44" s="24"/>
      <c r="H44" s="24"/>
    </row>
    <row r="45" spans="1:8" ht="213" customHeight="1" x14ac:dyDescent="0.25">
      <c r="A45" s="24"/>
      <c r="B45" s="45"/>
      <c r="C45" s="23"/>
      <c r="D45" s="23"/>
      <c r="E45" s="24"/>
      <c r="F45" s="24"/>
      <c r="G45" s="24"/>
      <c r="H45" s="24"/>
    </row>
    <row r="46" spans="1:8" ht="213" customHeight="1" x14ac:dyDescent="0.25">
      <c r="A46" s="24"/>
      <c r="B46" s="45"/>
      <c r="C46" s="23"/>
      <c r="D46" s="23"/>
      <c r="E46" s="24"/>
      <c r="F46" s="24"/>
      <c r="G46" s="24"/>
      <c r="H46" s="24"/>
    </row>
    <row r="47" spans="1:8" ht="213" customHeight="1" x14ac:dyDescent="0.25">
      <c r="A47" s="24"/>
      <c r="B47" s="45"/>
      <c r="C47" s="23"/>
      <c r="D47" s="23"/>
      <c r="E47" s="24"/>
      <c r="F47" s="24"/>
      <c r="G47" s="24"/>
      <c r="H47" s="24"/>
    </row>
    <row r="48" spans="1:8" ht="213" customHeight="1" x14ac:dyDescent="0.25">
      <c r="A48" s="24"/>
      <c r="B48" s="45"/>
      <c r="C48" s="23"/>
      <c r="D48" s="23"/>
      <c r="E48" s="24"/>
      <c r="F48" s="24"/>
      <c r="G48" s="24"/>
      <c r="H48" s="24"/>
    </row>
    <row r="49" spans="1:8" ht="213" customHeight="1" x14ac:dyDescent="0.25">
      <c r="A49" s="24"/>
      <c r="B49" s="45"/>
      <c r="C49" s="23"/>
      <c r="D49" s="23"/>
      <c r="E49" s="24"/>
      <c r="F49" s="24"/>
      <c r="G49" s="24"/>
      <c r="H49" s="24"/>
    </row>
    <row r="50" spans="1:8" ht="213" customHeight="1" x14ac:dyDescent="0.25">
      <c r="A50" s="24"/>
      <c r="B50" s="45"/>
      <c r="C50" s="23"/>
      <c r="D50" s="23"/>
      <c r="E50" s="24"/>
      <c r="F50" s="24"/>
      <c r="G50" s="24"/>
      <c r="H50" s="24"/>
    </row>
    <row r="51" spans="1:8" ht="213" customHeight="1" x14ac:dyDescent="0.25">
      <c r="A51" s="24"/>
      <c r="B51" s="45"/>
      <c r="C51" s="23"/>
      <c r="D51" s="23"/>
      <c r="E51" s="24"/>
      <c r="F51" s="24"/>
      <c r="G51" s="24"/>
      <c r="H51" s="24"/>
    </row>
    <row r="52" spans="1:8" ht="213" customHeight="1" x14ac:dyDescent="0.25">
      <c r="A52" s="24"/>
      <c r="B52" s="45"/>
      <c r="C52" s="23"/>
      <c r="D52" s="23"/>
      <c r="E52" s="24"/>
      <c r="F52" s="24"/>
      <c r="G52" s="24"/>
      <c r="H52" s="24"/>
    </row>
  </sheetData>
  <sheetProtection sheet="1" objects="1" scenarios="1" sort="0" autoFilter="0" pivotTables="0"/>
  <autoFilter ref="A4:F39"/>
  <sortState ref="A5:F40">
    <sortCondition ref="A5"/>
  </sortState>
  <conditionalFormatting sqref="B4 B30:B40">
    <cfRule type="expression" dxfId="25" priority="26">
      <formula>AND(ISERROR(VLOOKUP(B4,Liste_Catégories,1,FALSE)),LEN(B4)&gt;0)</formula>
    </cfRule>
  </conditionalFormatting>
  <conditionalFormatting sqref="B29">
    <cfRule type="expression" dxfId="24" priority="25">
      <formula>AND(ISERROR(VLOOKUP(B29,Liste_Catégories,1,FALSE)),LEN(B29)&gt;0)</formula>
    </cfRule>
  </conditionalFormatting>
  <conditionalFormatting sqref="B28">
    <cfRule type="expression" dxfId="23" priority="24">
      <formula>AND(ISERROR(VLOOKUP(B28,Liste_Catégories,1,FALSE)),LEN(B28)&gt;0)</formula>
    </cfRule>
  </conditionalFormatting>
  <conditionalFormatting sqref="B27">
    <cfRule type="expression" dxfId="22" priority="23">
      <formula>AND(ISERROR(VLOOKUP(B27,Liste_Catégories,1,FALSE)),LEN(B27)&gt;0)</formula>
    </cfRule>
  </conditionalFormatting>
  <conditionalFormatting sqref="B26">
    <cfRule type="expression" dxfId="21" priority="22">
      <formula>AND(ISERROR(VLOOKUP(B26,Liste_Catégories,1,FALSE)),LEN(B26)&gt;0)</formula>
    </cfRule>
  </conditionalFormatting>
  <conditionalFormatting sqref="B25">
    <cfRule type="expression" dxfId="20" priority="21">
      <formula>AND(ISERROR(VLOOKUP(B25,Liste_Catégories,1,FALSE)),LEN(B25)&gt;0)</formula>
    </cfRule>
  </conditionalFormatting>
  <conditionalFormatting sqref="B24">
    <cfRule type="expression" dxfId="19" priority="20">
      <formula>AND(ISERROR(VLOOKUP(B24,Liste_Catégories,1,FALSE)),LEN(B24)&gt;0)</formula>
    </cfRule>
  </conditionalFormatting>
  <conditionalFormatting sqref="B23">
    <cfRule type="expression" dxfId="18" priority="19">
      <formula>AND(ISERROR(VLOOKUP(B23,Liste_Catégories,1,FALSE)),LEN(B23)&gt;0)</formula>
    </cfRule>
  </conditionalFormatting>
  <conditionalFormatting sqref="B22">
    <cfRule type="expression" dxfId="17" priority="18">
      <formula>AND(ISERROR(VLOOKUP(B22,Liste_Catégories,1,FALSE)),LEN(B22)&gt;0)</formula>
    </cfRule>
  </conditionalFormatting>
  <conditionalFormatting sqref="B21">
    <cfRule type="expression" dxfId="16" priority="17">
      <formula>AND(ISERROR(VLOOKUP(B21,Liste_Catégories,1,FALSE)),LEN(B21)&gt;0)</formula>
    </cfRule>
  </conditionalFormatting>
  <conditionalFormatting sqref="B20">
    <cfRule type="expression" dxfId="15" priority="16">
      <formula>AND(ISERROR(VLOOKUP(B20,Liste_Catégories,1,FALSE)),LEN(B20)&gt;0)</formula>
    </cfRule>
  </conditionalFormatting>
  <conditionalFormatting sqref="B19">
    <cfRule type="expression" dxfId="14" priority="15">
      <formula>AND(ISERROR(VLOOKUP(B19,Liste_Catégories,1,FALSE)),LEN(B19)&gt;0)</formula>
    </cfRule>
  </conditionalFormatting>
  <conditionalFormatting sqref="B18">
    <cfRule type="expression" dxfId="13" priority="14">
      <formula>AND(ISERROR(VLOOKUP(B18,Liste_Catégories,1,FALSE)),LEN(B18)&gt;0)</formula>
    </cfRule>
  </conditionalFormatting>
  <conditionalFormatting sqref="B17">
    <cfRule type="expression" dxfId="12" priority="13">
      <formula>AND(ISERROR(VLOOKUP(B17,Liste_Catégories,1,FALSE)),LEN(B17)&gt;0)</formula>
    </cfRule>
  </conditionalFormatting>
  <conditionalFormatting sqref="B16">
    <cfRule type="expression" dxfId="11" priority="12">
      <formula>AND(ISERROR(VLOOKUP(B16,Liste_Catégories,1,FALSE)),LEN(B16)&gt;0)</formula>
    </cfRule>
  </conditionalFormatting>
  <conditionalFormatting sqref="B15">
    <cfRule type="expression" dxfId="10" priority="11">
      <formula>AND(ISERROR(VLOOKUP(B15,Liste_Catégories,1,FALSE)),LEN(B15)&gt;0)</formula>
    </cfRule>
  </conditionalFormatting>
  <conditionalFormatting sqref="B14">
    <cfRule type="expression" dxfId="9" priority="10">
      <formula>AND(ISERROR(VLOOKUP(B14,Liste_Catégories,1,FALSE)),LEN(B14)&gt;0)</formula>
    </cfRule>
  </conditionalFormatting>
  <conditionalFormatting sqref="B13">
    <cfRule type="expression" dxfId="8" priority="9">
      <formula>AND(ISERROR(VLOOKUP(B13,Liste_Catégories,1,FALSE)),LEN(B13)&gt;0)</formula>
    </cfRule>
  </conditionalFormatting>
  <conditionalFormatting sqref="B12">
    <cfRule type="expression" dxfId="7" priority="8">
      <formula>AND(ISERROR(VLOOKUP(B12,Liste_Catégories,1,FALSE)),LEN(B12)&gt;0)</formula>
    </cfRule>
  </conditionalFormatting>
  <conditionalFormatting sqref="B11">
    <cfRule type="expression" dxfId="6" priority="7">
      <formula>AND(ISERROR(VLOOKUP(B11,Liste_Catégories,1,FALSE)),LEN(B11)&gt;0)</formula>
    </cfRule>
  </conditionalFormatting>
  <conditionalFormatting sqref="B10">
    <cfRule type="expression" dxfId="5" priority="6">
      <formula>AND(ISERROR(VLOOKUP(B10,Liste_Catégories,1,FALSE)),LEN(B10)&gt;0)</formula>
    </cfRule>
  </conditionalFormatting>
  <conditionalFormatting sqref="B9">
    <cfRule type="expression" dxfId="4" priority="5">
      <formula>AND(ISERROR(VLOOKUP(B9,Liste_Catégories,1,FALSE)),LEN(B9)&gt;0)</formula>
    </cfRule>
  </conditionalFormatting>
  <conditionalFormatting sqref="B8">
    <cfRule type="expression" dxfId="3" priority="4">
      <formula>AND(ISERROR(VLOOKUP(B8,Liste_Catégories,1,FALSE)),LEN(B8)&gt;0)</formula>
    </cfRule>
  </conditionalFormatting>
  <conditionalFormatting sqref="B7">
    <cfRule type="expression" dxfId="2" priority="3">
      <formula>AND(ISERROR(VLOOKUP(B7,Liste_Catégories,1,FALSE)),LEN(B7)&gt;0)</formula>
    </cfRule>
  </conditionalFormatting>
  <conditionalFormatting sqref="B6">
    <cfRule type="expression" dxfId="1" priority="2">
      <formula>AND(ISERROR(VLOOKUP(B6,Liste_Catégories,1,FALSE)),LEN(B6)&gt;0)</formula>
    </cfRule>
  </conditionalFormatting>
  <conditionalFormatting sqref="B5">
    <cfRule type="expression" dxfId="0" priority="1">
      <formula>AND(ISERROR(VLOOKUP(B5,Liste_Catégories,1,FALSE)),LEN(B5)&gt;0)</formula>
    </cfRule>
  </conditionalFormatting>
  <dataValidations count="1">
    <dataValidation type="list" showInputMessage="1" showErrorMessage="1" errorTitle="Choisir dans la liste" error="Choisir dans la liste !" sqref="C41:E43 F42:F43 B4:B40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C1:E1" emptyCellReferenc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8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Regroupements"</f>
        <v>Comptabilité familiale - Regroupements</v>
      </c>
      <c r="B1" s="28">
        <f>SUBTOTAL(9,B4:B9)</f>
        <v>0</v>
      </c>
      <c r="C1" s="28">
        <f>SUBTOTAL(9,C4:C9)</f>
        <v>-13.6</v>
      </c>
      <c r="D1" s="28">
        <f>SUBTOTAL(9,D4:D9)</f>
        <v>-13.6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35</v>
      </c>
      <c r="B4" s="26" t="s">
        <v>52</v>
      </c>
      <c r="C4" s="27" t="s">
        <v>53</v>
      </c>
      <c r="D4" s="27" t="s">
        <v>54</v>
      </c>
      <c r="E4" s="25" t="s">
        <v>9</v>
      </c>
      <c r="F4" s="17"/>
      <c r="G4" s="17"/>
      <c r="H4" s="17"/>
    </row>
    <row r="5" spans="1:8" s="2" customFormat="1" x14ac:dyDescent="0.25">
      <c r="A5" t="s">
        <v>109</v>
      </c>
      <c r="B5" s="50">
        <f>SUMIFS(Ecritures!N:N,Ecritures!E:E,A:A,Ecritures!F:F,"Recette")</f>
        <v>0</v>
      </c>
      <c r="C5" s="50">
        <f>SUMIFS(Ecritures!N:N,Ecritures!E:E,A:A,Ecritures!F:F,"Dépense")</f>
        <v>-13.6</v>
      </c>
      <c r="D5" s="50">
        <f>B5+C5</f>
        <v>-13.6</v>
      </c>
      <c r="E5" s="13"/>
      <c r="F5" s="22"/>
      <c r="G5" s="22"/>
      <c r="H5" s="22"/>
    </row>
    <row r="6" spans="1:8" s="2" customFormat="1" x14ac:dyDescent="0.25">
      <c r="A6" t="s">
        <v>108</v>
      </c>
      <c r="B6" s="50">
        <f>SUMIFS(Ecritures!N:N,Ecritures!E:E,A:A,Ecritures!F:F,"Recette")</f>
        <v>0</v>
      </c>
      <c r="C6" s="50">
        <f>SUMIFS(Ecritures!N:N,Ecritures!E:E,A:A,Ecritures!F:F,"Dépense")</f>
        <v>0</v>
      </c>
      <c r="D6" s="50">
        <f>B6+C6</f>
        <v>0</v>
      </c>
      <c r="E6" s="13"/>
      <c r="F6" s="22"/>
      <c r="G6" s="22"/>
      <c r="H6" s="22"/>
    </row>
    <row r="7" spans="1:8" s="2" customFormat="1" x14ac:dyDescent="0.25">
      <c r="A7" t="s">
        <v>70</v>
      </c>
      <c r="B7" s="50">
        <f>SUMIFS(Ecritures!N:N,Ecritures!E:E,A:A,Ecritures!F:F,"Recette")</f>
        <v>0</v>
      </c>
      <c r="C7" s="50">
        <f>SUMIFS(Ecritures!N:N,Ecritures!E:E,A:A,Ecritures!F:F,"Dépense")</f>
        <v>0</v>
      </c>
      <c r="D7" s="50">
        <f>B7+C7</f>
        <v>0</v>
      </c>
      <c r="E7" s="13"/>
      <c r="F7" s="22"/>
      <c r="G7" s="22"/>
      <c r="H7" s="22"/>
    </row>
    <row r="8" spans="1:8" s="2" customFormat="1" x14ac:dyDescent="0.25">
      <c r="A8" t="s">
        <v>15</v>
      </c>
      <c r="B8" s="50">
        <f>SUMIFS(Ecritures!N:N,Ecritures!E:E,A:A,Ecritures!F:F,"Recette")</f>
        <v>0</v>
      </c>
      <c r="C8" s="50">
        <f>SUMIFS(Ecritures!N:N,Ecritures!E:E,A:A,Ecritures!F:F,"Dépense")</f>
        <v>0</v>
      </c>
      <c r="D8" s="50">
        <f>B8+C8</f>
        <v>0</v>
      </c>
      <c r="E8" s="13"/>
      <c r="F8" s="22"/>
      <c r="G8" s="22"/>
      <c r="H8" s="22"/>
    </row>
    <row r="9" spans="1:8" s="2" customFormat="1" ht="22.5" customHeight="1" x14ac:dyDescent="0.25">
      <c r="A9" s="22"/>
      <c r="B9" s="23"/>
      <c r="C9" s="23"/>
      <c r="D9" s="23"/>
      <c r="E9" s="22"/>
      <c r="F9" s="22"/>
      <c r="G9" s="22"/>
      <c r="H9" s="22"/>
    </row>
    <row r="10" spans="1:8" s="2" customFormat="1" ht="213" customHeight="1" x14ac:dyDescent="0.25">
      <c r="A10" s="22"/>
      <c r="B10" s="23"/>
      <c r="C10" s="23"/>
      <c r="D10" s="23"/>
      <c r="E10" s="22"/>
      <c r="F10" s="22"/>
      <c r="G10" s="22"/>
      <c r="H10" s="22"/>
    </row>
    <row r="11" spans="1:8" s="2" customFormat="1" ht="213" customHeight="1" x14ac:dyDescent="0.25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 x14ac:dyDescent="0.25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 x14ac:dyDescent="0.25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 x14ac:dyDescent="0.25">
      <c r="A14" s="22"/>
      <c r="B14" s="23"/>
      <c r="C14" s="23"/>
      <c r="D14" s="23"/>
      <c r="E14" s="22"/>
      <c r="F14" s="22"/>
      <c r="G14" s="22"/>
      <c r="H14" s="22"/>
    </row>
    <row r="15" spans="1:8" s="2" customFormat="1" ht="213" customHeight="1" x14ac:dyDescent="0.25">
      <c r="A15" s="22"/>
      <c r="B15" s="23"/>
      <c r="C15" s="23"/>
      <c r="D15" s="23"/>
      <c r="E15" s="22"/>
      <c r="F15" s="22"/>
      <c r="G15" s="22"/>
      <c r="H15" s="22"/>
    </row>
    <row r="16" spans="1:8" ht="213" customHeight="1" x14ac:dyDescent="0.25">
      <c r="A16" s="24"/>
      <c r="B16" s="23"/>
      <c r="C16" s="23"/>
      <c r="D16" s="23"/>
      <c r="E16" s="24"/>
      <c r="F16" s="24"/>
      <c r="G16" s="24"/>
      <c r="H16" s="24"/>
    </row>
    <row r="17" spans="1:8" ht="213" customHeight="1" x14ac:dyDescent="0.25">
      <c r="A17" s="24"/>
      <c r="B17" s="23"/>
      <c r="C17" s="23"/>
      <c r="D17" s="23"/>
      <c r="E17" s="24"/>
      <c r="F17" s="24"/>
      <c r="G17" s="24"/>
      <c r="H17" s="24"/>
    </row>
    <row r="18" spans="1:8" ht="213" customHeight="1" x14ac:dyDescent="0.25">
      <c r="A18" s="24"/>
      <c r="B18" s="23"/>
      <c r="C18" s="23"/>
      <c r="D18" s="23"/>
      <c r="E18" s="24"/>
      <c r="F18" s="24"/>
      <c r="G18" s="24"/>
      <c r="H18" s="24"/>
    </row>
  </sheetData>
  <sheetProtection sheet="1" objects="1" scenarios="1" sort="0" autoFilter="0" pivotTables="0"/>
  <autoFilter ref="A4:E8"/>
  <sortState ref="A5:E8">
    <sortCondition ref="A6"/>
  </sortState>
  <dataValidations count="1">
    <dataValidation type="list" showInputMessage="1" showErrorMessage="1" errorTitle="Choisir dans la liste" error="Choisir dans la liste !" sqref="B10:D12">
      <formula1>Liste_Catégories</formula1>
    </dataValidation>
  </dataValidations>
  <pageMargins left="0.7" right="0.7" top="0.75" bottom="0.75" header="0.3" footer="0.3"/>
  <pageSetup paperSize="9" orientation="portrait" verticalDpi="0" r:id="rId1"/>
  <ignoredErrors>
    <ignoredError sqref="B1:D1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4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Catégories"</f>
        <v>Comptabilité familiale - Catégories</v>
      </c>
      <c r="B1" s="28">
        <f>SUBTOTAL(9,B4:B18)</f>
        <v>0</v>
      </c>
      <c r="C1" s="28">
        <f>SUBTOTAL(9,C4:C18)</f>
        <v>-13.6</v>
      </c>
      <c r="D1" s="28">
        <f>SUBTOTAL(9,D4:D18)</f>
        <v>-13.6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11</v>
      </c>
      <c r="B4" s="26" t="s">
        <v>52</v>
      </c>
      <c r="C4" s="27" t="s">
        <v>53</v>
      </c>
      <c r="D4" s="27" t="s">
        <v>54</v>
      </c>
      <c r="E4" s="25" t="s">
        <v>9</v>
      </c>
      <c r="F4" s="17"/>
      <c r="G4" s="17"/>
      <c r="H4" s="17"/>
    </row>
    <row r="5" spans="1:8" s="2" customFormat="1" x14ac:dyDescent="0.25">
      <c r="A5" t="s">
        <v>103</v>
      </c>
      <c r="B5" s="50">
        <f>SUMIFS(Ecritures!N:N,Ecritures!O:O,A:A,Ecritures!F:F,"Recette")</f>
        <v>0</v>
      </c>
      <c r="C5" s="50">
        <f>SUMIFS(Ecritures!N:N,Ecritures!O:O,A:A,Ecritures!F:F,"Dépense")</f>
        <v>0</v>
      </c>
      <c r="D5" s="50">
        <f>B5+C5</f>
        <v>0</v>
      </c>
      <c r="E5" s="13"/>
      <c r="F5" s="22"/>
      <c r="G5" s="22"/>
      <c r="H5" s="22"/>
    </row>
    <row r="6" spans="1:8" s="2" customFormat="1" x14ac:dyDescent="0.25">
      <c r="A6" t="s">
        <v>12</v>
      </c>
      <c r="B6" s="50">
        <f>SUMIFS(Ecritures!N:N,Ecritures!O:O,A:A,Ecritures!F:F,"Recette")</f>
        <v>0</v>
      </c>
      <c r="C6" s="50">
        <f>SUMIFS(Ecritures!N:N,Ecritures!O:O,A:A,Ecritures!F:F,"Dépense")</f>
        <v>0</v>
      </c>
      <c r="D6" s="50">
        <f>B6+C6</f>
        <v>0</v>
      </c>
      <c r="E6" s="13"/>
      <c r="F6" s="22"/>
      <c r="G6" s="22"/>
      <c r="H6" s="22"/>
    </row>
    <row r="7" spans="1:8" s="2" customFormat="1" x14ac:dyDescent="0.25">
      <c r="A7" t="s">
        <v>72</v>
      </c>
      <c r="B7" s="50">
        <f>SUMIFS(Ecritures!N:N,Ecritures!O:O,A:A,Ecritures!F:F,"Recette")</f>
        <v>0</v>
      </c>
      <c r="C7" s="50">
        <f>SUMIFS(Ecritures!N:N,Ecritures!O:O,A:A,Ecritures!F:F,"Dépense")</f>
        <v>0</v>
      </c>
      <c r="D7" s="50">
        <f>B7+C7</f>
        <v>0</v>
      </c>
      <c r="E7" s="13" t="s">
        <v>74</v>
      </c>
      <c r="F7" s="22"/>
      <c r="G7" s="22"/>
      <c r="H7" s="22"/>
    </row>
    <row r="8" spans="1:8" s="2" customFormat="1" x14ac:dyDescent="0.25">
      <c r="A8" t="s">
        <v>77</v>
      </c>
      <c r="B8" s="50">
        <f>SUMIFS(Ecritures!N:N,Ecritures!O:O,A:A,Ecritures!F:F,"Recette")</f>
        <v>0</v>
      </c>
      <c r="C8" s="50">
        <f>SUMIFS(Ecritures!N:N,Ecritures!O:O,A:A,Ecritures!F:F,"Dépense")</f>
        <v>0</v>
      </c>
      <c r="D8" s="50">
        <f>B8+C8</f>
        <v>0</v>
      </c>
      <c r="E8" s="13"/>
      <c r="F8" s="22"/>
      <c r="G8" s="22"/>
      <c r="H8" s="22"/>
    </row>
    <row r="9" spans="1:8" s="2" customFormat="1" x14ac:dyDescent="0.25">
      <c r="A9" t="s">
        <v>68</v>
      </c>
      <c r="B9" s="50">
        <f>SUMIFS(Ecritures!N:N,Ecritures!O:O,A:A,Ecritures!F:F,"Recette")</f>
        <v>0</v>
      </c>
      <c r="C9" s="50">
        <f>SUMIFS(Ecritures!N:N,Ecritures!O:O,A:A,Ecritures!F:F,"Dépense")</f>
        <v>0</v>
      </c>
      <c r="D9" s="50">
        <f>B9+C9</f>
        <v>0</v>
      </c>
      <c r="E9" s="13"/>
      <c r="F9" s="22"/>
      <c r="G9" s="22"/>
      <c r="H9" s="22"/>
    </row>
    <row r="10" spans="1:8" s="2" customFormat="1" x14ac:dyDescent="0.25">
      <c r="A10" t="s">
        <v>69</v>
      </c>
      <c r="B10" s="50">
        <f>SUMIFS(Ecritures!N:N,Ecritures!O:O,A:A,Ecritures!F:F,"Recette")</f>
        <v>0</v>
      </c>
      <c r="C10" s="50">
        <f>SUMIFS(Ecritures!N:N,Ecritures!O:O,A:A,Ecritures!F:F,"Dépense")</f>
        <v>0</v>
      </c>
      <c r="D10" s="50">
        <f>B10+C10</f>
        <v>0</v>
      </c>
      <c r="E10" s="13"/>
      <c r="F10" s="22"/>
      <c r="G10" s="22"/>
      <c r="H10" s="22"/>
    </row>
    <row r="11" spans="1:8" s="2" customFormat="1" x14ac:dyDescent="0.25">
      <c r="A11" t="s">
        <v>16</v>
      </c>
      <c r="B11" s="50">
        <f>SUMIFS(Ecritures!N:N,Ecritures!O:O,A:A,Ecritures!F:F,"Recette")</f>
        <v>0</v>
      </c>
      <c r="C11" s="50">
        <f>SUMIFS(Ecritures!N:N,Ecritures!O:O,A:A,Ecritures!F:F,"Dépense")</f>
        <v>-13.6</v>
      </c>
      <c r="D11" s="50">
        <f>B11+C11</f>
        <v>-13.6</v>
      </c>
      <c r="E11" s="13"/>
      <c r="F11" s="22"/>
      <c r="G11" s="22"/>
      <c r="H11" s="22"/>
    </row>
    <row r="12" spans="1:8" s="2" customFormat="1" x14ac:dyDescent="0.25">
      <c r="A12" t="s">
        <v>73</v>
      </c>
      <c r="B12" s="50">
        <f>SUMIFS(Ecritures!N:N,Ecritures!O:O,A:A,Ecritures!F:F,"Recette")</f>
        <v>0</v>
      </c>
      <c r="C12" s="50">
        <f>SUMIFS(Ecritures!N:N,Ecritures!O:O,A:A,Ecritures!F:F,"Dépense")</f>
        <v>0</v>
      </c>
      <c r="D12" s="50">
        <f>B12+C12</f>
        <v>0</v>
      </c>
      <c r="E12" s="13"/>
      <c r="F12" s="22"/>
      <c r="G12" s="22"/>
      <c r="H12" s="22"/>
    </row>
    <row r="13" spans="1:8" s="2" customFormat="1" x14ac:dyDescent="0.25">
      <c r="A13" t="s">
        <v>15</v>
      </c>
      <c r="B13" s="50">
        <f>SUMIFS(Ecritures!N:N,Ecritures!O:O,A:A,Ecritures!F:F,"Recette")</f>
        <v>0</v>
      </c>
      <c r="C13" s="50">
        <f>SUMIFS(Ecritures!N:N,Ecritures!O:O,A:A,Ecritures!F:F,"Dépense")</f>
        <v>0</v>
      </c>
      <c r="D13" s="50">
        <f>B13+C13</f>
        <v>0</v>
      </c>
      <c r="E13" s="13"/>
      <c r="F13" s="22"/>
      <c r="G13" s="22"/>
      <c r="H13" s="22"/>
    </row>
    <row r="14" spans="1:8" s="2" customFormat="1" x14ac:dyDescent="0.25">
      <c r="A14" t="s">
        <v>70</v>
      </c>
      <c r="B14" s="50">
        <f>SUMIFS(Ecritures!N:N,Ecritures!O:O,A:A,Ecritures!F:F,"Recette")</f>
        <v>0</v>
      </c>
      <c r="C14" s="50">
        <f>SUMIFS(Ecritures!N:N,Ecritures!O:O,A:A,Ecritures!F:F,"Dépense")</f>
        <v>0</v>
      </c>
      <c r="D14" s="50">
        <f>B14+C14</f>
        <v>0</v>
      </c>
      <c r="E14" s="13"/>
      <c r="F14" s="22"/>
      <c r="G14" s="22"/>
      <c r="H14" s="22"/>
    </row>
    <row r="15" spans="1:8" s="2" customFormat="1" x14ac:dyDescent="0.25">
      <c r="A15" t="s">
        <v>71</v>
      </c>
      <c r="B15" s="50">
        <f>SUMIFS(Ecritures!N:N,Ecritures!O:O,A:A,Ecritures!F:F,"Recette")</f>
        <v>0</v>
      </c>
      <c r="C15" s="50">
        <f>SUMIFS(Ecritures!N:N,Ecritures!O:O,A:A,Ecritures!F:F,"Dépense")</f>
        <v>0</v>
      </c>
      <c r="D15" s="50">
        <f>B15+C15</f>
        <v>0</v>
      </c>
      <c r="E15" s="13"/>
      <c r="F15" s="22"/>
      <c r="G15" s="22"/>
      <c r="H15" s="22"/>
    </row>
    <row r="16" spans="1:8" s="2" customFormat="1" x14ac:dyDescent="0.25">
      <c r="A16" t="s">
        <v>41</v>
      </c>
      <c r="B16" s="50">
        <f>SUMIFS(Ecritures!N:N,Ecritures!O:O,A:A,Ecritures!F:F,"Recette")</f>
        <v>0</v>
      </c>
      <c r="C16" s="50">
        <f>SUMIFS(Ecritures!N:N,Ecritures!O:O,A:A,Ecritures!F:F,"Dépense")</f>
        <v>0</v>
      </c>
      <c r="D16" s="50">
        <f>B16+C16</f>
        <v>0</v>
      </c>
      <c r="E16" s="13"/>
      <c r="F16" s="22"/>
      <c r="G16" s="22"/>
      <c r="H16" s="22"/>
    </row>
    <row r="17" spans="1:8" s="2" customFormat="1" x14ac:dyDescent="0.25">
      <c r="A17" t="s">
        <v>36</v>
      </c>
      <c r="B17" s="50">
        <f>SUMIFS(Ecritures!N:N,Ecritures!O:O,A:A,Ecritures!F:F,"Recette")</f>
        <v>0</v>
      </c>
      <c r="C17" s="50">
        <f>SUMIFS(Ecritures!N:N,Ecritures!O:O,A:A,Ecritures!F:F,"Dépense")</f>
        <v>0</v>
      </c>
      <c r="D17" s="50">
        <f>B17+C17</f>
        <v>0</v>
      </c>
      <c r="E17" s="13"/>
      <c r="F17" s="22"/>
      <c r="G17" s="22"/>
      <c r="H17" s="22"/>
    </row>
    <row r="18" spans="1:8" s="2" customFormat="1" ht="24.75" customHeight="1" x14ac:dyDescent="0.25">
      <c r="A18" s="22"/>
      <c r="B18" s="23"/>
      <c r="C18" s="23"/>
      <c r="D18" s="23"/>
      <c r="E18" s="22"/>
      <c r="F18" s="22"/>
      <c r="G18" s="22"/>
      <c r="H18" s="22"/>
    </row>
    <row r="19" spans="1:8" s="2" customFormat="1" ht="213" customHeight="1" x14ac:dyDescent="0.25">
      <c r="A19" s="22"/>
      <c r="B19" s="23"/>
      <c r="C19" s="23"/>
      <c r="D19" s="23"/>
      <c r="E19" s="22"/>
      <c r="F19" s="22"/>
      <c r="G19" s="22"/>
      <c r="H19" s="22"/>
    </row>
    <row r="20" spans="1:8" s="2" customFormat="1" ht="213" customHeight="1" x14ac:dyDescent="0.25">
      <c r="A20" s="22"/>
      <c r="B20" s="23"/>
      <c r="C20" s="23"/>
      <c r="D20" s="23"/>
      <c r="E20" s="22"/>
      <c r="F20" s="22"/>
      <c r="G20" s="22"/>
      <c r="H20" s="22"/>
    </row>
    <row r="21" spans="1:8" s="2" customFormat="1" ht="213" customHeight="1" x14ac:dyDescent="0.25">
      <c r="A21" s="22"/>
      <c r="B21" s="23"/>
      <c r="C21" s="23"/>
      <c r="D21" s="23"/>
      <c r="E21" s="22"/>
      <c r="F21" s="22"/>
      <c r="G21" s="22"/>
      <c r="H21" s="22"/>
    </row>
    <row r="22" spans="1:8" ht="213" customHeight="1" x14ac:dyDescent="0.25">
      <c r="A22" s="24"/>
      <c r="B22" s="23"/>
      <c r="C22" s="23"/>
      <c r="D22" s="23"/>
      <c r="E22" s="24"/>
      <c r="F22" s="24"/>
      <c r="G22" s="24"/>
      <c r="H22" s="24"/>
    </row>
    <row r="23" spans="1:8" ht="213" customHeight="1" x14ac:dyDescent="0.25">
      <c r="A23" s="24"/>
      <c r="B23" s="23"/>
      <c r="C23" s="23"/>
      <c r="D23" s="23"/>
      <c r="E23" s="24"/>
      <c r="F23" s="24"/>
      <c r="G23" s="24"/>
      <c r="H23" s="24"/>
    </row>
    <row r="24" spans="1:8" ht="213" customHeight="1" x14ac:dyDescent="0.25">
      <c r="A24" s="24"/>
      <c r="B24" s="23"/>
      <c r="C24" s="23"/>
      <c r="D24" s="23"/>
      <c r="E24" s="24"/>
      <c r="F24" s="24"/>
      <c r="G24" s="24"/>
      <c r="H24" s="24"/>
    </row>
  </sheetData>
  <sheetProtection sheet="1" objects="1" scenarios="1" sort="0" autoFilter="0" pivotTables="0"/>
  <autoFilter ref="A4:E17"/>
  <sortState ref="A5:E17">
    <sortCondition ref="A5"/>
  </sortState>
  <dataValidations count="1">
    <dataValidation type="list" showInputMessage="1" showErrorMessage="1" errorTitle="Choisir dans la liste" error="Choisir dans la liste !" sqref="B19:D21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B1:D1" emptyCellReferenc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9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5" width="16.85546875" style="6" customWidth="1"/>
    <col min="6" max="6" width="49.5703125" customWidth="1"/>
    <col min="7" max="9" width="42" customWidth="1"/>
  </cols>
  <sheetData>
    <row r="1" spans="1:9" s="11" customFormat="1" ht="31.5" customHeight="1" x14ac:dyDescent="0.25">
      <c r="A1" s="29" t="str">
        <f>Titre_Classeur&amp;" - Comptes"</f>
        <v>Comptabilité familiale - Comptes</v>
      </c>
      <c r="B1" s="28">
        <f>SUBTOTAL(9,B4:B11)</f>
        <v>2256.38</v>
      </c>
      <c r="C1" s="28">
        <f>SUBTOTAL(9,C4:C11)</f>
        <v>0</v>
      </c>
      <c r="D1" s="28">
        <f>SUBTOTAL(9,D4:D11)</f>
        <v>-13.6</v>
      </c>
      <c r="E1" s="28">
        <f>SUBTOTAL(9,E4:E11)</f>
        <v>2242.7800000000002</v>
      </c>
      <c r="F1" s="30"/>
      <c r="G1" s="31"/>
      <c r="H1" s="31"/>
      <c r="I1" s="31"/>
    </row>
    <row r="2" spans="1:9" s="1" customFormat="1" ht="29.25" customHeight="1" x14ac:dyDescent="0.4">
      <c r="A2" s="19"/>
      <c r="B2" s="20"/>
      <c r="C2" s="20"/>
      <c r="D2" s="20"/>
      <c r="E2" s="20"/>
      <c r="F2" s="20"/>
      <c r="G2" s="18"/>
      <c r="H2" s="18"/>
      <c r="I2" s="18"/>
    </row>
    <row r="3" spans="1:9" s="1" customFormat="1" ht="9" customHeight="1" x14ac:dyDescent="0.25">
      <c r="A3" s="20"/>
      <c r="B3" s="21"/>
      <c r="C3" s="21"/>
      <c r="D3" s="21"/>
      <c r="E3" s="21"/>
      <c r="F3" s="20"/>
      <c r="G3" s="18"/>
      <c r="H3" s="18"/>
      <c r="I3" s="18"/>
    </row>
    <row r="4" spans="1:9" s="4" customFormat="1" ht="38.25" customHeight="1" x14ac:dyDescent="0.25">
      <c r="A4" s="25" t="s">
        <v>51</v>
      </c>
      <c r="B4" s="26" t="s">
        <v>55</v>
      </c>
      <c r="C4" s="27" t="s">
        <v>52</v>
      </c>
      <c r="D4" s="27" t="s">
        <v>53</v>
      </c>
      <c r="E4" s="27" t="s">
        <v>54</v>
      </c>
      <c r="F4" s="25" t="s">
        <v>9</v>
      </c>
      <c r="G4" s="17"/>
      <c r="H4" s="17"/>
      <c r="I4" s="17"/>
    </row>
    <row r="5" spans="1:9" s="2" customFormat="1" x14ac:dyDescent="0.25">
      <c r="A5" t="s">
        <v>64</v>
      </c>
      <c r="B5" s="16">
        <v>1214.19</v>
      </c>
      <c r="C5" s="50">
        <f>SUMIFS(Ecritures!N:N,Ecritures!A:A,A:A,Ecritures!F:F,"Recette")</f>
        <v>0</v>
      </c>
      <c r="D5" s="50">
        <f>SUMIFS(Ecritures!N:N,Ecritures!A:A,A:A,Ecritures!F:F,"Dépense")</f>
        <v>-13.6</v>
      </c>
      <c r="E5" s="50">
        <f t="shared" ref="E5:E10" si="0">B5+C5+D5</f>
        <v>1200.5900000000001</v>
      </c>
      <c r="F5" s="13"/>
      <c r="G5" s="22"/>
      <c r="H5" s="22"/>
      <c r="I5" s="22"/>
    </row>
    <row r="6" spans="1:9" s="2" customFormat="1" x14ac:dyDescent="0.25">
      <c r="A6" t="s">
        <v>62</v>
      </c>
      <c r="B6" s="16">
        <v>0</v>
      </c>
      <c r="C6" s="50">
        <f>SUMIFS(Ecritures!N:N,Ecritures!A:A,A:A,Ecritures!F:F,"Recette")</f>
        <v>0</v>
      </c>
      <c r="D6" s="50">
        <f>SUMIFS(Ecritures!N:N,Ecritures!A:A,A:A,Ecritures!F:F,"Dépense")</f>
        <v>0</v>
      </c>
      <c r="E6" s="50">
        <f t="shared" si="0"/>
        <v>0</v>
      </c>
      <c r="F6" s="13"/>
      <c r="G6" s="22"/>
      <c r="H6" s="22"/>
      <c r="I6" s="22"/>
    </row>
    <row r="7" spans="1:9" s="2" customFormat="1" x14ac:dyDescent="0.25">
      <c r="A7" t="s">
        <v>63</v>
      </c>
      <c r="B7" s="16">
        <v>1042.19</v>
      </c>
      <c r="C7" s="50">
        <f>SUMIFS(Ecritures!N:N,Ecritures!A:A,A:A,Ecritures!F:F,"Recette")</f>
        <v>0</v>
      </c>
      <c r="D7" s="50">
        <f>SUMIFS(Ecritures!N:N,Ecritures!A:A,A:A,Ecritures!F:F,"Dépense")</f>
        <v>0</v>
      </c>
      <c r="E7" s="50">
        <f t="shared" si="0"/>
        <v>1042.19</v>
      </c>
      <c r="F7" s="13"/>
      <c r="G7" s="22"/>
      <c r="H7" s="22"/>
      <c r="I7" s="22"/>
    </row>
    <row r="8" spans="1:9" s="2" customFormat="1" x14ac:dyDescent="0.25">
      <c r="A8" t="s">
        <v>67</v>
      </c>
      <c r="B8" s="16">
        <v>0</v>
      </c>
      <c r="C8" s="50">
        <f>SUMIFS(Ecritures!N:N,Ecritures!A:A,A:A,Ecritures!F:F,"Recette")</f>
        <v>0</v>
      </c>
      <c r="D8" s="50">
        <f>SUMIFS(Ecritures!N:N,Ecritures!A:A,A:A,Ecritures!F:F,"Dépense")</f>
        <v>0</v>
      </c>
      <c r="E8" s="50">
        <f t="shared" si="0"/>
        <v>0</v>
      </c>
      <c r="F8" s="13"/>
      <c r="G8" s="22"/>
      <c r="H8" s="22"/>
      <c r="I8" s="22"/>
    </row>
    <row r="9" spans="1:9" s="2" customFormat="1" x14ac:dyDescent="0.25">
      <c r="A9" t="s">
        <v>65</v>
      </c>
      <c r="B9" s="16">
        <v>0</v>
      </c>
      <c r="C9" s="50">
        <f>SUMIFS(Ecritures!N:N,Ecritures!A:A,A:A,Ecritures!F:F,"Recette")</f>
        <v>0</v>
      </c>
      <c r="D9" s="50">
        <f>SUMIFS(Ecritures!N:N,Ecritures!A:A,A:A,Ecritures!F:F,"Dépense")</f>
        <v>0</v>
      </c>
      <c r="E9" s="50">
        <f t="shared" si="0"/>
        <v>0</v>
      </c>
      <c r="F9" s="13"/>
      <c r="G9" s="22"/>
      <c r="H9" s="22"/>
      <c r="I9" s="22"/>
    </row>
    <row r="10" spans="1:9" s="2" customFormat="1" x14ac:dyDescent="0.25">
      <c r="A10" t="s">
        <v>66</v>
      </c>
      <c r="B10" s="16">
        <v>0</v>
      </c>
      <c r="C10" s="50">
        <f>SUMIFS(Ecritures!N:N,Ecritures!A:A,A:A,Ecritures!F:F,"Recette")</f>
        <v>0</v>
      </c>
      <c r="D10" s="50">
        <f>SUMIFS(Ecritures!N:N,Ecritures!A:A,A:A,Ecritures!F:F,"Dépense")</f>
        <v>0</v>
      </c>
      <c r="E10" s="50">
        <f t="shared" si="0"/>
        <v>0</v>
      </c>
      <c r="F10" s="13"/>
      <c r="G10" s="22"/>
      <c r="H10" s="22"/>
      <c r="I10" s="22"/>
    </row>
    <row r="11" spans="1:9" s="2" customFormat="1" ht="21.75" customHeight="1" x14ac:dyDescent="0.25">
      <c r="A11" s="22"/>
      <c r="B11" s="23"/>
      <c r="C11" s="23"/>
      <c r="D11" s="23"/>
      <c r="E11" s="23"/>
      <c r="F11" s="22"/>
      <c r="G11" s="22"/>
      <c r="H11" s="22"/>
      <c r="I11" s="22"/>
    </row>
    <row r="12" spans="1:9" s="2" customFormat="1" ht="213" customHeight="1" x14ac:dyDescent="0.25">
      <c r="A12" s="22"/>
      <c r="B12" s="23"/>
      <c r="C12" s="23"/>
      <c r="D12" s="23"/>
      <c r="E12" s="23"/>
      <c r="F12" s="22"/>
      <c r="G12" s="22"/>
      <c r="H12" s="22"/>
      <c r="I12" s="22"/>
    </row>
    <row r="13" spans="1:9" s="2" customFormat="1" ht="213" customHeight="1" x14ac:dyDescent="0.25">
      <c r="A13" s="22"/>
      <c r="B13" s="23"/>
      <c r="C13" s="23"/>
      <c r="D13" s="23"/>
      <c r="E13" s="23"/>
      <c r="F13" s="22"/>
      <c r="G13" s="22"/>
      <c r="H13" s="22"/>
      <c r="I13" s="22"/>
    </row>
    <row r="14" spans="1:9" s="2" customFormat="1" ht="213" customHeight="1" x14ac:dyDescent="0.25">
      <c r="A14" s="22"/>
      <c r="B14" s="23"/>
      <c r="C14" s="23"/>
      <c r="D14" s="23"/>
      <c r="E14" s="23"/>
      <c r="F14" s="22"/>
      <c r="G14" s="22"/>
      <c r="H14" s="22"/>
      <c r="I14" s="22"/>
    </row>
    <row r="15" spans="1:9" s="2" customFormat="1" ht="213" customHeight="1" x14ac:dyDescent="0.25">
      <c r="A15" s="22"/>
      <c r="B15" s="23"/>
      <c r="C15" s="23"/>
      <c r="D15" s="23"/>
      <c r="E15" s="23"/>
      <c r="F15" s="22"/>
      <c r="G15" s="22"/>
      <c r="H15" s="22"/>
      <c r="I15" s="22"/>
    </row>
    <row r="16" spans="1:9" s="2" customFormat="1" ht="213" customHeight="1" x14ac:dyDescent="0.25">
      <c r="A16" s="22"/>
      <c r="B16" s="23"/>
      <c r="C16" s="23"/>
      <c r="D16" s="23"/>
      <c r="E16" s="23"/>
      <c r="F16" s="22"/>
      <c r="G16" s="22"/>
      <c r="H16" s="22"/>
      <c r="I16" s="22"/>
    </row>
    <row r="17" spans="1:9" ht="213" customHeight="1" x14ac:dyDescent="0.25">
      <c r="A17" s="24"/>
      <c r="B17" s="23"/>
      <c r="C17" s="23"/>
      <c r="D17" s="23"/>
      <c r="E17" s="23"/>
      <c r="F17" s="24"/>
      <c r="G17" s="24"/>
      <c r="H17" s="24"/>
      <c r="I17" s="24"/>
    </row>
    <row r="18" spans="1:9" ht="213" customHeight="1" x14ac:dyDescent="0.25">
      <c r="A18" s="24"/>
      <c r="B18" s="23"/>
      <c r="C18" s="23"/>
      <c r="D18" s="23"/>
      <c r="E18" s="23"/>
      <c r="F18" s="24"/>
      <c r="G18" s="24"/>
      <c r="H18" s="24"/>
      <c r="I18" s="24"/>
    </row>
    <row r="19" spans="1:9" ht="213" customHeight="1" x14ac:dyDescent="0.25">
      <c r="A19" s="24"/>
      <c r="B19" s="23"/>
      <c r="C19" s="23"/>
      <c r="D19" s="23"/>
      <c r="E19" s="23"/>
      <c r="F19" s="24"/>
      <c r="G19" s="24"/>
      <c r="H19" s="24"/>
      <c r="I19" s="24"/>
    </row>
  </sheetData>
  <sheetProtection sheet="1" objects="1" scenarios="1" selectLockedCells="1" sort="0" autoFilter="0" pivotTables="0" selectUnlockedCells="1"/>
  <autoFilter ref="A4:F10"/>
  <sortState ref="A5:F11">
    <sortCondition ref="A5"/>
  </sortState>
  <pageMargins left="0.7" right="0.7" top="0.75" bottom="0.75" header="0.3" footer="0.3"/>
  <pageSetup paperSize="9" orientation="portrait" verticalDpi="4294967293" r:id="rId1"/>
  <ignoredErrors>
    <ignoredError sqref="B1:E1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9"/>
  <sheetViews>
    <sheetView workbookViewId="0">
      <selection activeCell="L15" sqref="L15"/>
    </sheetView>
  </sheetViews>
  <sheetFormatPr baseColWidth="10" defaultRowHeight="15" x14ac:dyDescent="0.25"/>
  <cols>
    <col min="1" max="1" width="28.85546875" customWidth="1"/>
    <col min="2" max="2" width="23.85546875" bestFit="1" customWidth="1"/>
    <col min="3" max="3" width="12.7109375" customWidth="1"/>
    <col min="4" max="4" width="6.5703125" customWidth="1"/>
    <col min="5" max="5" width="4.7109375" customWidth="1"/>
    <col min="6" max="6" width="19.28515625" customWidth="1"/>
    <col min="7" max="7" width="7.85546875" customWidth="1"/>
    <col min="8" max="8" width="12.5703125" customWidth="1"/>
    <col min="9" max="9" width="13.140625" customWidth="1"/>
    <col min="10" max="10" width="12.5703125" customWidth="1"/>
    <col min="11" max="11" width="24.28515625" bestFit="1" customWidth="1"/>
    <col min="12" max="12" width="9.7109375" customWidth="1"/>
    <col min="13" max="13" width="12.7109375" customWidth="1"/>
    <col min="14" max="14" width="12.5703125" customWidth="1"/>
    <col min="15" max="15" width="14" bestFit="1" customWidth="1"/>
    <col min="16" max="16" width="12.5703125" bestFit="1" customWidth="1"/>
    <col min="17" max="17" width="12.7109375" bestFit="1" customWidth="1"/>
    <col min="18" max="19" width="12.5703125" bestFit="1" customWidth="1"/>
  </cols>
  <sheetData>
    <row r="1" spans="1:8" x14ac:dyDescent="0.25">
      <c r="A1" s="7" t="s">
        <v>3</v>
      </c>
      <c r="B1" t="s">
        <v>37</v>
      </c>
    </row>
    <row r="3" spans="1:8" x14ac:dyDescent="0.25">
      <c r="A3" s="7" t="s">
        <v>60</v>
      </c>
      <c r="B3" s="7" t="s">
        <v>57</v>
      </c>
    </row>
    <row r="4" spans="1:8" x14ac:dyDescent="0.25">
      <c r="A4" s="7" t="s">
        <v>59</v>
      </c>
      <c r="B4" t="s">
        <v>19</v>
      </c>
      <c r="C4" t="s">
        <v>12</v>
      </c>
      <c r="D4" t="s">
        <v>34</v>
      </c>
      <c r="E4" t="s">
        <v>14</v>
      </c>
      <c r="F4" t="s">
        <v>18</v>
      </c>
      <c r="G4" t="s">
        <v>13</v>
      </c>
      <c r="H4" t="s">
        <v>27</v>
      </c>
    </row>
    <row r="5" spans="1:8" x14ac:dyDescent="0.25">
      <c r="A5" s="48" t="s">
        <v>28</v>
      </c>
      <c r="B5" s="97"/>
      <c r="C5" s="97">
        <v>-1722</v>
      </c>
      <c r="D5" s="97">
        <v>7338</v>
      </c>
      <c r="E5" s="97">
        <v>-701</v>
      </c>
      <c r="F5" s="97">
        <v>-700</v>
      </c>
      <c r="G5" s="97">
        <v>7000</v>
      </c>
      <c r="H5" s="97">
        <v>11215</v>
      </c>
    </row>
    <row r="6" spans="1:8" x14ac:dyDescent="0.25">
      <c r="A6" s="48" t="s">
        <v>29</v>
      </c>
      <c r="B6" s="97">
        <v>24800</v>
      </c>
      <c r="C6" s="97">
        <v>-4458</v>
      </c>
      <c r="D6" s="97"/>
      <c r="E6" s="97">
        <v>-104</v>
      </c>
      <c r="F6" s="97"/>
      <c r="G6" s="97">
        <v>3722</v>
      </c>
      <c r="H6" s="97">
        <v>23960</v>
      </c>
    </row>
    <row r="7" spans="1:8" x14ac:dyDescent="0.25">
      <c r="A7" s="48" t="s">
        <v>30</v>
      </c>
      <c r="B7" s="97">
        <v>-35200</v>
      </c>
      <c r="C7" s="97">
        <v>-4781</v>
      </c>
      <c r="D7" s="97"/>
      <c r="E7" s="97">
        <v>-104</v>
      </c>
      <c r="F7" s="97"/>
      <c r="G7" s="97">
        <v>6990</v>
      </c>
      <c r="H7" s="97">
        <v>-33095</v>
      </c>
    </row>
    <row r="8" spans="1:8" x14ac:dyDescent="0.25">
      <c r="A8" s="48" t="s">
        <v>58</v>
      </c>
      <c r="B8" s="97"/>
      <c r="C8" s="97">
        <v>-1501</v>
      </c>
      <c r="D8" s="97"/>
      <c r="E8" s="97"/>
      <c r="F8" s="97"/>
      <c r="G8" s="97"/>
      <c r="H8" s="97">
        <v>-1501</v>
      </c>
    </row>
    <row r="9" spans="1:8" x14ac:dyDescent="0.25">
      <c r="A9" s="48" t="s">
        <v>27</v>
      </c>
      <c r="B9" s="97">
        <v>-10400</v>
      </c>
      <c r="C9" s="97">
        <v>-12462</v>
      </c>
      <c r="D9" s="97">
        <v>7338</v>
      </c>
      <c r="E9" s="97">
        <v>-909</v>
      </c>
      <c r="F9" s="97">
        <v>-700</v>
      </c>
      <c r="G9" s="97">
        <v>17712</v>
      </c>
      <c r="H9" s="97">
        <v>579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9"/>
  <sheetViews>
    <sheetView workbookViewId="0">
      <selection activeCell="I5" sqref="I5"/>
    </sheetView>
  </sheetViews>
  <sheetFormatPr baseColWidth="10" defaultRowHeight="15" x14ac:dyDescent="0.25"/>
  <cols>
    <col min="1" max="1" width="28.85546875" bestFit="1" customWidth="1"/>
    <col min="2" max="2" width="23.85546875" customWidth="1"/>
    <col min="3" max="3" width="8.28515625" customWidth="1"/>
    <col min="4" max="4" width="12.5703125" bestFit="1" customWidth="1"/>
  </cols>
  <sheetData>
    <row r="1" spans="1:4" x14ac:dyDescent="0.25">
      <c r="A1" s="7" t="s">
        <v>3</v>
      </c>
      <c r="B1" t="s">
        <v>37</v>
      </c>
    </row>
    <row r="3" spans="1:4" x14ac:dyDescent="0.25">
      <c r="A3" s="7" t="s">
        <v>60</v>
      </c>
      <c r="B3" s="7" t="s">
        <v>57</v>
      </c>
    </row>
    <row r="4" spans="1:4" x14ac:dyDescent="0.25">
      <c r="A4" s="7" t="s">
        <v>59</v>
      </c>
      <c r="B4" t="s">
        <v>48</v>
      </c>
      <c r="C4" t="s">
        <v>33</v>
      </c>
      <c r="D4" t="s">
        <v>27</v>
      </c>
    </row>
    <row r="5" spans="1:4" x14ac:dyDescent="0.25">
      <c r="A5" s="48" t="s">
        <v>28</v>
      </c>
      <c r="B5" s="97">
        <v>3877</v>
      </c>
      <c r="C5" s="97">
        <v>7338</v>
      </c>
      <c r="D5" s="97">
        <v>11215</v>
      </c>
    </row>
    <row r="6" spans="1:4" x14ac:dyDescent="0.25">
      <c r="A6" s="48" t="s">
        <v>29</v>
      </c>
      <c r="B6" s="97">
        <v>23960</v>
      </c>
      <c r="C6" s="97"/>
      <c r="D6" s="97">
        <v>23960</v>
      </c>
    </row>
    <row r="7" spans="1:4" x14ac:dyDescent="0.25">
      <c r="A7" s="48" t="s">
        <v>30</v>
      </c>
      <c r="B7" s="97">
        <v>-33095</v>
      </c>
      <c r="C7" s="97"/>
      <c r="D7" s="97">
        <v>-33095</v>
      </c>
    </row>
    <row r="8" spans="1:4" x14ac:dyDescent="0.25">
      <c r="A8" s="48" t="s">
        <v>58</v>
      </c>
      <c r="B8" s="97">
        <v>-1501</v>
      </c>
      <c r="C8" s="97"/>
      <c r="D8" s="97">
        <v>-1501</v>
      </c>
    </row>
    <row r="9" spans="1:4" x14ac:dyDescent="0.25">
      <c r="A9" s="48" t="s">
        <v>27</v>
      </c>
      <c r="B9" s="97">
        <v>-6759</v>
      </c>
      <c r="C9" s="97">
        <v>7338</v>
      </c>
      <c r="D9" s="97">
        <v>579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8"/>
  <sheetViews>
    <sheetView workbookViewId="0">
      <selection activeCell="H39" sqref="H39"/>
    </sheetView>
  </sheetViews>
  <sheetFormatPr baseColWidth="10" defaultRowHeight="15" x14ac:dyDescent="0.2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6" ht="19.5" x14ac:dyDescent="0.4">
      <c r="A1" s="9" t="str">
        <f>Titre_Classeur&amp;" - Synthèses des écritures"</f>
        <v>Comptabilité familiale - Synthèses des écritures</v>
      </c>
    </row>
    <row r="3" spans="1:6" x14ac:dyDescent="0.25">
      <c r="A3" s="7" t="s">
        <v>51</v>
      </c>
      <c r="B3" t="s">
        <v>37</v>
      </c>
    </row>
    <row r="4" spans="1:6" x14ac:dyDescent="0.25">
      <c r="A4" s="7" t="s">
        <v>3</v>
      </c>
      <c r="B4" t="s">
        <v>37</v>
      </c>
    </row>
    <row r="6" spans="1:6" x14ac:dyDescent="0.25">
      <c r="A6" s="7" t="s">
        <v>31</v>
      </c>
      <c r="C6" s="7" t="s">
        <v>10</v>
      </c>
    </row>
    <row r="7" spans="1:6" x14ac:dyDescent="0.25">
      <c r="A7" s="7" t="s">
        <v>11</v>
      </c>
      <c r="B7" s="7" t="s">
        <v>2</v>
      </c>
      <c r="C7" s="3" t="s">
        <v>28</v>
      </c>
      <c r="D7" s="3" t="s">
        <v>29</v>
      </c>
      <c r="E7" s="3" t="s">
        <v>30</v>
      </c>
      <c r="F7" s="3" t="s">
        <v>27</v>
      </c>
    </row>
    <row r="8" spans="1:6" x14ac:dyDescent="0.25">
      <c r="A8" t="s">
        <v>15</v>
      </c>
      <c r="B8" t="s">
        <v>18</v>
      </c>
      <c r="C8" s="8">
        <v>-700</v>
      </c>
      <c r="D8" s="8"/>
      <c r="E8" s="8"/>
      <c r="F8" s="8">
        <v>-700</v>
      </c>
    </row>
    <row r="9" spans="1:6" x14ac:dyDescent="0.25">
      <c r="B9" t="s">
        <v>13</v>
      </c>
      <c r="C9" s="8">
        <v>7000</v>
      </c>
      <c r="D9" s="8">
        <v>3722</v>
      </c>
      <c r="E9" s="8">
        <v>6990</v>
      </c>
      <c r="F9" s="8">
        <v>17712</v>
      </c>
    </row>
    <row r="10" spans="1:6" x14ac:dyDescent="0.25">
      <c r="A10" t="s">
        <v>39</v>
      </c>
      <c r="C10" s="8">
        <v>6300</v>
      </c>
      <c r="D10" s="8">
        <v>3722</v>
      </c>
      <c r="E10" s="8">
        <v>6990</v>
      </c>
      <c r="F10" s="8">
        <v>17012</v>
      </c>
    </row>
    <row r="11" spans="1:6" x14ac:dyDescent="0.25">
      <c r="A11" t="s">
        <v>36</v>
      </c>
      <c r="B11" t="s">
        <v>19</v>
      </c>
      <c r="C11" s="8"/>
      <c r="D11" s="8">
        <v>24800</v>
      </c>
      <c r="E11" s="8">
        <v>-35200</v>
      </c>
      <c r="F11" s="8">
        <v>-10400</v>
      </c>
    </row>
    <row r="12" spans="1:6" x14ac:dyDescent="0.25">
      <c r="A12" t="s">
        <v>40</v>
      </c>
      <c r="C12" s="8"/>
      <c r="D12" s="8">
        <v>24800</v>
      </c>
      <c r="E12" s="8">
        <v>-35200</v>
      </c>
      <c r="F12" s="8">
        <v>-10400</v>
      </c>
    </row>
    <row r="13" spans="1:6" x14ac:dyDescent="0.25">
      <c r="A13" t="s">
        <v>42</v>
      </c>
      <c r="B13" t="s">
        <v>12</v>
      </c>
      <c r="C13" s="8">
        <v>-1722</v>
      </c>
      <c r="D13" s="8">
        <v>-4458</v>
      </c>
      <c r="E13" s="8">
        <v>-4781</v>
      </c>
      <c r="F13" s="8">
        <v>-10961</v>
      </c>
    </row>
    <row r="14" spans="1:6" x14ac:dyDescent="0.25">
      <c r="B14" t="s">
        <v>14</v>
      </c>
      <c r="C14" s="8">
        <v>-701</v>
      </c>
      <c r="D14" s="8">
        <v>-104</v>
      </c>
      <c r="E14" s="8">
        <v>-104</v>
      </c>
      <c r="F14" s="8">
        <v>-909</v>
      </c>
    </row>
    <row r="15" spans="1:6" x14ac:dyDescent="0.25">
      <c r="B15" t="s">
        <v>34</v>
      </c>
      <c r="C15" s="8">
        <v>7338</v>
      </c>
      <c r="D15" s="8"/>
      <c r="E15" s="8"/>
      <c r="F15" s="8">
        <v>7338</v>
      </c>
    </row>
    <row r="16" spans="1:6" x14ac:dyDescent="0.25">
      <c r="A16" t="s">
        <v>46</v>
      </c>
      <c r="C16" s="8">
        <v>4915</v>
      </c>
      <c r="D16" s="8">
        <v>-4562</v>
      </c>
      <c r="E16" s="8">
        <v>-4885</v>
      </c>
      <c r="F16" s="8">
        <v>-4532</v>
      </c>
    </row>
    <row r="17" spans="1:6" x14ac:dyDescent="0.25">
      <c r="A17" t="s">
        <v>27</v>
      </c>
      <c r="C17" s="8">
        <v>11215</v>
      </c>
      <c r="D17" s="8">
        <v>23960</v>
      </c>
      <c r="E17" s="8">
        <v>-33095</v>
      </c>
      <c r="F17" s="8">
        <v>2080</v>
      </c>
    </row>
    <row r="18" spans="1:6" ht="4.5" customHeight="1" x14ac:dyDescent="0.25"/>
    <row r="19" spans="1:6" ht="4.5" customHeight="1" x14ac:dyDescent="0.25"/>
    <row r="20" spans="1:6" ht="4.5" customHeight="1" x14ac:dyDescent="0.25"/>
    <row r="21" spans="1:6" ht="4.5" customHeight="1" x14ac:dyDescent="0.25"/>
    <row r="22" spans="1:6" ht="4.5" customHeight="1" x14ac:dyDescent="0.25"/>
    <row r="23" spans="1:6" ht="4.5" customHeight="1" x14ac:dyDescent="0.25"/>
    <row r="24" spans="1:6" ht="4.5" customHeight="1" x14ac:dyDescent="0.25"/>
    <row r="25" spans="1:6" ht="4.5" customHeight="1" x14ac:dyDescent="0.25"/>
    <row r="26" spans="1:6" ht="4.5" customHeight="1" x14ac:dyDescent="0.25"/>
    <row r="27" spans="1:6" ht="4.5" customHeight="1" x14ac:dyDescent="0.25"/>
    <row r="28" spans="1:6" ht="4.5" customHeight="1" x14ac:dyDescent="0.25"/>
    <row r="29" spans="1:6" ht="4.5" customHeight="1" x14ac:dyDescent="0.25"/>
    <row r="30" spans="1:6" ht="4.5" customHeight="1" x14ac:dyDescent="0.25"/>
    <row r="31" spans="1:6" ht="4.5" customHeight="1" x14ac:dyDescent="0.25"/>
    <row r="32" spans="1:6" ht="4.5" customHeight="1" x14ac:dyDescent="0.25"/>
    <row r="33" spans="1:4" ht="4.5" customHeight="1" x14ac:dyDescent="0.25"/>
    <row r="34" spans="1:4" ht="4.5" customHeight="1" x14ac:dyDescent="0.25"/>
    <row r="35" spans="1:4" ht="4.5" customHeight="1" x14ac:dyDescent="0.25"/>
    <row r="36" spans="1:4" ht="4.5" customHeight="1" x14ac:dyDescent="0.25"/>
    <row r="37" spans="1:4" ht="4.5" customHeight="1" x14ac:dyDescent="0.25"/>
    <row r="38" spans="1:4" ht="4.5" customHeight="1" x14ac:dyDescent="0.25"/>
    <row r="39" spans="1:4" ht="4.5" customHeight="1" x14ac:dyDescent="0.25"/>
    <row r="42" spans="1:4" x14ac:dyDescent="0.25">
      <c r="A42" s="7" t="s">
        <v>51</v>
      </c>
      <c r="B42" t="s">
        <v>37</v>
      </c>
    </row>
    <row r="44" spans="1:4" x14ac:dyDescent="0.25">
      <c r="A44" s="7" t="s">
        <v>31</v>
      </c>
      <c r="B44" s="7" t="s">
        <v>3</v>
      </c>
    </row>
    <row r="45" spans="1:4" x14ac:dyDescent="0.25">
      <c r="A45" s="7" t="s">
        <v>32</v>
      </c>
      <c r="B45" t="s">
        <v>44</v>
      </c>
      <c r="C45" t="s">
        <v>45</v>
      </c>
      <c r="D45" s="3" t="s">
        <v>27</v>
      </c>
    </row>
    <row r="46" spans="1:4" x14ac:dyDescent="0.25">
      <c r="A46" t="s">
        <v>33</v>
      </c>
      <c r="B46" s="8">
        <v>-2662</v>
      </c>
      <c r="C46" s="8">
        <v>10000</v>
      </c>
      <c r="D46" s="8">
        <v>7338</v>
      </c>
    </row>
    <row r="47" spans="1:4" x14ac:dyDescent="0.25">
      <c r="A47" t="s">
        <v>48</v>
      </c>
      <c r="B47" s="8">
        <v>-49471</v>
      </c>
      <c r="C47" s="8">
        <v>42712</v>
      </c>
      <c r="D47" s="8">
        <v>-6759</v>
      </c>
    </row>
    <row r="48" spans="1:4" x14ac:dyDescent="0.25">
      <c r="A48" t="s">
        <v>27</v>
      </c>
      <c r="B48" s="8">
        <v>-52133</v>
      </c>
      <c r="C48" s="8">
        <v>52712</v>
      </c>
      <c r="D48" s="8">
        <v>579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0"/>
  <sheetViews>
    <sheetView workbookViewId="0">
      <selection activeCell="B7" sqref="B7"/>
    </sheetView>
  </sheetViews>
  <sheetFormatPr baseColWidth="10" defaultRowHeight="15" x14ac:dyDescent="0.25"/>
  <cols>
    <col min="1" max="1" width="23.5703125" customWidth="1"/>
    <col min="2" max="2" width="85.28515625" customWidth="1"/>
  </cols>
  <sheetData>
    <row r="1" spans="1:2" ht="19.5" x14ac:dyDescent="0.4">
      <c r="A1" s="9" t="str">
        <f>Titre_Classeur&amp;" - Fichier des paramètres"</f>
        <v>Comptabilité familiale - Fichier des paramètres</v>
      </c>
    </row>
    <row r="2" spans="1:2" ht="19.5" x14ac:dyDescent="0.4">
      <c r="A2" s="9"/>
    </row>
    <row r="3" spans="1:2" x14ac:dyDescent="0.25">
      <c r="A3" s="1" t="s">
        <v>38</v>
      </c>
      <c r="B3" s="14" t="s">
        <v>61</v>
      </c>
    </row>
    <row r="5" spans="1:2" x14ac:dyDescent="0.25">
      <c r="A5" s="15" t="s">
        <v>49</v>
      </c>
      <c r="B5" s="15"/>
    </row>
    <row r="6" spans="1:2" x14ac:dyDescent="0.25">
      <c r="A6" t="s">
        <v>2</v>
      </c>
      <c r="B6" s="14" t="s">
        <v>17</v>
      </c>
    </row>
    <row r="7" spans="1:2" x14ac:dyDescent="0.25">
      <c r="A7" t="s">
        <v>11</v>
      </c>
      <c r="B7" s="14" t="s">
        <v>56</v>
      </c>
    </row>
    <row r="8" spans="1:2" x14ac:dyDescent="0.25">
      <c r="A8" t="s">
        <v>32</v>
      </c>
      <c r="B8" s="14" t="s">
        <v>48</v>
      </c>
    </row>
    <row r="9" spans="1:2" x14ac:dyDescent="0.25">
      <c r="A9" t="s">
        <v>4</v>
      </c>
      <c r="B9" s="14" t="s">
        <v>22</v>
      </c>
    </row>
    <row r="10" spans="1:2" x14ac:dyDescent="0.25">
      <c r="A10" t="s">
        <v>51</v>
      </c>
      <c r="B10" s="14" t="s">
        <v>50</v>
      </c>
    </row>
    <row r="11" spans="1:2" x14ac:dyDescent="0.25">
      <c r="A11" s="12"/>
      <c r="B11" s="12"/>
    </row>
    <row r="13" spans="1:2" x14ac:dyDescent="0.25">
      <c r="A13" s="10" t="s">
        <v>20</v>
      </c>
    </row>
    <row r="14" spans="1:2" x14ac:dyDescent="0.25">
      <c r="A14" s="14" t="s">
        <v>43</v>
      </c>
    </row>
    <row r="15" spans="1:2" x14ac:dyDescent="0.25">
      <c r="A15" s="14" t="s">
        <v>22</v>
      </c>
    </row>
    <row r="16" spans="1:2" x14ac:dyDescent="0.25">
      <c r="A16" s="14" t="s">
        <v>21</v>
      </c>
    </row>
    <row r="17" spans="1:1" x14ac:dyDescent="0.25">
      <c r="A17" s="14" t="s">
        <v>24</v>
      </c>
    </row>
    <row r="18" spans="1:1" x14ac:dyDescent="0.25">
      <c r="A18" s="14" t="s">
        <v>25</v>
      </c>
    </row>
    <row r="19" spans="1:1" x14ac:dyDescent="0.25">
      <c r="A19" s="14" t="s">
        <v>23</v>
      </c>
    </row>
    <row r="20" spans="1:1" x14ac:dyDescent="0.25">
      <c r="A20" s="5"/>
    </row>
  </sheetData>
  <sortState ref="A6:A11">
    <sortCondition ref="A8"/>
  </sortState>
  <dataValidations count="5">
    <dataValidation type="list" allowBlank="1" showInputMessage="1" showErrorMessage="1" errorTitle="Choisir dans la liste" error="Choisir dans la liste !" sqref="B6">
      <formula1>Liste_Rubriques</formula1>
    </dataValidation>
    <dataValidation type="list" allowBlank="1" showInputMessage="1" showErrorMessage="1" errorTitle="Choisir dans la liste" error="Choisir dans la liste !" sqref="B7">
      <formula1>Liste_Catégories</formula1>
    </dataValidation>
    <dataValidation type="list" allowBlank="1" showInputMessage="1" showErrorMessage="1" errorTitle="Choisir dans la liste" error="Choisir dans la liste !" sqref="B8">
      <formula1>Liste_Regroupements</formula1>
    </dataValidation>
    <dataValidation type="list" allowBlank="1" showInputMessage="1" showErrorMessage="1" errorTitle="Choisir dans la liste" error="Choisir dans la liste !" sqref="B9">
      <formula1>Liste_Modes</formula1>
    </dataValidation>
    <dataValidation type="list" allowBlank="1" showInputMessage="1" showErrorMessage="1" errorTitle="Choisir dans la liste" error="Choisir dans la liste !" sqref="B10">
      <formula1>Liste_Comptes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16</vt:i4>
      </vt:variant>
    </vt:vector>
  </HeadingPairs>
  <TitlesOfParts>
    <vt:vector size="26" baseType="lpstr">
      <vt:lpstr>Accueil</vt:lpstr>
      <vt:lpstr>Ecritures</vt:lpstr>
      <vt:lpstr>Rubriques</vt:lpstr>
      <vt:lpstr>Regroupements</vt:lpstr>
      <vt:lpstr>Catégories</vt:lpstr>
      <vt:lpstr>Comptes</vt:lpstr>
      <vt:lpstr>Graphe Ecritures par Rubriques</vt:lpstr>
      <vt:lpstr>Graphe Ecritures par Regroup.</vt:lpstr>
      <vt:lpstr>Synthèses</vt:lpstr>
      <vt:lpstr>Paramètres</vt:lpstr>
      <vt:lpstr>Catégories</vt:lpstr>
      <vt:lpstr>Comptes</vt:lpstr>
      <vt:lpstr>Ecritures</vt:lpstr>
      <vt:lpstr>Liste_Catégories</vt:lpstr>
      <vt:lpstr>Liste_Comptes</vt:lpstr>
      <vt:lpstr>Liste_Modes</vt:lpstr>
      <vt:lpstr>Liste_Regroupements</vt:lpstr>
      <vt:lpstr>Liste_Rubriques</vt:lpstr>
      <vt:lpstr>Regroupements</vt:lpstr>
      <vt:lpstr>Rubriques</vt:lpstr>
      <vt:lpstr>Titre_Classeur</vt:lpstr>
      <vt:lpstr>VD_Catégorie</vt:lpstr>
      <vt:lpstr>VD_Compte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Cecile MARIE LOUISE</cp:lastModifiedBy>
  <dcterms:created xsi:type="dcterms:W3CDTF">2006-09-12T15:06:44Z</dcterms:created>
  <dcterms:modified xsi:type="dcterms:W3CDTF">2016-01-17T20:32:08Z</dcterms:modified>
</cp:coreProperties>
</file>